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8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11.xml" ContentType="application/vnd.openxmlformats-officedocument.spreadsheetml.queryTable+xml"/>
  <Override PartName="/xl/drawings/drawing6.xml" ContentType="application/vnd.openxmlformats-officedocument.drawing+xml"/>
  <Override PartName="/xl/queryTables/queryTable12.xml" ContentType="application/vnd.openxmlformats-officedocument.spreadsheetml.queryTable+xml"/>
  <Override PartName="/xl/drawings/drawing7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668"/>
  <workbookPr codeName="ThisWorkbook"/>
  <mc:AlternateContent xmlns:mc="http://schemas.openxmlformats.org/markup-compatibility/2006">
    <mc:Choice Requires="x15">
      <x15ac:absPath xmlns:x15ac="http://schemas.microsoft.com/office/spreadsheetml/2010/11/ac" url="D:\Academics\Semester-III(Late Fall 2016)\ANLY 515 - Data Engineering and Data Mining\Final Project\"/>
    </mc:Choice>
  </mc:AlternateContent>
  <bookViews>
    <workbookView xWindow="0" yWindow="0" windowWidth="23040" windowHeight="8655" firstSheet="29" activeTab="38"/>
  </bookViews>
  <sheets>
    <sheet name="Home" sheetId="5" r:id="rId1"/>
    <sheet name="Costco-Income" sheetId="1" r:id="rId2"/>
    <sheet name="Costco- Analysis" sheetId="21" r:id="rId3"/>
    <sheet name="Costco-Stocks" sheetId="12" r:id="rId4"/>
    <sheet name="Costco-BalanceSheet" sheetId="16" r:id="rId5"/>
    <sheet name="Costco-CashFlow" sheetId="2" r:id="rId6"/>
    <sheet name="Walmart-Income" sheetId="3" r:id="rId7"/>
    <sheet name="WMT-Analysis" sheetId="22" r:id="rId8"/>
    <sheet name="Walmart-Stocks" sheetId="13" r:id="rId9"/>
    <sheet name="Walmart-BalanceSheet" sheetId="19" r:id="rId10"/>
    <sheet name="Walmart-CashFlow" sheetId="4" r:id="rId11"/>
    <sheet name="Target-Income" sheetId="6" r:id="rId12"/>
    <sheet name="TGT-Analysis" sheetId="23" r:id="rId13"/>
    <sheet name="Target-Stocks" sheetId="15" r:id="rId14"/>
    <sheet name="Traget-BalanceSheet" sheetId="18" r:id="rId15"/>
    <sheet name="Stocks Correlation-Forecasting" sheetId="26" r:id="rId16"/>
    <sheet name="Target-CashFlow" sheetId="7" r:id="rId17"/>
    <sheet name="Sears-Income" sheetId="8" r:id="rId18"/>
    <sheet name="SHLD-Analysis" sheetId="25" r:id="rId19"/>
    <sheet name="Sears-Stocks" sheetId="14" r:id="rId20"/>
    <sheet name="Sears-BalanceSheet" sheetId="17" r:id="rId21"/>
    <sheet name="Sears-CashFlow" sheetId="11" r:id="rId22"/>
    <sheet name="ModelRiskSYS1" sheetId="20" state="hidden" r:id="rId23"/>
    <sheet name="Summary" sheetId="27" r:id="rId24"/>
    <sheet name="1. Tornado" sheetId="28" r:id="rId25"/>
    <sheet name="2. Tornado2" sheetId="29" r:id="rId26"/>
    <sheet name="3. Tornado3" sheetId="30" r:id="rId27"/>
    <sheet name="4. Tornado4" sheetId="31" r:id="rId28"/>
    <sheet name="5. Tornado5" sheetId="32" r:id="rId29"/>
    <sheet name="6. Tornado6" sheetId="33" r:id="rId30"/>
    <sheet name="7. Tornado7" sheetId="34" r:id="rId31"/>
    <sheet name="8. Tornado8" sheetId="35" r:id="rId32"/>
    <sheet name="9. Box-plot" sheetId="36" r:id="rId33"/>
    <sheet name="10. Box-plot2" sheetId="37" r:id="rId34"/>
    <sheet name="11. Histogram" sheetId="38" r:id="rId35"/>
    <sheet name="12. Scatter" sheetId="39" r:id="rId36"/>
    <sheet name="13. Scatter2" sheetId="40" r:id="rId37"/>
    <sheet name="14. Scatter3" sheetId="41" r:id="rId38"/>
    <sheet name="15. Scatter4" sheetId="42" r:id="rId39"/>
    <sheet name="16. Scatter5" sheetId="43" r:id="rId40"/>
    <sheet name="17. Scatter6" sheetId="44" r:id="rId41"/>
  </sheets>
  <definedNames>
    <definedName name="_xlnm._FilterDatabase" localSheetId="13" hidden="1">'Target-Stocks'!$A$1:$H$1259</definedName>
    <definedName name="bs?s_COST_annual" localSheetId="4">'Costco-BalanceSheet'!$A$1:$E$49</definedName>
    <definedName name="bs?s_SHLD_annual" localSheetId="20">'Sears-BalanceSheet'!$A$1:$E$49</definedName>
    <definedName name="bs?s_TGT_annual" localSheetId="14">'Traget-BalanceSheet'!$A$1:$E$49</definedName>
    <definedName name="bs?s_WMT_annual" localSheetId="9">'Walmart-BalanceSheet'!$A$1:$E$49</definedName>
    <definedName name="cf?s_COST_annual_1" localSheetId="5">'Costco-CashFlow'!$A$1:$E$30</definedName>
    <definedName name="cf?s_SHLD_annual" localSheetId="21">'Sears-CashFlow'!$A$1:$E$30</definedName>
    <definedName name="cf?s_TGT_annual" localSheetId="16">'Target-CashFlow'!$A$1:$E$30</definedName>
    <definedName name="cf?s_WMT_annual" localSheetId="10">'Walmart-CashFlow'!$A$1:$E$30</definedName>
    <definedName name="chart_Data_AC">'Stocks Correlation-Forecasting'!#REF!</definedName>
    <definedName name="chart_Data_AC_nums">'Stocks Correlation-Forecasting'!$C$11:$C$34</definedName>
    <definedName name="chart_Data_aLR">'Stocks Correlation-Forecasting'!$F$11</definedName>
    <definedName name="chart_Data_bLR">'Stocks Correlation-Forecasting'!$F$12</definedName>
    <definedName name="chart_Data_data">'Stocks Correlation-Forecasting'!$B$37:$B$1294</definedName>
    <definedName name="chart_Data_data_MA">'Stocks Correlation-Forecasting'!$D$1260:$D$1294</definedName>
    <definedName name="chart_Data_data_MS">'Stocks Correlation-Forecasting'!$E$37:$E$1294</definedName>
    <definedName name="chart_Data_data_RS">'Stocks Correlation-Forecasting'!$C$37:$C$1294</definedName>
    <definedName name="chart_Data_full_times">'Stocks Correlation-Forecasting'!$A$37:$A$1294</definedName>
    <definedName name="chart_Data_LR">'Stocks Correlation-Forecasting'!$F$37:$F$1294</definedName>
    <definedName name="chart_Data_MA_times">'Stocks Correlation-Forecasting'!$A$40:$A$1294</definedName>
    <definedName name="chart_Data_MS_times">'Stocks Correlation-Forecasting'!$A$40:$A$1294</definedName>
    <definedName name="chart_Data_RS_factors">'Stocks Correlation-Forecasting'!$B$11:$B$22</definedName>
    <definedName name="chart_Data_RS_nums">'Stocks Correlation-Forecasting'!$A$11:$A$22</definedName>
    <definedName name="chart_Data_xLR">'Stocks Correlation-Forecasting'!$F$15:$F$16</definedName>
    <definedName name="chart_Data_yLR">'Stocks Correlation-Forecasting'!$F$13:$F$14</definedName>
    <definedName name="Data_Use_Logs">'Stocks Correlation-Forecasting'!$B$6</definedName>
    <definedName name="Data_Use_RS">'Stocks Correlation-Forecasting'!$B$7</definedName>
    <definedName name="is?s_COST_annual" localSheetId="1">'Costco-Income'!$A$1:$F$38</definedName>
    <definedName name="is?s_SHLD_annual" localSheetId="17">'Sears-Income'!$A$1:$F$38</definedName>
    <definedName name="is?s_TGT_annual" localSheetId="11">'Target-Income'!$A$1:$F$38</definedName>
    <definedName name="is?s_WMT_annual" localSheetId="6">'Walmart-Income'!$A$1:$F$38</definedName>
    <definedName name="SimOpt_CheckPrecisionAfter" hidden="1">100</definedName>
    <definedName name="SimOpt_GotoSample" hidden="1">0</definedName>
    <definedName name="SimOpt_Macros0" hidden="1">""</definedName>
    <definedName name="SimOpt_Macros1" hidden="1">""</definedName>
    <definedName name="SimOpt_Macros2" hidden="1">""</definedName>
    <definedName name="SimOpt_Macros3" hidden="1">""</definedName>
    <definedName name="SimOpt_MacrosUsage" hidden="1">0</definedName>
    <definedName name="SimOpt_MinSimBufferSize" hidden="1">5000000</definedName>
    <definedName name="SimOpt_RefreshExcel" hidden="1">0</definedName>
    <definedName name="SimOpt_RefreshRate" hidden="1">10</definedName>
    <definedName name="SimOpt_SamplesCount" hidden="1">10000</definedName>
    <definedName name="SimOpt_Seed0" hidden="1">0</definedName>
    <definedName name="SimOpt_SeedFixed" hidden="1">1</definedName>
    <definedName name="SimOpt_SeedMultiplyType" hidden="1">0</definedName>
    <definedName name="SimOpt_ShowResultsAtEnd" hidden="1">1</definedName>
    <definedName name="SimOpt_SimName0" hidden="1">""</definedName>
    <definedName name="SimOpt_SimName1" hidden="1">""</definedName>
    <definedName name="SimOpt_SimName2" hidden="1">""</definedName>
    <definedName name="SimOpt_SimName3" hidden="1">""</definedName>
    <definedName name="SimOpt_SimName4" hidden="1">""</definedName>
    <definedName name="SimOpt_SimName5" hidden="1">""</definedName>
    <definedName name="SimOpt_SimName6" hidden="1">""</definedName>
    <definedName name="SimOpt_SimName7" hidden="1">""</definedName>
    <definedName name="SimOpt_SimName8" hidden="1">""</definedName>
    <definedName name="SimOpt_SimName9" hidden="1">""</definedName>
    <definedName name="SimOpt_SimsCount" hidden="1">1</definedName>
    <definedName name="SimOpt_StopOnOutputError" hidden="1">0</definedName>
    <definedName name="solver_adj" localSheetId="15" hidden="1">'Stocks Correlation-Forecasting'!$N$1264:$Q$1264</definedName>
    <definedName name="solver_cvg" localSheetId="15" hidden="1">0.0001</definedName>
    <definedName name="solver_drv" localSheetId="15" hidden="1">2</definedName>
    <definedName name="solver_eng" localSheetId="15" hidden="1">1</definedName>
    <definedName name="solver_est" localSheetId="15" hidden="1">1</definedName>
    <definedName name="solver_itr" localSheetId="15" hidden="1">2147483647</definedName>
    <definedName name="solver_lhs1" localSheetId="15" hidden="1">'Stocks Correlation-Forecasting'!$N$1264:$Q$1264</definedName>
    <definedName name="solver_lhs2" localSheetId="15" hidden="1">'Stocks Correlation-Forecasting'!$N$1264:$Q$1264</definedName>
    <definedName name="solver_lhs3" localSheetId="15" hidden="1">'Stocks Correlation-Forecasting'!$T$1264</definedName>
    <definedName name="solver_lhs4" localSheetId="15" hidden="1">'Stocks Correlation-Forecasting'!$U$1277</definedName>
    <definedName name="solver_mip" localSheetId="15" hidden="1">2147483647</definedName>
    <definedName name="solver_mni" localSheetId="15" hidden="1">30</definedName>
    <definedName name="solver_mrt" localSheetId="15" hidden="1">0.075</definedName>
    <definedName name="solver_msl" localSheetId="15" hidden="1">2</definedName>
    <definedName name="solver_neg" localSheetId="15" hidden="1">2</definedName>
    <definedName name="solver_nod" localSheetId="15" hidden="1">2147483647</definedName>
    <definedName name="solver_num" localSheetId="15" hidden="1">4</definedName>
    <definedName name="solver_nwt" localSheetId="15" hidden="1">1</definedName>
    <definedName name="solver_opt" localSheetId="15" hidden="1">'Stocks Correlation-Forecasting'!$U$1275</definedName>
    <definedName name="solver_pre" localSheetId="15" hidden="1">0.000001</definedName>
    <definedName name="solver_rbv" localSheetId="15" hidden="1">2</definedName>
    <definedName name="solver_rel1" localSheetId="15" hidden="1">1</definedName>
    <definedName name="solver_rel2" localSheetId="15" hidden="1">3</definedName>
    <definedName name="solver_rel3" localSheetId="15" hidden="1">2</definedName>
    <definedName name="solver_rel4" localSheetId="15" hidden="1">2</definedName>
    <definedName name="solver_rhs1" localSheetId="15" hidden="1">1</definedName>
    <definedName name="solver_rhs2" localSheetId="15" hidden="1">0</definedName>
    <definedName name="solver_rhs3" localSheetId="15" hidden="1">1</definedName>
    <definedName name="solver_rhs4" localSheetId="15" hidden="1">'Stocks Correlation-Forecasting'!$V$1277</definedName>
    <definedName name="solver_rlx" localSheetId="15" hidden="1">2</definedName>
    <definedName name="solver_rsd" localSheetId="15" hidden="1">0</definedName>
    <definedName name="solver_scl" localSheetId="15" hidden="1">2</definedName>
    <definedName name="solver_sho" localSheetId="15" hidden="1">2</definedName>
    <definedName name="solver_ssz" localSheetId="15" hidden="1">100</definedName>
    <definedName name="solver_tim" localSheetId="15" hidden="1">2147483647</definedName>
    <definedName name="solver_tol" localSheetId="15" hidden="1">0.01</definedName>
    <definedName name="solver_typ" localSheetId="15" hidden="1">2</definedName>
    <definedName name="solver_val" localSheetId="15" hidden="1">0</definedName>
    <definedName name="solver_ver" localSheetId="15" hidden="1">3</definedName>
  </definedNames>
  <calcPr calcId="171027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23" l="1"/>
  <c r="I10" i="23"/>
  <c r="I9" i="23"/>
  <c r="G18" i="23"/>
  <c r="G17" i="23"/>
  <c r="G16" i="23"/>
  <c r="G15" i="23"/>
  <c r="G14" i="23"/>
  <c r="G13" i="23"/>
  <c r="G11" i="23"/>
  <c r="G10" i="23"/>
  <c r="G9" i="23"/>
  <c r="I11" i="22"/>
  <c r="I10" i="22"/>
  <c r="I9" i="22"/>
  <c r="G18" i="22"/>
  <c r="G17" i="22"/>
  <c r="G16" i="22"/>
  <c r="G15" i="22"/>
  <c r="G14" i="22"/>
  <c r="G13" i="22"/>
  <c r="G11" i="22"/>
  <c r="G10" i="22"/>
  <c r="G9" i="22"/>
  <c r="I11" i="25"/>
  <c r="I10" i="25"/>
  <c r="I9" i="25"/>
  <c r="G18" i="25"/>
  <c r="G17" i="25"/>
  <c r="G16" i="25"/>
  <c r="G15" i="25"/>
  <c r="G14" i="25"/>
  <c r="G13" i="25"/>
  <c r="G11" i="25"/>
  <c r="G10" i="25"/>
  <c r="G9" i="25"/>
  <c r="I11" i="21"/>
  <c r="I10" i="21"/>
  <c r="I9" i="21"/>
  <c r="G18" i="21"/>
  <c r="G17" i="21"/>
  <c r="G16" i="21"/>
  <c r="G15" i="21"/>
  <c r="G14" i="21"/>
  <c r="G13" i="21"/>
  <c r="G11" i="21"/>
  <c r="G10" i="21"/>
  <c r="G9" i="21"/>
  <c r="B16" i="23"/>
  <c r="B13" i="22"/>
  <c r="B9" i="25"/>
  <c r="B13" i="23"/>
  <c r="B9" i="22"/>
  <c r="B16" i="21"/>
  <c r="B9" i="23"/>
  <c r="B16" i="25"/>
  <c r="B13" i="21"/>
  <c r="B16" i="22"/>
  <c r="B13" i="25"/>
  <c r="B9" i="21"/>
  <c r="B1260" i="26" a="1"/>
  <c r="E1260" i="26" l="1"/>
  <c r="E1261" i="26"/>
  <c r="E1262" i="26"/>
  <c r="C1260" i="26"/>
  <c r="D1261" i="26"/>
  <c r="B1263" i="26"/>
  <c r="B1264" i="26"/>
  <c r="B1265" i="26"/>
  <c r="B1266" i="26"/>
  <c r="B1267" i="26"/>
  <c r="B1268" i="26"/>
  <c r="B1269" i="26"/>
  <c r="B1270" i="26"/>
  <c r="B1271" i="26"/>
  <c r="B1272" i="26"/>
  <c r="B1273" i="26"/>
  <c r="B1274" i="26"/>
  <c r="B1275" i="26"/>
  <c r="B1276" i="26"/>
  <c r="B1277" i="26"/>
  <c r="B1278" i="26"/>
  <c r="B1279" i="26"/>
  <c r="B1280" i="26"/>
  <c r="B1281" i="26"/>
  <c r="B1282" i="26"/>
  <c r="B1283" i="26"/>
  <c r="B1284" i="26"/>
  <c r="B1285" i="26"/>
  <c r="B1286" i="26"/>
  <c r="B1287" i="26"/>
  <c r="B1288" i="26"/>
  <c r="B1289" i="26"/>
  <c r="B1290" i="26"/>
  <c r="B1291" i="26"/>
  <c r="B1292" i="26"/>
  <c r="B1293" i="26"/>
  <c r="B1294" i="26"/>
  <c r="B1295" i="26"/>
  <c r="B1296" i="26"/>
  <c r="B1297" i="26"/>
  <c r="B1298" i="26"/>
  <c r="B1299" i="26"/>
  <c r="B1300" i="26"/>
  <c r="B1301" i="26"/>
  <c r="B1302" i="26"/>
  <c r="B1303" i="26"/>
  <c r="B1304" i="26"/>
  <c r="B1305" i="26"/>
  <c r="B1306" i="26"/>
  <c r="B1307" i="26"/>
  <c r="B1308" i="26"/>
  <c r="B1309" i="26"/>
  <c r="B1310" i="26"/>
  <c r="B1311" i="26"/>
  <c r="B1312" i="26"/>
  <c r="B1313" i="26"/>
  <c r="B1314" i="26"/>
  <c r="B1315" i="26"/>
  <c r="B1316" i="26"/>
  <c r="B1317" i="26"/>
  <c r="B1318" i="26"/>
  <c r="B1319" i="26"/>
  <c r="B1320" i="26"/>
  <c r="B1321" i="26"/>
  <c r="B1322" i="26"/>
  <c r="B1323" i="26"/>
  <c r="B1324" i="26"/>
  <c r="D1260" i="26"/>
  <c r="B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B1261" i="26"/>
  <c r="C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B1260" i="26"/>
  <c r="C1261" i="26"/>
  <c r="D1262" i="26"/>
  <c r="E1263" i="26"/>
  <c r="E1264" i="26"/>
  <c r="E1265" i="26"/>
  <c r="E1266" i="26"/>
  <c r="E1267" i="26"/>
  <c r="E1268" i="26"/>
  <c r="E1269" i="26"/>
  <c r="E1270" i="26"/>
  <c r="E1271" i="26"/>
  <c r="E1272" i="26"/>
  <c r="E1273" i="26"/>
  <c r="E1274" i="26"/>
  <c r="E1275" i="26"/>
  <c r="E1276" i="26"/>
  <c r="E1277" i="26"/>
  <c r="E1278" i="26"/>
  <c r="E1279" i="26"/>
  <c r="E1280" i="26"/>
  <c r="E1281" i="26"/>
  <c r="E1282" i="26"/>
  <c r="E1283" i="26"/>
  <c r="E1284" i="26"/>
  <c r="E1285" i="26"/>
  <c r="E1286" i="26"/>
  <c r="E1287" i="26"/>
  <c r="E1288" i="26"/>
  <c r="E1289" i="26"/>
  <c r="E1290" i="26"/>
  <c r="E1291" i="26"/>
  <c r="E1292" i="26"/>
  <c r="E1293" i="26"/>
  <c r="E1294" i="26"/>
  <c r="E1295" i="26"/>
  <c r="E1296" i="26"/>
  <c r="E1297" i="26"/>
  <c r="E1298" i="26"/>
  <c r="E1299" i="26"/>
  <c r="E1300" i="26"/>
  <c r="E1301" i="26"/>
  <c r="E1302" i="26"/>
  <c r="E1303" i="26"/>
  <c r="E1304" i="26"/>
  <c r="E1305" i="26"/>
  <c r="E1306" i="26"/>
  <c r="E1307" i="26"/>
  <c r="E1308" i="26"/>
  <c r="E1309" i="26"/>
  <c r="E1310" i="26"/>
  <c r="E1311" i="26"/>
  <c r="E1312" i="26"/>
  <c r="E1313" i="26"/>
  <c r="E1314" i="26"/>
  <c r="E1315" i="26"/>
  <c r="E1316" i="26"/>
  <c r="E1317" i="26"/>
  <c r="E1318" i="26"/>
  <c r="E1319" i="26"/>
  <c r="E1320" i="26"/>
  <c r="E1321" i="26"/>
  <c r="E1322" i="26"/>
  <c r="E1323" i="26"/>
  <c r="E1324" i="26"/>
  <c r="E1325" i="26"/>
  <c r="E1326" i="26"/>
  <c r="E1327" i="26"/>
  <c r="E1328" i="26"/>
  <c r="E1329" i="26"/>
  <c r="E1330" i="26"/>
  <c r="E1331" i="26"/>
  <c r="E1332" i="26"/>
  <c r="E1333" i="26"/>
  <c r="E1334" i="26"/>
  <c r="E1335" i="26"/>
  <c r="E1336" i="26"/>
  <c r="E1337" i="26"/>
  <c r="E1338" i="26"/>
  <c r="E1339" i="26"/>
  <c r="E1340" i="26"/>
  <c r="E1341" i="26"/>
  <c r="E1342" i="26"/>
  <c r="E1343" i="26"/>
  <c r="E1344" i="26"/>
  <c r="E1345" i="26"/>
  <c r="E1346" i="26"/>
  <c r="E1347" i="26"/>
  <c r="E1348" i="26"/>
  <c r="E1349" i="26"/>
  <c r="E1350" i="26"/>
  <c r="E1351" i="26"/>
  <c r="E1352" i="26"/>
  <c r="E1353" i="26"/>
  <c r="E1354" i="26"/>
  <c r="E1355" i="26"/>
  <c r="E1356" i="26"/>
  <c r="E1357" i="26"/>
  <c r="E1358" i="26"/>
  <c r="E1359" i="26"/>
  <c r="E1360" i="26"/>
  <c r="E1361" i="26"/>
  <c r="E1362" i="26"/>
  <c r="E1363" i="26"/>
  <c r="E1364" i="26"/>
  <c r="E1365" i="26"/>
  <c r="E1366" i="26"/>
  <c r="E1367" i="26"/>
  <c r="E1368" i="26"/>
  <c r="E1369" i="26"/>
  <c r="E1370" i="26"/>
  <c r="E1371" i="26"/>
  <c r="E1372" i="26"/>
  <c r="E1373" i="26"/>
  <c r="E1374" i="26"/>
  <c r="E1375" i="26"/>
  <c r="E1376" i="26"/>
  <c r="E1377" i="26"/>
  <c r="E1378" i="26"/>
  <c r="E1379" i="26"/>
  <c r="E1380" i="26"/>
  <c r="E1381" i="26"/>
  <c r="E1382" i="26"/>
  <c r="E1383" i="26"/>
  <c r="E1384" i="26"/>
  <c r="E1385" i="26"/>
  <c r="E1386" i="26"/>
  <c r="E1387" i="26"/>
  <c r="E1388" i="26"/>
  <c r="E1389" i="26"/>
  <c r="E1390" i="26"/>
  <c r="E1391" i="26"/>
  <c r="E1392" i="26"/>
  <c r="E1393" i="26"/>
  <c r="B1398" i="26"/>
  <c r="C1325" i="26"/>
  <c r="C1327" i="26"/>
  <c r="C1329" i="26"/>
  <c r="C1331" i="26"/>
  <c r="C1333" i="26"/>
  <c r="C1335" i="26"/>
  <c r="C1337" i="26"/>
  <c r="C1339" i="26"/>
  <c r="C1341" i="26"/>
  <c r="C1343" i="26"/>
  <c r="C1345" i="26"/>
  <c r="C1347" i="26"/>
  <c r="C1349" i="26"/>
  <c r="C1351" i="26"/>
  <c r="C1353" i="26"/>
  <c r="C1355" i="26"/>
  <c r="C1357" i="26"/>
  <c r="C1359" i="26"/>
  <c r="C1361" i="26"/>
  <c r="C1363" i="26"/>
  <c r="C1365" i="26"/>
  <c r="C1367" i="26"/>
  <c r="C1369" i="26"/>
  <c r="C1371" i="26"/>
  <c r="C1373" i="26"/>
  <c r="C1375" i="26"/>
  <c r="C1377" i="26"/>
  <c r="C1379" i="26"/>
  <c r="C1381" i="26"/>
  <c r="C1383" i="26"/>
  <c r="C1385" i="26"/>
  <c r="C1387" i="26"/>
  <c r="C1389" i="26"/>
  <c r="C1391" i="26"/>
  <c r="B1393" i="26"/>
  <c r="C1394" i="26"/>
  <c r="C1395" i="26"/>
  <c r="C1396" i="26"/>
  <c r="C1397" i="26"/>
  <c r="C1398" i="26"/>
  <c r="C1399" i="26"/>
  <c r="C1400" i="26"/>
  <c r="C1401" i="26"/>
  <c r="C1402" i="26"/>
  <c r="C1403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336" i="26"/>
  <c r="C1344" i="26"/>
  <c r="C1348" i="26"/>
  <c r="C1352" i="26"/>
  <c r="C1356" i="26"/>
  <c r="C1360" i="26"/>
  <c r="C1364" i="26"/>
  <c r="C1368" i="26"/>
  <c r="C1372" i="26"/>
  <c r="C1376" i="26"/>
  <c r="C1380" i="26"/>
  <c r="C1384" i="26"/>
  <c r="C1388" i="26"/>
  <c r="C1392" i="26"/>
  <c r="E1394" i="26"/>
  <c r="E1396" i="26"/>
  <c r="E1398" i="26"/>
  <c r="E1400" i="26"/>
  <c r="E1402" i="26"/>
  <c r="E1404" i="26"/>
  <c r="E1406" i="26"/>
  <c r="E1408" i="26"/>
  <c r="E1410" i="26"/>
  <c r="E1412" i="26"/>
  <c r="E1414" i="26"/>
  <c r="E1416" i="26"/>
  <c r="E1418" i="26"/>
  <c r="E1420" i="26"/>
  <c r="E1422" i="26"/>
  <c r="E1424" i="26"/>
  <c r="E1426" i="26"/>
  <c r="E1428" i="26"/>
  <c r="E1430" i="26"/>
  <c r="E1432" i="26"/>
  <c r="E1434" i="26"/>
  <c r="E1436" i="26"/>
  <c r="E1438" i="26"/>
  <c r="E1439" i="26"/>
  <c r="E1441" i="26"/>
  <c r="B1325" i="26"/>
  <c r="B1329" i="26"/>
  <c r="B1333" i="26"/>
  <c r="B1337" i="26"/>
  <c r="B1341" i="26"/>
  <c r="B1345" i="26"/>
  <c r="B1349" i="26"/>
  <c r="B1353" i="26"/>
  <c r="B1357" i="26"/>
  <c r="B1361" i="26"/>
  <c r="B1365" i="26"/>
  <c r="B1369" i="26"/>
  <c r="B1373" i="26"/>
  <c r="B1377" i="26"/>
  <c r="B1381" i="26"/>
  <c r="B1385" i="26"/>
  <c r="B1389" i="26"/>
  <c r="D1392" i="26"/>
  <c r="B1395" i="26"/>
  <c r="B1397" i="26"/>
  <c r="B1399" i="26"/>
  <c r="B1401" i="26"/>
  <c r="B1403" i="26"/>
  <c r="B1405" i="26"/>
  <c r="B1407" i="26"/>
  <c r="B1409" i="26"/>
  <c r="B1411" i="26"/>
  <c r="B1413" i="26"/>
  <c r="B1415" i="26"/>
  <c r="B1417" i="26"/>
  <c r="B1419" i="26"/>
  <c r="B1421" i="26"/>
  <c r="B1423" i="26"/>
  <c r="B1425" i="26"/>
  <c r="B1427" i="26"/>
  <c r="B1429" i="26"/>
  <c r="B1431" i="26"/>
  <c r="B1433" i="26"/>
  <c r="B1435" i="26"/>
  <c r="B1437" i="26"/>
  <c r="B1439" i="26"/>
  <c r="B1441" i="26"/>
  <c r="B1326" i="26"/>
  <c r="B1328" i="26"/>
  <c r="B1330" i="26"/>
  <c r="B1332" i="26"/>
  <c r="B1334" i="26"/>
  <c r="B1336" i="26"/>
  <c r="B1338" i="26"/>
  <c r="B1340" i="26"/>
  <c r="B1342" i="26"/>
  <c r="B1344" i="26"/>
  <c r="B1346" i="26"/>
  <c r="B1348" i="26"/>
  <c r="B1350" i="26"/>
  <c r="B1352" i="26"/>
  <c r="B1354" i="26"/>
  <c r="B1356" i="26"/>
  <c r="B1358" i="26"/>
  <c r="B1360" i="26"/>
  <c r="B1362" i="26"/>
  <c r="B1364" i="26"/>
  <c r="B1366" i="26"/>
  <c r="B1368" i="26"/>
  <c r="B1370" i="26"/>
  <c r="B1372" i="26"/>
  <c r="B1374" i="26"/>
  <c r="B1376" i="26"/>
  <c r="B1378" i="26"/>
  <c r="B1380" i="26"/>
  <c r="B1382" i="26"/>
  <c r="B1384" i="26"/>
  <c r="B1386" i="26"/>
  <c r="B1388" i="26"/>
  <c r="B1390" i="26"/>
  <c r="B1392" i="26"/>
  <c r="C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C1324" i="26"/>
  <c r="C1326" i="26"/>
  <c r="C1328" i="26"/>
  <c r="C1330" i="26"/>
  <c r="C1332" i="26"/>
  <c r="C1334" i="26"/>
  <c r="C1338" i="26"/>
  <c r="C1340" i="26"/>
  <c r="C1342" i="26"/>
  <c r="C1346" i="26"/>
  <c r="C1350" i="26"/>
  <c r="C1354" i="26"/>
  <c r="C1358" i="26"/>
  <c r="C1362" i="26"/>
  <c r="C1366" i="26"/>
  <c r="C1370" i="26"/>
  <c r="C1374" i="26"/>
  <c r="C1378" i="26"/>
  <c r="C1382" i="26"/>
  <c r="C1386" i="26"/>
  <c r="C1390" i="26"/>
  <c r="D1393" i="26"/>
  <c r="E1395" i="26"/>
  <c r="E1397" i="26"/>
  <c r="E1399" i="26"/>
  <c r="E1401" i="26"/>
  <c r="E1403" i="26"/>
  <c r="E1405" i="26"/>
  <c r="E1407" i="26"/>
  <c r="E1409" i="26"/>
  <c r="E1411" i="26"/>
  <c r="E1413" i="26"/>
  <c r="E1415" i="26"/>
  <c r="E1417" i="26"/>
  <c r="E1419" i="26"/>
  <c r="E1421" i="26"/>
  <c r="E1423" i="26"/>
  <c r="E1425" i="26"/>
  <c r="E1427" i="26"/>
  <c r="E1429" i="26"/>
  <c r="E1431" i="26"/>
  <c r="E1433" i="26"/>
  <c r="E1435" i="26"/>
  <c r="E1437" i="26"/>
  <c r="E1440" i="26"/>
  <c r="B1327" i="26"/>
  <c r="B1331" i="26"/>
  <c r="B1335" i="26"/>
  <c r="B1339" i="26"/>
  <c r="B1343" i="26"/>
  <c r="B1347" i="26"/>
  <c r="B1351" i="26"/>
  <c r="B1355" i="26"/>
  <c r="B1359" i="26"/>
  <c r="B1363" i="26"/>
  <c r="B1367" i="26"/>
  <c r="B1371" i="26"/>
  <c r="B1375" i="26"/>
  <c r="B1379" i="26"/>
  <c r="B1383" i="26"/>
  <c r="B1387" i="26"/>
  <c r="B1391" i="26"/>
  <c r="B1394" i="26"/>
  <c r="B1396" i="26"/>
  <c r="B1400" i="26"/>
  <c r="B1402" i="26"/>
  <c r="B1404" i="26"/>
  <c r="B1406" i="26"/>
  <c r="B1408" i="26"/>
  <c r="B1410" i="26"/>
  <c r="B1412" i="26"/>
  <c r="B1414" i="26"/>
  <c r="B1416" i="26"/>
  <c r="B1418" i="26"/>
  <c r="B1420" i="26"/>
  <c r="B1422" i="26"/>
  <c r="B1424" i="26"/>
  <c r="B1426" i="26"/>
  <c r="B1428" i="26"/>
  <c r="B1430" i="26"/>
  <c r="B1432" i="26"/>
  <c r="B1434" i="26"/>
  <c r="B1436" i="26"/>
  <c r="B1438" i="26"/>
  <c r="B1440" i="26"/>
  <c r="H5" i="12"/>
  <c r="I5" i="12" s="1"/>
  <c r="H6" i="12"/>
  <c r="I6" i="12" s="1"/>
  <c r="H7" i="12"/>
  <c r="I7" i="12" s="1"/>
  <c r="H8" i="12"/>
  <c r="I8" i="12" s="1"/>
  <c r="H9" i="12"/>
  <c r="I9" i="12" s="1"/>
  <c r="H10" i="12"/>
  <c r="I10" i="12" s="1"/>
  <c r="H11" i="12"/>
  <c r="I11" i="12" s="1"/>
  <c r="H12" i="12"/>
  <c r="I12" i="12" s="1"/>
  <c r="H13" i="12"/>
  <c r="I13" i="12" s="1"/>
  <c r="H14" i="12"/>
  <c r="I14" i="12" s="1"/>
  <c r="H15" i="12"/>
  <c r="I15" i="12" s="1"/>
  <c r="H16" i="12"/>
  <c r="I16" i="12" s="1"/>
  <c r="H17" i="12"/>
  <c r="I17" i="12" s="1"/>
  <c r="H18" i="12"/>
  <c r="I18" i="12" s="1"/>
  <c r="H19" i="12"/>
  <c r="I19" i="12" s="1"/>
  <c r="H20" i="12"/>
  <c r="I20" i="12" s="1"/>
  <c r="H21" i="12"/>
  <c r="I21" i="12" s="1"/>
  <c r="H22" i="12"/>
  <c r="I22" i="12" s="1"/>
  <c r="H23" i="12"/>
  <c r="I23" i="12" s="1"/>
  <c r="H24" i="12"/>
  <c r="I24" i="12" s="1"/>
  <c r="H25" i="12"/>
  <c r="I25" i="12" s="1"/>
  <c r="H26" i="12"/>
  <c r="I26" i="12" s="1"/>
  <c r="H27" i="12"/>
  <c r="I27" i="12" s="1"/>
  <c r="H28" i="12"/>
  <c r="I28" i="12" s="1"/>
  <c r="H29" i="12"/>
  <c r="I29" i="12" s="1"/>
  <c r="H30" i="12"/>
  <c r="I30" i="12" s="1"/>
  <c r="H31" i="12"/>
  <c r="I31" i="12" s="1"/>
  <c r="H32" i="12"/>
  <c r="I32" i="12" s="1"/>
  <c r="H33" i="12"/>
  <c r="I33" i="12" s="1"/>
  <c r="H34" i="12"/>
  <c r="I34" i="12" s="1"/>
  <c r="H35" i="12"/>
  <c r="I35" i="12" s="1"/>
  <c r="H36" i="12"/>
  <c r="I36" i="12" s="1"/>
  <c r="H37" i="12"/>
  <c r="I37" i="12" s="1"/>
  <c r="H38" i="12"/>
  <c r="I38" i="12" s="1"/>
  <c r="H39" i="12"/>
  <c r="I39" i="12" s="1"/>
  <c r="H40" i="12"/>
  <c r="I40" i="12" s="1"/>
  <c r="H41" i="12"/>
  <c r="I41" i="12" s="1"/>
  <c r="H42" i="12"/>
  <c r="I42" i="12" s="1"/>
  <c r="H43" i="12"/>
  <c r="I43" i="12" s="1"/>
  <c r="H44" i="12"/>
  <c r="I44" i="12" s="1"/>
  <c r="H45" i="12"/>
  <c r="I45" i="12" s="1"/>
  <c r="H46" i="12"/>
  <c r="I46" i="12" s="1"/>
  <c r="H47" i="12"/>
  <c r="I47" i="12" s="1"/>
  <c r="H48" i="12"/>
  <c r="I48" i="12" s="1"/>
  <c r="H49" i="12"/>
  <c r="I49" i="12" s="1"/>
  <c r="H50" i="12"/>
  <c r="I50" i="12" s="1"/>
  <c r="H51" i="12"/>
  <c r="I51" i="12" s="1"/>
  <c r="H52" i="12"/>
  <c r="I52" i="12" s="1"/>
  <c r="H53" i="12"/>
  <c r="I53" i="12" s="1"/>
  <c r="H54" i="12"/>
  <c r="I54" i="12" s="1"/>
  <c r="H55" i="12"/>
  <c r="I55" i="12" s="1"/>
  <c r="H56" i="12"/>
  <c r="I56" i="12" s="1"/>
  <c r="H57" i="12"/>
  <c r="I57" i="12" s="1"/>
  <c r="H58" i="12"/>
  <c r="I58" i="12" s="1"/>
  <c r="H59" i="12"/>
  <c r="I59" i="12" s="1"/>
  <c r="H60" i="12"/>
  <c r="I60" i="12" s="1"/>
  <c r="H61" i="12"/>
  <c r="I61" i="12" s="1"/>
  <c r="H62" i="12"/>
  <c r="I62" i="12" s="1"/>
  <c r="H63" i="12"/>
  <c r="I63" i="12" s="1"/>
  <c r="H64" i="12"/>
  <c r="I64" i="12" s="1"/>
  <c r="H65" i="12"/>
  <c r="I65" i="12" s="1"/>
  <c r="H66" i="12"/>
  <c r="I66" i="12" s="1"/>
  <c r="H67" i="12"/>
  <c r="I67" i="12" s="1"/>
  <c r="H68" i="12"/>
  <c r="I68" i="12" s="1"/>
  <c r="H69" i="12"/>
  <c r="I69" i="12" s="1"/>
  <c r="H70" i="12"/>
  <c r="I70" i="12" s="1"/>
  <c r="H71" i="12"/>
  <c r="I71" i="12" s="1"/>
  <c r="H72" i="12"/>
  <c r="I72" i="12" s="1"/>
  <c r="H73" i="12"/>
  <c r="I73" i="12" s="1"/>
  <c r="H74" i="12"/>
  <c r="I74" i="12" s="1"/>
  <c r="H75" i="12"/>
  <c r="I75" i="12" s="1"/>
  <c r="H76" i="12"/>
  <c r="I76" i="12" s="1"/>
  <c r="H77" i="12"/>
  <c r="I77" i="12" s="1"/>
  <c r="H78" i="12"/>
  <c r="I78" i="12" s="1"/>
  <c r="H79" i="12"/>
  <c r="I79" i="12" s="1"/>
  <c r="H80" i="12"/>
  <c r="I80" i="12" s="1"/>
  <c r="H81" i="12"/>
  <c r="I81" i="12" s="1"/>
  <c r="H82" i="12"/>
  <c r="I82" i="12" s="1"/>
  <c r="H83" i="12"/>
  <c r="I83" i="12" s="1"/>
  <c r="H84" i="12"/>
  <c r="I84" i="12" s="1"/>
  <c r="H85" i="12"/>
  <c r="I85" i="12" s="1"/>
  <c r="H86" i="12"/>
  <c r="I86" i="12" s="1"/>
  <c r="H87" i="12"/>
  <c r="I87" i="12" s="1"/>
  <c r="H88" i="12"/>
  <c r="I88" i="12" s="1"/>
  <c r="H89" i="12"/>
  <c r="I89" i="12" s="1"/>
  <c r="H90" i="12"/>
  <c r="I90" i="12" s="1"/>
  <c r="H91" i="12"/>
  <c r="I91" i="12" s="1"/>
  <c r="H92" i="12"/>
  <c r="I92" i="12" s="1"/>
  <c r="H93" i="12"/>
  <c r="I93" i="12" s="1"/>
  <c r="H94" i="12"/>
  <c r="I94" i="12" s="1"/>
  <c r="H95" i="12"/>
  <c r="I95" i="12" s="1"/>
  <c r="H96" i="12"/>
  <c r="I96" i="12" s="1"/>
  <c r="H97" i="12"/>
  <c r="I97" i="12" s="1"/>
  <c r="H98" i="12"/>
  <c r="I98" i="12" s="1"/>
  <c r="H99" i="12"/>
  <c r="I99" i="12" s="1"/>
  <c r="H100" i="12"/>
  <c r="I100" i="12" s="1"/>
  <c r="H101" i="12"/>
  <c r="I101" i="12" s="1"/>
  <c r="H102" i="12"/>
  <c r="I102" i="12" s="1"/>
  <c r="H103" i="12"/>
  <c r="I103" i="12" s="1"/>
  <c r="H104" i="12"/>
  <c r="I104" i="12" s="1"/>
  <c r="H105" i="12"/>
  <c r="I105" i="12" s="1"/>
  <c r="H106" i="12"/>
  <c r="I106" i="12" s="1"/>
  <c r="H107" i="12"/>
  <c r="I107" i="12" s="1"/>
  <c r="H108" i="12"/>
  <c r="I108" i="12" s="1"/>
  <c r="H109" i="12"/>
  <c r="I109" i="12" s="1"/>
  <c r="H110" i="12"/>
  <c r="I110" i="12" s="1"/>
  <c r="H111" i="12"/>
  <c r="I111" i="12" s="1"/>
  <c r="H112" i="12"/>
  <c r="I112" i="12" s="1"/>
  <c r="H113" i="12"/>
  <c r="I113" i="12" s="1"/>
  <c r="H114" i="12"/>
  <c r="I114" i="12" s="1"/>
  <c r="H115" i="12"/>
  <c r="I115" i="12" s="1"/>
  <c r="H116" i="12"/>
  <c r="I116" i="12" s="1"/>
  <c r="H117" i="12"/>
  <c r="I117" i="12" s="1"/>
  <c r="H118" i="12"/>
  <c r="I118" i="12" s="1"/>
  <c r="H119" i="12"/>
  <c r="I119" i="12" s="1"/>
  <c r="H120" i="12"/>
  <c r="I120" i="12" s="1"/>
  <c r="H121" i="12"/>
  <c r="I121" i="12" s="1"/>
  <c r="H122" i="12"/>
  <c r="I122" i="12" s="1"/>
  <c r="H123" i="12"/>
  <c r="I123" i="12" s="1"/>
  <c r="H124" i="12"/>
  <c r="I124" i="12" s="1"/>
  <c r="H125" i="12"/>
  <c r="I125" i="12" s="1"/>
  <c r="H126" i="12"/>
  <c r="I126" i="12" s="1"/>
  <c r="H127" i="12"/>
  <c r="I127" i="12" s="1"/>
  <c r="H128" i="12"/>
  <c r="I128" i="12" s="1"/>
  <c r="H129" i="12"/>
  <c r="I129" i="12" s="1"/>
  <c r="H130" i="12"/>
  <c r="I130" i="12" s="1"/>
  <c r="H131" i="12"/>
  <c r="I131" i="12" s="1"/>
  <c r="H132" i="12"/>
  <c r="I132" i="12" s="1"/>
  <c r="H133" i="12"/>
  <c r="I133" i="12" s="1"/>
  <c r="H134" i="12"/>
  <c r="I134" i="12" s="1"/>
  <c r="H135" i="12"/>
  <c r="I135" i="12" s="1"/>
  <c r="H136" i="12"/>
  <c r="I136" i="12" s="1"/>
  <c r="H137" i="12"/>
  <c r="I137" i="12" s="1"/>
  <c r="H138" i="12"/>
  <c r="I138" i="12" s="1"/>
  <c r="H139" i="12"/>
  <c r="I139" i="12" s="1"/>
  <c r="H140" i="12"/>
  <c r="I140" i="12" s="1"/>
  <c r="H141" i="12"/>
  <c r="I141" i="12" s="1"/>
  <c r="H142" i="12"/>
  <c r="I142" i="12" s="1"/>
  <c r="H143" i="12"/>
  <c r="I143" i="12" s="1"/>
  <c r="H144" i="12"/>
  <c r="I144" i="12" s="1"/>
  <c r="H145" i="12"/>
  <c r="I145" i="12" s="1"/>
  <c r="H146" i="12"/>
  <c r="I146" i="12" s="1"/>
  <c r="H147" i="12"/>
  <c r="I147" i="12" s="1"/>
  <c r="H148" i="12"/>
  <c r="I148" i="12" s="1"/>
  <c r="H149" i="12"/>
  <c r="I149" i="12" s="1"/>
  <c r="H150" i="12"/>
  <c r="I150" i="12" s="1"/>
  <c r="H151" i="12"/>
  <c r="I151" i="12" s="1"/>
  <c r="H152" i="12"/>
  <c r="I152" i="12" s="1"/>
  <c r="H153" i="12"/>
  <c r="I153" i="12" s="1"/>
  <c r="H154" i="12"/>
  <c r="I154" i="12" s="1"/>
  <c r="H155" i="12"/>
  <c r="I155" i="12" s="1"/>
  <c r="H156" i="12"/>
  <c r="I156" i="12" s="1"/>
  <c r="H157" i="12"/>
  <c r="I157" i="12" s="1"/>
  <c r="H158" i="12"/>
  <c r="I158" i="12" s="1"/>
  <c r="H159" i="12"/>
  <c r="I159" i="12" s="1"/>
  <c r="H160" i="12"/>
  <c r="I160" i="12" s="1"/>
  <c r="H161" i="12"/>
  <c r="I161" i="12" s="1"/>
  <c r="H162" i="12"/>
  <c r="I162" i="12" s="1"/>
  <c r="H163" i="12"/>
  <c r="I163" i="12" s="1"/>
  <c r="H164" i="12"/>
  <c r="I164" i="12" s="1"/>
  <c r="H165" i="12"/>
  <c r="I165" i="12" s="1"/>
  <c r="H166" i="12"/>
  <c r="I166" i="12" s="1"/>
  <c r="H167" i="12"/>
  <c r="I167" i="12" s="1"/>
  <c r="H168" i="12"/>
  <c r="I168" i="12" s="1"/>
  <c r="H169" i="12"/>
  <c r="I169" i="12" s="1"/>
  <c r="H170" i="12"/>
  <c r="I170" i="12" s="1"/>
  <c r="H171" i="12"/>
  <c r="I171" i="12" s="1"/>
  <c r="H172" i="12"/>
  <c r="I172" i="12" s="1"/>
  <c r="H173" i="12"/>
  <c r="I173" i="12" s="1"/>
  <c r="H174" i="12"/>
  <c r="I174" i="12" s="1"/>
  <c r="H175" i="12"/>
  <c r="I175" i="12" s="1"/>
  <c r="H176" i="12"/>
  <c r="I176" i="12" s="1"/>
  <c r="H177" i="12"/>
  <c r="I177" i="12" s="1"/>
  <c r="H178" i="12"/>
  <c r="I178" i="12" s="1"/>
  <c r="H179" i="12"/>
  <c r="I179" i="12" s="1"/>
  <c r="H180" i="12"/>
  <c r="I180" i="12" s="1"/>
  <c r="H181" i="12"/>
  <c r="I181" i="12" s="1"/>
  <c r="H182" i="12"/>
  <c r="I182" i="12" s="1"/>
  <c r="H183" i="12"/>
  <c r="I183" i="12" s="1"/>
  <c r="H184" i="12"/>
  <c r="I184" i="12" s="1"/>
  <c r="H185" i="12"/>
  <c r="I185" i="12" s="1"/>
  <c r="H186" i="12"/>
  <c r="I186" i="12" s="1"/>
  <c r="H187" i="12"/>
  <c r="I187" i="12" s="1"/>
  <c r="H188" i="12"/>
  <c r="I188" i="12" s="1"/>
  <c r="H189" i="12"/>
  <c r="I189" i="12" s="1"/>
  <c r="H190" i="12"/>
  <c r="I190" i="12" s="1"/>
  <c r="H191" i="12"/>
  <c r="I191" i="12" s="1"/>
  <c r="H192" i="12"/>
  <c r="I192" i="12" s="1"/>
  <c r="H193" i="12"/>
  <c r="I193" i="12" s="1"/>
  <c r="H194" i="12"/>
  <c r="I194" i="12" s="1"/>
  <c r="H195" i="12"/>
  <c r="I195" i="12" s="1"/>
  <c r="H196" i="12"/>
  <c r="I196" i="12" s="1"/>
  <c r="H197" i="12"/>
  <c r="I197" i="12" s="1"/>
  <c r="H198" i="12"/>
  <c r="I198" i="12" s="1"/>
  <c r="H199" i="12"/>
  <c r="I199" i="12" s="1"/>
  <c r="H200" i="12"/>
  <c r="I200" i="12" s="1"/>
  <c r="H201" i="12"/>
  <c r="I201" i="12" s="1"/>
  <c r="H202" i="12"/>
  <c r="I202" i="12" s="1"/>
  <c r="H203" i="12"/>
  <c r="I203" i="12" s="1"/>
  <c r="H204" i="12"/>
  <c r="I204" i="12" s="1"/>
  <c r="H205" i="12"/>
  <c r="I205" i="12" s="1"/>
  <c r="H206" i="12"/>
  <c r="I206" i="12" s="1"/>
  <c r="H207" i="12"/>
  <c r="I207" i="12" s="1"/>
  <c r="H208" i="12"/>
  <c r="I208" i="12" s="1"/>
  <c r="H209" i="12"/>
  <c r="I209" i="12" s="1"/>
  <c r="H210" i="12"/>
  <c r="I210" i="12" s="1"/>
  <c r="H211" i="12"/>
  <c r="I211" i="12" s="1"/>
  <c r="H212" i="12"/>
  <c r="I212" i="12" s="1"/>
  <c r="H213" i="12"/>
  <c r="I213" i="12" s="1"/>
  <c r="H214" i="12"/>
  <c r="I214" i="12" s="1"/>
  <c r="H215" i="12"/>
  <c r="I215" i="12" s="1"/>
  <c r="H216" i="12"/>
  <c r="I216" i="12" s="1"/>
  <c r="H217" i="12"/>
  <c r="I217" i="12" s="1"/>
  <c r="H218" i="12"/>
  <c r="I218" i="12" s="1"/>
  <c r="H219" i="12"/>
  <c r="I219" i="12" s="1"/>
  <c r="H220" i="12"/>
  <c r="I220" i="12" s="1"/>
  <c r="H221" i="12"/>
  <c r="I221" i="12" s="1"/>
  <c r="H222" i="12"/>
  <c r="I222" i="12" s="1"/>
  <c r="H223" i="12"/>
  <c r="I223" i="12" s="1"/>
  <c r="H224" i="12"/>
  <c r="I224" i="12" s="1"/>
  <c r="H225" i="12"/>
  <c r="I225" i="12" s="1"/>
  <c r="H226" i="12"/>
  <c r="I226" i="12" s="1"/>
  <c r="H227" i="12"/>
  <c r="I227" i="12" s="1"/>
  <c r="H228" i="12"/>
  <c r="I228" i="12" s="1"/>
  <c r="H229" i="12"/>
  <c r="I229" i="12" s="1"/>
  <c r="H230" i="12"/>
  <c r="I230" i="12" s="1"/>
  <c r="H231" i="12"/>
  <c r="I231" i="12" s="1"/>
  <c r="H232" i="12"/>
  <c r="I232" i="12" s="1"/>
  <c r="H233" i="12"/>
  <c r="I233" i="12" s="1"/>
  <c r="H234" i="12"/>
  <c r="I234" i="12" s="1"/>
  <c r="H235" i="12"/>
  <c r="I235" i="12" s="1"/>
  <c r="H236" i="12"/>
  <c r="I236" i="12" s="1"/>
  <c r="H237" i="12"/>
  <c r="I237" i="12" s="1"/>
  <c r="H238" i="12"/>
  <c r="I238" i="12" s="1"/>
  <c r="H239" i="12"/>
  <c r="I239" i="12" s="1"/>
  <c r="H240" i="12"/>
  <c r="I240" i="12" s="1"/>
  <c r="H241" i="12"/>
  <c r="I241" i="12" s="1"/>
  <c r="H242" i="12"/>
  <c r="I242" i="12" s="1"/>
  <c r="H243" i="12"/>
  <c r="I243" i="12" s="1"/>
  <c r="H244" i="12"/>
  <c r="I244" i="12" s="1"/>
  <c r="H245" i="12"/>
  <c r="I245" i="12" s="1"/>
  <c r="H246" i="12"/>
  <c r="I246" i="12" s="1"/>
  <c r="H247" i="12"/>
  <c r="I247" i="12" s="1"/>
  <c r="H248" i="12"/>
  <c r="I248" i="12" s="1"/>
  <c r="H249" i="12"/>
  <c r="I249" i="12" s="1"/>
  <c r="H250" i="12"/>
  <c r="I250" i="12" s="1"/>
  <c r="H251" i="12"/>
  <c r="I251" i="12" s="1"/>
  <c r="H252" i="12"/>
  <c r="I252" i="12" s="1"/>
  <c r="H253" i="12"/>
  <c r="I253" i="12" s="1"/>
  <c r="H254" i="12"/>
  <c r="I254" i="12" s="1"/>
  <c r="H255" i="12"/>
  <c r="I255" i="12" s="1"/>
  <c r="H256" i="12"/>
  <c r="I256" i="12" s="1"/>
  <c r="H257" i="12"/>
  <c r="I257" i="12" s="1"/>
  <c r="H258" i="12"/>
  <c r="I258" i="12" s="1"/>
  <c r="H259" i="12"/>
  <c r="I259" i="12" s="1"/>
  <c r="H260" i="12"/>
  <c r="I260" i="12" s="1"/>
  <c r="H261" i="12"/>
  <c r="I261" i="12" s="1"/>
  <c r="H262" i="12"/>
  <c r="I262" i="12" s="1"/>
  <c r="H263" i="12"/>
  <c r="I263" i="12" s="1"/>
  <c r="H264" i="12"/>
  <c r="I264" i="12" s="1"/>
  <c r="H265" i="12"/>
  <c r="I265" i="12" s="1"/>
  <c r="H266" i="12"/>
  <c r="I266" i="12" s="1"/>
  <c r="H267" i="12"/>
  <c r="I267" i="12" s="1"/>
  <c r="H268" i="12"/>
  <c r="I268" i="12" s="1"/>
  <c r="H269" i="12"/>
  <c r="I269" i="12" s="1"/>
  <c r="H270" i="12"/>
  <c r="I270" i="12" s="1"/>
  <c r="H271" i="12"/>
  <c r="I271" i="12" s="1"/>
  <c r="H272" i="12"/>
  <c r="I272" i="12" s="1"/>
  <c r="H273" i="12"/>
  <c r="I273" i="12" s="1"/>
  <c r="H274" i="12"/>
  <c r="I274" i="12" s="1"/>
  <c r="H275" i="12"/>
  <c r="I275" i="12" s="1"/>
  <c r="H276" i="12"/>
  <c r="I276" i="12" s="1"/>
  <c r="H277" i="12"/>
  <c r="I277" i="12" s="1"/>
  <c r="H278" i="12"/>
  <c r="I278" i="12" s="1"/>
  <c r="H279" i="12"/>
  <c r="I279" i="12" s="1"/>
  <c r="H280" i="12"/>
  <c r="I280" i="12" s="1"/>
  <c r="H281" i="12"/>
  <c r="I281" i="12" s="1"/>
  <c r="H282" i="12"/>
  <c r="I282" i="12" s="1"/>
  <c r="H283" i="12"/>
  <c r="I283" i="12" s="1"/>
  <c r="H284" i="12"/>
  <c r="I284" i="12" s="1"/>
  <c r="H285" i="12"/>
  <c r="I285" i="12" s="1"/>
  <c r="H286" i="12"/>
  <c r="I286" i="12" s="1"/>
  <c r="H287" i="12"/>
  <c r="I287" i="12" s="1"/>
  <c r="H288" i="12"/>
  <c r="I288" i="12" s="1"/>
  <c r="H289" i="12"/>
  <c r="I289" i="12" s="1"/>
  <c r="H290" i="12"/>
  <c r="I290" i="12" s="1"/>
  <c r="H291" i="12"/>
  <c r="I291" i="12" s="1"/>
  <c r="H292" i="12"/>
  <c r="I292" i="12" s="1"/>
  <c r="H293" i="12"/>
  <c r="I293" i="12" s="1"/>
  <c r="H294" i="12"/>
  <c r="I294" i="12" s="1"/>
  <c r="H295" i="12"/>
  <c r="I295" i="12" s="1"/>
  <c r="H296" i="12"/>
  <c r="I296" i="12" s="1"/>
  <c r="H297" i="12"/>
  <c r="I297" i="12" s="1"/>
  <c r="H298" i="12"/>
  <c r="I298" i="12" s="1"/>
  <c r="H299" i="12"/>
  <c r="I299" i="12" s="1"/>
  <c r="H300" i="12"/>
  <c r="I300" i="12" s="1"/>
  <c r="H301" i="12"/>
  <c r="I301" i="12" s="1"/>
  <c r="H302" i="12"/>
  <c r="I302" i="12" s="1"/>
  <c r="H303" i="12"/>
  <c r="I303" i="12" s="1"/>
  <c r="H304" i="12"/>
  <c r="I304" i="12" s="1"/>
  <c r="H305" i="12"/>
  <c r="I305" i="12" s="1"/>
  <c r="H306" i="12"/>
  <c r="I306" i="12" s="1"/>
  <c r="H307" i="12"/>
  <c r="I307" i="12" s="1"/>
  <c r="H308" i="12"/>
  <c r="I308" i="12" s="1"/>
  <c r="H309" i="12"/>
  <c r="I309" i="12" s="1"/>
  <c r="H310" i="12"/>
  <c r="I310" i="12" s="1"/>
  <c r="H311" i="12"/>
  <c r="I311" i="12" s="1"/>
  <c r="H312" i="12"/>
  <c r="I312" i="12" s="1"/>
  <c r="H313" i="12"/>
  <c r="I313" i="12" s="1"/>
  <c r="H314" i="12"/>
  <c r="I314" i="12" s="1"/>
  <c r="H315" i="12"/>
  <c r="I315" i="12" s="1"/>
  <c r="H316" i="12"/>
  <c r="I316" i="12" s="1"/>
  <c r="H317" i="12"/>
  <c r="I317" i="12" s="1"/>
  <c r="H318" i="12"/>
  <c r="I318" i="12" s="1"/>
  <c r="H319" i="12"/>
  <c r="I319" i="12" s="1"/>
  <c r="H320" i="12"/>
  <c r="I320" i="12" s="1"/>
  <c r="H321" i="12"/>
  <c r="I321" i="12" s="1"/>
  <c r="H322" i="12"/>
  <c r="I322" i="12" s="1"/>
  <c r="H323" i="12"/>
  <c r="I323" i="12" s="1"/>
  <c r="H324" i="12"/>
  <c r="I324" i="12" s="1"/>
  <c r="H325" i="12"/>
  <c r="I325" i="12" s="1"/>
  <c r="H326" i="12"/>
  <c r="I326" i="12" s="1"/>
  <c r="H327" i="12"/>
  <c r="I327" i="12" s="1"/>
  <c r="H328" i="12"/>
  <c r="I328" i="12" s="1"/>
  <c r="H329" i="12"/>
  <c r="I329" i="12" s="1"/>
  <c r="H330" i="12"/>
  <c r="I330" i="12" s="1"/>
  <c r="H331" i="12"/>
  <c r="I331" i="12" s="1"/>
  <c r="H332" i="12"/>
  <c r="I332" i="12" s="1"/>
  <c r="H333" i="12"/>
  <c r="I333" i="12" s="1"/>
  <c r="H334" i="12"/>
  <c r="I334" i="12" s="1"/>
  <c r="H335" i="12"/>
  <c r="I335" i="12" s="1"/>
  <c r="H336" i="12"/>
  <c r="I336" i="12" s="1"/>
  <c r="H337" i="12"/>
  <c r="I337" i="12" s="1"/>
  <c r="H338" i="12"/>
  <c r="I338" i="12" s="1"/>
  <c r="H339" i="12"/>
  <c r="I339" i="12" s="1"/>
  <c r="H340" i="12"/>
  <c r="I340" i="12" s="1"/>
  <c r="H341" i="12"/>
  <c r="I341" i="12" s="1"/>
  <c r="H342" i="12"/>
  <c r="I342" i="12" s="1"/>
  <c r="H343" i="12"/>
  <c r="I343" i="12" s="1"/>
  <c r="H344" i="12"/>
  <c r="I344" i="12" s="1"/>
  <c r="H345" i="12"/>
  <c r="I345" i="12" s="1"/>
  <c r="H346" i="12"/>
  <c r="I346" i="12" s="1"/>
  <c r="H347" i="12"/>
  <c r="I347" i="12" s="1"/>
  <c r="H348" i="12"/>
  <c r="I348" i="12" s="1"/>
  <c r="H349" i="12"/>
  <c r="I349" i="12" s="1"/>
  <c r="H350" i="12"/>
  <c r="I350" i="12" s="1"/>
  <c r="H351" i="12"/>
  <c r="I351" i="12" s="1"/>
  <c r="H352" i="12"/>
  <c r="I352" i="12" s="1"/>
  <c r="H353" i="12"/>
  <c r="I353" i="12" s="1"/>
  <c r="H354" i="12"/>
  <c r="I354" i="12" s="1"/>
  <c r="H355" i="12"/>
  <c r="I355" i="12" s="1"/>
  <c r="H356" i="12"/>
  <c r="I356" i="12" s="1"/>
  <c r="H357" i="12"/>
  <c r="I357" i="12" s="1"/>
  <c r="H358" i="12"/>
  <c r="I358" i="12" s="1"/>
  <c r="H359" i="12"/>
  <c r="I359" i="12" s="1"/>
  <c r="H360" i="12"/>
  <c r="I360" i="12" s="1"/>
  <c r="H361" i="12"/>
  <c r="I361" i="12" s="1"/>
  <c r="H362" i="12"/>
  <c r="I362" i="12" s="1"/>
  <c r="H363" i="12"/>
  <c r="I363" i="12" s="1"/>
  <c r="H364" i="12"/>
  <c r="I364" i="12" s="1"/>
  <c r="H365" i="12"/>
  <c r="I365" i="12" s="1"/>
  <c r="H366" i="12"/>
  <c r="I366" i="12" s="1"/>
  <c r="H367" i="12"/>
  <c r="I367" i="12" s="1"/>
  <c r="H368" i="12"/>
  <c r="I368" i="12" s="1"/>
  <c r="H369" i="12"/>
  <c r="I369" i="12" s="1"/>
  <c r="H370" i="12"/>
  <c r="I370" i="12" s="1"/>
  <c r="H371" i="12"/>
  <c r="I371" i="12" s="1"/>
  <c r="H372" i="12"/>
  <c r="I372" i="12" s="1"/>
  <c r="H373" i="12"/>
  <c r="I373" i="12" s="1"/>
  <c r="H374" i="12"/>
  <c r="I374" i="12" s="1"/>
  <c r="H375" i="12"/>
  <c r="I375" i="12" s="1"/>
  <c r="H376" i="12"/>
  <c r="I376" i="12" s="1"/>
  <c r="H377" i="12"/>
  <c r="I377" i="12" s="1"/>
  <c r="H378" i="12"/>
  <c r="I378" i="12" s="1"/>
  <c r="H379" i="12"/>
  <c r="I379" i="12" s="1"/>
  <c r="H380" i="12"/>
  <c r="I380" i="12" s="1"/>
  <c r="H381" i="12"/>
  <c r="I381" i="12" s="1"/>
  <c r="H382" i="12"/>
  <c r="I382" i="12" s="1"/>
  <c r="H383" i="12"/>
  <c r="I383" i="12" s="1"/>
  <c r="H384" i="12"/>
  <c r="I384" i="12" s="1"/>
  <c r="H385" i="12"/>
  <c r="I385" i="12" s="1"/>
  <c r="H386" i="12"/>
  <c r="I386" i="12" s="1"/>
  <c r="H387" i="12"/>
  <c r="I387" i="12" s="1"/>
  <c r="H388" i="12"/>
  <c r="I388" i="12" s="1"/>
  <c r="H389" i="12"/>
  <c r="I389" i="12" s="1"/>
  <c r="H390" i="12"/>
  <c r="I390" i="12" s="1"/>
  <c r="H391" i="12"/>
  <c r="I391" i="12" s="1"/>
  <c r="H392" i="12"/>
  <c r="I392" i="12" s="1"/>
  <c r="H393" i="12"/>
  <c r="I393" i="12" s="1"/>
  <c r="H394" i="12"/>
  <c r="I394" i="12" s="1"/>
  <c r="H395" i="12"/>
  <c r="I395" i="12" s="1"/>
  <c r="H396" i="12"/>
  <c r="I396" i="12" s="1"/>
  <c r="H397" i="12"/>
  <c r="I397" i="12" s="1"/>
  <c r="H398" i="12"/>
  <c r="I398" i="12" s="1"/>
  <c r="H399" i="12"/>
  <c r="I399" i="12" s="1"/>
  <c r="H400" i="12"/>
  <c r="I400" i="12" s="1"/>
  <c r="H401" i="12"/>
  <c r="I401" i="12" s="1"/>
  <c r="H402" i="12"/>
  <c r="I402" i="12" s="1"/>
  <c r="H403" i="12"/>
  <c r="I403" i="12" s="1"/>
  <c r="H404" i="12"/>
  <c r="I404" i="12" s="1"/>
  <c r="H405" i="12"/>
  <c r="I405" i="12" s="1"/>
  <c r="H406" i="12"/>
  <c r="I406" i="12" s="1"/>
  <c r="H407" i="12"/>
  <c r="I407" i="12" s="1"/>
  <c r="H408" i="12"/>
  <c r="I408" i="12" s="1"/>
  <c r="H409" i="12"/>
  <c r="I409" i="12" s="1"/>
  <c r="H410" i="12"/>
  <c r="I410" i="12" s="1"/>
  <c r="H411" i="12"/>
  <c r="I411" i="12" s="1"/>
  <c r="H412" i="12"/>
  <c r="I412" i="12" s="1"/>
  <c r="H413" i="12"/>
  <c r="I413" i="12" s="1"/>
  <c r="H414" i="12"/>
  <c r="I414" i="12" s="1"/>
  <c r="H415" i="12"/>
  <c r="I415" i="12" s="1"/>
  <c r="H416" i="12"/>
  <c r="I416" i="12" s="1"/>
  <c r="H417" i="12"/>
  <c r="I417" i="12" s="1"/>
  <c r="H418" i="12"/>
  <c r="I418" i="12" s="1"/>
  <c r="H419" i="12"/>
  <c r="I419" i="12" s="1"/>
  <c r="H420" i="12"/>
  <c r="I420" i="12" s="1"/>
  <c r="H421" i="12"/>
  <c r="I421" i="12" s="1"/>
  <c r="H422" i="12"/>
  <c r="I422" i="12" s="1"/>
  <c r="H423" i="12"/>
  <c r="I423" i="12" s="1"/>
  <c r="H424" i="12"/>
  <c r="I424" i="12" s="1"/>
  <c r="H425" i="12"/>
  <c r="I425" i="12" s="1"/>
  <c r="H426" i="12"/>
  <c r="I426" i="12" s="1"/>
  <c r="H427" i="12"/>
  <c r="I427" i="12" s="1"/>
  <c r="H428" i="12"/>
  <c r="I428" i="12" s="1"/>
  <c r="H429" i="12"/>
  <c r="I429" i="12" s="1"/>
  <c r="H430" i="12"/>
  <c r="I430" i="12" s="1"/>
  <c r="H431" i="12"/>
  <c r="I431" i="12" s="1"/>
  <c r="H432" i="12"/>
  <c r="I432" i="12" s="1"/>
  <c r="H433" i="12"/>
  <c r="I433" i="12" s="1"/>
  <c r="H434" i="12"/>
  <c r="I434" i="12" s="1"/>
  <c r="H435" i="12"/>
  <c r="I435" i="12" s="1"/>
  <c r="H436" i="12"/>
  <c r="I436" i="12" s="1"/>
  <c r="H437" i="12"/>
  <c r="I437" i="12" s="1"/>
  <c r="H438" i="12"/>
  <c r="I438" i="12" s="1"/>
  <c r="H439" i="12"/>
  <c r="I439" i="12" s="1"/>
  <c r="H440" i="12"/>
  <c r="I440" i="12" s="1"/>
  <c r="H441" i="12"/>
  <c r="I441" i="12" s="1"/>
  <c r="H442" i="12"/>
  <c r="I442" i="12" s="1"/>
  <c r="H443" i="12"/>
  <c r="I443" i="12" s="1"/>
  <c r="H444" i="12"/>
  <c r="I444" i="12" s="1"/>
  <c r="H445" i="12"/>
  <c r="I445" i="12" s="1"/>
  <c r="H446" i="12"/>
  <c r="I446" i="12" s="1"/>
  <c r="H447" i="12"/>
  <c r="I447" i="12" s="1"/>
  <c r="H448" i="12"/>
  <c r="I448" i="12" s="1"/>
  <c r="H449" i="12"/>
  <c r="I449" i="12" s="1"/>
  <c r="H450" i="12"/>
  <c r="I450" i="12" s="1"/>
  <c r="H451" i="12"/>
  <c r="I451" i="12" s="1"/>
  <c r="H452" i="12"/>
  <c r="I452" i="12" s="1"/>
  <c r="H453" i="12"/>
  <c r="I453" i="12" s="1"/>
  <c r="H454" i="12"/>
  <c r="I454" i="12" s="1"/>
  <c r="H455" i="12"/>
  <c r="I455" i="12" s="1"/>
  <c r="H456" i="12"/>
  <c r="I456" i="12" s="1"/>
  <c r="H457" i="12"/>
  <c r="I457" i="12" s="1"/>
  <c r="H458" i="12"/>
  <c r="I458" i="12" s="1"/>
  <c r="H459" i="12"/>
  <c r="I459" i="12" s="1"/>
  <c r="H460" i="12"/>
  <c r="I460" i="12" s="1"/>
  <c r="H461" i="12"/>
  <c r="I461" i="12" s="1"/>
  <c r="H462" i="12"/>
  <c r="I462" i="12" s="1"/>
  <c r="H463" i="12"/>
  <c r="I463" i="12" s="1"/>
  <c r="H464" i="12"/>
  <c r="I464" i="12" s="1"/>
  <c r="H465" i="12"/>
  <c r="I465" i="12" s="1"/>
  <c r="H466" i="12"/>
  <c r="I466" i="12" s="1"/>
  <c r="H467" i="12"/>
  <c r="I467" i="12" s="1"/>
  <c r="H468" i="12"/>
  <c r="I468" i="12" s="1"/>
  <c r="H469" i="12"/>
  <c r="I469" i="12" s="1"/>
  <c r="H470" i="12"/>
  <c r="I470" i="12" s="1"/>
  <c r="H471" i="12"/>
  <c r="I471" i="12" s="1"/>
  <c r="H472" i="12"/>
  <c r="I472" i="12" s="1"/>
  <c r="H473" i="12"/>
  <c r="I473" i="12" s="1"/>
  <c r="H474" i="12"/>
  <c r="I474" i="12" s="1"/>
  <c r="H475" i="12"/>
  <c r="I475" i="12" s="1"/>
  <c r="H476" i="12"/>
  <c r="I476" i="12" s="1"/>
  <c r="H477" i="12"/>
  <c r="I477" i="12" s="1"/>
  <c r="H478" i="12"/>
  <c r="I478" i="12" s="1"/>
  <c r="H479" i="12"/>
  <c r="I479" i="12" s="1"/>
  <c r="H480" i="12"/>
  <c r="I480" i="12" s="1"/>
  <c r="H481" i="12"/>
  <c r="I481" i="12" s="1"/>
  <c r="H482" i="12"/>
  <c r="I482" i="12" s="1"/>
  <c r="H483" i="12"/>
  <c r="I483" i="12" s="1"/>
  <c r="H484" i="12"/>
  <c r="I484" i="12" s="1"/>
  <c r="H485" i="12"/>
  <c r="I485" i="12" s="1"/>
  <c r="H486" i="12"/>
  <c r="I486" i="12" s="1"/>
  <c r="H487" i="12"/>
  <c r="I487" i="12" s="1"/>
  <c r="H488" i="12"/>
  <c r="I488" i="12" s="1"/>
  <c r="H489" i="12"/>
  <c r="I489" i="12" s="1"/>
  <c r="H490" i="12"/>
  <c r="I490" i="12" s="1"/>
  <c r="H491" i="12"/>
  <c r="I491" i="12" s="1"/>
  <c r="H492" i="12"/>
  <c r="I492" i="12" s="1"/>
  <c r="H493" i="12"/>
  <c r="I493" i="12" s="1"/>
  <c r="H494" i="12"/>
  <c r="I494" i="12" s="1"/>
  <c r="H495" i="12"/>
  <c r="I495" i="12" s="1"/>
  <c r="H496" i="12"/>
  <c r="I496" i="12" s="1"/>
  <c r="H497" i="12"/>
  <c r="I497" i="12" s="1"/>
  <c r="H498" i="12"/>
  <c r="I498" i="12" s="1"/>
  <c r="H499" i="12"/>
  <c r="I499" i="12" s="1"/>
  <c r="H500" i="12"/>
  <c r="I500" i="12" s="1"/>
  <c r="H501" i="12"/>
  <c r="I501" i="12" s="1"/>
  <c r="H502" i="12"/>
  <c r="I502" i="12" s="1"/>
  <c r="H503" i="12"/>
  <c r="I503" i="12" s="1"/>
  <c r="H504" i="12"/>
  <c r="I504" i="12" s="1"/>
  <c r="H505" i="12"/>
  <c r="I505" i="12" s="1"/>
  <c r="H506" i="12"/>
  <c r="I506" i="12" s="1"/>
  <c r="H507" i="12"/>
  <c r="I507" i="12" s="1"/>
  <c r="H508" i="12"/>
  <c r="I508" i="12" s="1"/>
  <c r="H509" i="12"/>
  <c r="I509" i="12" s="1"/>
  <c r="H510" i="12"/>
  <c r="I510" i="12" s="1"/>
  <c r="H511" i="12"/>
  <c r="I511" i="12" s="1"/>
  <c r="H512" i="12"/>
  <c r="I512" i="12" s="1"/>
  <c r="H513" i="12"/>
  <c r="I513" i="12" s="1"/>
  <c r="H514" i="12"/>
  <c r="I514" i="12" s="1"/>
  <c r="H515" i="12"/>
  <c r="I515" i="12" s="1"/>
  <c r="H516" i="12"/>
  <c r="I516" i="12" s="1"/>
  <c r="H517" i="12"/>
  <c r="I517" i="12" s="1"/>
  <c r="H518" i="12"/>
  <c r="I518" i="12" s="1"/>
  <c r="H519" i="12"/>
  <c r="I519" i="12" s="1"/>
  <c r="H520" i="12"/>
  <c r="I520" i="12" s="1"/>
  <c r="H521" i="12"/>
  <c r="I521" i="12" s="1"/>
  <c r="H522" i="12"/>
  <c r="I522" i="12" s="1"/>
  <c r="H523" i="12"/>
  <c r="I523" i="12" s="1"/>
  <c r="H524" i="12"/>
  <c r="I524" i="12" s="1"/>
  <c r="H525" i="12"/>
  <c r="I525" i="12" s="1"/>
  <c r="H526" i="12"/>
  <c r="I526" i="12" s="1"/>
  <c r="H527" i="12"/>
  <c r="I527" i="12" s="1"/>
  <c r="H528" i="12"/>
  <c r="I528" i="12" s="1"/>
  <c r="H529" i="12"/>
  <c r="I529" i="12" s="1"/>
  <c r="H530" i="12"/>
  <c r="I530" i="12" s="1"/>
  <c r="H531" i="12"/>
  <c r="I531" i="12" s="1"/>
  <c r="H532" i="12"/>
  <c r="I532" i="12" s="1"/>
  <c r="H533" i="12"/>
  <c r="I533" i="12" s="1"/>
  <c r="H534" i="12"/>
  <c r="I534" i="12" s="1"/>
  <c r="H535" i="12"/>
  <c r="I535" i="12" s="1"/>
  <c r="H536" i="12"/>
  <c r="I536" i="12" s="1"/>
  <c r="H537" i="12"/>
  <c r="I537" i="12" s="1"/>
  <c r="H538" i="12"/>
  <c r="I538" i="12" s="1"/>
  <c r="H539" i="12"/>
  <c r="I539" i="12" s="1"/>
  <c r="H540" i="12"/>
  <c r="I540" i="12" s="1"/>
  <c r="H541" i="12"/>
  <c r="I541" i="12" s="1"/>
  <c r="H542" i="12"/>
  <c r="I542" i="12" s="1"/>
  <c r="H543" i="12"/>
  <c r="I543" i="12" s="1"/>
  <c r="H544" i="12"/>
  <c r="I544" i="12" s="1"/>
  <c r="H545" i="12"/>
  <c r="I545" i="12" s="1"/>
  <c r="H546" i="12"/>
  <c r="I546" i="12" s="1"/>
  <c r="H547" i="12"/>
  <c r="I547" i="12" s="1"/>
  <c r="H548" i="12"/>
  <c r="I548" i="12" s="1"/>
  <c r="H549" i="12"/>
  <c r="I549" i="12" s="1"/>
  <c r="H550" i="12"/>
  <c r="I550" i="12" s="1"/>
  <c r="H551" i="12"/>
  <c r="I551" i="12" s="1"/>
  <c r="H552" i="12"/>
  <c r="I552" i="12" s="1"/>
  <c r="H553" i="12"/>
  <c r="I553" i="12" s="1"/>
  <c r="H554" i="12"/>
  <c r="I554" i="12" s="1"/>
  <c r="H555" i="12"/>
  <c r="I555" i="12" s="1"/>
  <c r="H556" i="12"/>
  <c r="I556" i="12" s="1"/>
  <c r="H557" i="12"/>
  <c r="I557" i="12" s="1"/>
  <c r="H558" i="12"/>
  <c r="I558" i="12" s="1"/>
  <c r="H559" i="12"/>
  <c r="I559" i="12" s="1"/>
  <c r="H560" i="12"/>
  <c r="I560" i="12" s="1"/>
  <c r="H561" i="12"/>
  <c r="I561" i="12" s="1"/>
  <c r="H562" i="12"/>
  <c r="I562" i="12" s="1"/>
  <c r="H563" i="12"/>
  <c r="I563" i="12" s="1"/>
  <c r="H564" i="12"/>
  <c r="I564" i="12" s="1"/>
  <c r="H565" i="12"/>
  <c r="I565" i="12" s="1"/>
  <c r="H566" i="12"/>
  <c r="I566" i="12" s="1"/>
  <c r="H567" i="12"/>
  <c r="I567" i="12" s="1"/>
  <c r="H568" i="12"/>
  <c r="I568" i="12" s="1"/>
  <c r="H569" i="12"/>
  <c r="I569" i="12" s="1"/>
  <c r="H570" i="12"/>
  <c r="I570" i="12" s="1"/>
  <c r="H571" i="12"/>
  <c r="I571" i="12" s="1"/>
  <c r="H572" i="12"/>
  <c r="I572" i="12" s="1"/>
  <c r="H573" i="12"/>
  <c r="I573" i="12" s="1"/>
  <c r="H574" i="12"/>
  <c r="I574" i="12" s="1"/>
  <c r="H575" i="12"/>
  <c r="I575" i="12" s="1"/>
  <c r="H576" i="12"/>
  <c r="I576" i="12" s="1"/>
  <c r="H577" i="12"/>
  <c r="I577" i="12" s="1"/>
  <c r="H578" i="12"/>
  <c r="I578" i="12" s="1"/>
  <c r="H579" i="12"/>
  <c r="I579" i="12" s="1"/>
  <c r="H580" i="12"/>
  <c r="I580" i="12" s="1"/>
  <c r="H581" i="12"/>
  <c r="I581" i="12" s="1"/>
  <c r="H582" i="12"/>
  <c r="I582" i="12" s="1"/>
  <c r="H583" i="12"/>
  <c r="I583" i="12" s="1"/>
  <c r="H584" i="12"/>
  <c r="I584" i="12" s="1"/>
  <c r="H585" i="12"/>
  <c r="I585" i="12" s="1"/>
  <c r="H586" i="12"/>
  <c r="I586" i="12" s="1"/>
  <c r="H587" i="12"/>
  <c r="I587" i="12" s="1"/>
  <c r="H588" i="12"/>
  <c r="I588" i="12" s="1"/>
  <c r="H589" i="12"/>
  <c r="I589" i="12" s="1"/>
  <c r="H590" i="12"/>
  <c r="I590" i="12" s="1"/>
  <c r="H591" i="12"/>
  <c r="I591" i="12" s="1"/>
  <c r="H592" i="12"/>
  <c r="I592" i="12" s="1"/>
  <c r="H593" i="12"/>
  <c r="I593" i="12" s="1"/>
  <c r="H594" i="12"/>
  <c r="I594" i="12" s="1"/>
  <c r="H595" i="12"/>
  <c r="I595" i="12" s="1"/>
  <c r="H596" i="12"/>
  <c r="I596" i="12" s="1"/>
  <c r="H597" i="12"/>
  <c r="I597" i="12" s="1"/>
  <c r="H598" i="12"/>
  <c r="I598" i="12" s="1"/>
  <c r="H599" i="12"/>
  <c r="I599" i="12" s="1"/>
  <c r="H600" i="12"/>
  <c r="I600" i="12" s="1"/>
  <c r="H601" i="12"/>
  <c r="I601" i="12" s="1"/>
  <c r="H602" i="12"/>
  <c r="I602" i="12" s="1"/>
  <c r="H603" i="12"/>
  <c r="I603" i="12" s="1"/>
  <c r="H604" i="12"/>
  <c r="I604" i="12" s="1"/>
  <c r="H605" i="12"/>
  <c r="I605" i="12" s="1"/>
  <c r="H606" i="12"/>
  <c r="I606" i="12" s="1"/>
  <c r="H607" i="12"/>
  <c r="I607" i="12" s="1"/>
  <c r="H608" i="12"/>
  <c r="I608" i="12" s="1"/>
  <c r="H609" i="12"/>
  <c r="I609" i="12" s="1"/>
  <c r="H610" i="12"/>
  <c r="I610" i="12" s="1"/>
  <c r="H611" i="12"/>
  <c r="I611" i="12" s="1"/>
  <c r="H612" i="12"/>
  <c r="I612" i="12" s="1"/>
  <c r="H613" i="12"/>
  <c r="I613" i="12" s="1"/>
  <c r="H614" i="12"/>
  <c r="I614" i="12" s="1"/>
  <c r="H615" i="12"/>
  <c r="I615" i="12" s="1"/>
  <c r="H616" i="12"/>
  <c r="I616" i="12" s="1"/>
  <c r="H617" i="12"/>
  <c r="I617" i="12" s="1"/>
  <c r="H618" i="12"/>
  <c r="I618" i="12" s="1"/>
  <c r="H619" i="12"/>
  <c r="I619" i="12" s="1"/>
  <c r="H620" i="12"/>
  <c r="I620" i="12" s="1"/>
  <c r="H621" i="12"/>
  <c r="I621" i="12" s="1"/>
  <c r="H622" i="12"/>
  <c r="I622" i="12" s="1"/>
  <c r="H623" i="12"/>
  <c r="I623" i="12" s="1"/>
  <c r="H624" i="12"/>
  <c r="I624" i="12" s="1"/>
  <c r="H625" i="12"/>
  <c r="I625" i="12" s="1"/>
  <c r="H626" i="12"/>
  <c r="I626" i="12" s="1"/>
  <c r="H627" i="12"/>
  <c r="I627" i="12" s="1"/>
  <c r="H628" i="12"/>
  <c r="I628" i="12" s="1"/>
  <c r="H629" i="12"/>
  <c r="I629" i="12" s="1"/>
  <c r="H630" i="12"/>
  <c r="I630" i="12" s="1"/>
  <c r="H631" i="12"/>
  <c r="I631" i="12" s="1"/>
  <c r="H632" i="12"/>
  <c r="I632" i="12" s="1"/>
  <c r="H633" i="12"/>
  <c r="I633" i="12" s="1"/>
  <c r="H634" i="12"/>
  <c r="I634" i="12" s="1"/>
  <c r="H635" i="12"/>
  <c r="I635" i="12" s="1"/>
  <c r="H636" i="12"/>
  <c r="I636" i="12" s="1"/>
  <c r="H637" i="12"/>
  <c r="I637" i="12" s="1"/>
  <c r="H638" i="12"/>
  <c r="I638" i="12" s="1"/>
  <c r="H639" i="12"/>
  <c r="I639" i="12" s="1"/>
  <c r="H640" i="12"/>
  <c r="I640" i="12" s="1"/>
  <c r="H641" i="12"/>
  <c r="I641" i="12" s="1"/>
  <c r="H642" i="12"/>
  <c r="I642" i="12" s="1"/>
  <c r="H643" i="12"/>
  <c r="I643" i="12" s="1"/>
  <c r="H644" i="12"/>
  <c r="I644" i="12" s="1"/>
  <c r="H645" i="12"/>
  <c r="I645" i="12" s="1"/>
  <c r="H646" i="12"/>
  <c r="I646" i="12" s="1"/>
  <c r="H647" i="12"/>
  <c r="I647" i="12" s="1"/>
  <c r="H648" i="12"/>
  <c r="I648" i="12" s="1"/>
  <c r="H649" i="12"/>
  <c r="I649" i="12" s="1"/>
  <c r="H650" i="12"/>
  <c r="I650" i="12" s="1"/>
  <c r="H651" i="12"/>
  <c r="I651" i="12" s="1"/>
  <c r="H652" i="12"/>
  <c r="I652" i="12" s="1"/>
  <c r="H653" i="12"/>
  <c r="I653" i="12" s="1"/>
  <c r="H654" i="12"/>
  <c r="I654" i="12" s="1"/>
  <c r="H655" i="12"/>
  <c r="I655" i="12" s="1"/>
  <c r="H656" i="12"/>
  <c r="I656" i="12" s="1"/>
  <c r="H657" i="12"/>
  <c r="I657" i="12" s="1"/>
  <c r="H658" i="12"/>
  <c r="I658" i="12" s="1"/>
  <c r="H659" i="12"/>
  <c r="I659" i="12" s="1"/>
  <c r="H660" i="12"/>
  <c r="I660" i="12" s="1"/>
  <c r="H661" i="12"/>
  <c r="I661" i="12" s="1"/>
  <c r="H662" i="12"/>
  <c r="I662" i="12" s="1"/>
  <c r="H663" i="12"/>
  <c r="I663" i="12" s="1"/>
  <c r="H664" i="12"/>
  <c r="I664" i="12" s="1"/>
  <c r="H665" i="12"/>
  <c r="I665" i="12" s="1"/>
  <c r="H666" i="12"/>
  <c r="I666" i="12" s="1"/>
  <c r="H667" i="12"/>
  <c r="I667" i="12" s="1"/>
  <c r="H668" i="12"/>
  <c r="I668" i="12" s="1"/>
  <c r="H669" i="12"/>
  <c r="I669" i="12" s="1"/>
  <c r="H670" i="12"/>
  <c r="I670" i="12" s="1"/>
  <c r="H671" i="12"/>
  <c r="I671" i="12" s="1"/>
  <c r="H672" i="12"/>
  <c r="I672" i="12" s="1"/>
  <c r="H673" i="12"/>
  <c r="I673" i="12" s="1"/>
  <c r="H674" i="12"/>
  <c r="I674" i="12" s="1"/>
  <c r="H675" i="12"/>
  <c r="I675" i="12" s="1"/>
  <c r="H676" i="12"/>
  <c r="I676" i="12" s="1"/>
  <c r="H677" i="12"/>
  <c r="I677" i="12" s="1"/>
  <c r="H678" i="12"/>
  <c r="I678" i="12" s="1"/>
  <c r="H679" i="12"/>
  <c r="I679" i="12" s="1"/>
  <c r="H680" i="12"/>
  <c r="I680" i="12" s="1"/>
  <c r="H681" i="12"/>
  <c r="I681" i="12" s="1"/>
  <c r="H682" i="12"/>
  <c r="I682" i="12" s="1"/>
  <c r="H683" i="12"/>
  <c r="I683" i="12" s="1"/>
  <c r="H684" i="12"/>
  <c r="I684" i="12" s="1"/>
  <c r="H685" i="12"/>
  <c r="I685" i="12" s="1"/>
  <c r="H686" i="12"/>
  <c r="I686" i="12" s="1"/>
  <c r="H687" i="12"/>
  <c r="I687" i="12" s="1"/>
  <c r="H688" i="12"/>
  <c r="I688" i="12" s="1"/>
  <c r="H689" i="12"/>
  <c r="I689" i="12" s="1"/>
  <c r="H690" i="12"/>
  <c r="I690" i="12" s="1"/>
  <c r="H691" i="12"/>
  <c r="I691" i="12" s="1"/>
  <c r="H692" i="12"/>
  <c r="I692" i="12" s="1"/>
  <c r="H693" i="12"/>
  <c r="I693" i="12" s="1"/>
  <c r="H694" i="12"/>
  <c r="I694" i="12" s="1"/>
  <c r="H695" i="12"/>
  <c r="I695" i="12" s="1"/>
  <c r="H696" i="12"/>
  <c r="I696" i="12" s="1"/>
  <c r="H697" i="12"/>
  <c r="I697" i="12" s="1"/>
  <c r="H698" i="12"/>
  <c r="I698" i="12" s="1"/>
  <c r="H699" i="12"/>
  <c r="I699" i="12" s="1"/>
  <c r="H700" i="12"/>
  <c r="I700" i="12" s="1"/>
  <c r="H701" i="12"/>
  <c r="I701" i="12" s="1"/>
  <c r="H702" i="12"/>
  <c r="I702" i="12" s="1"/>
  <c r="H703" i="12"/>
  <c r="I703" i="12" s="1"/>
  <c r="H704" i="12"/>
  <c r="I704" i="12" s="1"/>
  <c r="H705" i="12"/>
  <c r="I705" i="12" s="1"/>
  <c r="H706" i="12"/>
  <c r="I706" i="12" s="1"/>
  <c r="H707" i="12"/>
  <c r="I707" i="12" s="1"/>
  <c r="H708" i="12"/>
  <c r="I708" i="12" s="1"/>
  <c r="H709" i="12"/>
  <c r="I709" i="12" s="1"/>
  <c r="H710" i="12"/>
  <c r="I710" i="12" s="1"/>
  <c r="H711" i="12"/>
  <c r="I711" i="12" s="1"/>
  <c r="H712" i="12"/>
  <c r="I712" i="12" s="1"/>
  <c r="H713" i="12"/>
  <c r="I713" i="12" s="1"/>
  <c r="H714" i="12"/>
  <c r="I714" i="12" s="1"/>
  <c r="H715" i="12"/>
  <c r="I715" i="12" s="1"/>
  <c r="H716" i="12"/>
  <c r="I716" i="12" s="1"/>
  <c r="H717" i="12"/>
  <c r="I717" i="12" s="1"/>
  <c r="H718" i="12"/>
  <c r="I718" i="12" s="1"/>
  <c r="H719" i="12"/>
  <c r="I719" i="12" s="1"/>
  <c r="H720" i="12"/>
  <c r="I720" i="12" s="1"/>
  <c r="H721" i="12"/>
  <c r="I721" i="12" s="1"/>
  <c r="H722" i="12"/>
  <c r="I722" i="12" s="1"/>
  <c r="H723" i="12"/>
  <c r="I723" i="12" s="1"/>
  <c r="H724" i="12"/>
  <c r="I724" i="12" s="1"/>
  <c r="H725" i="12"/>
  <c r="I725" i="12" s="1"/>
  <c r="H726" i="12"/>
  <c r="I726" i="12" s="1"/>
  <c r="H727" i="12"/>
  <c r="I727" i="12" s="1"/>
  <c r="H728" i="12"/>
  <c r="I728" i="12" s="1"/>
  <c r="H729" i="12"/>
  <c r="I729" i="12" s="1"/>
  <c r="H730" i="12"/>
  <c r="I730" i="12" s="1"/>
  <c r="H731" i="12"/>
  <c r="I731" i="12" s="1"/>
  <c r="H732" i="12"/>
  <c r="I732" i="12" s="1"/>
  <c r="H733" i="12"/>
  <c r="I733" i="12" s="1"/>
  <c r="H734" i="12"/>
  <c r="I734" i="12" s="1"/>
  <c r="H735" i="12"/>
  <c r="I735" i="12" s="1"/>
  <c r="H736" i="12"/>
  <c r="I736" i="12" s="1"/>
  <c r="H737" i="12"/>
  <c r="I737" i="12" s="1"/>
  <c r="H738" i="12"/>
  <c r="I738" i="12" s="1"/>
  <c r="H739" i="12"/>
  <c r="I739" i="12" s="1"/>
  <c r="H740" i="12"/>
  <c r="I740" i="12" s="1"/>
  <c r="H741" i="12"/>
  <c r="I741" i="12" s="1"/>
  <c r="H742" i="12"/>
  <c r="I742" i="12" s="1"/>
  <c r="H743" i="12"/>
  <c r="I743" i="12" s="1"/>
  <c r="H744" i="12"/>
  <c r="I744" i="12" s="1"/>
  <c r="H745" i="12"/>
  <c r="I745" i="12" s="1"/>
  <c r="H746" i="12"/>
  <c r="I746" i="12" s="1"/>
  <c r="H747" i="12"/>
  <c r="I747" i="12" s="1"/>
  <c r="H748" i="12"/>
  <c r="I748" i="12" s="1"/>
  <c r="H749" i="12"/>
  <c r="I749" i="12" s="1"/>
  <c r="H750" i="12"/>
  <c r="I750" i="12" s="1"/>
  <c r="H751" i="12"/>
  <c r="I751" i="12" s="1"/>
  <c r="H752" i="12"/>
  <c r="I752" i="12" s="1"/>
  <c r="H753" i="12"/>
  <c r="I753" i="12" s="1"/>
  <c r="H754" i="12"/>
  <c r="I754" i="12" s="1"/>
  <c r="H755" i="12"/>
  <c r="I755" i="12" s="1"/>
  <c r="H756" i="12"/>
  <c r="I756" i="12" s="1"/>
  <c r="H757" i="12"/>
  <c r="I757" i="12" s="1"/>
  <c r="H758" i="12"/>
  <c r="I758" i="12" s="1"/>
  <c r="H759" i="12"/>
  <c r="I759" i="12" s="1"/>
  <c r="H760" i="12"/>
  <c r="I760" i="12" s="1"/>
  <c r="H761" i="12"/>
  <c r="I761" i="12" s="1"/>
  <c r="H762" i="12"/>
  <c r="I762" i="12" s="1"/>
  <c r="H763" i="12"/>
  <c r="I763" i="12" s="1"/>
  <c r="H764" i="12"/>
  <c r="I764" i="12" s="1"/>
  <c r="H765" i="12"/>
  <c r="I765" i="12" s="1"/>
  <c r="H766" i="12"/>
  <c r="I766" i="12" s="1"/>
  <c r="H767" i="12"/>
  <c r="I767" i="12" s="1"/>
  <c r="H768" i="12"/>
  <c r="I768" i="12" s="1"/>
  <c r="H769" i="12"/>
  <c r="I769" i="12" s="1"/>
  <c r="H770" i="12"/>
  <c r="I770" i="12" s="1"/>
  <c r="H771" i="12"/>
  <c r="I771" i="12" s="1"/>
  <c r="H772" i="12"/>
  <c r="I772" i="12" s="1"/>
  <c r="H773" i="12"/>
  <c r="I773" i="12" s="1"/>
  <c r="H774" i="12"/>
  <c r="I774" i="12" s="1"/>
  <c r="H775" i="12"/>
  <c r="I775" i="12" s="1"/>
  <c r="H776" i="12"/>
  <c r="I776" i="12" s="1"/>
  <c r="H777" i="12"/>
  <c r="I777" i="12" s="1"/>
  <c r="H778" i="12"/>
  <c r="I778" i="12" s="1"/>
  <c r="H779" i="12"/>
  <c r="I779" i="12" s="1"/>
  <c r="H780" i="12"/>
  <c r="I780" i="12" s="1"/>
  <c r="H781" i="12"/>
  <c r="I781" i="12" s="1"/>
  <c r="H782" i="12"/>
  <c r="I782" i="12" s="1"/>
  <c r="H783" i="12"/>
  <c r="I783" i="12" s="1"/>
  <c r="H784" i="12"/>
  <c r="I784" i="12" s="1"/>
  <c r="H785" i="12"/>
  <c r="I785" i="12" s="1"/>
  <c r="H786" i="12"/>
  <c r="I786" i="12" s="1"/>
  <c r="H787" i="12"/>
  <c r="I787" i="12" s="1"/>
  <c r="H788" i="12"/>
  <c r="I788" i="12" s="1"/>
  <c r="H789" i="12"/>
  <c r="I789" i="12" s="1"/>
  <c r="H790" i="12"/>
  <c r="I790" i="12" s="1"/>
  <c r="H791" i="12"/>
  <c r="I791" i="12" s="1"/>
  <c r="H792" i="12"/>
  <c r="I792" i="12" s="1"/>
  <c r="H793" i="12"/>
  <c r="I793" i="12" s="1"/>
  <c r="H794" i="12"/>
  <c r="I794" i="12" s="1"/>
  <c r="H795" i="12"/>
  <c r="I795" i="12" s="1"/>
  <c r="H796" i="12"/>
  <c r="I796" i="12" s="1"/>
  <c r="H797" i="12"/>
  <c r="I797" i="12" s="1"/>
  <c r="H798" i="12"/>
  <c r="I798" i="12" s="1"/>
  <c r="H799" i="12"/>
  <c r="I799" i="12" s="1"/>
  <c r="H800" i="12"/>
  <c r="I800" i="12" s="1"/>
  <c r="H801" i="12"/>
  <c r="I801" i="12" s="1"/>
  <c r="H802" i="12"/>
  <c r="I802" i="12" s="1"/>
  <c r="H803" i="12"/>
  <c r="I803" i="12" s="1"/>
  <c r="H804" i="12"/>
  <c r="I804" i="12" s="1"/>
  <c r="H805" i="12"/>
  <c r="I805" i="12" s="1"/>
  <c r="H806" i="12"/>
  <c r="I806" i="12" s="1"/>
  <c r="H807" i="12"/>
  <c r="I807" i="12" s="1"/>
  <c r="H808" i="12"/>
  <c r="I808" i="12" s="1"/>
  <c r="H809" i="12"/>
  <c r="I809" i="12" s="1"/>
  <c r="H810" i="12"/>
  <c r="I810" i="12" s="1"/>
  <c r="H811" i="12"/>
  <c r="I811" i="12" s="1"/>
  <c r="H812" i="12"/>
  <c r="I812" i="12" s="1"/>
  <c r="H813" i="12"/>
  <c r="I813" i="12" s="1"/>
  <c r="H814" i="12"/>
  <c r="I814" i="12" s="1"/>
  <c r="H815" i="12"/>
  <c r="I815" i="12" s="1"/>
  <c r="H816" i="12"/>
  <c r="I816" i="12" s="1"/>
  <c r="H817" i="12"/>
  <c r="I817" i="12" s="1"/>
  <c r="H818" i="12"/>
  <c r="I818" i="12" s="1"/>
  <c r="H819" i="12"/>
  <c r="I819" i="12" s="1"/>
  <c r="H820" i="12"/>
  <c r="I820" i="12" s="1"/>
  <c r="H821" i="12"/>
  <c r="I821" i="12" s="1"/>
  <c r="H822" i="12"/>
  <c r="I822" i="12" s="1"/>
  <c r="H823" i="12"/>
  <c r="I823" i="12" s="1"/>
  <c r="H824" i="12"/>
  <c r="I824" i="12" s="1"/>
  <c r="H825" i="12"/>
  <c r="I825" i="12" s="1"/>
  <c r="H826" i="12"/>
  <c r="I826" i="12" s="1"/>
  <c r="H827" i="12"/>
  <c r="I827" i="12" s="1"/>
  <c r="H828" i="12"/>
  <c r="I828" i="12" s="1"/>
  <c r="H829" i="12"/>
  <c r="I829" i="12" s="1"/>
  <c r="H830" i="12"/>
  <c r="I830" i="12" s="1"/>
  <c r="H831" i="12"/>
  <c r="I831" i="12" s="1"/>
  <c r="H832" i="12"/>
  <c r="I832" i="12" s="1"/>
  <c r="H833" i="12"/>
  <c r="I833" i="12" s="1"/>
  <c r="H834" i="12"/>
  <c r="I834" i="12" s="1"/>
  <c r="H835" i="12"/>
  <c r="I835" i="12" s="1"/>
  <c r="H836" i="12"/>
  <c r="I836" i="12" s="1"/>
  <c r="H837" i="12"/>
  <c r="I837" i="12" s="1"/>
  <c r="H838" i="12"/>
  <c r="I838" i="12" s="1"/>
  <c r="H839" i="12"/>
  <c r="I839" i="12" s="1"/>
  <c r="H840" i="12"/>
  <c r="I840" i="12" s="1"/>
  <c r="H841" i="12"/>
  <c r="I841" i="12" s="1"/>
  <c r="H842" i="12"/>
  <c r="I842" i="12" s="1"/>
  <c r="H843" i="12"/>
  <c r="I843" i="12" s="1"/>
  <c r="H844" i="12"/>
  <c r="I844" i="12" s="1"/>
  <c r="H845" i="12"/>
  <c r="I845" i="12" s="1"/>
  <c r="H846" i="12"/>
  <c r="I846" i="12" s="1"/>
  <c r="H847" i="12"/>
  <c r="I847" i="12" s="1"/>
  <c r="H848" i="12"/>
  <c r="I848" i="12" s="1"/>
  <c r="H849" i="12"/>
  <c r="I849" i="12" s="1"/>
  <c r="H850" i="12"/>
  <c r="I850" i="12" s="1"/>
  <c r="H851" i="12"/>
  <c r="I851" i="12" s="1"/>
  <c r="H852" i="12"/>
  <c r="I852" i="12" s="1"/>
  <c r="H853" i="12"/>
  <c r="I853" i="12" s="1"/>
  <c r="H854" i="12"/>
  <c r="I854" i="12" s="1"/>
  <c r="H855" i="12"/>
  <c r="I855" i="12" s="1"/>
  <c r="H856" i="12"/>
  <c r="I856" i="12" s="1"/>
  <c r="H857" i="12"/>
  <c r="I857" i="12" s="1"/>
  <c r="H858" i="12"/>
  <c r="I858" i="12" s="1"/>
  <c r="H859" i="12"/>
  <c r="I859" i="12" s="1"/>
  <c r="H860" i="12"/>
  <c r="I860" i="12" s="1"/>
  <c r="H861" i="12"/>
  <c r="I861" i="12" s="1"/>
  <c r="H862" i="12"/>
  <c r="I862" i="12" s="1"/>
  <c r="H863" i="12"/>
  <c r="I863" i="12" s="1"/>
  <c r="H864" i="12"/>
  <c r="I864" i="12" s="1"/>
  <c r="H865" i="12"/>
  <c r="I865" i="12" s="1"/>
  <c r="H866" i="12"/>
  <c r="I866" i="12" s="1"/>
  <c r="H867" i="12"/>
  <c r="I867" i="12" s="1"/>
  <c r="H868" i="12"/>
  <c r="I868" i="12" s="1"/>
  <c r="H869" i="12"/>
  <c r="I869" i="12" s="1"/>
  <c r="H870" i="12"/>
  <c r="I870" i="12" s="1"/>
  <c r="H871" i="12"/>
  <c r="I871" i="12" s="1"/>
  <c r="H872" i="12"/>
  <c r="I872" i="12" s="1"/>
  <c r="H873" i="12"/>
  <c r="I873" i="12" s="1"/>
  <c r="H874" i="12"/>
  <c r="I874" i="12" s="1"/>
  <c r="H875" i="12"/>
  <c r="I875" i="12" s="1"/>
  <c r="H876" i="12"/>
  <c r="I876" i="12" s="1"/>
  <c r="H877" i="12"/>
  <c r="I877" i="12" s="1"/>
  <c r="H878" i="12"/>
  <c r="I878" i="12" s="1"/>
  <c r="H879" i="12"/>
  <c r="I879" i="12" s="1"/>
  <c r="H880" i="12"/>
  <c r="I880" i="12" s="1"/>
  <c r="H881" i="12"/>
  <c r="I881" i="12" s="1"/>
  <c r="H882" i="12"/>
  <c r="I882" i="12" s="1"/>
  <c r="H883" i="12"/>
  <c r="I883" i="12" s="1"/>
  <c r="H884" i="12"/>
  <c r="I884" i="12" s="1"/>
  <c r="H885" i="12"/>
  <c r="I885" i="12" s="1"/>
  <c r="H886" i="12"/>
  <c r="I886" i="12" s="1"/>
  <c r="H887" i="12"/>
  <c r="I887" i="12" s="1"/>
  <c r="H888" i="12"/>
  <c r="I888" i="12" s="1"/>
  <c r="H889" i="12"/>
  <c r="I889" i="12" s="1"/>
  <c r="H890" i="12"/>
  <c r="I890" i="12" s="1"/>
  <c r="H891" i="12"/>
  <c r="I891" i="12" s="1"/>
  <c r="H892" i="12"/>
  <c r="I892" i="12" s="1"/>
  <c r="H893" i="12"/>
  <c r="I893" i="12" s="1"/>
  <c r="H894" i="12"/>
  <c r="I894" i="12" s="1"/>
  <c r="H895" i="12"/>
  <c r="I895" i="12" s="1"/>
  <c r="H896" i="12"/>
  <c r="I896" i="12" s="1"/>
  <c r="H897" i="12"/>
  <c r="I897" i="12" s="1"/>
  <c r="H898" i="12"/>
  <c r="I898" i="12" s="1"/>
  <c r="H899" i="12"/>
  <c r="I899" i="12" s="1"/>
  <c r="H900" i="12"/>
  <c r="I900" i="12" s="1"/>
  <c r="H901" i="12"/>
  <c r="I901" i="12" s="1"/>
  <c r="H902" i="12"/>
  <c r="I902" i="12" s="1"/>
  <c r="H903" i="12"/>
  <c r="I903" i="12" s="1"/>
  <c r="H904" i="12"/>
  <c r="I904" i="12" s="1"/>
  <c r="H905" i="12"/>
  <c r="I905" i="12" s="1"/>
  <c r="H906" i="12"/>
  <c r="I906" i="12" s="1"/>
  <c r="H907" i="12"/>
  <c r="I907" i="12" s="1"/>
  <c r="H908" i="12"/>
  <c r="I908" i="12" s="1"/>
  <c r="H909" i="12"/>
  <c r="I909" i="12" s="1"/>
  <c r="H910" i="12"/>
  <c r="I910" i="12" s="1"/>
  <c r="H911" i="12"/>
  <c r="I911" i="12" s="1"/>
  <c r="H912" i="12"/>
  <c r="I912" i="12" s="1"/>
  <c r="H913" i="12"/>
  <c r="I913" i="12" s="1"/>
  <c r="H914" i="12"/>
  <c r="I914" i="12" s="1"/>
  <c r="H915" i="12"/>
  <c r="I915" i="12" s="1"/>
  <c r="H916" i="12"/>
  <c r="I916" i="12" s="1"/>
  <c r="H917" i="12"/>
  <c r="I917" i="12" s="1"/>
  <c r="H918" i="12"/>
  <c r="I918" i="12" s="1"/>
  <c r="H919" i="12"/>
  <c r="I919" i="12" s="1"/>
  <c r="H920" i="12"/>
  <c r="I920" i="12" s="1"/>
  <c r="H921" i="12"/>
  <c r="I921" i="12" s="1"/>
  <c r="H922" i="12"/>
  <c r="I922" i="12" s="1"/>
  <c r="H923" i="12"/>
  <c r="I923" i="12" s="1"/>
  <c r="H924" i="12"/>
  <c r="I924" i="12" s="1"/>
  <c r="H925" i="12"/>
  <c r="I925" i="12" s="1"/>
  <c r="H926" i="12"/>
  <c r="I926" i="12" s="1"/>
  <c r="H927" i="12"/>
  <c r="I927" i="12" s="1"/>
  <c r="H928" i="12"/>
  <c r="I928" i="12" s="1"/>
  <c r="H929" i="12"/>
  <c r="I929" i="12" s="1"/>
  <c r="H930" i="12"/>
  <c r="I930" i="12" s="1"/>
  <c r="H931" i="12"/>
  <c r="I931" i="12" s="1"/>
  <c r="H932" i="12"/>
  <c r="I932" i="12" s="1"/>
  <c r="H933" i="12"/>
  <c r="I933" i="12" s="1"/>
  <c r="H934" i="12"/>
  <c r="I934" i="12" s="1"/>
  <c r="H935" i="12"/>
  <c r="I935" i="12" s="1"/>
  <c r="H936" i="12"/>
  <c r="I936" i="12" s="1"/>
  <c r="H937" i="12"/>
  <c r="I937" i="12" s="1"/>
  <c r="H938" i="12"/>
  <c r="I938" i="12" s="1"/>
  <c r="H939" i="12"/>
  <c r="I939" i="12" s="1"/>
  <c r="H940" i="12"/>
  <c r="I940" i="12" s="1"/>
  <c r="H941" i="12"/>
  <c r="I941" i="12" s="1"/>
  <c r="H942" i="12"/>
  <c r="I942" i="12" s="1"/>
  <c r="H943" i="12"/>
  <c r="I943" i="12" s="1"/>
  <c r="H944" i="12"/>
  <c r="I944" i="12" s="1"/>
  <c r="H945" i="12"/>
  <c r="I945" i="12" s="1"/>
  <c r="H946" i="12"/>
  <c r="I946" i="12" s="1"/>
  <c r="H947" i="12"/>
  <c r="I947" i="12" s="1"/>
  <c r="H948" i="12"/>
  <c r="I948" i="12" s="1"/>
  <c r="H949" i="12"/>
  <c r="I949" i="12" s="1"/>
  <c r="H950" i="12"/>
  <c r="I950" i="12" s="1"/>
  <c r="H951" i="12"/>
  <c r="I951" i="12" s="1"/>
  <c r="H952" i="12"/>
  <c r="I952" i="12" s="1"/>
  <c r="H953" i="12"/>
  <c r="I953" i="12" s="1"/>
  <c r="H954" i="12"/>
  <c r="I954" i="12" s="1"/>
  <c r="H955" i="12"/>
  <c r="I955" i="12" s="1"/>
  <c r="H956" i="12"/>
  <c r="I956" i="12" s="1"/>
  <c r="H957" i="12"/>
  <c r="I957" i="12" s="1"/>
  <c r="H958" i="12"/>
  <c r="I958" i="12" s="1"/>
  <c r="H959" i="12"/>
  <c r="I959" i="12" s="1"/>
  <c r="H960" i="12"/>
  <c r="I960" i="12" s="1"/>
  <c r="H961" i="12"/>
  <c r="I961" i="12" s="1"/>
  <c r="H962" i="12"/>
  <c r="I962" i="12" s="1"/>
  <c r="H963" i="12"/>
  <c r="I963" i="12" s="1"/>
  <c r="H964" i="12"/>
  <c r="I964" i="12" s="1"/>
  <c r="H965" i="12"/>
  <c r="I965" i="12" s="1"/>
  <c r="H966" i="12"/>
  <c r="I966" i="12" s="1"/>
  <c r="H967" i="12"/>
  <c r="I967" i="12" s="1"/>
  <c r="H968" i="12"/>
  <c r="I968" i="12" s="1"/>
  <c r="H969" i="12"/>
  <c r="I969" i="12" s="1"/>
  <c r="H970" i="12"/>
  <c r="I970" i="12" s="1"/>
  <c r="H971" i="12"/>
  <c r="I971" i="12" s="1"/>
  <c r="H972" i="12"/>
  <c r="I972" i="12" s="1"/>
  <c r="H973" i="12"/>
  <c r="I973" i="12" s="1"/>
  <c r="H974" i="12"/>
  <c r="I974" i="12" s="1"/>
  <c r="H975" i="12"/>
  <c r="I975" i="12" s="1"/>
  <c r="H976" i="12"/>
  <c r="I976" i="12" s="1"/>
  <c r="H977" i="12"/>
  <c r="I977" i="12" s="1"/>
  <c r="H978" i="12"/>
  <c r="I978" i="12" s="1"/>
  <c r="H979" i="12"/>
  <c r="I979" i="12" s="1"/>
  <c r="H980" i="12"/>
  <c r="I980" i="12" s="1"/>
  <c r="H981" i="12"/>
  <c r="I981" i="12" s="1"/>
  <c r="H982" i="12"/>
  <c r="I982" i="12" s="1"/>
  <c r="H983" i="12"/>
  <c r="I983" i="12" s="1"/>
  <c r="H984" i="12"/>
  <c r="I984" i="12" s="1"/>
  <c r="H985" i="12"/>
  <c r="I985" i="12" s="1"/>
  <c r="H986" i="12"/>
  <c r="I986" i="12" s="1"/>
  <c r="H987" i="12"/>
  <c r="I987" i="12" s="1"/>
  <c r="H988" i="12"/>
  <c r="I988" i="12" s="1"/>
  <c r="H989" i="12"/>
  <c r="I989" i="12" s="1"/>
  <c r="H990" i="12"/>
  <c r="I990" i="12" s="1"/>
  <c r="H991" i="12"/>
  <c r="I991" i="12" s="1"/>
  <c r="H992" i="12"/>
  <c r="I992" i="12" s="1"/>
  <c r="H993" i="12"/>
  <c r="I993" i="12" s="1"/>
  <c r="H994" i="12"/>
  <c r="I994" i="12" s="1"/>
  <c r="H995" i="12"/>
  <c r="I995" i="12" s="1"/>
  <c r="H996" i="12"/>
  <c r="I996" i="12" s="1"/>
  <c r="H997" i="12"/>
  <c r="I997" i="12" s="1"/>
  <c r="H998" i="12"/>
  <c r="I998" i="12" s="1"/>
  <c r="H999" i="12"/>
  <c r="I999" i="12" s="1"/>
  <c r="H1000" i="12"/>
  <c r="I1000" i="12" s="1"/>
  <c r="H1001" i="12"/>
  <c r="I1001" i="12" s="1"/>
  <c r="H1002" i="12"/>
  <c r="I1002" i="12" s="1"/>
  <c r="H1003" i="12"/>
  <c r="I1003" i="12" s="1"/>
  <c r="H1004" i="12"/>
  <c r="I1004" i="12" s="1"/>
  <c r="H1005" i="12"/>
  <c r="I1005" i="12" s="1"/>
  <c r="H1006" i="12"/>
  <c r="I1006" i="12" s="1"/>
  <c r="H1007" i="12"/>
  <c r="I1007" i="12" s="1"/>
  <c r="H1008" i="12"/>
  <c r="I1008" i="12" s="1"/>
  <c r="H1009" i="12"/>
  <c r="I1009" i="12" s="1"/>
  <c r="H1010" i="12"/>
  <c r="I1010" i="12" s="1"/>
  <c r="H1011" i="12"/>
  <c r="I1011" i="12" s="1"/>
  <c r="H1012" i="12"/>
  <c r="I1012" i="12" s="1"/>
  <c r="H1013" i="12"/>
  <c r="I1013" i="12" s="1"/>
  <c r="H1014" i="12"/>
  <c r="I1014" i="12" s="1"/>
  <c r="H1015" i="12"/>
  <c r="I1015" i="12" s="1"/>
  <c r="H1016" i="12"/>
  <c r="I1016" i="12" s="1"/>
  <c r="H1017" i="12"/>
  <c r="I1017" i="12" s="1"/>
  <c r="H1018" i="12"/>
  <c r="I1018" i="12" s="1"/>
  <c r="H1019" i="12"/>
  <c r="I1019" i="12" s="1"/>
  <c r="H1020" i="12"/>
  <c r="I1020" i="12" s="1"/>
  <c r="H1021" i="12"/>
  <c r="I1021" i="12" s="1"/>
  <c r="H1022" i="12"/>
  <c r="I1022" i="12" s="1"/>
  <c r="H1023" i="12"/>
  <c r="I1023" i="12" s="1"/>
  <c r="H1024" i="12"/>
  <c r="I1024" i="12" s="1"/>
  <c r="H1025" i="12"/>
  <c r="I1025" i="12" s="1"/>
  <c r="H1026" i="12"/>
  <c r="I1026" i="12" s="1"/>
  <c r="H1027" i="12"/>
  <c r="I1027" i="12" s="1"/>
  <c r="H1028" i="12"/>
  <c r="I1028" i="12" s="1"/>
  <c r="H1029" i="12"/>
  <c r="I1029" i="12" s="1"/>
  <c r="H1030" i="12"/>
  <c r="I1030" i="12" s="1"/>
  <c r="H1031" i="12"/>
  <c r="I1031" i="12" s="1"/>
  <c r="H1032" i="12"/>
  <c r="I1032" i="12" s="1"/>
  <c r="H1033" i="12"/>
  <c r="I1033" i="12" s="1"/>
  <c r="H1034" i="12"/>
  <c r="I1034" i="12" s="1"/>
  <c r="H1035" i="12"/>
  <c r="I1035" i="12" s="1"/>
  <c r="H1036" i="12"/>
  <c r="I1036" i="12" s="1"/>
  <c r="H1037" i="12"/>
  <c r="I1037" i="12" s="1"/>
  <c r="H1038" i="12"/>
  <c r="I1038" i="12" s="1"/>
  <c r="H1039" i="12"/>
  <c r="I1039" i="12" s="1"/>
  <c r="H1040" i="12"/>
  <c r="I1040" i="12" s="1"/>
  <c r="H1041" i="12"/>
  <c r="I1041" i="12" s="1"/>
  <c r="H1042" i="12"/>
  <c r="I1042" i="12" s="1"/>
  <c r="H1043" i="12"/>
  <c r="I1043" i="12" s="1"/>
  <c r="H1044" i="12"/>
  <c r="I1044" i="12" s="1"/>
  <c r="H1045" i="12"/>
  <c r="I1045" i="12" s="1"/>
  <c r="H1046" i="12"/>
  <c r="I1046" i="12" s="1"/>
  <c r="H1047" i="12"/>
  <c r="I1047" i="12" s="1"/>
  <c r="H1048" i="12"/>
  <c r="I1048" i="12" s="1"/>
  <c r="H1049" i="12"/>
  <c r="I1049" i="12" s="1"/>
  <c r="H1050" i="12"/>
  <c r="I1050" i="12" s="1"/>
  <c r="H1051" i="12"/>
  <c r="I1051" i="12" s="1"/>
  <c r="H1052" i="12"/>
  <c r="I1052" i="12" s="1"/>
  <c r="H1053" i="12"/>
  <c r="I1053" i="12" s="1"/>
  <c r="H1054" i="12"/>
  <c r="I1054" i="12" s="1"/>
  <c r="H1055" i="12"/>
  <c r="I1055" i="12" s="1"/>
  <c r="H1056" i="12"/>
  <c r="I1056" i="12" s="1"/>
  <c r="H1057" i="12"/>
  <c r="I1057" i="12" s="1"/>
  <c r="H1058" i="12"/>
  <c r="I1058" i="12" s="1"/>
  <c r="H1059" i="12"/>
  <c r="I1059" i="12" s="1"/>
  <c r="H1060" i="12"/>
  <c r="I1060" i="12" s="1"/>
  <c r="H1061" i="12"/>
  <c r="I1061" i="12" s="1"/>
  <c r="H1062" i="12"/>
  <c r="I1062" i="12" s="1"/>
  <c r="H1063" i="12"/>
  <c r="I1063" i="12" s="1"/>
  <c r="H1064" i="12"/>
  <c r="I1064" i="12" s="1"/>
  <c r="H1065" i="12"/>
  <c r="I1065" i="12" s="1"/>
  <c r="H1066" i="12"/>
  <c r="I1066" i="12" s="1"/>
  <c r="H1067" i="12"/>
  <c r="I1067" i="12" s="1"/>
  <c r="H1068" i="12"/>
  <c r="I1068" i="12" s="1"/>
  <c r="H1069" i="12"/>
  <c r="I1069" i="12" s="1"/>
  <c r="H1070" i="12"/>
  <c r="I1070" i="12" s="1"/>
  <c r="H1071" i="12"/>
  <c r="I1071" i="12" s="1"/>
  <c r="H1072" i="12"/>
  <c r="I1072" i="12" s="1"/>
  <c r="H1073" i="12"/>
  <c r="I1073" i="12" s="1"/>
  <c r="H1074" i="12"/>
  <c r="I1074" i="12" s="1"/>
  <c r="H1075" i="12"/>
  <c r="I1075" i="12" s="1"/>
  <c r="H1076" i="12"/>
  <c r="I1076" i="12" s="1"/>
  <c r="H1077" i="12"/>
  <c r="I1077" i="12" s="1"/>
  <c r="H1078" i="12"/>
  <c r="I1078" i="12" s="1"/>
  <c r="H1079" i="12"/>
  <c r="I1079" i="12" s="1"/>
  <c r="H1080" i="12"/>
  <c r="I1080" i="12" s="1"/>
  <c r="H1081" i="12"/>
  <c r="I1081" i="12" s="1"/>
  <c r="H1082" i="12"/>
  <c r="I1082" i="12" s="1"/>
  <c r="H1083" i="12"/>
  <c r="I1083" i="12" s="1"/>
  <c r="H1084" i="12"/>
  <c r="I1084" i="12" s="1"/>
  <c r="H1085" i="12"/>
  <c r="I1085" i="12" s="1"/>
  <c r="H1086" i="12"/>
  <c r="I1086" i="12" s="1"/>
  <c r="H1087" i="12"/>
  <c r="I1087" i="12" s="1"/>
  <c r="H1088" i="12"/>
  <c r="I1088" i="12" s="1"/>
  <c r="H1089" i="12"/>
  <c r="I1089" i="12" s="1"/>
  <c r="H1090" i="12"/>
  <c r="I1090" i="12" s="1"/>
  <c r="H1091" i="12"/>
  <c r="I1091" i="12" s="1"/>
  <c r="H1092" i="12"/>
  <c r="I1092" i="12" s="1"/>
  <c r="H1093" i="12"/>
  <c r="I1093" i="12" s="1"/>
  <c r="H1094" i="12"/>
  <c r="I1094" i="12" s="1"/>
  <c r="H1095" i="12"/>
  <c r="I1095" i="12" s="1"/>
  <c r="H1096" i="12"/>
  <c r="I1096" i="12" s="1"/>
  <c r="H1097" i="12"/>
  <c r="I1097" i="12" s="1"/>
  <c r="H1098" i="12"/>
  <c r="I1098" i="12" s="1"/>
  <c r="H1099" i="12"/>
  <c r="I1099" i="12" s="1"/>
  <c r="H1100" i="12"/>
  <c r="I1100" i="12" s="1"/>
  <c r="H1101" i="12"/>
  <c r="I1101" i="12" s="1"/>
  <c r="H1102" i="12"/>
  <c r="I1102" i="12" s="1"/>
  <c r="H1103" i="12"/>
  <c r="I1103" i="12" s="1"/>
  <c r="H1104" i="12"/>
  <c r="I1104" i="12" s="1"/>
  <c r="H1105" i="12"/>
  <c r="I1105" i="12" s="1"/>
  <c r="H1106" i="12"/>
  <c r="I1106" i="12" s="1"/>
  <c r="H1107" i="12"/>
  <c r="I1107" i="12" s="1"/>
  <c r="H1108" i="12"/>
  <c r="I1108" i="12" s="1"/>
  <c r="H1109" i="12"/>
  <c r="I1109" i="12" s="1"/>
  <c r="H1110" i="12"/>
  <c r="I1110" i="12" s="1"/>
  <c r="H1111" i="12"/>
  <c r="I1111" i="12" s="1"/>
  <c r="H1112" i="12"/>
  <c r="I1112" i="12" s="1"/>
  <c r="H1113" i="12"/>
  <c r="I1113" i="12" s="1"/>
  <c r="H1114" i="12"/>
  <c r="I1114" i="12" s="1"/>
  <c r="H1115" i="12"/>
  <c r="I1115" i="12" s="1"/>
  <c r="H1116" i="12"/>
  <c r="I1116" i="12" s="1"/>
  <c r="H1117" i="12"/>
  <c r="I1117" i="12" s="1"/>
  <c r="H1118" i="12"/>
  <c r="I1118" i="12" s="1"/>
  <c r="H1119" i="12"/>
  <c r="I1119" i="12" s="1"/>
  <c r="H1120" i="12"/>
  <c r="I1120" i="12" s="1"/>
  <c r="H1121" i="12"/>
  <c r="I1121" i="12" s="1"/>
  <c r="H1122" i="12"/>
  <c r="I1122" i="12" s="1"/>
  <c r="H1123" i="12"/>
  <c r="I1123" i="12" s="1"/>
  <c r="H1124" i="12"/>
  <c r="I1124" i="12" s="1"/>
  <c r="H1125" i="12"/>
  <c r="I1125" i="12" s="1"/>
  <c r="H1126" i="12"/>
  <c r="I1126" i="12" s="1"/>
  <c r="H1127" i="12"/>
  <c r="I1127" i="12" s="1"/>
  <c r="H1128" i="12"/>
  <c r="I1128" i="12" s="1"/>
  <c r="H1129" i="12"/>
  <c r="I1129" i="12" s="1"/>
  <c r="H1130" i="12"/>
  <c r="I1130" i="12" s="1"/>
  <c r="H1131" i="12"/>
  <c r="I1131" i="12" s="1"/>
  <c r="H1132" i="12"/>
  <c r="I1132" i="12" s="1"/>
  <c r="H1133" i="12"/>
  <c r="I1133" i="12" s="1"/>
  <c r="H1134" i="12"/>
  <c r="I1134" i="12" s="1"/>
  <c r="H1135" i="12"/>
  <c r="I1135" i="12" s="1"/>
  <c r="H1136" i="12"/>
  <c r="I1136" i="12" s="1"/>
  <c r="H1137" i="12"/>
  <c r="I1137" i="12" s="1"/>
  <c r="H1138" i="12"/>
  <c r="I1138" i="12" s="1"/>
  <c r="H1139" i="12"/>
  <c r="I1139" i="12" s="1"/>
  <c r="H1140" i="12"/>
  <c r="I1140" i="12" s="1"/>
  <c r="H1141" i="12"/>
  <c r="I1141" i="12" s="1"/>
  <c r="H1142" i="12"/>
  <c r="I1142" i="12" s="1"/>
  <c r="H1143" i="12"/>
  <c r="I1143" i="12" s="1"/>
  <c r="H1144" i="12"/>
  <c r="I1144" i="12" s="1"/>
  <c r="H1145" i="12"/>
  <c r="I1145" i="12" s="1"/>
  <c r="H1146" i="12"/>
  <c r="I1146" i="12" s="1"/>
  <c r="H1147" i="12"/>
  <c r="I1147" i="12" s="1"/>
  <c r="H1148" i="12"/>
  <c r="I1148" i="12" s="1"/>
  <c r="H1149" i="12"/>
  <c r="I1149" i="12" s="1"/>
  <c r="H1150" i="12"/>
  <c r="I1150" i="12" s="1"/>
  <c r="H1151" i="12"/>
  <c r="I1151" i="12" s="1"/>
  <c r="H1152" i="12"/>
  <c r="I1152" i="12" s="1"/>
  <c r="H1153" i="12"/>
  <c r="I1153" i="12" s="1"/>
  <c r="H1154" i="12"/>
  <c r="I1154" i="12" s="1"/>
  <c r="H1155" i="12"/>
  <c r="I1155" i="12" s="1"/>
  <c r="H1156" i="12"/>
  <c r="I1156" i="12" s="1"/>
  <c r="H1157" i="12"/>
  <c r="I1157" i="12" s="1"/>
  <c r="H1158" i="12"/>
  <c r="I1158" i="12" s="1"/>
  <c r="H1159" i="12"/>
  <c r="I1159" i="12" s="1"/>
  <c r="H1160" i="12"/>
  <c r="I1160" i="12" s="1"/>
  <c r="H1161" i="12"/>
  <c r="I1161" i="12" s="1"/>
  <c r="H1162" i="12"/>
  <c r="I1162" i="12" s="1"/>
  <c r="H1163" i="12"/>
  <c r="I1163" i="12" s="1"/>
  <c r="H1164" i="12"/>
  <c r="I1164" i="12" s="1"/>
  <c r="H1165" i="12"/>
  <c r="I1165" i="12" s="1"/>
  <c r="H1166" i="12"/>
  <c r="I1166" i="12" s="1"/>
  <c r="H1167" i="12"/>
  <c r="I1167" i="12" s="1"/>
  <c r="H1168" i="12"/>
  <c r="I1168" i="12" s="1"/>
  <c r="H1169" i="12"/>
  <c r="I1169" i="12" s="1"/>
  <c r="H1170" i="12"/>
  <c r="I1170" i="12" s="1"/>
  <c r="H1171" i="12"/>
  <c r="I1171" i="12" s="1"/>
  <c r="H1172" i="12"/>
  <c r="I1172" i="12" s="1"/>
  <c r="H1173" i="12"/>
  <c r="I1173" i="12" s="1"/>
  <c r="H1174" i="12"/>
  <c r="I1174" i="12" s="1"/>
  <c r="H1175" i="12"/>
  <c r="I1175" i="12" s="1"/>
  <c r="H1176" i="12"/>
  <c r="I1176" i="12" s="1"/>
  <c r="H1177" i="12"/>
  <c r="I1177" i="12" s="1"/>
  <c r="H1178" i="12"/>
  <c r="I1178" i="12" s="1"/>
  <c r="H1179" i="12"/>
  <c r="I1179" i="12" s="1"/>
  <c r="H1180" i="12"/>
  <c r="I1180" i="12" s="1"/>
  <c r="H1181" i="12"/>
  <c r="I1181" i="12" s="1"/>
  <c r="H1182" i="12"/>
  <c r="I1182" i="12" s="1"/>
  <c r="H1183" i="12"/>
  <c r="I1183" i="12" s="1"/>
  <c r="H1184" i="12"/>
  <c r="I1184" i="12" s="1"/>
  <c r="H1185" i="12"/>
  <c r="I1185" i="12" s="1"/>
  <c r="H1186" i="12"/>
  <c r="I1186" i="12" s="1"/>
  <c r="H1187" i="12"/>
  <c r="I1187" i="12" s="1"/>
  <c r="H1188" i="12"/>
  <c r="I1188" i="12" s="1"/>
  <c r="H1189" i="12"/>
  <c r="I1189" i="12" s="1"/>
  <c r="H1190" i="12"/>
  <c r="I1190" i="12" s="1"/>
  <c r="H1191" i="12"/>
  <c r="I1191" i="12" s="1"/>
  <c r="H1192" i="12"/>
  <c r="I1192" i="12" s="1"/>
  <c r="H1193" i="12"/>
  <c r="I1193" i="12" s="1"/>
  <c r="H1194" i="12"/>
  <c r="I1194" i="12" s="1"/>
  <c r="H1195" i="12"/>
  <c r="I1195" i="12" s="1"/>
  <c r="H1196" i="12"/>
  <c r="I1196" i="12" s="1"/>
  <c r="H1197" i="12"/>
  <c r="I1197" i="12" s="1"/>
  <c r="H1198" i="12"/>
  <c r="I1198" i="12" s="1"/>
  <c r="H1199" i="12"/>
  <c r="I1199" i="12" s="1"/>
  <c r="H1200" i="12"/>
  <c r="I1200" i="12" s="1"/>
  <c r="H1201" i="12"/>
  <c r="I1201" i="12" s="1"/>
  <c r="H1202" i="12"/>
  <c r="I1202" i="12" s="1"/>
  <c r="H1203" i="12"/>
  <c r="I1203" i="12" s="1"/>
  <c r="H1204" i="12"/>
  <c r="I1204" i="12" s="1"/>
  <c r="H1205" i="12"/>
  <c r="I1205" i="12" s="1"/>
  <c r="H1206" i="12"/>
  <c r="I1206" i="12" s="1"/>
  <c r="H1207" i="12"/>
  <c r="I1207" i="12" s="1"/>
  <c r="H1208" i="12"/>
  <c r="I1208" i="12" s="1"/>
  <c r="H1209" i="12"/>
  <c r="I1209" i="12" s="1"/>
  <c r="H1210" i="12"/>
  <c r="I1210" i="12" s="1"/>
  <c r="H1211" i="12"/>
  <c r="I1211" i="12" s="1"/>
  <c r="H1212" i="12"/>
  <c r="I1212" i="12" s="1"/>
  <c r="H1213" i="12"/>
  <c r="I1213" i="12" s="1"/>
  <c r="H1214" i="12"/>
  <c r="I1214" i="12" s="1"/>
  <c r="H1215" i="12"/>
  <c r="I1215" i="12" s="1"/>
  <c r="H1216" i="12"/>
  <c r="I1216" i="12" s="1"/>
  <c r="H1217" i="12"/>
  <c r="I1217" i="12" s="1"/>
  <c r="H1218" i="12"/>
  <c r="I1218" i="12" s="1"/>
  <c r="H1219" i="12"/>
  <c r="I1219" i="12" s="1"/>
  <c r="H1220" i="12"/>
  <c r="I1220" i="12" s="1"/>
  <c r="H1221" i="12"/>
  <c r="I1221" i="12" s="1"/>
  <c r="H1222" i="12"/>
  <c r="I1222" i="12" s="1"/>
  <c r="H1223" i="12"/>
  <c r="I1223" i="12" s="1"/>
  <c r="H1224" i="12"/>
  <c r="I1224" i="12" s="1"/>
  <c r="H1225" i="12"/>
  <c r="I1225" i="12" s="1"/>
  <c r="H1226" i="12"/>
  <c r="I1226" i="12" s="1"/>
  <c r="H1227" i="12"/>
  <c r="I1227" i="12" s="1"/>
  <c r="H1228" i="12"/>
  <c r="I1228" i="12" s="1"/>
  <c r="H1229" i="12"/>
  <c r="I1229" i="12" s="1"/>
  <c r="H1230" i="12"/>
  <c r="I1230" i="12" s="1"/>
  <c r="H1231" i="12"/>
  <c r="I1231" i="12" s="1"/>
  <c r="H1232" i="12"/>
  <c r="I1232" i="12" s="1"/>
  <c r="H1233" i="12"/>
  <c r="I1233" i="12" s="1"/>
  <c r="H1234" i="12"/>
  <c r="I1234" i="12" s="1"/>
  <c r="H1235" i="12"/>
  <c r="I1235" i="12" s="1"/>
  <c r="H1236" i="12"/>
  <c r="I1236" i="12" s="1"/>
  <c r="H1237" i="12"/>
  <c r="I1237" i="12" s="1"/>
  <c r="H1238" i="12"/>
  <c r="I1238" i="12" s="1"/>
  <c r="H1239" i="12"/>
  <c r="I1239" i="12" s="1"/>
  <c r="H1240" i="12"/>
  <c r="I1240" i="12" s="1"/>
  <c r="H1241" i="12"/>
  <c r="I1241" i="12" s="1"/>
  <c r="H1242" i="12"/>
  <c r="I1242" i="12" s="1"/>
  <c r="H1243" i="12"/>
  <c r="I1243" i="12" s="1"/>
  <c r="H1244" i="12"/>
  <c r="I1244" i="12" s="1"/>
  <c r="H1245" i="12"/>
  <c r="I1245" i="12" s="1"/>
  <c r="H1246" i="12"/>
  <c r="I1246" i="12" s="1"/>
  <c r="H1247" i="12"/>
  <c r="I1247" i="12" s="1"/>
  <c r="H1248" i="12"/>
  <c r="I1248" i="12" s="1"/>
  <c r="H1249" i="12"/>
  <c r="I1249" i="12" s="1"/>
  <c r="H1250" i="12"/>
  <c r="I1250" i="12" s="1"/>
  <c r="H1251" i="12"/>
  <c r="I1251" i="12" s="1"/>
  <c r="H1252" i="12"/>
  <c r="I1252" i="12" s="1"/>
  <c r="H1253" i="12"/>
  <c r="I1253" i="12" s="1"/>
  <c r="H1254" i="12"/>
  <c r="I1254" i="12" s="1"/>
  <c r="H1255" i="12"/>
  <c r="I1255" i="12" s="1"/>
  <c r="H1256" i="12"/>
  <c r="I1256" i="12" s="1"/>
  <c r="H1257" i="12"/>
  <c r="I1257" i="12" s="1"/>
  <c r="H1258" i="12"/>
  <c r="I1258" i="12" s="1"/>
  <c r="H1259" i="12"/>
  <c r="I1259" i="12" s="1"/>
  <c r="H4" i="12"/>
  <c r="I4" i="12" s="1"/>
  <c r="H3" i="12"/>
  <c r="C1443" i="26"/>
  <c r="E1443" i="26"/>
  <c r="D1443" i="26"/>
  <c r="B1443" i="26"/>
  <c r="M28" i="14"/>
  <c r="N28" i="14"/>
  <c r="N15" i="12"/>
  <c r="N1262" i="15"/>
  <c r="N10" i="14"/>
  <c r="M15" i="12"/>
  <c r="M15" i="13"/>
  <c r="M10" i="15"/>
  <c r="N15" i="15"/>
  <c r="N28" i="13"/>
  <c r="O1262" i="15"/>
  <c r="M10" i="13"/>
  <c r="M28" i="15"/>
  <c r="M28" i="13"/>
  <c r="O1262" i="14"/>
  <c r="M15" i="15"/>
  <c r="O1262" i="13"/>
  <c r="N10" i="12"/>
  <c r="M10" i="14"/>
  <c r="N1262" i="12"/>
  <c r="N1262" i="13"/>
  <c r="M1262" i="13"/>
  <c r="N15" i="13"/>
  <c r="M15" i="14"/>
  <c r="N28" i="12"/>
  <c r="N28" i="15"/>
  <c r="N15" i="14"/>
  <c r="M1262" i="15"/>
  <c r="M1262" i="14"/>
  <c r="O1262" i="12"/>
  <c r="N1262" i="14"/>
  <c r="N10" i="15"/>
  <c r="M1262" i="12"/>
  <c r="M28" i="12"/>
  <c r="N10" i="13"/>
  <c r="M10" i="12"/>
  <c r="H4" i="15" l="1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I1259" i="15" s="1"/>
  <c r="H3" i="15"/>
  <c r="V1277" i="26" l="1"/>
  <c r="O1251" i="26" l="1"/>
  <c r="Q1251" i="26"/>
  <c r="R1251" i="26"/>
  <c r="O1252" i="26"/>
  <c r="P1252" i="26"/>
  <c r="R1252" i="26"/>
  <c r="O1253" i="26"/>
  <c r="P1253" i="26"/>
  <c r="Q1253" i="26"/>
  <c r="P1250" i="26"/>
  <c r="Q1250" i="26"/>
  <c r="R1250" i="26"/>
  <c r="Q1275" i="26" l="1"/>
  <c r="P1275" i="26"/>
  <c r="O1275" i="26"/>
  <c r="N1275" i="26" l="1"/>
  <c r="U1275" i="26" s="1"/>
  <c r="U1276" i="26" s="1"/>
  <c r="R1281" i="26"/>
  <c r="Q1281" i="26"/>
  <c r="P1281" i="26"/>
  <c r="O1281" i="26"/>
  <c r="Q1277" i="26"/>
  <c r="P1277" i="26"/>
  <c r="O1277" i="26"/>
  <c r="N1277" i="26"/>
  <c r="T1264" i="26"/>
  <c r="U1277" i="26" l="1"/>
  <c r="N1281" i="26" s="1"/>
  <c r="M1281" i="26"/>
  <c r="J4" i="26" l="1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J685" i="26"/>
  <c r="J686" i="26"/>
  <c r="J687" i="26"/>
  <c r="J688" i="26"/>
  <c r="J689" i="26"/>
  <c r="J690" i="26"/>
  <c r="J691" i="26"/>
  <c r="J692" i="26"/>
  <c r="J693" i="26"/>
  <c r="J694" i="26"/>
  <c r="J695" i="26"/>
  <c r="J696" i="26"/>
  <c r="J697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5" i="26"/>
  <c r="J716" i="26"/>
  <c r="J717" i="26"/>
  <c r="J718" i="26"/>
  <c r="J719" i="26"/>
  <c r="J720" i="26"/>
  <c r="J721" i="26"/>
  <c r="J722" i="26"/>
  <c r="J723" i="26"/>
  <c r="J724" i="26"/>
  <c r="J725" i="26"/>
  <c r="J726" i="26"/>
  <c r="J727" i="26"/>
  <c r="J728" i="26"/>
  <c r="J729" i="26"/>
  <c r="J730" i="26"/>
  <c r="J731" i="26"/>
  <c r="J732" i="26"/>
  <c r="J733" i="26"/>
  <c r="J734" i="26"/>
  <c r="J735" i="26"/>
  <c r="J736" i="26"/>
  <c r="J737" i="26"/>
  <c r="J738" i="26"/>
  <c r="J739" i="26"/>
  <c r="J740" i="26"/>
  <c r="J741" i="26"/>
  <c r="J742" i="26"/>
  <c r="J743" i="26"/>
  <c r="J744" i="26"/>
  <c r="J745" i="26"/>
  <c r="J746" i="26"/>
  <c r="J747" i="26"/>
  <c r="J748" i="26"/>
  <c r="J749" i="26"/>
  <c r="J750" i="26"/>
  <c r="J751" i="26"/>
  <c r="J752" i="26"/>
  <c r="J753" i="26"/>
  <c r="J754" i="26"/>
  <c r="J755" i="26"/>
  <c r="J756" i="26"/>
  <c r="J757" i="26"/>
  <c r="J758" i="26"/>
  <c r="J759" i="26"/>
  <c r="J760" i="26"/>
  <c r="J761" i="26"/>
  <c r="J762" i="26"/>
  <c r="J763" i="26"/>
  <c r="J764" i="26"/>
  <c r="J765" i="26"/>
  <c r="J766" i="26"/>
  <c r="J767" i="26"/>
  <c r="J768" i="26"/>
  <c r="J769" i="26"/>
  <c r="J770" i="26"/>
  <c r="J771" i="26"/>
  <c r="J772" i="26"/>
  <c r="J773" i="26"/>
  <c r="J774" i="26"/>
  <c r="J775" i="26"/>
  <c r="J776" i="26"/>
  <c r="J777" i="26"/>
  <c r="J778" i="26"/>
  <c r="J779" i="26"/>
  <c r="J780" i="26"/>
  <c r="J781" i="26"/>
  <c r="J782" i="26"/>
  <c r="J783" i="26"/>
  <c r="J784" i="26"/>
  <c r="J785" i="26"/>
  <c r="J786" i="26"/>
  <c r="J787" i="26"/>
  <c r="J788" i="26"/>
  <c r="J789" i="26"/>
  <c r="J790" i="26"/>
  <c r="J791" i="26"/>
  <c r="J792" i="26"/>
  <c r="J793" i="26"/>
  <c r="J794" i="26"/>
  <c r="J795" i="26"/>
  <c r="J796" i="26"/>
  <c r="J797" i="26"/>
  <c r="J798" i="26"/>
  <c r="J799" i="26"/>
  <c r="J800" i="26"/>
  <c r="J801" i="26"/>
  <c r="J802" i="26"/>
  <c r="J803" i="26"/>
  <c r="J804" i="26"/>
  <c r="J805" i="26"/>
  <c r="J806" i="26"/>
  <c r="J807" i="26"/>
  <c r="J808" i="26"/>
  <c r="J809" i="26"/>
  <c r="J810" i="26"/>
  <c r="J811" i="26"/>
  <c r="J812" i="26"/>
  <c r="J813" i="26"/>
  <c r="J814" i="26"/>
  <c r="J815" i="26"/>
  <c r="J816" i="26"/>
  <c r="J817" i="26"/>
  <c r="J818" i="26"/>
  <c r="J819" i="26"/>
  <c r="J820" i="26"/>
  <c r="J821" i="26"/>
  <c r="J822" i="26"/>
  <c r="J823" i="26"/>
  <c r="J824" i="26"/>
  <c r="J825" i="26"/>
  <c r="J826" i="26"/>
  <c r="J827" i="26"/>
  <c r="J828" i="26"/>
  <c r="J829" i="26"/>
  <c r="J830" i="26"/>
  <c r="J831" i="26"/>
  <c r="J832" i="26"/>
  <c r="J833" i="26"/>
  <c r="J834" i="26"/>
  <c r="J835" i="26"/>
  <c r="J836" i="26"/>
  <c r="J837" i="26"/>
  <c r="J838" i="26"/>
  <c r="J839" i="26"/>
  <c r="J840" i="26"/>
  <c r="J841" i="26"/>
  <c r="J842" i="26"/>
  <c r="J843" i="26"/>
  <c r="J844" i="26"/>
  <c r="J845" i="26"/>
  <c r="J846" i="26"/>
  <c r="J847" i="26"/>
  <c r="J848" i="26"/>
  <c r="J849" i="26"/>
  <c r="J850" i="26"/>
  <c r="J851" i="26"/>
  <c r="J852" i="26"/>
  <c r="J853" i="26"/>
  <c r="J854" i="26"/>
  <c r="J855" i="26"/>
  <c r="J856" i="26"/>
  <c r="J857" i="26"/>
  <c r="J858" i="26"/>
  <c r="J859" i="26"/>
  <c r="J860" i="26"/>
  <c r="J861" i="26"/>
  <c r="J862" i="26"/>
  <c r="J863" i="26"/>
  <c r="J864" i="26"/>
  <c r="J865" i="26"/>
  <c r="J866" i="26"/>
  <c r="J867" i="26"/>
  <c r="J868" i="26"/>
  <c r="J869" i="26"/>
  <c r="J870" i="26"/>
  <c r="J871" i="26"/>
  <c r="J872" i="26"/>
  <c r="J873" i="26"/>
  <c r="J874" i="26"/>
  <c r="J875" i="26"/>
  <c r="J876" i="26"/>
  <c r="J877" i="26"/>
  <c r="J878" i="26"/>
  <c r="J879" i="26"/>
  <c r="J880" i="26"/>
  <c r="J881" i="26"/>
  <c r="J882" i="26"/>
  <c r="J883" i="26"/>
  <c r="J884" i="26"/>
  <c r="J885" i="26"/>
  <c r="J886" i="26"/>
  <c r="J887" i="26"/>
  <c r="J888" i="26"/>
  <c r="J889" i="26"/>
  <c r="J890" i="26"/>
  <c r="J891" i="26"/>
  <c r="J892" i="26"/>
  <c r="J893" i="26"/>
  <c r="J894" i="26"/>
  <c r="J895" i="26"/>
  <c r="J896" i="26"/>
  <c r="J897" i="26"/>
  <c r="J898" i="26"/>
  <c r="J899" i="26"/>
  <c r="J900" i="26"/>
  <c r="J901" i="26"/>
  <c r="J902" i="26"/>
  <c r="J903" i="26"/>
  <c r="J904" i="26"/>
  <c r="J905" i="26"/>
  <c r="J906" i="26"/>
  <c r="J907" i="26"/>
  <c r="J908" i="26"/>
  <c r="J909" i="26"/>
  <c r="J910" i="26"/>
  <c r="J911" i="26"/>
  <c r="J912" i="26"/>
  <c r="J913" i="26"/>
  <c r="J914" i="26"/>
  <c r="J915" i="26"/>
  <c r="J916" i="26"/>
  <c r="J917" i="26"/>
  <c r="J918" i="26"/>
  <c r="J919" i="26"/>
  <c r="J920" i="26"/>
  <c r="J921" i="26"/>
  <c r="J922" i="26"/>
  <c r="J923" i="26"/>
  <c r="J924" i="26"/>
  <c r="J925" i="26"/>
  <c r="J926" i="26"/>
  <c r="J927" i="26"/>
  <c r="J928" i="26"/>
  <c r="J929" i="26"/>
  <c r="J930" i="26"/>
  <c r="J931" i="26"/>
  <c r="J932" i="26"/>
  <c r="J933" i="26"/>
  <c r="J934" i="26"/>
  <c r="J935" i="26"/>
  <c r="J936" i="26"/>
  <c r="J937" i="26"/>
  <c r="J938" i="26"/>
  <c r="J939" i="26"/>
  <c r="J940" i="26"/>
  <c r="J941" i="26"/>
  <c r="J942" i="26"/>
  <c r="J943" i="26"/>
  <c r="J944" i="26"/>
  <c r="J945" i="26"/>
  <c r="J946" i="26"/>
  <c r="J947" i="26"/>
  <c r="J948" i="26"/>
  <c r="J949" i="26"/>
  <c r="J950" i="26"/>
  <c r="J951" i="26"/>
  <c r="J952" i="26"/>
  <c r="J953" i="26"/>
  <c r="J954" i="26"/>
  <c r="J955" i="26"/>
  <c r="J956" i="26"/>
  <c r="J957" i="26"/>
  <c r="J958" i="26"/>
  <c r="J959" i="26"/>
  <c r="J960" i="26"/>
  <c r="J961" i="26"/>
  <c r="J962" i="26"/>
  <c r="J963" i="26"/>
  <c r="J964" i="26"/>
  <c r="J965" i="26"/>
  <c r="J966" i="26"/>
  <c r="J967" i="26"/>
  <c r="J968" i="26"/>
  <c r="J969" i="26"/>
  <c r="J970" i="26"/>
  <c r="J971" i="26"/>
  <c r="J972" i="26"/>
  <c r="J973" i="26"/>
  <c r="J974" i="26"/>
  <c r="J975" i="26"/>
  <c r="J976" i="26"/>
  <c r="J977" i="26"/>
  <c r="J978" i="26"/>
  <c r="J979" i="26"/>
  <c r="J980" i="26"/>
  <c r="J981" i="26"/>
  <c r="J982" i="26"/>
  <c r="J983" i="26"/>
  <c r="J984" i="26"/>
  <c r="J985" i="26"/>
  <c r="J986" i="26"/>
  <c r="J987" i="26"/>
  <c r="J988" i="26"/>
  <c r="J989" i="26"/>
  <c r="J990" i="26"/>
  <c r="J991" i="26"/>
  <c r="J992" i="26"/>
  <c r="J993" i="26"/>
  <c r="J994" i="26"/>
  <c r="J995" i="26"/>
  <c r="J996" i="26"/>
  <c r="J997" i="26"/>
  <c r="J998" i="26"/>
  <c r="J999" i="26"/>
  <c r="J1000" i="26"/>
  <c r="J1001" i="26"/>
  <c r="J1002" i="26"/>
  <c r="J1003" i="26"/>
  <c r="J1004" i="26"/>
  <c r="J1005" i="26"/>
  <c r="J1006" i="26"/>
  <c r="J1007" i="26"/>
  <c r="J1008" i="26"/>
  <c r="J1009" i="26"/>
  <c r="J1010" i="26"/>
  <c r="J1011" i="26"/>
  <c r="J1012" i="26"/>
  <c r="J1013" i="26"/>
  <c r="J1014" i="26"/>
  <c r="J1015" i="26"/>
  <c r="J1016" i="26"/>
  <c r="J1017" i="26"/>
  <c r="J1018" i="26"/>
  <c r="J1019" i="26"/>
  <c r="J1020" i="26"/>
  <c r="J1021" i="26"/>
  <c r="J1022" i="26"/>
  <c r="J1023" i="26"/>
  <c r="J1024" i="26"/>
  <c r="J1025" i="26"/>
  <c r="J1026" i="26"/>
  <c r="J1027" i="26"/>
  <c r="J1028" i="26"/>
  <c r="J1029" i="26"/>
  <c r="J1030" i="26"/>
  <c r="J1031" i="26"/>
  <c r="J1032" i="26"/>
  <c r="J1033" i="26"/>
  <c r="J1034" i="26"/>
  <c r="J1035" i="26"/>
  <c r="J1036" i="26"/>
  <c r="J1037" i="26"/>
  <c r="J1038" i="26"/>
  <c r="J1039" i="26"/>
  <c r="J1040" i="26"/>
  <c r="J1041" i="26"/>
  <c r="J1042" i="26"/>
  <c r="J1043" i="26"/>
  <c r="J1044" i="26"/>
  <c r="J1045" i="26"/>
  <c r="J1046" i="26"/>
  <c r="J1047" i="26"/>
  <c r="J1048" i="26"/>
  <c r="J1049" i="26"/>
  <c r="J1050" i="26"/>
  <c r="J1051" i="26"/>
  <c r="J1052" i="26"/>
  <c r="J1053" i="26"/>
  <c r="J1054" i="26"/>
  <c r="J1055" i="26"/>
  <c r="J1056" i="26"/>
  <c r="J1057" i="26"/>
  <c r="J1058" i="26"/>
  <c r="J1059" i="26"/>
  <c r="J1060" i="26"/>
  <c r="J1061" i="26"/>
  <c r="J1062" i="26"/>
  <c r="J1063" i="26"/>
  <c r="J1064" i="26"/>
  <c r="J1065" i="26"/>
  <c r="J1066" i="26"/>
  <c r="J1067" i="26"/>
  <c r="J1068" i="26"/>
  <c r="J1069" i="26"/>
  <c r="J1070" i="26"/>
  <c r="J1071" i="26"/>
  <c r="J1072" i="26"/>
  <c r="J1073" i="26"/>
  <c r="J1074" i="26"/>
  <c r="J1075" i="26"/>
  <c r="J1076" i="26"/>
  <c r="J1077" i="26"/>
  <c r="J1078" i="26"/>
  <c r="J1079" i="26"/>
  <c r="J1080" i="26"/>
  <c r="J1081" i="26"/>
  <c r="J1082" i="26"/>
  <c r="J1083" i="26"/>
  <c r="J1084" i="26"/>
  <c r="J1085" i="26"/>
  <c r="J1086" i="26"/>
  <c r="J1087" i="26"/>
  <c r="J1088" i="26"/>
  <c r="J1089" i="26"/>
  <c r="J1090" i="26"/>
  <c r="J1091" i="26"/>
  <c r="J1092" i="26"/>
  <c r="J1093" i="26"/>
  <c r="J1094" i="26"/>
  <c r="J1095" i="26"/>
  <c r="J1096" i="26"/>
  <c r="J1097" i="26"/>
  <c r="J1098" i="26"/>
  <c r="J1099" i="26"/>
  <c r="J1100" i="26"/>
  <c r="J1101" i="26"/>
  <c r="J1102" i="26"/>
  <c r="J1103" i="26"/>
  <c r="J1104" i="26"/>
  <c r="J1105" i="26"/>
  <c r="J1106" i="26"/>
  <c r="J1107" i="26"/>
  <c r="J1108" i="26"/>
  <c r="J1109" i="26"/>
  <c r="J1110" i="26"/>
  <c r="J1111" i="26"/>
  <c r="J1112" i="26"/>
  <c r="J1113" i="26"/>
  <c r="J1114" i="26"/>
  <c r="J1115" i="26"/>
  <c r="J1116" i="26"/>
  <c r="J1117" i="26"/>
  <c r="J1118" i="26"/>
  <c r="J1119" i="26"/>
  <c r="J1120" i="26"/>
  <c r="J1121" i="26"/>
  <c r="J1122" i="26"/>
  <c r="J1123" i="26"/>
  <c r="J1124" i="26"/>
  <c r="J1125" i="26"/>
  <c r="J1126" i="26"/>
  <c r="J1127" i="26"/>
  <c r="J1128" i="26"/>
  <c r="J1129" i="26"/>
  <c r="J1130" i="26"/>
  <c r="J1131" i="26"/>
  <c r="J1132" i="26"/>
  <c r="J1133" i="26"/>
  <c r="J1134" i="26"/>
  <c r="J1135" i="26"/>
  <c r="J1136" i="26"/>
  <c r="J1137" i="26"/>
  <c r="J1138" i="26"/>
  <c r="J1139" i="26"/>
  <c r="J1140" i="26"/>
  <c r="J1141" i="26"/>
  <c r="J1142" i="26"/>
  <c r="J1143" i="26"/>
  <c r="J1144" i="26"/>
  <c r="J1145" i="26"/>
  <c r="J1146" i="26"/>
  <c r="J1147" i="26"/>
  <c r="J1148" i="26"/>
  <c r="J1149" i="26"/>
  <c r="J1150" i="26"/>
  <c r="J1151" i="26"/>
  <c r="J1152" i="26"/>
  <c r="J1153" i="26"/>
  <c r="J1154" i="26"/>
  <c r="J1155" i="26"/>
  <c r="J1156" i="26"/>
  <c r="J1157" i="26"/>
  <c r="J1158" i="26"/>
  <c r="J1159" i="26"/>
  <c r="J1160" i="26"/>
  <c r="J1161" i="26"/>
  <c r="J1162" i="26"/>
  <c r="J1163" i="26"/>
  <c r="J1164" i="26"/>
  <c r="J1165" i="26"/>
  <c r="J1166" i="26"/>
  <c r="J1167" i="26"/>
  <c r="J1168" i="26"/>
  <c r="J1169" i="26"/>
  <c r="J1170" i="26"/>
  <c r="J1171" i="26"/>
  <c r="J1172" i="26"/>
  <c r="J1173" i="26"/>
  <c r="J1174" i="26"/>
  <c r="J1175" i="26"/>
  <c r="J1176" i="26"/>
  <c r="J1177" i="26"/>
  <c r="J1178" i="26"/>
  <c r="J1179" i="26"/>
  <c r="J1180" i="26"/>
  <c r="J1181" i="26"/>
  <c r="J1182" i="26"/>
  <c r="J1183" i="26"/>
  <c r="J1184" i="26"/>
  <c r="J1185" i="26"/>
  <c r="J1186" i="26"/>
  <c r="J1187" i="26"/>
  <c r="J1188" i="26"/>
  <c r="J1189" i="26"/>
  <c r="J1190" i="26"/>
  <c r="J1191" i="26"/>
  <c r="J1192" i="26"/>
  <c r="J1193" i="26"/>
  <c r="J1194" i="26"/>
  <c r="J1195" i="26"/>
  <c r="J1196" i="26"/>
  <c r="J1197" i="26"/>
  <c r="J1198" i="26"/>
  <c r="J1199" i="26"/>
  <c r="J1200" i="26"/>
  <c r="J1201" i="26"/>
  <c r="J1202" i="26"/>
  <c r="J1203" i="26"/>
  <c r="J1204" i="26"/>
  <c r="J1205" i="26"/>
  <c r="J1206" i="26"/>
  <c r="J1207" i="26"/>
  <c r="J1208" i="26"/>
  <c r="J1209" i="26"/>
  <c r="J1210" i="26"/>
  <c r="J1211" i="26"/>
  <c r="J1212" i="26"/>
  <c r="J1213" i="26"/>
  <c r="J1214" i="26"/>
  <c r="J1215" i="26"/>
  <c r="J1216" i="26"/>
  <c r="J1217" i="26"/>
  <c r="J1218" i="26"/>
  <c r="J1219" i="26"/>
  <c r="J1220" i="26"/>
  <c r="J1221" i="26"/>
  <c r="J1222" i="26"/>
  <c r="J1223" i="26"/>
  <c r="J1224" i="26"/>
  <c r="J1225" i="26"/>
  <c r="J1226" i="26"/>
  <c r="J1227" i="26"/>
  <c r="J1228" i="26"/>
  <c r="J1229" i="26"/>
  <c r="J1230" i="26"/>
  <c r="J1231" i="26"/>
  <c r="J1232" i="26"/>
  <c r="J1233" i="26"/>
  <c r="J1234" i="26"/>
  <c r="J1235" i="26"/>
  <c r="J1236" i="26"/>
  <c r="J1237" i="26"/>
  <c r="J1238" i="26"/>
  <c r="J1239" i="26"/>
  <c r="J1240" i="26"/>
  <c r="J1241" i="26"/>
  <c r="J1242" i="26"/>
  <c r="J1243" i="26"/>
  <c r="J1244" i="26"/>
  <c r="J1245" i="26"/>
  <c r="J1246" i="26"/>
  <c r="J1247" i="26"/>
  <c r="J1248" i="26"/>
  <c r="J1249" i="26"/>
  <c r="J1250" i="26"/>
  <c r="J1251" i="26"/>
  <c r="J1252" i="26"/>
  <c r="J1253" i="26"/>
  <c r="J1254" i="26"/>
  <c r="J1255" i="26"/>
  <c r="J1256" i="26"/>
  <c r="J1257" i="26"/>
  <c r="J1258" i="26"/>
  <c r="J1259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685" i="26"/>
  <c r="H686" i="26"/>
  <c r="H687" i="26"/>
  <c r="H688" i="26"/>
  <c r="H689" i="26"/>
  <c r="H690" i="26"/>
  <c r="H691" i="26"/>
  <c r="H692" i="26"/>
  <c r="H693" i="26"/>
  <c r="H694" i="26"/>
  <c r="H695" i="26"/>
  <c r="H696" i="26"/>
  <c r="H697" i="26"/>
  <c r="H698" i="26"/>
  <c r="H699" i="26"/>
  <c r="H700" i="26"/>
  <c r="H701" i="26"/>
  <c r="H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H715" i="26"/>
  <c r="H716" i="26"/>
  <c r="H717" i="26"/>
  <c r="H718" i="26"/>
  <c r="H719" i="26"/>
  <c r="H720" i="26"/>
  <c r="H721" i="26"/>
  <c r="H722" i="26"/>
  <c r="H723" i="26"/>
  <c r="H724" i="26"/>
  <c r="H725" i="26"/>
  <c r="H726" i="26"/>
  <c r="H727" i="26"/>
  <c r="H728" i="26"/>
  <c r="H729" i="26"/>
  <c r="H730" i="26"/>
  <c r="H731" i="26"/>
  <c r="H732" i="26"/>
  <c r="H733" i="26"/>
  <c r="H734" i="26"/>
  <c r="H735" i="26"/>
  <c r="H736" i="26"/>
  <c r="H737" i="26"/>
  <c r="H738" i="26"/>
  <c r="H739" i="26"/>
  <c r="H740" i="26"/>
  <c r="H741" i="26"/>
  <c r="H742" i="26"/>
  <c r="H743" i="26"/>
  <c r="H744" i="26"/>
  <c r="H745" i="26"/>
  <c r="H746" i="26"/>
  <c r="H747" i="26"/>
  <c r="H748" i="26"/>
  <c r="H749" i="26"/>
  <c r="H750" i="26"/>
  <c r="H751" i="26"/>
  <c r="H752" i="26"/>
  <c r="H753" i="26"/>
  <c r="H754" i="26"/>
  <c r="H755" i="26"/>
  <c r="H756" i="26"/>
  <c r="H757" i="26"/>
  <c r="H758" i="26"/>
  <c r="H759" i="26"/>
  <c r="H760" i="26"/>
  <c r="H761" i="26"/>
  <c r="H762" i="26"/>
  <c r="H763" i="26"/>
  <c r="H764" i="26"/>
  <c r="H765" i="26"/>
  <c r="H766" i="26"/>
  <c r="H767" i="26"/>
  <c r="H768" i="26"/>
  <c r="H769" i="26"/>
  <c r="H770" i="26"/>
  <c r="H771" i="26"/>
  <c r="H772" i="26"/>
  <c r="H773" i="26"/>
  <c r="H774" i="26"/>
  <c r="H775" i="26"/>
  <c r="H776" i="26"/>
  <c r="H777" i="26"/>
  <c r="H778" i="26"/>
  <c r="H779" i="26"/>
  <c r="H780" i="26"/>
  <c r="H781" i="26"/>
  <c r="H782" i="26"/>
  <c r="H783" i="26"/>
  <c r="H784" i="26"/>
  <c r="H785" i="26"/>
  <c r="H786" i="26"/>
  <c r="H787" i="26"/>
  <c r="H788" i="26"/>
  <c r="H789" i="26"/>
  <c r="H790" i="26"/>
  <c r="H791" i="26"/>
  <c r="H792" i="26"/>
  <c r="H793" i="26"/>
  <c r="H794" i="26"/>
  <c r="H795" i="26"/>
  <c r="H796" i="26"/>
  <c r="H797" i="26"/>
  <c r="H798" i="26"/>
  <c r="H799" i="26"/>
  <c r="H800" i="26"/>
  <c r="H801" i="26"/>
  <c r="H802" i="26"/>
  <c r="H803" i="26"/>
  <c r="H804" i="26"/>
  <c r="H805" i="26"/>
  <c r="H806" i="26"/>
  <c r="H807" i="26"/>
  <c r="H808" i="26"/>
  <c r="H809" i="26"/>
  <c r="H810" i="26"/>
  <c r="H811" i="26"/>
  <c r="H812" i="26"/>
  <c r="H813" i="26"/>
  <c r="H814" i="26"/>
  <c r="H815" i="26"/>
  <c r="H816" i="26"/>
  <c r="H817" i="26"/>
  <c r="H818" i="26"/>
  <c r="H819" i="26"/>
  <c r="H820" i="26"/>
  <c r="H821" i="26"/>
  <c r="H822" i="26"/>
  <c r="H823" i="26"/>
  <c r="H824" i="26"/>
  <c r="H825" i="26"/>
  <c r="H826" i="26"/>
  <c r="H827" i="26"/>
  <c r="H828" i="26"/>
  <c r="H829" i="26"/>
  <c r="H830" i="26"/>
  <c r="H831" i="26"/>
  <c r="H832" i="26"/>
  <c r="H833" i="26"/>
  <c r="H834" i="26"/>
  <c r="H835" i="26"/>
  <c r="H836" i="26"/>
  <c r="H837" i="26"/>
  <c r="H838" i="26"/>
  <c r="H839" i="26"/>
  <c r="H840" i="26"/>
  <c r="H841" i="26"/>
  <c r="H842" i="26"/>
  <c r="H843" i="26"/>
  <c r="H844" i="26"/>
  <c r="H845" i="26"/>
  <c r="H846" i="26"/>
  <c r="H847" i="26"/>
  <c r="H848" i="26"/>
  <c r="H849" i="26"/>
  <c r="H850" i="26"/>
  <c r="H851" i="26"/>
  <c r="H852" i="26"/>
  <c r="H853" i="26"/>
  <c r="H854" i="26"/>
  <c r="H855" i="26"/>
  <c r="H856" i="26"/>
  <c r="H857" i="26"/>
  <c r="H858" i="26"/>
  <c r="H859" i="26"/>
  <c r="H860" i="26"/>
  <c r="H861" i="26"/>
  <c r="H862" i="26"/>
  <c r="H863" i="26"/>
  <c r="H864" i="26"/>
  <c r="H865" i="26"/>
  <c r="H866" i="26"/>
  <c r="H867" i="26"/>
  <c r="H868" i="26"/>
  <c r="H869" i="26"/>
  <c r="H870" i="26"/>
  <c r="H871" i="26"/>
  <c r="H872" i="26"/>
  <c r="H873" i="26"/>
  <c r="H874" i="26"/>
  <c r="H875" i="26"/>
  <c r="H876" i="26"/>
  <c r="H877" i="26"/>
  <c r="H878" i="26"/>
  <c r="H879" i="26"/>
  <c r="H880" i="26"/>
  <c r="H881" i="26"/>
  <c r="H882" i="26"/>
  <c r="H883" i="26"/>
  <c r="H884" i="26"/>
  <c r="H885" i="26"/>
  <c r="H886" i="26"/>
  <c r="H887" i="26"/>
  <c r="H888" i="26"/>
  <c r="H889" i="26"/>
  <c r="H890" i="26"/>
  <c r="H891" i="26"/>
  <c r="H892" i="26"/>
  <c r="H893" i="26"/>
  <c r="H894" i="26"/>
  <c r="H895" i="26"/>
  <c r="H896" i="26"/>
  <c r="H897" i="26"/>
  <c r="H898" i="26"/>
  <c r="H899" i="26"/>
  <c r="H900" i="26"/>
  <c r="H901" i="26"/>
  <c r="H902" i="26"/>
  <c r="H903" i="26"/>
  <c r="H904" i="26"/>
  <c r="H905" i="26"/>
  <c r="H906" i="26"/>
  <c r="H907" i="26"/>
  <c r="H908" i="26"/>
  <c r="H909" i="26"/>
  <c r="H910" i="26"/>
  <c r="H911" i="26"/>
  <c r="H912" i="26"/>
  <c r="H913" i="26"/>
  <c r="H914" i="26"/>
  <c r="H915" i="26"/>
  <c r="H916" i="26"/>
  <c r="H917" i="26"/>
  <c r="H918" i="26"/>
  <c r="H919" i="26"/>
  <c r="H920" i="26"/>
  <c r="H921" i="26"/>
  <c r="H922" i="26"/>
  <c r="H923" i="26"/>
  <c r="H924" i="26"/>
  <c r="H925" i="26"/>
  <c r="H926" i="26"/>
  <c r="H927" i="26"/>
  <c r="H928" i="26"/>
  <c r="H929" i="26"/>
  <c r="H930" i="26"/>
  <c r="H931" i="26"/>
  <c r="H932" i="26"/>
  <c r="H933" i="26"/>
  <c r="H934" i="26"/>
  <c r="H935" i="26"/>
  <c r="H936" i="26"/>
  <c r="H937" i="26"/>
  <c r="H938" i="26"/>
  <c r="H939" i="26"/>
  <c r="H940" i="26"/>
  <c r="H941" i="26"/>
  <c r="H942" i="26"/>
  <c r="H943" i="26"/>
  <c r="H944" i="26"/>
  <c r="H945" i="26"/>
  <c r="H946" i="26"/>
  <c r="H947" i="26"/>
  <c r="H948" i="26"/>
  <c r="H949" i="26"/>
  <c r="H950" i="26"/>
  <c r="H951" i="26"/>
  <c r="H952" i="26"/>
  <c r="H953" i="26"/>
  <c r="H954" i="26"/>
  <c r="H955" i="26"/>
  <c r="H956" i="26"/>
  <c r="H957" i="26"/>
  <c r="H958" i="26"/>
  <c r="H959" i="26"/>
  <c r="H960" i="26"/>
  <c r="H961" i="26"/>
  <c r="H962" i="26"/>
  <c r="H963" i="26"/>
  <c r="H964" i="26"/>
  <c r="H965" i="26"/>
  <c r="H966" i="26"/>
  <c r="H967" i="26"/>
  <c r="H968" i="26"/>
  <c r="H969" i="26"/>
  <c r="H970" i="26"/>
  <c r="H971" i="26"/>
  <c r="H972" i="26"/>
  <c r="H973" i="26"/>
  <c r="H974" i="26"/>
  <c r="H975" i="26"/>
  <c r="H976" i="26"/>
  <c r="H977" i="26"/>
  <c r="H978" i="26"/>
  <c r="H979" i="26"/>
  <c r="H980" i="26"/>
  <c r="H981" i="26"/>
  <c r="H982" i="26"/>
  <c r="H983" i="26"/>
  <c r="H984" i="26"/>
  <c r="H985" i="26"/>
  <c r="H986" i="26"/>
  <c r="H987" i="26"/>
  <c r="H988" i="26"/>
  <c r="H989" i="26"/>
  <c r="H990" i="26"/>
  <c r="H991" i="26"/>
  <c r="H992" i="26"/>
  <c r="H993" i="26"/>
  <c r="H994" i="26"/>
  <c r="H995" i="26"/>
  <c r="H996" i="26"/>
  <c r="H997" i="26"/>
  <c r="H998" i="26"/>
  <c r="H999" i="26"/>
  <c r="H1000" i="26"/>
  <c r="H1001" i="26"/>
  <c r="H1002" i="26"/>
  <c r="H1003" i="26"/>
  <c r="H1004" i="26"/>
  <c r="H1005" i="26"/>
  <c r="H1006" i="26"/>
  <c r="H1007" i="26"/>
  <c r="H1008" i="26"/>
  <c r="H1009" i="26"/>
  <c r="H1010" i="26"/>
  <c r="H1011" i="26"/>
  <c r="H1012" i="26"/>
  <c r="H1013" i="26"/>
  <c r="H1014" i="26"/>
  <c r="H1015" i="26"/>
  <c r="H1016" i="26"/>
  <c r="H1017" i="26"/>
  <c r="H1018" i="26"/>
  <c r="H1019" i="26"/>
  <c r="H1020" i="26"/>
  <c r="H1021" i="26"/>
  <c r="H1022" i="26"/>
  <c r="H1023" i="26"/>
  <c r="H1024" i="26"/>
  <c r="H1025" i="26"/>
  <c r="H1026" i="26"/>
  <c r="H1027" i="26"/>
  <c r="H1028" i="26"/>
  <c r="H1029" i="26"/>
  <c r="H1030" i="26"/>
  <c r="H1031" i="26"/>
  <c r="H1032" i="26"/>
  <c r="H1033" i="26"/>
  <c r="H1034" i="26"/>
  <c r="H1035" i="26"/>
  <c r="H1036" i="26"/>
  <c r="H1037" i="26"/>
  <c r="H1038" i="26"/>
  <c r="H1039" i="26"/>
  <c r="H1040" i="26"/>
  <c r="H1041" i="26"/>
  <c r="H1042" i="26"/>
  <c r="H1043" i="26"/>
  <c r="H1044" i="26"/>
  <c r="H1045" i="26"/>
  <c r="H1046" i="26"/>
  <c r="H1047" i="26"/>
  <c r="H1048" i="26"/>
  <c r="H1049" i="26"/>
  <c r="H1050" i="26"/>
  <c r="H1051" i="26"/>
  <c r="H1052" i="26"/>
  <c r="H1053" i="26"/>
  <c r="H1054" i="26"/>
  <c r="H1055" i="26"/>
  <c r="H1056" i="26"/>
  <c r="H1057" i="26"/>
  <c r="H1058" i="26"/>
  <c r="H1059" i="26"/>
  <c r="H1060" i="26"/>
  <c r="H1061" i="26"/>
  <c r="H1062" i="26"/>
  <c r="H1063" i="26"/>
  <c r="H1064" i="26"/>
  <c r="H1065" i="26"/>
  <c r="H1066" i="26"/>
  <c r="H1067" i="26"/>
  <c r="H1068" i="26"/>
  <c r="H1069" i="26"/>
  <c r="H1070" i="26"/>
  <c r="H1071" i="26"/>
  <c r="H1072" i="26"/>
  <c r="H1073" i="26"/>
  <c r="H1074" i="26"/>
  <c r="H1075" i="26"/>
  <c r="H1076" i="26"/>
  <c r="H1077" i="26"/>
  <c r="H1078" i="26"/>
  <c r="H1079" i="26"/>
  <c r="H1080" i="26"/>
  <c r="H1081" i="26"/>
  <c r="H1082" i="26"/>
  <c r="H1083" i="26"/>
  <c r="H1084" i="26"/>
  <c r="H1085" i="26"/>
  <c r="H1086" i="26"/>
  <c r="H1087" i="26"/>
  <c r="H1088" i="26"/>
  <c r="H1089" i="26"/>
  <c r="H1090" i="26"/>
  <c r="H1091" i="26"/>
  <c r="H1092" i="26"/>
  <c r="H1093" i="26"/>
  <c r="H1094" i="26"/>
  <c r="H1095" i="26"/>
  <c r="H1096" i="26"/>
  <c r="H1097" i="26"/>
  <c r="H1098" i="26"/>
  <c r="H1099" i="26"/>
  <c r="H1100" i="26"/>
  <c r="H1101" i="26"/>
  <c r="H1102" i="26"/>
  <c r="H1103" i="26"/>
  <c r="H1104" i="26"/>
  <c r="H1105" i="26"/>
  <c r="H1106" i="26"/>
  <c r="H1107" i="26"/>
  <c r="H1108" i="26"/>
  <c r="H1109" i="26"/>
  <c r="H1110" i="26"/>
  <c r="H1111" i="26"/>
  <c r="H1112" i="26"/>
  <c r="H1113" i="26"/>
  <c r="H1114" i="26"/>
  <c r="H1115" i="26"/>
  <c r="H1116" i="26"/>
  <c r="H1117" i="26"/>
  <c r="H1118" i="26"/>
  <c r="H1119" i="26"/>
  <c r="H1120" i="26"/>
  <c r="H1121" i="26"/>
  <c r="H1122" i="26"/>
  <c r="H1123" i="26"/>
  <c r="H1124" i="26"/>
  <c r="H1125" i="26"/>
  <c r="H1126" i="26"/>
  <c r="H1127" i="26"/>
  <c r="H1128" i="26"/>
  <c r="H1129" i="26"/>
  <c r="H1130" i="26"/>
  <c r="H1131" i="26"/>
  <c r="H1132" i="26"/>
  <c r="H1133" i="26"/>
  <c r="H1134" i="26"/>
  <c r="H1135" i="26"/>
  <c r="H1136" i="26"/>
  <c r="H1137" i="26"/>
  <c r="H1138" i="26"/>
  <c r="H1139" i="26"/>
  <c r="H1140" i="26"/>
  <c r="H1141" i="26"/>
  <c r="H1142" i="26"/>
  <c r="H1143" i="26"/>
  <c r="H1144" i="26"/>
  <c r="H1145" i="26"/>
  <c r="H1146" i="26"/>
  <c r="H1147" i="26"/>
  <c r="H1148" i="26"/>
  <c r="H1149" i="26"/>
  <c r="H1150" i="26"/>
  <c r="H1151" i="26"/>
  <c r="H1152" i="26"/>
  <c r="H1153" i="26"/>
  <c r="H1154" i="26"/>
  <c r="H1155" i="26"/>
  <c r="H1156" i="26"/>
  <c r="H1157" i="26"/>
  <c r="H1158" i="26"/>
  <c r="H1159" i="26"/>
  <c r="H1160" i="26"/>
  <c r="H1161" i="26"/>
  <c r="H1162" i="26"/>
  <c r="H1163" i="26"/>
  <c r="H1164" i="26"/>
  <c r="H1165" i="26"/>
  <c r="H1166" i="26"/>
  <c r="H1167" i="26"/>
  <c r="H1168" i="26"/>
  <c r="H1169" i="26"/>
  <c r="H1170" i="26"/>
  <c r="H1171" i="26"/>
  <c r="H1172" i="26"/>
  <c r="H1173" i="26"/>
  <c r="H1174" i="26"/>
  <c r="H1175" i="26"/>
  <c r="H1176" i="26"/>
  <c r="H1177" i="26"/>
  <c r="H1178" i="26"/>
  <c r="H1179" i="26"/>
  <c r="H1180" i="26"/>
  <c r="H1181" i="26"/>
  <c r="H1182" i="26"/>
  <c r="H1183" i="26"/>
  <c r="H1184" i="26"/>
  <c r="H1185" i="26"/>
  <c r="H1186" i="26"/>
  <c r="H1187" i="26"/>
  <c r="H1188" i="26"/>
  <c r="H1189" i="26"/>
  <c r="H1190" i="26"/>
  <c r="H1191" i="26"/>
  <c r="H1192" i="26"/>
  <c r="H1193" i="26"/>
  <c r="H1194" i="26"/>
  <c r="H1195" i="26"/>
  <c r="H1196" i="26"/>
  <c r="H1197" i="26"/>
  <c r="H1198" i="26"/>
  <c r="H1199" i="26"/>
  <c r="H1200" i="26"/>
  <c r="H1201" i="26"/>
  <c r="H1202" i="26"/>
  <c r="H1203" i="26"/>
  <c r="H1204" i="26"/>
  <c r="H1205" i="26"/>
  <c r="H1206" i="26"/>
  <c r="H1207" i="26"/>
  <c r="H1208" i="26"/>
  <c r="H1209" i="26"/>
  <c r="H1210" i="26"/>
  <c r="H1211" i="26"/>
  <c r="H1212" i="26"/>
  <c r="H1213" i="26"/>
  <c r="H1214" i="26"/>
  <c r="H1215" i="26"/>
  <c r="H1216" i="26"/>
  <c r="H1217" i="26"/>
  <c r="H1218" i="26"/>
  <c r="H1219" i="26"/>
  <c r="H1220" i="26"/>
  <c r="H1221" i="26"/>
  <c r="H1222" i="26"/>
  <c r="H1223" i="26"/>
  <c r="H1224" i="26"/>
  <c r="H1225" i="26"/>
  <c r="H1226" i="26"/>
  <c r="H1227" i="26"/>
  <c r="H1228" i="26"/>
  <c r="H1229" i="26"/>
  <c r="H1230" i="26"/>
  <c r="H1231" i="26"/>
  <c r="H1232" i="26"/>
  <c r="H1233" i="26"/>
  <c r="H1234" i="26"/>
  <c r="H1235" i="26"/>
  <c r="H1236" i="26"/>
  <c r="H1237" i="26"/>
  <c r="H1238" i="26"/>
  <c r="H1239" i="26"/>
  <c r="H1240" i="26"/>
  <c r="H1241" i="26"/>
  <c r="H1242" i="26"/>
  <c r="H1243" i="26"/>
  <c r="H1244" i="26"/>
  <c r="H1245" i="26"/>
  <c r="H1246" i="26"/>
  <c r="H1247" i="26"/>
  <c r="H1248" i="26"/>
  <c r="H1249" i="26"/>
  <c r="H1250" i="26"/>
  <c r="H1251" i="26"/>
  <c r="H1252" i="26"/>
  <c r="H1253" i="26"/>
  <c r="H1254" i="26"/>
  <c r="H1255" i="26"/>
  <c r="H1256" i="26"/>
  <c r="H1257" i="26"/>
  <c r="H1258" i="26"/>
  <c r="H1259" i="26"/>
  <c r="J3" i="26"/>
  <c r="H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7" i="26"/>
  <c r="G598" i="26"/>
  <c r="G599" i="26"/>
  <c r="G600" i="26"/>
  <c r="G601" i="26"/>
  <c r="G602" i="26"/>
  <c r="G603" i="26"/>
  <c r="G604" i="26"/>
  <c r="G605" i="26"/>
  <c r="G606" i="26"/>
  <c r="G607" i="26"/>
  <c r="G608" i="26"/>
  <c r="G609" i="26"/>
  <c r="G610" i="26"/>
  <c r="G611" i="26"/>
  <c r="G612" i="26"/>
  <c r="G613" i="26"/>
  <c r="G614" i="26"/>
  <c r="G615" i="26"/>
  <c r="G616" i="26"/>
  <c r="G617" i="26"/>
  <c r="G618" i="26"/>
  <c r="G619" i="26"/>
  <c r="G620" i="26"/>
  <c r="G621" i="26"/>
  <c r="G622" i="26"/>
  <c r="G623" i="26"/>
  <c r="G624" i="26"/>
  <c r="G625" i="26"/>
  <c r="G626" i="26"/>
  <c r="G627" i="26"/>
  <c r="G628" i="26"/>
  <c r="G629" i="26"/>
  <c r="G630" i="26"/>
  <c r="G631" i="26"/>
  <c r="G632" i="26"/>
  <c r="G633" i="26"/>
  <c r="G634" i="26"/>
  <c r="G635" i="26"/>
  <c r="G636" i="26"/>
  <c r="G637" i="26"/>
  <c r="G638" i="26"/>
  <c r="G639" i="26"/>
  <c r="G640" i="26"/>
  <c r="G641" i="26"/>
  <c r="G642" i="26"/>
  <c r="G643" i="26"/>
  <c r="G644" i="26"/>
  <c r="G645" i="26"/>
  <c r="G646" i="26"/>
  <c r="G647" i="26"/>
  <c r="G648" i="26"/>
  <c r="G649" i="26"/>
  <c r="G650" i="26"/>
  <c r="G651" i="26"/>
  <c r="G652" i="26"/>
  <c r="G653" i="26"/>
  <c r="G654" i="26"/>
  <c r="G655" i="26"/>
  <c r="G656" i="26"/>
  <c r="G657" i="26"/>
  <c r="G658" i="26"/>
  <c r="G659" i="26"/>
  <c r="G660" i="26"/>
  <c r="G661" i="26"/>
  <c r="G662" i="26"/>
  <c r="G663" i="26"/>
  <c r="G664" i="26"/>
  <c r="G665" i="26"/>
  <c r="G666" i="26"/>
  <c r="G667" i="26"/>
  <c r="G668" i="26"/>
  <c r="G669" i="26"/>
  <c r="G670" i="26"/>
  <c r="G671" i="26"/>
  <c r="G672" i="26"/>
  <c r="G673" i="26"/>
  <c r="G674" i="26"/>
  <c r="G675" i="26"/>
  <c r="G676" i="26"/>
  <c r="G677" i="26"/>
  <c r="G678" i="26"/>
  <c r="G679" i="26"/>
  <c r="G680" i="26"/>
  <c r="G681" i="26"/>
  <c r="G682" i="26"/>
  <c r="G683" i="26"/>
  <c r="G684" i="26"/>
  <c r="G685" i="26"/>
  <c r="G686" i="26"/>
  <c r="G687" i="26"/>
  <c r="G688" i="26"/>
  <c r="G689" i="26"/>
  <c r="G690" i="26"/>
  <c r="G691" i="26"/>
  <c r="G692" i="26"/>
  <c r="G693" i="26"/>
  <c r="G694" i="26"/>
  <c r="G695" i="26"/>
  <c r="G696" i="26"/>
  <c r="G697" i="26"/>
  <c r="G698" i="26"/>
  <c r="G699" i="26"/>
  <c r="G700" i="26"/>
  <c r="G701" i="26"/>
  <c r="G702" i="26"/>
  <c r="G703" i="26"/>
  <c r="G704" i="26"/>
  <c r="G705" i="26"/>
  <c r="G706" i="26"/>
  <c r="G707" i="26"/>
  <c r="G708" i="26"/>
  <c r="G709" i="26"/>
  <c r="G710" i="26"/>
  <c r="G711" i="26"/>
  <c r="G712" i="26"/>
  <c r="G713" i="26"/>
  <c r="G714" i="26"/>
  <c r="G715" i="26"/>
  <c r="G716" i="26"/>
  <c r="G717" i="26"/>
  <c r="G718" i="26"/>
  <c r="G719" i="26"/>
  <c r="G720" i="26"/>
  <c r="G721" i="26"/>
  <c r="G722" i="26"/>
  <c r="G723" i="26"/>
  <c r="G724" i="26"/>
  <c r="G725" i="26"/>
  <c r="G726" i="26"/>
  <c r="G727" i="26"/>
  <c r="G728" i="26"/>
  <c r="G729" i="26"/>
  <c r="G730" i="26"/>
  <c r="G731" i="26"/>
  <c r="G732" i="26"/>
  <c r="G733" i="26"/>
  <c r="G734" i="26"/>
  <c r="G735" i="26"/>
  <c r="G736" i="26"/>
  <c r="G737" i="26"/>
  <c r="G738" i="26"/>
  <c r="G739" i="26"/>
  <c r="G740" i="26"/>
  <c r="G741" i="26"/>
  <c r="G742" i="26"/>
  <c r="G743" i="26"/>
  <c r="G744" i="26"/>
  <c r="G745" i="26"/>
  <c r="G746" i="26"/>
  <c r="G747" i="26"/>
  <c r="G748" i="26"/>
  <c r="G749" i="26"/>
  <c r="G750" i="26"/>
  <c r="G751" i="26"/>
  <c r="G752" i="26"/>
  <c r="G753" i="26"/>
  <c r="G754" i="26"/>
  <c r="G755" i="26"/>
  <c r="G756" i="26"/>
  <c r="G757" i="26"/>
  <c r="G758" i="26"/>
  <c r="G759" i="26"/>
  <c r="G760" i="26"/>
  <c r="G761" i="26"/>
  <c r="G762" i="26"/>
  <c r="G763" i="26"/>
  <c r="G764" i="26"/>
  <c r="G765" i="26"/>
  <c r="G766" i="26"/>
  <c r="G767" i="26"/>
  <c r="G768" i="26"/>
  <c r="G769" i="26"/>
  <c r="G770" i="26"/>
  <c r="G771" i="26"/>
  <c r="G772" i="26"/>
  <c r="G773" i="26"/>
  <c r="G774" i="26"/>
  <c r="G775" i="26"/>
  <c r="G776" i="26"/>
  <c r="G777" i="26"/>
  <c r="G778" i="26"/>
  <c r="G779" i="26"/>
  <c r="G780" i="26"/>
  <c r="G781" i="26"/>
  <c r="G782" i="26"/>
  <c r="G783" i="26"/>
  <c r="G784" i="26"/>
  <c r="G785" i="26"/>
  <c r="G786" i="26"/>
  <c r="G787" i="26"/>
  <c r="G788" i="26"/>
  <c r="G789" i="26"/>
  <c r="G790" i="26"/>
  <c r="G791" i="26"/>
  <c r="G792" i="26"/>
  <c r="G793" i="26"/>
  <c r="G794" i="26"/>
  <c r="G795" i="26"/>
  <c r="G796" i="26"/>
  <c r="G797" i="26"/>
  <c r="G798" i="26"/>
  <c r="G799" i="26"/>
  <c r="G800" i="26"/>
  <c r="G801" i="26"/>
  <c r="G802" i="26"/>
  <c r="G803" i="26"/>
  <c r="G804" i="26"/>
  <c r="G805" i="26"/>
  <c r="G806" i="26"/>
  <c r="G807" i="26"/>
  <c r="G808" i="26"/>
  <c r="G809" i="26"/>
  <c r="G810" i="26"/>
  <c r="G811" i="26"/>
  <c r="G812" i="26"/>
  <c r="G813" i="26"/>
  <c r="G814" i="26"/>
  <c r="G815" i="26"/>
  <c r="G816" i="26"/>
  <c r="G817" i="26"/>
  <c r="G818" i="26"/>
  <c r="G819" i="26"/>
  <c r="G820" i="26"/>
  <c r="G821" i="26"/>
  <c r="G822" i="26"/>
  <c r="G823" i="26"/>
  <c r="G824" i="26"/>
  <c r="G825" i="26"/>
  <c r="G826" i="26"/>
  <c r="G827" i="26"/>
  <c r="G828" i="26"/>
  <c r="G829" i="26"/>
  <c r="G830" i="26"/>
  <c r="G831" i="26"/>
  <c r="G832" i="26"/>
  <c r="G833" i="26"/>
  <c r="G834" i="26"/>
  <c r="G835" i="26"/>
  <c r="G836" i="26"/>
  <c r="G837" i="26"/>
  <c r="G838" i="26"/>
  <c r="G839" i="26"/>
  <c r="G840" i="26"/>
  <c r="G841" i="26"/>
  <c r="G842" i="26"/>
  <c r="G843" i="26"/>
  <c r="G844" i="26"/>
  <c r="G845" i="26"/>
  <c r="G846" i="26"/>
  <c r="G847" i="26"/>
  <c r="G848" i="26"/>
  <c r="G849" i="26"/>
  <c r="G850" i="26"/>
  <c r="G851" i="26"/>
  <c r="G852" i="26"/>
  <c r="G853" i="26"/>
  <c r="G854" i="26"/>
  <c r="G855" i="26"/>
  <c r="G856" i="26"/>
  <c r="G857" i="26"/>
  <c r="G858" i="26"/>
  <c r="G859" i="26"/>
  <c r="G860" i="26"/>
  <c r="G861" i="26"/>
  <c r="G862" i="26"/>
  <c r="G863" i="26"/>
  <c r="G864" i="26"/>
  <c r="G865" i="26"/>
  <c r="G866" i="26"/>
  <c r="G867" i="26"/>
  <c r="G868" i="26"/>
  <c r="G869" i="26"/>
  <c r="G870" i="26"/>
  <c r="G871" i="26"/>
  <c r="G872" i="26"/>
  <c r="G873" i="26"/>
  <c r="G874" i="26"/>
  <c r="G875" i="26"/>
  <c r="G876" i="26"/>
  <c r="G877" i="26"/>
  <c r="G878" i="26"/>
  <c r="G879" i="26"/>
  <c r="G880" i="26"/>
  <c r="G881" i="26"/>
  <c r="G882" i="26"/>
  <c r="G883" i="26"/>
  <c r="G884" i="26"/>
  <c r="G885" i="26"/>
  <c r="G886" i="26"/>
  <c r="G887" i="26"/>
  <c r="G888" i="26"/>
  <c r="G889" i="26"/>
  <c r="G890" i="26"/>
  <c r="G891" i="26"/>
  <c r="G892" i="26"/>
  <c r="G893" i="26"/>
  <c r="G894" i="26"/>
  <c r="G895" i="26"/>
  <c r="G896" i="26"/>
  <c r="G897" i="26"/>
  <c r="G898" i="26"/>
  <c r="G899" i="26"/>
  <c r="G900" i="26"/>
  <c r="G901" i="26"/>
  <c r="G902" i="26"/>
  <c r="G903" i="26"/>
  <c r="G904" i="26"/>
  <c r="G905" i="26"/>
  <c r="G906" i="26"/>
  <c r="G907" i="26"/>
  <c r="G908" i="26"/>
  <c r="G909" i="26"/>
  <c r="G910" i="26"/>
  <c r="G911" i="26"/>
  <c r="G912" i="26"/>
  <c r="G913" i="26"/>
  <c r="G914" i="26"/>
  <c r="G915" i="26"/>
  <c r="G916" i="26"/>
  <c r="G917" i="26"/>
  <c r="G918" i="26"/>
  <c r="G919" i="26"/>
  <c r="G920" i="26"/>
  <c r="G921" i="26"/>
  <c r="G922" i="26"/>
  <c r="G923" i="26"/>
  <c r="G924" i="26"/>
  <c r="G925" i="26"/>
  <c r="G926" i="26"/>
  <c r="G927" i="26"/>
  <c r="G928" i="26"/>
  <c r="G929" i="26"/>
  <c r="G930" i="26"/>
  <c r="G931" i="26"/>
  <c r="G932" i="26"/>
  <c r="G933" i="26"/>
  <c r="G934" i="26"/>
  <c r="G935" i="26"/>
  <c r="G936" i="26"/>
  <c r="G937" i="26"/>
  <c r="G938" i="26"/>
  <c r="G939" i="26"/>
  <c r="G940" i="26"/>
  <c r="G941" i="26"/>
  <c r="G942" i="26"/>
  <c r="G943" i="26"/>
  <c r="G944" i="26"/>
  <c r="G945" i="26"/>
  <c r="G946" i="26"/>
  <c r="G947" i="26"/>
  <c r="G948" i="26"/>
  <c r="G949" i="26"/>
  <c r="G950" i="26"/>
  <c r="G951" i="26"/>
  <c r="G952" i="26"/>
  <c r="G953" i="26"/>
  <c r="G954" i="26"/>
  <c r="G955" i="26"/>
  <c r="G956" i="26"/>
  <c r="G957" i="26"/>
  <c r="G958" i="26"/>
  <c r="G959" i="26"/>
  <c r="G960" i="26"/>
  <c r="G961" i="26"/>
  <c r="G962" i="26"/>
  <c r="G963" i="26"/>
  <c r="G964" i="26"/>
  <c r="G965" i="26"/>
  <c r="G966" i="26"/>
  <c r="G967" i="26"/>
  <c r="G968" i="26"/>
  <c r="G969" i="26"/>
  <c r="G970" i="26"/>
  <c r="G971" i="26"/>
  <c r="G972" i="26"/>
  <c r="G973" i="26"/>
  <c r="G974" i="26"/>
  <c r="G975" i="26"/>
  <c r="G976" i="26"/>
  <c r="G977" i="26"/>
  <c r="G978" i="26"/>
  <c r="G979" i="26"/>
  <c r="G980" i="26"/>
  <c r="G981" i="26"/>
  <c r="G982" i="26"/>
  <c r="G983" i="26"/>
  <c r="G984" i="26"/>
  <c r="G985" i="26"/>
  <c r="G986" i="26"/>
  <c r="G987" i="26"/>
  <c r="G988" i="26"/>
  <c r="G989" i="26"/>
  <c r="G990" i="26"/>
  <c r="G991" i="26"/>
  <c r="G992" i="26"/>
  <c r="G993" i="26"/>
  <c r="G994" i="26"/>
  <c r="G995" i="26"/>
  <c r="G996" i="26"/>
  <c r="G997" i="26"/>
  <c r="G998" i="26"/>
  <c r="G999" i="26"/>
  <c r="G1000" i="26"/>
  <c r="G1001" i="26"/>
  <c r="G1002" i="26"/>
  <c r="G1003" i="26"/>
  <c r="G1004" i="26"/>
  <c r="G1005" i="26"/>
  <c r="G1006" i="26"/>
  <c r="G1007" i="26"/>
  <c r="G1008" i="26"/>
  <c r="G1009" i="26"/>
  <c r="G1010" i="26"/>
  <c r="G1011" i="26"/>
  <c r="G1012" i="26"/>
  <c r="G1013" i="26"/>
  <c r="G1014" i="26"/>
  <c r="G1015" i="26"/>
  <c r="G1016" i="26"/>
  <c r="G1017" i="26"/>
  <c r="G1018" i="26"/>
  <c r="G1019" i="26"/>
  <c r="G1020" i="26"/>
  <c r="G1021" i="26"/>
  <c r="G1022" i="26"/>
  <c r="G1023" i="26"/>
  <c r="G1024" i="26"/>
  <c r="G1025" i="26"/>
  <c r="G1026" i="26"/>
  <c r="G1027" i="26"/>
  <c r="G1028" i="26"/>
  <c r="G1029" i="26"/>
  <c r="G1030" i="26"/>
  <c r="G1031" i="26"/>
  <c r="G1032" i="26"/>
  <c r="G1033" i="26"/>
  <c r="G1034" i="26"/>
  <c r="G1035" i="26"/>
  <c r="G1036" i="26"/>
  <c r="G1037" i="26"/>
  <c r="G1038" i="26"/>
  <c r="G1039" i="26"/>
  <c r="G1040" i="26"/>
  <c r="G1041" i="26"/>
  <c r="G1042" i="26"/>
  <c r="G1043" i="26"/>
  <c r="G1044" i="26"/>
  <c r="G1045" i="26"/>
  <c r="G1046" i="26"/>
  <c r="G1047" i="26"/>
  <c r="G1048" i="26"/>
  <c r="G1049" i="26"/>
  <c r="G1050" i="26"/>
  <c r="G1051" i="26"/>
  <c r="G1052" i="26"/>
  <c r="G1053" i="26"/>
  <c r="G1054" i="26"/>
  <c r="G1055" i="26"/>
  <c r="G1056" i="26"/>
  <c r="G1057" i="26"/>
  <c r="G1058" i="26"/>
  <c r="G1059" i="26"/>
  <c r="G1060" i="26"/>
  <c r="G1061" i="26"/>
  <c r="G1062" i="26"/>
  <c r="G1063" i="26"/>
  <c r="G1064" i="26"/>
  <c r="G1065" i="26"/>
  <c r="G1066" i="26"/>
  <c r="G1067" i="26"/>
  <c r="G1068" i="26"/>
  <c r="G1069" i="26"/>
  <c r="G1070" i="26"/>
  <c r="G1071" i="26"/>
  <c r="G1072" i="26"/>
  <c r="G1073" i="26"/>
  <c r="G1074" i="26"/>
  <c r="G1075" i="26"/>
  <c r="G1076" i="26"/>
  <c r="G1077" i="26"/>
  <c r="G1078" i="26"/>
  <c r="G1079" i="26"/>
  <c r="G1080" i="26"/>
  <c r="G1081" i="26"/>
  <c r="G1082" i="26"/>
  <c r="G1083" i="26"/>
  <c r="G1084" i="26"/>
  <c r="G1085" i="26"/>
  <c r="G1086" i="26"/>
  <c r="G1087" i="26"/>
  <c r="G1088" i="26"/>
  <c r="G1089" i="26"/>
  <c r="G1090" i="26"/>
  <c r="G1091" i="26"/>
  <c r="G1092" i="26"/>
  <c r="G1093" i="26"/>
  <c r="G1094" i="26"/>
  <c r="G1095" i="26"/>
  <c r="G1096" i="26"/>
  <c r="G1097" i="26"/>
  <c r="G1098" i="26"/>
  <c r="G1099" i="26"/>
  <c r="G1100" i="26"/>
  <c r="G1101" i="26"/>
  <c r="G1102" i="26"/>
  <c r="G1103" i="26"/>
  <c r="G1104" i="26"/>
  <c r="G1105" i="26"/>
  <c r="G1106" i="26"/>
  <c r="G1107" i="26"/>
  <c r="G1108" i="26"/>
  <c r="G1109" i="26"/>
  <c r="G1110" i="26"/>
  <c r="G1111" i="26"/>
  <c r="G1112" i="26"/>
  <c r="G1113" i="26"/>
  <c r="G1114" i="26"/>
  <c r="G1115" i="26"/>
  <c r="G1116" i="26"/>
  <c r="G1117" i="26"/>
  <c r="G1118" i="26"/>
  <c r="G1119" i="26"/>
  <c r="G1120" i="26"/>
  <c r="G1121" i="26"/>
  <c r="G1122" i="26"/>
  <c r="G1123" i="26"/>
  <c r="G1124" i="26"/>
  <c r="G1125" i="26"/>
  <c r="G1126" i="26"/>
  <c r="G1127" i="26"/>
  <c r="G1128" i="26"/>
  <c r="G1129" i="26"/>
  <c r="G1130" i="26"/>
  <c r="G1131" i="26"/>
  <c r="G1132" i="26"/>
  <c r="G1133" i="26"/>
  <c r="G1134" i="26"/>
  <c r="G1135" i="26"/>
  <c r="G1136" i="26"/>
  <c r="G1137" i="26"/>
  <c r="G1138" i="26"/>
  <c r="G1139" i="26"/>
  <c r="G1140" i="26"/>
  <c r="G1141" i="26"/>
  <c r="G1142" i="26"/>
  <c r="G1143" i="26"/>
  <c r="G1144" i="26"/>
  <c r="G1145" i="26"/>
  <c r="G1146" i="26"/>
  <c r="G1147" i="26"/>
  <c r="G1148" i="26"/>
  <c r="G1149" i="26"/>
  <c r="G1150" i="26"/>
  <c r="G1151" i="26"/>
  <c r="G1152" i="26"/>
  <c r="G1153" i="26"/>
  <c r="G1154" i="26"/>
  <c r="G1155" i="26"/>
  <c r="G1156" i="26"/>
  <c r="G1157" i="26"/>
  <c r="G1158" i="26"/>
  <c r="G1159" i="26"/>
  <c r="G1160" i="26"/>
  <c r="G1161" i="26"/>
  <c r="G1162" i="26"/>
  <c r="G1163" i="26"/>
  <c r="G1164" i="26"/>
  <c r="G1165" i="26"/>
  <c r="G1166" i="26"/>
  <c r="G1167" i="26"/>
  <c r="G1168" i="26"/>
  <c r="G1169" i="26"/>
  <c r="G1170" i="26"/>
  <c r="G1171" i="26"/>
  <c r="G1172" i="26"/>
  <c r="G1173" i="26"/>
  <c r="G1174" i="26"/>
  <c r="G1175" i="26"/>
  <c r="G1176" i="26"/>
  <c r="G1177" i="26"/>
  <c r="G1178" i="26"/>
  <c r="G1179" i="26"/>
  <c r="G1180" i="26"/>
  <c r="G1181" i="26"/>
  <c r="G1182" i="26"/>
  <c r="G1183" i="26"/>
  <c r="G1184" i="26"/>
  <c r="G1185" i="26"/>
  <c r="G1186" i="26"/>
  <c r="G1187" i="26"/>
  <c r="G1188" i="26"/>
  <c r="G1189" i="26"/>
  <c r="G1190" i="26"/>
  <c r="G1191" i="26"/>
  <c r="G1192" i="26"/>
  <c r="G1193" i="26"/>
  <c r="G1194" i="26"/>
  <c r="G1195" i="26"/>
  <c r="G1196" i="26"/>
  <c r="G1197" i="26"/>
  <c r="G1198" i="26"/>
  <c r="G1199" i="26"/>
  <c r="G1200" i="26"/>
  <c r="G1201" i="26"/>
  <c r="G1202" i="26"/>
  <c r="G1203" i="26"/>
  <c r="G1204" i="26"/>
  <c r="G1205" i="26"/>
  <c r="G1206" i="26"/>
  <c r="G1207" i="26"/>
  <c r="G1208" i="26"/>
  <c r="G1209" i="26"/>
  <c r="G1210" i="26"/>
  <c r="G1211" i="26"/>
  <c r="G1212" i="26"/>
  <c r="G1213" i="26"/>
  <c r="G1214" i="26"/>
  <c r="G1215" i="26"/>
  <c r="G1216" i="26"/>
  <c r="G1217" i="26"/>
  <c r="G1218" i="26"/>
  <c r="G1219" i="26"/>
  <c r="G1220" i="26"/>
  <c r="G1221" i="26"/>
  <c r="G1222" i="26"/>
  <c r="G1223" i="26"/>
  <c r="G1224" i="26"/>
  <c r="G1225" i="26"/>
  <c r="G1226" i="26"/>
  <c r="G1227" i="26"/>
  <c r="G1228" i="26"/>
  <c r="G1229" i="26"/>
  <c r="G1230" i="26"/>
  <c r="G1231" i="26"/>
  <c r="G1232" i="26"/>
  <c r="G1233" i="26"/>
  <c r="G1234" i="26"/>
  <c r="G1235" i="26"/>
  <c r="G1236" i="26"/>
  <c r="G1237" i="26"/>
  <c r="G1238" i="26"/>
  <c r="G1239" i="26"/>
  <c r="G1240" i="26"/>
  <c r="G1241" i="26"/>
  <c r="G1242" i="26"/>
  <c r="G1243" i="26"/>
  <c r="G1244" i="26"/>
  <c r="G1245" i="26"/>
  <c r="G1246" i="26"/>
  <c r="G1247" i="26"/>
  <c r="G1248" i="26"/>
  <c r="G1249" i="26"/>
  <c r="G1250" i="26"/>
  <c r="G1251" i="26"/>
  <c r="G1252" i="26"/>
  <c r="G1253" i="26"/>
  <c r="G1254" i="26"/>
  <c r="G1255" i="26"/>
  <c r="G1256" i="26"/>
  <c r="G1257" i="26"/>
  <c r="G1258" i="26"/>
  <c r="G1259" i="26"/>
  <c r="G3" i="26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I1259" i="14" s="1"/>
  <c r="H3" i="14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3" i="13"/>
  <c r="I1244" i="26"/>
  <c r="I1245" i="26"/>
  <c r="I1246" i="26"/>
  <c r="I1247" i="26"/>
  <c r="I1248" i="26"/>
  <c r="I1249" i="26"/>
  <c r="I1250" i="26"/>
  <c r="I1251" i="26"/>
  <c r="I1252" i="26"/>
  <c r="I1253" i="26"/>
  <c r="I1254" i="26"/>
  <c r="I1255" i="26"/>
  <c r="I1256" i="26"/>
  <c r="I1257" i="26"/>
  <c r="I1258" i="26"/>
  <c r="I1259" i="26"/>
  <c r="I1243" i="26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250" i="26"/>
  <c r="I251" i="26"/>
  <c r="I252" i="26"/>
  <c r="I253" i="26"/>
  <c r="I254" i="26"/>
  <c r="I255" i="26"/>
  <c r="I256" i="26"/>
  <c r="I257" i="26"/>
  <c r="I258" i="26"/>
  <c r="I259" i="26"/>
  <c r="I260" i="26"/>
  <c r="I261" i="26"/>
  <c r="I262" i="26"/>
  <c r="I263" i="26"/>
  <c r="I264" i="26"/>
  <c r="I265" i="26"/>
  <c r="I266" i="26"/>
  <c r="I267" i="26"/>
  <c r="I268" i="26"/>
  <c r="I269" i="26"/>
  <c r="I270" i="26"/>
  <c r="I271" i="26"/>
  <c r="I272" i="26"/>
  <c r="I273" i="26"/>
  <c r="I274" i="26"/>
  <c r="I275" i="26"/>
  <c r="I276" i="26"/>
  <c r="I277" i="26"/>
  <c r="I278" i="26"/>
  <c r="I279" i="26"/>
  <c r="I280" i="26"/>
  <c r="I281" i="26"/>
  <c r="I282" i="26"/>
  <c r="I283" i="26"/>
  <c r="I284" i="26"/>
  <c r="I285" i="26"/>
  <c r="I286" i="26"/>
  <c r="I287" i="26"/>
  <c r="I288" i="26"/>
  <c r="I289" i="26"/>
  <c r="I290" i="26"/>
  <c r="I291" i="26"/>
  <c r="I292" i="26"/>
  <c r="I293" i="26"/>
  <c r="I294" i="26"/>
  <c r="I295" i="26"/>
  <c r="I296" i="26"/>
  <c r="I297" i="26"/>
  <c r="I298" i="26"/>
  <c r="I299" i="26"/>
  <c r="I300" i="26"/>
  <c r="I301" i="26"/>
  <c r="I302" i="26"/>
  <c r="I303" i="26"/>
  <c r="I304" i="26"/>
  <c r="I305" i="26"/>
  <c r="I306" i="26"/>
  <c r="I307" i="26"/>
  <c r="I308" i="26"/>
  <c r="I309" i="26"/>
  <c r="I310" i="26"/>
  <c r="I311" i="26"/>
  <c r="I312" i="26"/>
  <c r="I313" i="26"/>
  <c r="I314" i="26"/>
  <c r="I315" i="26"/>
  <c r="I316" i="26"/>
  <c r="I317" i="26"/>
  <c r="I318" i="26"/>
  <c r="I319" i="26"/>
  <c r="I320" i="26"/>
  <c r="I321" i="26"/>
  <c r="I322" i="26"/>
  <c r="I323" i="26"/>
  <c r="I324" i="26"/>
  <c r="I325" i="26"/>
  <c r="I326" i="26"/>
  <c r="I327" i="26"/>
  <c r="I328" i="26"/>
  <c r="I329" i="26"/>
  <c r="I330" i="26"/>
  <c r="I331" i="26"/>
  <c r="I332" i="26"/>
  <c r="I333" i="26"/>
  <c r="I334" i="26"/>
  <c r="I335" i="26"/>
  <c r="I336" i="26"/>
  <c r="I337" i="26"/>
  <c r="I338" i="26"/>
  <c r="I339" i="26"/>
  <c r="I340" i="26"/>
  <c r="I341" i="26"/>
  <c r="I342" i="26"/>
  <c r="I343" i="26"/>
  <c r="I344" i="26"/>
  <c r="I345" i="26"/>
  <c r="I346" i="26"/>
  <c r="I347" i="26"/>
  <c r="I348" i="26"/>
  <c r="I349" i="26"/>
  <c r="I350" i="26"/>
  <c r="I351" i="26"/>
  <c r="I352" i="26"/>
  <c r="I353" i="26"/>
  <c r="I354" i="26"/>
  <c r="I355" i="26"/>
  <c r="I356" i="26"/>
  <c r="I357" i="26"/>
  <c r="I358" i="26"/>
  <c r="I359" i="26"/>
  <c r="I360" i="26"/>
  <c r="I361" i="26"/>
  <c r="I362" i="26"/>
  <c r="I363" i="26"/>
  <c r="I364" i="26"/>
  <c r="I365" i="26"/>
  <c r="I366" i="26"/>
  <c r="I367" i="26"/>
  <c r="I368" i="26"/>
  <c r="I369" i="26"/>
  <c r="I370" i="26"/>
  <c r="I371" i="26"/>
  <c r="I372" i="26"/>
  <c r="I373" i="26"/>
  <c r="I374" i="26"/>
  <c r="I375" i="26"/>
  <c r="I376" i="26"/>
  <c r="I377" i="26"/>
  <c r="I378" i="26"/>
  <c r="I379" i="26"/>
  <c r="I380" i="26"/>
  <c r="I381" i="26"/>
  <c r="I382" i="26"/>
  <c r="I383" i="26"/>
  <c r="I384" i="26"/>
  <c r="I385" i="26"/>
  <c r="I386" i="26"/>
  <c r="I387" i="26"/>
  <c r="I388" i="26"/>
  <c r="I389" i="26"/>
  <c r="I390" i="26"/>
  <c r="I391" i="26"/>
  <c r="I392" i="26"/>
  <c r="I393" i="26"/>
  <c r="I394" i="26"/>
  <c r="I395" i="26"/>
  <c r="I396" i="26"/>
  <c r="I397" i="26"/>
  <c r="I398" i="26"/>
  <c r="I399" i="26"/>
  <c r="I400" i="26"/>
  <c r="I401" i="26"/>
  <c r="I402" i="26"/>
  <c r="I403" i="26"/>
  <c r="I404" i="26"/>
  <c r="I405" i="26"/>
  <c r="I406" i="26"/>
  <c r="I407" i="26"/>
  <c r="I408" i="26"/>
  <c r="I409" i="26"/>
  <c r="I410" i="26"/>
  <c r="I411" i="26"/>
  <c r="I412" i="26"/>
  <c r="I413" i="26"/>
  <c r="I414" i="26"/>
  <c r="I415" i="26"/>
  <c r="I416" i="26"/>
  <c r="I417" i="26"/>
  <c r="I418" i="26"/>
  <c r="I419" i="26"/>
  <c r="I420" i="26"/>
  <c r="I421" i="26"/>
  <c r="I422" i="26"/>
  <c r="I423" i="26"/>
  <c r="I424" i="26"/>
  <c r="I425" i="26"/>
  <c r="I426" i="26"/>
  <c r="I427" i="26"/>
  <c r="I428" i="26"/>
  <c r="I429" i="26"/>
  <c r="I430" i="26"/>
  <c r="I431" i="26"/>
  <c r="I432" i="26"/>
  <c r="I433" i="26"/>
  <c r="I434" i="26"/>
  <c r="I435" i="26"/>
  <c r="I436" i="26"/>
  <c r="I437" i="26"/>
  <c r="I438" i="26"/>
  <c r="I439" i="26"/>
  <c r="I440" i="26"/>
  <c r="I441" i="26"/>
  <c r="I442" i="26"/>
  <c r="I443" i="26"/>
  <c r="I444" i="26"/>
  <c r="I445" i="26"/>
  <c r="I446" i="26"/>
  <c r="I447" i="26"/>
  <c r="I448" i="26"/>
  <c r="I449" i="26"/>
  <c r="I450" i="26"/>
  <c r="I451" i="26"/>
  <c r="I452" i="26"/>
  <c r="I453" i="26"/>
  <c r="I454" i="26"/>
  <c r="I455" i="26"/>
  <c r="I456" i="26"/>
  <c r="I457" i="26"/>
  <c r="I458" i="26"/>
  <c r="I459" i="26"/>
  <c r="I460" i="26"/>
  <c r="I461" i="26"/>
  <c r="I462" i="26"/>
  <c r="I463" i="26"/>
  <c r="I464" i="26"/>
  <c r="I465" i="26"/>
  <c r="I466" i="26"/>
  <c r="I467" i="26"/>
  <c r="I468" i="26"/>
  <c r="I469" i="26"/>
  <c r="I470" i="26"/>
  <c r="I471" i="26"/>
  <c r="I472" i="26"/>
  <c r="I473" i="26"/>
  <c r="I474" i="26"/>
  <c r="I475" i="26"/>
  <c r="I476" i="26"/>
  <c r="I477" i="26"/>
  <c r="I478" i="26"/>
  <c r="I479" i="26"/>
  <c r="I480" i="26"/>
  <c r="I481" i="26"/>
  <c r="I482" i="26"/>
  <c r="I483" i="26"/>
  <c r="I484" i="26"/>
  <c r="I485" i="26"/>
  <c r="I486" i="26"/>
  <c r="I487" i="26"/>
  <c r="I488" i="26"/>
  <c r="I489" i="26"/>
  <c r="I490" i="26"/>
  <c r="I491" i="26"/>
  <c r="I492" i="26"/>
  <c r="I493" i="26"/>
  <c r="I494" i="26"/>
  <c r="I495" i="26"/>
  <c r="I496" i="26"/>
  <c r="I497" i="26"/>
  <c r="I498" i="26"/>
  <c r="I499" i="26"/>
  <c r="I500" i="26"/>
  <c r="I501" i="26"/>
  <c r="I502" i="26"/>
  <c r="I503" i="26"/>
  <c r="I504" i="26"/>
  <c r="I505" i="26"/>
  <c r="I506" i="26"/>
  <c r="I507" i="26"/>
  <c r="I508" i="26"/>
  <c r="I509" i="26"/>
  <c r="I510" i="26"/>
  <c r="I511" i="26"/>
  <c r="I512" i="26"/>
  <c r="I513" i="26"/>
  <c r="I514" i="26"/>
  <c r="I515" i="26"/>
  <c r="I516" i="26"/>
  <c r="I517" i="26"/>
  <c r="I518" i="26"/>
  <c r="I519" i="26"/>
  <c r="I520" i="26"/>
  <c r="I521" i="26"/>
  <c r="I522" i="26"/>
  <c r="I523" i="26"/>
  <c r="I524" i="26"/>
  <c r="I525" i="26"/>
  <c r="I526" i="26"/>
  <c r="I527" i="26"/>
  <c r="I528" i="26"/>
  <c r="I529" i="26"/>
  <c r="I530" i="26"/>
  <c r="I531" i="26"/>
  <c r="I532" i="26"/>
  <c r="I533" i="26"/>
  <c r="I534" i="26"/>
  <c r="I535" i="26"/>
  <c r="I536" i="26"/>
  <c r="I537" i="26"/>
  <c r="I538" i="26"/>
  <c r="I539" i="26"/>
  <c r="I540" i="26"/>
  <c r="I541" i="26"/>
  <c r="I542" i="26"/>
  <c r="I543" i="26"/>
  <c r="I544" i="26"/>
  <c r="I545" i="26"/>
  <c r="I546" i="26"/>
  <c r="I547" i="26"/>
  <c r="I548" i="26"/>
  <c r="I549" i="26"/>
  <c r="I550" i="26"/>
  <c r="I551" i="26"/>
  <c r="I552" i="26"/>
  <c r="I553" i="26"/>
  <c r="I554" i="26"/>
  <c r="I555" i="26"/>
  <c r="I556" i="26"/>
  <c r="I557" i="26"/>
  <c r="I558" i="26"/>
  <c r="I559" i="26"/>
  <c r="I560" i="26"/>
  <c r="I561" i="26"/>
  <c r="I562" i="26"/>
  <c r="I563" i="26"/>
  <c r="I564" i="26"/>
  <c r="I565" i="26"/>
  <c r="I566" i="26"/>
  <c r="I567" i="26"/>
  <c r="I568" i="26"/>
  <c r="I569" i="26"/>
  <c r="I570" i="26"/>
  <c r="I571" i="26"/>
  <c r="I572" i="26"/>
  <c r="I573" i="26"/>
  <c r="I574" i="26"/>
  <c r="I575" i="26"/>
  <c r="I576" i="26"/>
  <c r="I577" i="26"/>
  <c r="I578" i="26"/>
  <c r="I579" i="26"/>
  <c r="I580" i="26"/>
  <c r="I581" i="26"/>
  <c r="I582" i="26"/>
  <c r="I583" i="26"/>
  <c r="I584" i="26"/>
  <c r="I585" i="26"/>
  <c r="I586" i="26"/>
  <c r="I587" i="26"/>
  <c r="I588" i="26"/>
  <c r="I589" i="26"/>
  <c r="I590" i="26"/>
  <c r="I591" i="26"/>
  <c r="I592" i="26"/>
  <c r="I593" i="26"/>
  <c r="I594" i="26"/>
  <c r="I595" i="26"/>
  <c r="I596" i="26"/>
  <c r="I597" i="26"/>
  <c r="I598" i="26"/>
  <c r="I599" i="26"/>
  <c r="I600" i="26"/>
  <c r="I601" i="26"/>
  <c r="I602" i="26"/>
  <c r="I603" i="26"/>
  <c r="I604" i="26"/>
  <c r="I605" i="26"/>
  <c r="I606" i="26"/>
  <c r="I607" i="26"/>
  <c r="I608" i="26"/>
  <c r="I609" i="26"/>
  <c r="I610" i="26"/>
  <c r="I611" i="26"/>
  <c r="I612" i="26"/>
  <c r="I613" i="26"/>
  <c r="I614" i="26"/>
  <c r="I615" i="26"/>
  <c r="I616" i="26"/>
  <c r="I617" i="26"/>
  <c r="I618" i="26"/>
  <c r="I619" i="26"/>
  <c r="I620" i="26"/>
  <c r="I621" i="26"/>
  <c r="I622" i="26"/>
  <c r="I623" i="26"/>
  <c r="I624" i="26"/>
  <c r="I625" i="26"/>
  <c r="I626" i="26"/>
  <c r="I627" i="26"/>
  <c r="I628" i="26"/>
  <c r="I629" i="26"/>
  <c r="I630" i="26"/>
  <c r="I631" i="26"/>
  <c r="I632" i="26"/>
  <c r="I633" i="26"/>
  <c r="I634" i="26"/>
  <c r="I635" i="26"/>
  <c r="I636" i="26"/>
  <c r="I637" i="26"/>
  <c r="I638" i="26"/>
  <c r="I639" i="26"/>
  <c r="I640" i="26"/>
  <c r="I641" i="26"/>
  <c r="I642" i="26"/>
  <c r="I643" i="26"/>
  <c r="I644" i="26"/>
  <c r="I645" i="26"/>
  <c r="I646" i="26"/>
  <c r="I647" i="26"/>
  <c r="I648" i="26"/>
  <c r="I649" i="26"/>
  <c r="I650" i="26"/>
  <c r="I651" i="26"/>
  <c r="I652" i="26"/>
  <c r="I653" i="26"/>
  <c r="I654" i="26"/>
  <c r="I655" i="26"/>
  <c r="I656" i="26"/>
  <c r="I657" i="26"/>
  <c r="I658" i="26"/>
  <c r="I659" i="26"/>
  <c r="I660" i="26"/>
  <c r="I661" i="26"/>
  <c r="I662" i="26"/>
  <c r="I663" i="26"/>
  <c r="I664" i="26"/>
  <c r="I665" i="26"/>
  <c r="I666" i="26"/>
  <c r="I667" i="26"/>
  <c r="I668" i="26"/>
  <c r="I669" i="26"/>
  <c r="I670" i="26"/>
  <c r="I671" i="26"/>
  <c r="I672" i="26"/>
  <c r="I673" i="26"/>
  <c r="I674" i="26"/>
  <c r="I675" i="26"/>
  <c r="I676" i="26"/>
  <c r="I677" i="26"/>
  <c r="I678" i="26"/>
  <c r="I679" i="26"/>
  <c r="I680" i="26"/>
  <c r="I681" i="26"/>
  <c r="I682" i="26"/>
  <c r="I683" i="26"/>
  <c r="I684" i="26"/>
  <c r="I685" i="26"/>
  <c r="I686" i="26"/>
  <c r="I687" i="26"/>
  <c r="I688" i="26"/>
  <c r="I689" i="26"/>
  <c r="I690" i="26"/>
  <c r="I691" i="26"/>
  <c r="I692" i="26"/>
  <c r="I693" i="26"/>
  <c r="I694" i="26"/>
  <c r="I695" i="26"/>
  <c r="I696" i="26"/>
  <c r="I697" i="26"/>
  <c r="I698" i="26"/>
  <c r="I699" i="26"/>
  <c r="I700" i="26"/>
  <c r="I701" i="26"/>
  <c r="I702" i="26"/>
  <c r="I703" i="26"/>
  <c r="I704" i="26"/>
  <c r="I705" i="26"/>
  <c r="I706" i="26"/>
  <c r="I707" i="26"/>
  <c r="I708" i="26"/>
  <c r="I709" i="26"/>
  <c r="I710" i="26"/>
  <c r="I711" i="26"/>
  <c r="I712" i="26"/>
  <c r="I713" i="26"/>
  <c r="I714" i="26"/>
  <c r="I715" i="26"/>
  <c r="I716" i="26"/>
  <c r="I717" i="26"/>
  <c r="I718" i="26"/>
  <c r="I719" i="26"/>
  <c r="I720" i="26"/>
  <c r="I721" i="26"/>
  <c r="I722" i="26"/>
  <c r="I723" i="26"/>
  <c r="I724" i="26"/>
  <c r="I725" i="26"/>
  <c r="I726" i="26"/>
  <c r="I727" i="26"/>
  <c r="I728" i="26"/>
  <c r="I729" i="26"/>
  <c r="I730" i="26"/>
  <c r="I731" i="26"/>
  <c r="I732" i="26"/>
  <c r="I733" i="26"/>
  <c r="I734" i="26"/>
  <c r="I735" i="26"/>
  <c r="I736" i="26"/>
  <c r="I737" i="26"/>
  <c r="I738" i="26"/>
  <c r="I739" i="26"/>
  <c r="I740" i="26"/>
  <c r="I741" i="26"/>
  <c r="I742" i="26"/>
  <c r="I743" i="26"/>
  <c r="I744" i="26"/>
  <c r="I745" i="26"/>
  <c r="I746" i="26"/>
  <c r="I747" i="26"/>
  <c r="I748" i="26"/>
  <c r="I749" i="26"/>
  <c r="I750" i="26"/>
  <c r="I751" i="26"/>
  <c r="I752" i="26"/>
  <c r="I753" i="26"/>
  <c r="I754" i="26"/>
  <c r="I755" i="26"/>
  <c r="I756" i="26"/>
  <c r="I757" i="26"/>
  <c r="I758" i="26"/>
  <c r="I759" i="26"/>
  <c r="I760" i="26"/>
  <c r="I761" i="26"/>
  <c r="I762" i="26"/>
  <c r="I763" i="26"/>
  <c r="I764" i="26"/>
  <c r="I765" i="26"/>
  <c r="I766" i="26"/>
  <c r="I767" i="26"/>
  <c r="I768" i="26"/>
  <c r="I769" i="26"/>
  <c r="I770" i="26"/>
  <c r="I771" i="26"/>
  <c r="I772" i="26"/>
  <c r="I773" i="26"/>
  <c r="I774" i="26"/>
  <c r="I775" i="26"/>
  <c r="I776" i="26"/>
  <c r="I777" i="26"/>
  <c r="I778" i="26"/>
  <c r="I779" i="26"/>
  <c r="I780" i="26"/>
  <c r="I781" i="26"/>
  <c r="I782" i="26"/>
  <c r="I783" i="26"/>
  <c r="I784" i="26"/>
  <c r="I785" i="26"/>
  <c r="I786" i="26"/>
  <c r="I787" i="26"/>
  <c r="I788" i="26"/>
  <c r="I789" i="26"/>
  <c r="I790" i="26"/>
  <c r="I791" i="26"/>
  <c r="I792" i="26"/>
  <c r="I793" i="26"/>
  <c r="I794" i="26"/>
  <c r="I795" i="26"/>
  <c r="I796" i="26"/>
  <c r="I797" i="26"/>
  <c r="I798" i="26"/>
  <c r="I799" i="26"/>
  <c r="I800" i="26"/>
  <c r="I801" i="26"/>
  <c r="I802" i="26"/>
  <c r="I803" i="26"/>
  <c r="I804" i="26"/>
  <c r="I805" i="26"/>
  <c r="I806" i="26"/>
  <c r="I807" i="26"/>
  <c r="I808" i="26"/>
  <c r="I809" i="26"/>
  <c r="I810" i="26"/>
  <c r="I811" i="26"/>
  <c r="I812" i="26"/>
  <c r="I813" i="26"/>
  <c r="I814" i="26"/>
  <c r="I815" i="26"/>
  <c r="I816" i="26"/>
  <c r="I817" i="26"/>
  <c r="I818" i="26"/>
  <c r="I819" i="26"/>
  <c r="I820" i="26"/>
  <c r="I821" i="26"/>
  <c r="I822" i="26"/>
  <c r="I823" i="26"/>
  <c r="I824" i="26"/>
  <c r="I825" i="26"/>
  <c r="I826" i="26"/>
  <c r="I827" i="26"/>
  <c r="I828" i="26"/>
  <c r="I829" i="26"/>
  <c r="I830" i="26"/>
  <c r="I831" i="26"/>
  <c r="I832" i="26"/>
  <c r="I833" i="26"/>
  <c r="I834" i="26"/>
  <c r="I835" i="26"/>
  <c r="I836" i="26"/>
  <c r="I837" i="26"/>
  <c r="I838" i="26"/>
  <c r="I839" i="26"/>
  <c r="I840" i="26"/>
  <c r="I841" i="26"/>
  <c r="I842" i="26"/>
  <c r="I843" i="26"/>
  <c r="I844" i="26"/>
  <c r="I845" i="26"/>
  <c r="I846" i="26"/>
  <c r="I847" i="26"/>
  <c r="I848" i="26"/>
  <c r="I849" i="26"/>
  <c r="I850" i="26"/>
  <c r="I851" i="26"/>
  <c r="I852" i="26"/>
  <c r="I853" i="26"/>
  <c r="I854" i="26"/>
  <c r="I855" i="26"/>
  <c r="I856" i="26"/>
  <c r="I857" i="26"/>
  <c r="I858" i="26"/>
  <c r="I859" i="26"/>
  <c r="I860" i="26"/>
  <c r="I861" i="26"/>
  <c r="I862" i="26"/>
  <c r="I863" i="26"/>
  <c r="I864" i="26"/>
  <c r="I865" i="26"/>
  <c r="I866" i="26"/>
  <c r="I867" i="26"/>
  <c r="I868" i="26"/>
  <c r="I869" i="26"/>
  <c r="I870" i="26"/>
  <c r="I871" i="26"/>
  <c r="I872" i="26"/>
  <c r="I873" i="26"/>
  <c r="I874" i="26"/>
  <c r="I875" i="26"/>
  <c r="I876" i="26"/>
  <c r="I877" i="26"/>
  <c r="I878" i="26"/>
  <c r="I879" i="26"/>
  <c r="I880" i="26"/>
  <c r="I881" i="26"/>
  <c r="I882" i="26"/>
  <c r="I883" i="26"/>
  <c r="I884" i="26"/>
  <c r="I885" i="26"/>
  <c r="I886" i="26"/>
  <c r="I887" i="26"/>
  <c r="I888" i="26"/>
  <c r="I889" i="26"/>
  <c r="I890" i="26"/>
  <c r="I891" i="26"/>
  <c r="I892" i="26"/>
  <c r="I893" i="26"/>
  <c r="I894" i="26"/>
  <c r="I895" i="26"/>
  <c r="I896" i="26"/>
  <c r="I897" i="26"/>
  <c r="I898" i="26"/>
  <c r="I899" i="26"/>
  <c r="I900" i="26"/>
  <c r="I901" i="26"/>
  <c r="I902" i="26"/>
  <c r="I903" i="26"/>
  <c r="I904" i="26"/>
  <c r="I905" i="26"/>
  <c r="I906" i="26"/>
  <c r="I907" i="26"/>
  <c r="I908" i="26"/>
  <c r="I909" i="26"/>
  <c r="I910" i="26"/>
  <c r="I911" i="26"/>
  <c r="I912" i="26"/>
  <c r="I913" i="26"/>
  <c r="I914" i="26"/>
  <c r="I915" i="26"/>
  <c r="I916" i="26"/>
  <c r="I917" i="26"/>
  <c r="I918" i="26"/>
  <c r="I919" i="26"/>
  <c r="I920" i="26"/>
  <c r="I921" i="26"/>
  <c r="I922" i="26"/>
  <c r="I923" i="26"/>
  <c r="I924" i="26"/>
  <c r="I925" i="26"/>
  <c r="I926" i="26"/>
  <c r="I927" i="26"/>
  <c r="I928" i="26"/>
  <c r="I929" i="26"/>
  <c r="I930" i="26"/>
  <c r="I931" i="26"/>
  <c r="I932" i="26"/>
  <c r="I933" i="26"/>
  <c r="I934" i="26"/>
  <c r="I935" i="26"/>
  <c r="I936" i="26"/>
  <c r="I937" i="26"/>
  <c r="I938" i="26"/>
  <c r="I939" i="26"/>
  <c r="I940" i="26"/>
  <c r="I941" i="26"/>
  <c r="I942" i="26"/>
  <c r="I943" i="26"/>
  <c r="I944" i="26"/>
  <c r="I945" i="26"/>
  <c r="I946" i="26"/>
  <c r="I947" i="26"/>
  <c r="I948" i="26"/>
  <c r="I949" i="26"/>
  <c r="I950" i="26"/>
  <c r="I951" i="26"/>
  <c r="I952" i="26"/>
  <c r="I953" i="26"/>
  <c r="I954" i="26"/>
  <c r="I955" i="26"/>
  <c r="I956" i="26"/>
  <c r="I957" i="26"/>
  <c r="I958" i="26"/>
  <c r="I959" i="26"/>
  <c r="I960" i="26"/>
  <c r="I961" i="26"/>
  <c r="I962" i="26"/>
  <c r="I963" i="26"/>
  <c r="I964" i="26"/>
  <c r="I965" i="26"/>
  <c r="I966" i="26"/>
  <c r="I967" i="26"/>
  <c r="I968" i="26"/>
  <c r="I969" i="26"/>
  <c r="I970" i="26"/>
  <c r="I971" i="26"/>
  <c r="I972" i="26"/>
  <c r="I973" i="26"/>
  <c r="I974" i="26"/>
  <c r="I975" i="26"/>
  <c r="I976" i="26"/>
  <c r="I977" i="26"/>
  <c r="I978" i="26"/>
  <c r="I979" i="26"/>
  <c r="I980" i="26"/>
  <c r="I981" i="26"/>
  <c r="I982" i="26"/>
  <c r="I983" i="26"/>
  <c r="I984" i="26"/>
  <c r="I985" i="26"/>
  <c r="I986" i="26"/>
  <c r="I987" i="26"/>
  <c r="I988" i="26"/>
  <c r="I989" i="26"/>
  <c r="I990" i="26"/>
  <c r="I991" i="26"/>
  <c r="I992" i="26"/>
  <c r="I993" i="26"/>
  <c r="I994" i="26"/>
  <c r="I995" i="26"/>
  <c r="I996" i="26"/>
  <c r="I997" i="26"/>
  <c r="I998" i="26"/>
  <c r="I999" i="26"/>
  <c r="I1000" i="26"/>
  <c r="I1001" i="26"/>
  <c r="I1002" i="26"/>
  <c r="I1003" i="26"/>
  <c r="I1004" i="26"/>
  <c r="I1005" i="26"/>
  <c r="I1006" i="26"/>
  <c r="I1007" i="26"/>
  <c r="I1008" i="26"/>
  <c r="I1009" i="26"/>
  <c r="I1010" i="26"/>
  <c r="I1011" i="26"/>
  <c r="I1012" i="26"/>
  <c r="I1013" i="26"/>
  <c r="I1014" i="26"/>
  <c r="I1015" i="26"/>
  <c r="I1016" i="26"/>
  <c r="I1017" i="26"/>
  <c r="I1018" i="26"/>
  <c r="I1019" i="26"/>
  <c r="I1020" i="26"/>
  <c r="I1021" i="26"/>
  <c r="I1022" i="26"/>
  <c r="I1023" i="26"/>
  <c r="I1024" i="26"/>
  <c r="I1025" i="26"/>
  <c r="I1026" i="26"/>
  <c r="I1027" i="26"/>
  <c r="I1028" i="26"/>
  <c r="I1029" i="26"/>
  <c r="I1030" i="26"/>
  <c r="I1031" i="26"/>
  <c r="I1032" i="26"/>
  <c r="I1033" i="26"/>
  <c r="I1034" i="26"/>
  <c r="I1035" i="26"/>
  <c r="I1036" i="26"/>
  <c r="I1037" i="26"/>
  <c r="I1038" i="26"/>
  <c r="I1039" i="26"/>
  <c r="I1040" i="26"/>
  <c r="I1041" i="26"/>
  <c r="I1042" i="26"/>
  <c r="I1043" i="26"/>
  <c r="I1044" i="26"/>
  <c r="I1045" i="26"/>
  <c r="I1046" i="26"/>
  <c r="I1047" i="26"/>
  <c r="I1048" i="26"/>
  <c r="I1049" i="26"/>
  <c r="I1050" i="26"/>
  <c r="I1051" i="26"/>
  <c r="I1052" i="26"/>
  <c r="I1053" i="26"/>
  <c r="I1054" i="26"/>
  <c r="I1055" i="26"/>
  <c r="I1056" i="26"/>
  <c r="I1057" i="26"/>
  <c r="I1058" i="26"/>
  <c r="I1059" i="26"/>
  <c r="I1060" i="26"/>
  <c r="I1061" i="26"/>
  <c r="I1062" i="26"/>
  <c r="I1063" i="26"/>
  <c r="I1064" i="26"/>
  <c r="I1065" i="26"/>
  <c r="I1066" i="26"/>
  <c r="I1067" i="26"/>
  <c r="I1068" i="26"/>
  <c r="I1069" i="26"/>
  <c r="I1070" i="26"/>
  <c r="I1071" i="26"/>
  <c r="I1072" i="26"/>
  <c r="I1073" i="26"/>
  <c r="I1074" i="26"/>
  <c r="I1075" i="26"/>
  <c r="I1076" i="26"/>
  <c r="I1077" i="26"/>
  <c r="I1078" i="26"/>
  <c r="I1079" i="26"/>
  <c r="I1080" i="26"/>
  <c r="I1081" i="26"/>
  <c r="I1082" i="26"/>
  <c r="I1083" i="26"/>
  <c r="I1084" i="26"/>
  <c r="I1085" i="26"/>
  <c r="I1086" i="26"/>
  <c r="I1087" i="26"/>
  <c r="I1088" i="26"/>
  <c r="I1089" i="26"/>
  <c r="I1090" i="26"/>
  <c r="I1091" i="26"/>
  <c r="I1092" i="26"/>
  <c r="I1093" i="26"/>
  <c r="I1094" i="26"/>
  <c r="I1095" i="26"/>
  <c r="I1096" i="26"/>
  <c r="I1097" i="26"/>
  <c r="I1098" i="26"/>
  <c r="I1099" i="26"/>
  <c r="I1100" i="26"/>
  <c r="I1101" i="26"/>
  <c r="I1102" i="26"/>
  <c r="I1103" i="26"/>
  <c r="I1104" i="26"/>
  <c r="I1105" i="26"/>
  <c r="I1106" i="26"/>
  <c r="I1107" i="26"/>
  <c r="I1108" i="26"/>
  <c r="I1109" i="26"/>
  <c r="I1110" i="26"/>
  <c r="I1111" i="26"/>
  <c r="I1112" i="26"/>
  <c r="I1113" i="26"/>
  <c r="I1114" i="26"/>
  <c r="I1115" i="26"/>
  <c r="I1116" i="26"/>
  <c r="I1117" i="26"/>
  <c r="I1118" i="26"/>
  <c r="I1119" i="26"/>
  <c r="I1120" i="26"/>
  <c r="I1121" i="26"/>
  <c r="I1122" i="26"/>
  <c r="I1123" i="26"/>
  <c r="I1124" i="26"/>
  <c r="I1125" i="26"/>
  <c r="I1126" i="26"/>
  <c r="I1127" i="26"/>
  <c r="I1128" i="26"/>
  <c r="I1129" i="26"/>
  <c r="I1130" i="26"/>
  <c r="I1131" i="26"/>
  <c r="I1132" i="26"/>
  <c r="I1133" i="26"/>
  <c r="I1134" i="26"/>
  <c r="I1135" i="26"/>
  <c r="I1136" i="26"/>
  <c r="I1137" i="26"/>
  <c r="I1138" i="26"/>
  <c r="I1139" i="26"/>
  <c r="I1140" i="26"/>
  <c r="I1141" i="26"/>
  <c r="I1142" i="26"/>
  <c r="I1143" i="26"/>
  <c r="I1144" i="26"/>
  <c r="I1145" i="26"/>
  <c r="I1146" i="26"/>
  <c r="I1147" i="26"/>
  <c r="I1148" i="26"/>
  <c r="I1149" i="26"/>
  <c r="I1150" i="26"/>
  <c r="I1151" i="26"/>
  <c r="I1152" i="26"/>
  <c r="I1153" i="26"/>
  <c r="I1154" i="26"/>
  <c r="I1155" i="26"/>
  <c r="I1156" i="26"/>
  <c r="I1157" i="26"/>
  <c r="I1158" i="26"/>
  <c r="I1159" i="26"/>
  <c r="I1160" i="26"/>
  <c r="I1161" i="26"/>
  <c r="I1162" i="26"/>
  <c r="I1163" i="26"/>
  <c r="I1164" i="26"/>
  <c r="I1165" i="26"/>
  <c r="I1166" i="26"/>
  <c r="I1167" i="26"/>
  <c r="I1168" i="26"/>
  <c r="I1169" i="26"/>
  <c r="I1170" i="26"/>
  <c r="I1171" i="26"/>
  <c r="I1172" i="26"/>
  <c r="I1173" i="26"/>
  <c r="I1174" i="26"/>
  <c r="I1175" i="26"/>
  <c r="I1176" i="26"/>
  <c r="I1177" i="26"/>
  <c r="I1178" i="26"/>
  <c r="I1179" i="26"/>
  <c r="I1180" i="26"/>
  <c r="I1181" i="26"/>
  <c r="I1182" i="26"/>
  <c r="I1183" i="26"/>
  <c r="I1184" i="26"/>
  <c r="I1185" i="26"/>
  <c r="I1186" i="26"/>
  <c r="I1187" i="26"/>
  <c r="I1188" i="26"/>
  <c r="I1189" i="26"/>
  <c r="I1190" i="26"/>
  <c r="I1191" i="26"/>
  <c r="I1192" i="26"/>
  <c r="I1193" i="26"/>
  <c r="I1194" i="26"/>
  <c r="I1195" i="26"/>
  <c r="I1196" i="26"/>
  <c r="I1197" i="26"/>
  <c r="I1198" i="26"/>
  <c r="I1199" i="26"/>
  <c r="I1200" i="26"/>
  <c r="I1201" i="26"/>
  <c r="I1202" i="26"/>
  <c r="I1203" i="26"/>
  <c r="I1204" i="26"/>
  <c r="I1205" i="26"/>
  <c r="I1206" i="26"/>
  <c r="I1207" i="26"/>
  <c r="I1208" i="26"/>
  <c r="I1209" i="26"/>
  <c r="I1210" i="26"/>
  <c r="I1211" i="26"/>
  <c r="I1212" i="26"/>
  <c r="I1213" i="26"/>
  <c r="I1214" i="26"/>
  <c r="I1215" i="26"/>
  <c r="I1216" i="26"/>
  <c r="I1217" i="26"/>
  <c r="I1218" i="26"/>
  <c r="I1219" i="26"/>
  <c r="I1220" i="26"/>
  <c r="I1221" i="26"/>
  <c r="I1222" i="26"/>
  <c r="I1223" i="26"/>
  <c r="I1224" i="26"/>
  <c r="I1225" i="26"/>
  <c r="I1226" i="26"/>
  <c r="I1227" i="26"/>
  <c r="I1228" i="26"/>
  <c r="I1229" i="26"/>
  <c r="I1230" i="26"/>
  <c r="I1231" i="26"/>
  <c r="I1232" i="26"/>
  <c r="I1233" i="26"/>
  <c r="I1234" i="26"/>
  <c r="I1235" i="26"/>
  <c r="I1236" i="26"/>
  <c r="I1237" i="26"/>
  <c r="I1238" i="26"/>
  <c r="I1239" i="26"/>
  <c r="I1240" i="26"/>
  <c r="I1241" i="26"/>
  <c r="I1242" i="26"/>
  <c r="I3" i="26"/>
  <c r="N2" i="26" a="1"/>
  <c r="Q2" i="26" l="1"/>
  <c r="N2" i="26"/>
  <c r="O2" i="26"/>
  <c r="P2" i="26"/>
  <c r="Q1242" i="26"/>
  <c r="Q1247" i="26"/>
  <c r="Q1252" i="26" s="1"/>
  <c r="O1242" i="26"/>
  <c r="O1245" i="26"/>
  <c r="O1250" i="26" s="1"/>
  <c r="P1242" i="26"/>
  <c r="P1246" i="26"/>
  <c r="P1251" i="26" s="1"/>
  <c r="R1242" i="26"/>
  <c r="R1248" i="26"/>
  <c r="R1253" i="26" s="1"/>
  <c r="D31" i="23"/>
  <c r="Q3" i="26"/>
  <c r="N3" i="26"/>
  <c r="O3" i="26"/>
  <c r="P3" i="26"/>
  <c r="P5" i="26" l="1"/>
  <c r="O5" i="26"/>
  <c r="Q5" i="26"/>
  <c r="N5" i="26"/>
  <c r="M9" i="8"/>
  <c r="L9" i="8"/>
  <c r="L3" i="8"/>
  <c r="M3" i="8"/>
  <c r="M2" i="8"/>
  <c r="L2" i="8"/>
  <c r="H3" i="8"/>
  <c r="I3" i="8"/>
  <c r="H5" i="8"/>
  <c r="I5" i="8"/>
  <c r="H9" i="8"/>
  <c r="I9" i="8"/>
  <c r="H10" i="8"/>
  <c r="I10" i="8"/>
  <c r="H11" i="8"/>
  <c r="I11" i="8"/>
  <c r="H16" i="8"/>
  <c r="I16" i="8"/>
  <c r="H19" i="8"/>
  <c r="I19" i="8"/>
  <c r="H20" i="8"/>
  <c r="I20" i="8"/>
  <c r="H21" i="8"/>
  <c r="I21" i="8"/>
  <c r="H22" i="8"/>
  <c r="I22" i="8"/>
  <c r="H23" i="8"/>
  <c r="I23" i="8"/>
  <c r="H24" i="8"/>
  <c r="I24" i="8"/>
  <c r="H26" i="8"/>
  <c r="I26" i="8"/>
  <c r="H35" i="8"/>
  <c r="I35" i="8"/>
  <c r="H38" i="8"/>
  <c r="I38" i="8"/>
  <c r="I2" i="8"/>
  <c r="H2" i="8"/>
  <c r="G3" i="8"/>
  <c r="G5" i="8"/>
  <c r="G9" i="8"/>
  <c r="G10" i="8"/>
  <c r="G11" i="8"/>
  <c r="G16" i="8"/>
  <c r="G19" i="8"/>
  <c r="G20" i="8"/>
  <c r="G21" i="8"/>
  <c r="G22" i="8"/>
  <c r="G23" i="8"/>
  <c r="G24" i="8"/>
  <c r="G26" i="8"/>
  <c r="G35" i="8"/>
  <c r="G38" i="8"/>
  <c r="G2" i="8"/>
  <c r="D32" i="25"/>
  <c r="C32" i="25"/>
  <c r="D31" i="25"/>
  <c r="C31" i="25"/>
  <c r="B31" i="25"/>
  <c r="D30" i="25"/>
  <c r="C30" i="25"/>
  <c r="B30" i="25"/>
  <c r="B22" i="25"/>
  <c r="E3" i="25"/>
  <c r="E25" i="25" s="1"/>
  <c r="I374" i="14"/>
  <c r="I378" i="14"/>
  <c r="I382" i="14"/>
  <c r="I386" i="14"/>
  <c r="I390" i="14"/>
  <c r="I394" i="14"/>
  <c r="I398" i="14"/>
  <c r="I402" i="14"/>
  <c r="I406" i="14"/>
  <c r="I410" i="14"/>
  <c r="I414" i="14"/>
  <c r="I418" i="14"/>
  <c r="I422" i="14"/>
  <c r="I426" i="14"/>
  <c r="I430" i="14"/>
  <c r="I434" i="14"/>
  <c r="I438" i="14"/>
  <c r="I442" i="14"/>
  <c r="I446" i="14"/>
  <c r="I450" i="14"/>
  <c r="I454" i="14"/>
  <c r="I458" i="14"/>
  <c r="I462" i="14"/>
  <c r="I466" i="14"/>
  <c r="I470" i="14"/>
  <c r="I474" i="14"/>
  <c r="I478" i="14"/>
  <c r="I482" i="14"/>
  <c r="I486" i="14"/>
  <c r="I490" i="14"/>
  <c r="I494" i="14"/>
  <c r="I498" i="14"/>
  <c r="I502" i="14"/>
  <c r="I506" i="14"/>
  <c r="I510" i="14"/>
  <c r="I514" i="14"/>
  <c r="I518" i="14"/>
  <c r="I522" i="14"/>
  <c r="I526" i="14"/>
  <c r="I530" i="14"/>
  <c r="I534" i="14"/>
  <c r="I538" i="14"/>
  <c r="I542" i="14"/>
  <c r="I546" i="14"/>
  <c r="I550" i="14"/>
  <c r="I554" i="14"/>
  <c r="I558" i="14"/>
  <c r="I562" i="14"/>
  <c r="I566" i="14"/>
  <c r="I570" i="14"/>
  <c r="I574" i="14"/>
  <c r="I578" i="14"/>
  <c r="I582" i="14"/>
  <c r="I586" i="14"/>
  <c r="I590" i="14"/>
  <c r="I594" i="14"/>
  <c r="I598" i="14"/>
  <c r="I602" i="14"/>
  <c r="I606" i="14"/>
  <c r="I610" i="14"/>
  <c r="I614" i="14"/>
  <c r="I618" i="14"/>
  <c r="I622" i="14"/>
  <c r="I626" i="14"/>
  <c r="I630" i="14"/>
  <c r="I632" i="14"/>
  <c r="I633" i="14"/>
  <c r="I634" i="14"/>
  <c r="I636" i="14"/>
  <c r="I637" i="14"/>
  <c r="I638" i="14"/>
  <c r="I640" i="14"/>
  <c r="I641" i="14"/>
  <c r="I642" i="14"/>
  <c r="I644" i="14"/>
  <c r="I645" i="14"/>
  <c r="I646" i="14"/>
  <c r="I648" i="14"/>
  <c r="I649" i="14"/>
  <c r="I650" i="14"/>
  <c r="I652" i="14"/>
  <c r="I653" i="14"/>
  <c r="I654" i="14"/>
  <c r="I656" i="14"/>
  <c r="I657" i="14"/>
  <c r="I658" i="14"/>
  <c r="I660" i="14"/>
  <c r="I661" i="14"/>
  <c r="I662" i="14"/>
  <c r="I664" i="14"/>
  <c r="I665" i="14"/>
  <c r="I666" i="14"/>
  <c r="I668" i="14"/>
  <c r="I669" i="14"/>
  <c r="I670" i="14"/>
  <c r="I672" i="14"/>
  <c r="I673" i="14"/>
  <c r="I674" i="14"/>
  <c r="I676" i="14"/>
  <c r="I677" i="14"/>
  <c r="I678" i="14"/>
  <c r="I680" i="14"/>
  <c r="I681" i="14"/>
  <c r="I682" i="14"/>
  <c r="I684" i="14"/>
  <c r="I685" i="14"/>
  <c r="I686" i="14"/>
  <c r="I688" i="14"/>
  <c r="I689" i="14"/>
  <c r="I690" i="14"/>
  <c r="I692" i="14"/>
  <c r="I693" i="14"/>
  <c r="I694" i="14"/>
  <c r="I696" i="14"/>
  <c r="I697" i="14"/>
  <c r="I698" i="14"/>
  <c r="I700" i="14"/>
  <c r="I701" i="14"/>
  <c r="I702" i="14"/>
  <c r="I704" i="14"/>
  <c r="I705" i="14"/>
  <c r="I706" i="14"/>
  <c r="I708" i="14"/>
  <c r="I709" i="14"/>
  <c r="I710" i="14"/>
  <c r="I712" i="14"/>
  <c r="I713" i="14"/>
  <c r="I714" i="14"/>
  <c r="I716" i="14"/>
  <c r="I717" i="14"/>
  <c r="I718" i="14"/>
  <c r="I720" i="14"/>
  <c r="I721" i="14"/>
  <c r="I722" i="14"/>
  <c r="I724" i="14"/>
  <c r="I725" i="14"/>
  <c r="I726" i="14"/>
  <c r="I728" i="14"/>
  <c r="I729" i="14"/>
  <c r="I730" i="14"/>
  <c r="I732" i="14"/>
  <c r="I733" i="14"/>
  <c r="I734" i="14"/>
  <c r="I736" i="14"/>
  <c r="I737" i="14"/>
  <c r="I738" i="14"/>
  <c r="I740" i="14"/>
  <c r="I741" i="14"/>
  <c r="I742" i="14"/>
  <c r="I744" i="14"/>
  <c r="I745" i="14"/>
  <c r="I746" i="14"/>
  <c r="I748" i="14"/>
  <c r="I749" i="14"/>
  <c r="I750" i="14"/>
  <c r="I752" i="14"/>
  <c r="I753" i="14"/>
  <c r="I754" i="14"/>
  <c r="I756" i="14"/>
  <c r="I757" i="14"/>
  <c r="I758" i="14"/>
  <c r="I760" i="14"/>
  <c r="I761" i="14"/>
  <c r="I762" i="14"/>
  <c r="I764" i="14"/>
  <c r="I765" i="14"/>
  <c r="I766" i="14"/>
  <c r="I768" i="14"/>
  <c r="I769" i="14"/>
  <c r="I770" i="14"/>
  <c r="I772" i="14"/>
  <c r="I773" i="14"/>
  <c r="I774" i="14"/>
  <c r="I776" i="14"/>
  <c r="I777" i="14"/>
  <c r="I778" i="14"/>
  <c r="I780" i="14"/>
  <c r="I781" i="14"/>
  <c r="I782" i="14"/>
  <c r="I784" i="14"/>
  <c r="I785" i="14"/>
  <c r="I786" i="14"/>
  <c r="I788" i="14"/>
  <c r="I789" i="14"/>
  <c r="I790" i="14"/>
  <c r="I792" i="14"/>
  <c r="I793" i="14"/>
  <c r="I794" i="14"/>
  <c r="I796" i="14"/>
  <c r="I797" i="14"/>
  <c r="I798" i="14"/>
  <c r="I800" i="14"/>
  <c r="I801" i="14"/>
  <c r="I802" i="14"/>
  <c r="I804" i="14"/>
  <c r="I805" i="14"/>
  <c r="I806" i="14"/>
  <c r="I808" i="14"/>
  <c r="I809" i="14"/>
  <c r="I810" i="14"/>
  <c r="I812" i="14"/>
  <c r="I813" i="14"/>
  <c r="I814" i="14"/>
  <c r="I816" i="14"/>
  <c r="I817" i="14"/>
  <c r="I818" i="14"/>
  <c r="I820" i="14"/>
  <c r="I821" i="14"/>
  <c r="I822" i="14"/>
  <c r="I824" i="14"/>
  <c r="I825" i="14"/>
  <c r="I826" i="14"/>
  <c r="I828" i="14"/>
  <c r="I829" i="14"/>
  <c r="I830" i="14"/>
  <c r="I832" i="14"/>
  <c r="I833" i="14"/>
  <c r="I834" i="14"/>
  <c r="I836" i="14"/>
  <c r="I837" i="14"/>
  <c r="I838" i="14"/>
  <c r="I840" i="14"/>
  <c r="I841" i="14"/>
  <c r="I842" i="14"/>
  <c r="I844" i="14"/>
  <c r="I845" i="14"/>
  <c r="I846" i="14"/>
  <c r="I848" i="14"/>
  <c r="I849" i="14"/>
  <c r="I850" i="14"/>
  <c r="I852" i="14"/>
  <c r="I853" i="14"/>
  <c r="I854" i="14"/>
  <c r="I856" i="14"/>
  <c r="I857" i="14"/>
  <c r="I858" i="14"/>
  <c r="I860" i="14"/>
  <c r="I861" i="14"/>
  <c r="I862" i="14"/>
  <c r="I864" i="14"/>
  <c r="I865" i="14"/>
  <c r="I866" i="14"/>
  <c r="I868" i="14"/>
  <c r="I869" i="14"/>
  <c r="I870" i="14"/>
  <c r="I872" i="14"/>
  <c r="I873" i="14"/>
  <c r="I874" i="14"/>
  <c r="I876" i="14"/>
  <c r="I877" i="14"/>
  <c r="I878" i="14"/>
  <c r="I880" i="14"/>
  <c r="I881" i="14"/>
  <c r="I882" i="14"/>
  <c r="I884" i="14"/>
  <c r="I885" i="14"/>
  <c r="I886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T1258" i="14"/>
  <c r="T1257" i="14"/>
  <c r="T1256" i="14"/>
  <c r="T1255" i="14"/>
  <c r="T1254" i="14"/>
  <c r="T1253" i="14"/>
  <c r="T1252" i="14"/>
  <c r="T1251" i="14"/>
  <c r="T1250" i="14"/>
  <c r="T1249" i="14"/>
  <c r="T1248" i="14"/>
  <c r="T1247" i="14"/>
  <c r="T1246" i="14"/>
  <c r="T1245" i="14"/>
  <c r="T1244" i="14"/>
  <c r="T1243" i="14"/>
  <c r="T1242" i="14"/>
  <c r="T1241" i="14"/>
  <c r="T1240" i="14"/>
  <c r="T1239" i="14"/>
  <c r="T1238" i="14"/>
  <c r="T1237" i="14"/>
  <c r="T1236" i="14"/>
  <c r="T1235" i="14"/>
  <c r="T1234" i="14"/>
  <c r="T1233" i="14"/>
  <c r="T1232" i="14"/>
  <c r="T1231" i="14"/>
  <c r="T1230" i="14"/>
  <c r="T1229" i="14"/>
  <c r="T1228" i="14"/>
  <c r="T1227" i="14"/>
  <c r="T1226" i="14"/>
  <c r="T1225" i="14"/>
  <c r="T1224" i="14"/>
  <c r="T1223" i="14"/>
  <c r="T1222" i="14"/>
  <c r="T1221" i="14"/>
  <c r="T1220" i="14"/>
  <c r="T1219" i="14"/>
  <c r="T1218" i="14"/>
  <c r="T1217" i="14"/>
  <c r="T1216" i="14"/>
  <c r="T1215" i="14"/>
  <c r="T1214" i="14"/>
  <c r="T1213" i="14"/>
  <c r="T1212" i="14"/>
  <c r="T1211" i="14"/>
  <c r="T1210" i="14"/>
  <c r="T1209" i="14"/>
  <c r="T1208" i="14"/>
  <c r="T1207" i="14"/>
  <c r="T1206" i="14"/>
  <c r="T1205" i="14"/>
  <c r="T1204" i="14"/>
  <c r="T1203" i="14"/>
  <c r="T1202" i="14"/>
  <c r="T1201" i="14"/>
  <c r="T1200" i="14"/>
  <c r="T1199" i="14"/>
  <c r="T1198" i="14"/>
  <c r="T1197" i="14"/>
  <c r="T1196" i="14"/>
  <c r="T1195" i="14"/>
  <c r="T1194" i="14"/>
  <c r="T1193" i="14"/>
  <c r="T1192" i="14"/>
  <c r="T1191" i="14"/>
  <c r="T1190" i="14"/>
  <c r="T1189" i="14"/>
  <c r="T1188" i="14"/>
  <c r="T1187" i="14"/>
  <c r="T1186" i="14"/>
  <c r="T1185" i="14"/>
  <c r="T1184" i="14"/>
  <c r="T1183" i="14"/>
  <c r="T1182" i="14"/>
  <c r="T1181" i="14"/>
  <c r="T1180" i="14"/>
  <c r="T1179" i="14"/>
  <c r="T1178" i="14"/>
  <c r="T1177" i="14"/>
  <c r="T1176" i="14"/>
  <c r="T1175" i="14"/>
  <c r="T1174" i="14"/>
  <c r="T1173" i="14"/>
  <c r="T1172" i="14"/>
  <c r="T1171" i="14"/>
  <c r="T1170" i="14"/>
  <c r="T1169" i="14"/>
  <c r="T1168" i="14"/>
  <c r="T1167" i="14"/>
  <c r="T1166" i="14"/>
  <c r="T1165" i="14"/>
  <c r="T1164" i="14"/>
  <c r="T1163" i="14"/>
  <c r="T1162" i="14"/>
  <c r="T1161" i="14"/>
  <c r="T1160" i="14"/>
  <c r="T1159" i="14"/>
  <c r="T1158" i="14"/>
  <c r="T1157" i="14"/>
  <c r="T1156" i="14"/>
  <c r="T1155" i="14"/>
  <c r="T1154" i="14"/>
  <c r="T1153" i="14"/>
  <c r="T1152" i="14"/>
  <c r="T1151" i="14"/>
  <c r="T1150" i="14"/>
  <c r="T1149" i="14"/>
  <c r="T1148" i="14"/>
  <c r="T1147" i="14"/>
  <c r="T1146" i="14"/>
  <c r="T1145" i="14"/>
  <c r="T1144" i="14"/>
  <c r="T1143" i="14"/>
  <c r="T1142" i="14"/>
  <c r="T1141" i="14"/>
  <c r="T1140" i="14"/>
  <c r="T1139" i="14"/>
  <c r="T1138" i="14"/>
  <c r="T1137" i="14"/>
  <c r="T1136" i="14"/>
  <c r="T1135" i="14"/>
  <c r="T1134" i="14"/>
  <c r="T1133" i="14"/>
  <c r="T1132" i="14"/>
  <c r="T1131" i="14"/>
  <c r="T1130" i="14"/>
  <c r="T1129" i="14"/>
  <c r="T1128" i="14"/>
  <c r="T1127" i="14"/>
  <c r="T1126" i="14"/>
  <c r="T1125" i="14"/>
  <c r="T1124" i="14"/>
  <c r="T1123" i="14"/>
  <c r="T1122" i="14"/>
  <c r="T1121" i="14"/>
  <c r="T1120" i="14"/>
  <c r="T1119" i="14"/>
  <c r="T1118" i="14"/>
  <c r="T1117" i="14"/>
  <c r="T1116" i="14"/>
  <c r="T1115" i="14"/>
  <c r="T1114" i="14"/>
  <c r="T1113" i="14"/>
  <c r="T1112" i="14"/>
  <c r="T1111" i="14"/>
  <c r="T1110" i="14"/>
  <c r="T1109" i="14"/>
  <c r="T1108" i="14"/>
  <c r="T1107" i="14"/>
  <c r="T1106" i="14"/>
  <c r="T1105" i="14"/>
  <c r="T1104" i="14"/>
  <c r="T1103" i="14"/>
  <c r="T1102" i="14"/>
  <c r="T1101" i="14"/>
  <c r="T1100" i="14"/>
  <c r="T1099" i="14"/>
  <c r="T1098" i="14"/>
  <c r="T1097" i="14"/>
  <c r="T1096" i="14"/>
  <c r="T1095" i="14"/>
  <c r="T1094" i="14"/>
  <c r="T1093" i="14"/>
  <c r="T1092" i="14"/>
  <c r="T1091" i="14"/>
  <c r="T1090" i="14"/>
  <c r="T1089" i="14"/>
  <c r="T1088" i="14"/>
  <c r="T1087" i="14"/>
  <c r="T1086" i="14"/>
  <c r="T1085" i="14"/>
  <c r="T1084" i="14"/>
  <c r="T1083" i="14"/>
  <c r="T1082" i="14"/>
  <c r="T1081" i="14"/>
  <c r="T1080" i="14"/>
  <c r="T1079" i="14"/>
  <c r="T1078" i="14"/>
  <c r="T1077" i="14"/>
  <c r="T1076" i="14"/>
  <c r="T1075" i="14"/>
  <c r="T1074" i="14"/>
  <c r="T1073" i="14"/>
  <c r="T1072" i="14"/>
  <c r="T1071" i="14"/>
  <c r="T1070" i="14"/>
  <c r="T1069" i="14"/>
  <c r="T1068" i="14"/>
  <c r="T1067" i="14"/>
  <c r="T1066" i="14"/>
  <c r="T1065" i="14"/>
  <c r="T1064" i="14"/>
  <c r="T1063" i="14"/>
  <c r="T1062" i="14"/>
  <c r="T1061" i="14"/>
  <c r="T1060" i="14"/>
  <c r="T1059" i="14"/>
  <c r="T1058" i="14"/>
  <c r="T1057" i="14"/>
  <c r="T1056" i="14"/>
  <c r="T1055" i="14"/>
  <c r="T1054" i="14"/>
  <c r="T1053" i="14"/>
  <c r="T1052" i="14"/>
  <c r="T1051" i="14"/>
  <c r="T1050" i="14"/>
  <c r="T1049" i="14"/>
  <c r="T1048" i="14"/>
  <c r="T1047" i="14"/>
  <c r="T1046" i="14"/>
  <c r="T1045" i="14"/>
  <c r="T1044" i="14"/>
  <c r="T1043" i="14"/>
  <c r="T1042" i="14"/>
  <c r="T1041" i="14"/>
  <c r="T1040" i="14"/>
  <c r="T1039" i="14"/>
  <c r="T1038" i="14"/>
  <c r="T1037" i="14"/>
  <c r="T1036" i="14"/>
  <c r="T1035" i="14"/>
  <c r="T1034" i="14"/>
  <c r="T1033" i="14"/>
  <c r="T1032" i="14"/>
  <c r="T1031" i="14"/>
  <c r="T1030" i="14"/>
  <c r="T1029" i="14"/>
  <c r="T1028" i="14"/>
  <c r="T1027" i="14"/>
  <c r="T1026" i="14"/>
  <c r="T1025" i="14"/>
  <c r="T1024" i="14"/>
  <c r="T1023" i="14"/>
  <c r="T1022" i="14"/>
  <c r="T1021" i="14"/>
  <c r="T1020" i="14"/>
  <c r="T1019" i="14"/>
  <c r="T1018" i="14"/>
  <c r="T1017" i="14"/>
  <c r="T1016" i="14"/>
  <c r="T1015" i="14"/>
  <c r="T1014" i="14"/>
  <c r="T1013" i="14"/>
  <c r="T1012" i="14"/>
  <c r="T1011" i="14"/>
  <c r="T1010" i="14"/>
  <c r="T1009" i="14"/>
  <c r="T1008" i="14"/>
  <c r="T1007" i="14"/>
  <c r="T1006" i="14"/>
  <c r="T1005" i="14"/>
  <c r="T1004" i="14"/>
  <c r="T1003" i="14"/>
  <c r="T1002" i="14"/>
  <c r="T1001" i="14"/>
  <c r="T1000" i="14"/>
  <c r="T999" i="14"/>
  <c r="T998" i="14"/>
  <c r="T997" i="14"/>
  <c r="T996" i="14"/>
  <c r="T995" i="14"/>
  <c r="T994" i="14"/>
  <c r="T993" i="14"/>
  <c r="T992" i="14"/>
  <c r="T991" i="14"/>
  <c r="T990" i="14"/>
  <c r="T989" i="14"/>
  <c r="T988" i="14"/>
  <c r="T987" i="14"/>
  <c r="T986" i="14"/>
  <c r="T985" i="14"/>
  <c r="T984" i="14"/>
  <c r="T983" i="14"/>
  <c r="T982" i="14"/>
  <c r="T981" i="14"/>
  <c r="T980" i="14"/>
  <c r="T979" i="14"/>
  <c r="T978" i="14"/>
  <c r="T977" i="14"/>
  <c r="T976" i="14"/>
  <c r="T975" i="14"/>
  <c r="T974" i="14"/>
  <c r="T973" i="14"/>
  <c r="T972" i="14"/>
  <c r="T971" i="14"/>
  <c r="T970" i="14"/>
  <c r="T969" i="14"/>
  <c r="T968" i="14"/>
  <c r="T967" i="14"/>
  <c r="T966" i="14"/>
  <c r="T965" i="14"/>
  <c r="T964" i="14"/>
  <c r="T963" i="14"/>
  <c r="T962" i="14"/>
  <c r="T961" i="14"/>
  <c r="T960" i="14"/>
  <c r="T959" i="14"/>
  <c r="T958" i="14"/>
  <c r="T957" i="14"/>
  <c r="T956" i="14"/>
  <c r="T955" i="14"/>
  <c r="T954" i="14"/>
  <c r="T953" i="14"/>
  <c r="T952" i="14"/>
  <c r="T951" i="14"/>
  <c r="T950" i="14"/>
  <c r="T949" i="14"/>
  <c r="T948" i="14"/>
  <c r="T947" i="14"/>
  <c r="T946" i="14"/>
  <c r="T945" i="14"/>
  <c r="T944" i="14"/>
  <c r="T943" i="14"/>
  <c r="T942" i="14"/>
  <c r="T941" i="14"/>
  <c r="T940" i="14"/>
  <c r="T939" i="14"/>
  <c r="T938" i="14"/>
  <c r="T937" i="14"/>
  <c r="T936" i="14"/>
  <c r="T935" i="14"/>
  <c r="T934" i="14"/>
  <c r="T933" i="14"/>
  <c r="T932" i="14"/>
  <c r="T931" i="14"/>
  <c r="T930" i="14"/>
  <c r="T929" i="14"/>
  <c r="T928" i="14"/>
  <c r="T927" i="14"/>
  <c r="T926" i="14"/>
  <c r="T925" i="14"/>
  <c r="T924" i="14"/>
  <c r="T923" i="14"/>
  <c r="T922" i="14"/>
  <c r="T921" i="14"/>
  <c r="T920" i="14"/>
  <c r="T919" i="14"/>
  <c r="T918" i="14"/>
  <c r="T917" i="14"/>
  <c r="T916" i="14"/>
  <c r="T915" i="14"/>
  <c r="T914" i="14"/>
  <c r="T913" i="14"/>
  <c r="T912" i="14"/>
  <c r="T911" i="14"/>
  <c r="T910" i="14"/>
  <c r="T909" i="14"/>
  <c r="T908" i="14"/>
  <c r="T907" i="14"/>
  <c r="T906" i="14"/>
  <c r="T905" i="14"/>
  <c r="T904" i="14"/>
  <c r="T903" i="14"/>
  <c r="T902" i="14"/>
  <c r="T901" i="14"/>
  <c r="T900" i="14"/>
  <c r="T899" i="14"/>
  <c r="T898" i="14"/>
  <c r="T897" i="14"/>
  <c r="T896" i="14"/>
  <c r="T895" i="14"/>
  <c r="T894" i="14"/>
  <c r="T893" i="14"/>
  <c r="T892" i="14"/>
  <c r="T891" i="14"/>
  <c r="T890" i="14"/>
  <c r="T889" i="14"/>
  <c r="T888" i="14"/>
  <c r="T887" i="14"/>
  <c r="T886" i="14"/>
  <c r="T885" i="14"/>
  <c r="T884" i="14"/>
  <c r="T883" i="14"/>
  <c r="T882" i="14"/>
  <c r="T881" i="14"/>
  <c r="T880" i="14"/>
  <c r="T879" i="14"/>
  <c r="T878" i="14"/>
  <c r="T877" i="14"/>
  <c r="T876" i="14"/>
  <c r="T875" i="14"/>
  <c r="T874" i="14"/>
  <c r="T873" i="14"/>
  <c r="T872" i="14"/>
  <c r="T871" i="14"/>
  <c r="T870" i="14"/>
  <c r="T869" i="14"/>
  <c r="T868" i="14"/>
  <c r="T867" i="14"/>
  <c r="T866" i="14"/>
  <c r="T865" i="14"/>
  <c r="T864" i="14"/>
  <c r="T863" i="14"/>
  <c r="T862" i="14"/>
  <c r="T861" i="14"/>
  <c r="T860" i="14"/>
  <c r="T859" i="14"/>
  <c r="T858" i="14"/>
  <c r="T857" i="14"/>
  <c r="T856" i="14"/>
  <c r="T855" i="14"/>
  <c r="T854" i="14"/>
  <c r="T853" i="14"/>
  <c r="T852" i="14"/>
  <c r="T851" i="14"/>
  <c r="T850" i="14"/>
  <c r="T849" i="14"/>
  <c r="T848" i="14"/>
  <c r="T847" i="14"/>
  <c r="T846" i="14"/>
  <c r="T845" i="14"/>
  <c r="T844" i="14"/>
  <c r="T843" i="14"/>
  <c r="T842" i="14"/>
  <c r="T841" i="14"/>
  <c r="T840" i="14"/>
  <c r="T839" i="14"/>
  <c r="T838" i="14"/>
  <c r="T837" i="14"/>
  <c r="T836" i="14"/>
  <c r="T835" i="14"/>
  <c r="T834" i="14"/>
  <c r="T833" i="14"/>
  <c r="T832" i="14"/>
  <c r="T831" i="14"/>
  <c r="T830" i="14"/>
  <c r="T829" i="14"/>
  <c r="T828" i="14"/>
  <c r="T827" i="14"/>
  <c r="T826" i="14"/>
  <c r="T825" i="14"/>
  <c r="T824" i="14"/>
  <c r="T823" i="14"/>
  <c r="T822" i="14"/>
  <c r="T821" i="14"/>
  <c r="T820" i="14"/>
  <c r="T819" i="14"/>
  <c r="T818" i="14"/>
  <c r="T817" i="14"/>
  <c r="T816" i="14"/>
  <c r="T815" i="14"/>
  <c r="T814" i="14"/>
  <c r="T813" i="14"/>
  <c r="T812" i="14"/>
  <c r="T811" i="14"/>
  <c r="T810" i="14"/>
  <c r="T809" i="14"/>
  <c r="T808" i="14"/>
  <c r="T807" i="14"/>
  <c r="T806" i="14"/>
  <c r="T805" i="14"/>
  <c r="T804" i="14"/>
  <c r="T803" i="14"/>
  <c r="T802" i="14"/>
  <c r="T801" i="14"/>
  <c r="T800" i="14"/>
  <c r="T799" i="14"/>
  <c r="T798" i="14"/>
  <c r="T797" i="14"/>
  <c r="T796" i="14"/>
  <c r="T795" i="14"/>
  <c r="T794" i="14"/>
  <c r="T793" i="14"/>
  <c r="T792" i="14"/>
  <c r="T791" i="14"/>
  <c r="T790" i="14"/>
  <c r="T789" i="14"/>
  <c r="T788" i="14"/>
  <c r="T787" i="14"/>
  <c r="T786" i="14"/>
  <c r="T785" i="14"/>
  <c r="T784" i="14"/>
  <c r="T783" i="14"/>
  <c r="T782" i="14"/>
  <c r="T781" i="14"/>
  <c r="T780" i="14"/>
  <c r="T779" i="14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50" i="14"/>
  <c r="T749" i="14"/>
  <c r="T748" i="14"/>
  <c r="T747" i="14"/>
  <c r="T746" i="14"/>
  <c r="T745" i="14"/>
  <c r="T744" i="14"/>
  <c r="T743" i="14"/>
  <c r="T742" i="14"/>
  <c r="T741" i="14"/>
  <c r="T740" i="14"/>
  <c r="T739" i="14"/>
  <c r="T738" i="14"/>
  <c r="T737" i="14"/>
  <c r="T736" i="14"/>
  <c r="T735" i="14"/>
  <c r="T734" i="14"/>
  <c r="T733" i="14"/>
  <c r="T732" i="14"/>
  <c r="T731" i="14"/>
  <c r="T730" i="14"/>
  <c r="T729" i="14"/>
  <c r="T728" i="14"/>
  <c r="T727" i="14"/>
  <c r="T726" i="14"/>
  <c r="T725" i="14"/>
  <c r="T724" i="14"/>
  <c r="T723" i="14"/>
  <c r="T722" i="14"/>
  <c r="T721" i="14"/>
  <c r="T720" i="14"/>
  <c r="T719" i="14"/>
  <c r="T718" i="14"/>
  <c r="T717" i="14"/>
  <c r="T716" i="14"/>
  <c r="T715" i="14"/>
  <c r="T714" i="14"/>
  <c r="T713" i="14"/>
  <c r="T712" i="14"/>
  <c r="T711" i="14"/>
  <c r="T710" i="14"/>
  <c r="T709" i="14"/>
  <c r="T708" i="14"/>
  <c r="T707" i="14"/>
  <c r="T706" i="14"/>
  <c r="T705" i="14"/>
  <c r="T704" i="14"/>
  <c r="T703" i="14"/>
  <c r="T702" i="14"/>
  <c r="T701" i="14"/>
  <c r="T700" i="14"/>
  <c r="T699" i="14"/>
  <c r="T698" i="14"/>
  <c r="T697" i="14"/>
  <c r="T696" i="14"/>
  <c r="T695" i="14"/>
  <c r="T694" i="14"/>
  <c r="T693" i="14"/>
  <c r="T692" i="14"/>
  <c r="T691" i="14"/>
  <c r="T690" i="14"/>
  <c r="T689" i="14"/>
  <c r="T688" i="14"/>
  <c r="T687" i="14"/>
  <c r="T686" i="14"/>
  <c r="T685" i="14"/>
  <c r="T684" i="14"/>
  <c r="T683" i="14"/>
  <c r="T682" i="14"/>
  <c r="T681" i="14"/>
  <c r="T680" i="14"/>
  <c r="T679" i="14"/>
  <c r="T678" i="14"/>
  <c r="T677" i="14"/>
  <c r="T676" i="14"/>
  <c r="T675" i="14"/>
  <c r="T674" i="14"/>
  <c r="T673" i="14"/>
  <c r="T672" i="14"/>
  <c r="T671" i="14"/>
  <c r="T670" i="14"/>
  <c r="T669" i="14"/>
  <c r="T668" i="14"/>
  <c r="T667" i="14"/>
  <c r="T666" i="14"/>
  <c r="T665" i="14"/>
  <c r="T664" i="14"/>
  <c r="T663" i="14"/>
  <c r="T662" i="14"/>
  <c r="T661" i="14"/>
  <c r="T660" i="14"/>
  <c r="T659" i="14"/>
  <c r="T658" i="14"/>
  <c r="T657" i="14"/>
  <c r="T656" i="14"/>
  <c r="T655" i="14"/>
  <c r="T654" i="14"/>
  <c r="T653" i="14"/>
  <c r="T652" i="14"/>
  <c r="T651" i="14"/>
  <c r="T650" i="14"/>
  <c r="T649" i="14"/>
  <c r="T648" i="14"/>
  <c r="T647" i="14"/>
  <c r="T646" i="14"/>
  <c r="T645" i="14"/>
  <c r="T644" i="14"/>
  <c r="T643" i="14"/>
  <c r="T642" i="14"/>
  <c r="T641" i="14"/>
  <c r="T640" i="14"/>
  <c r="T639" i="14"/>
  <c r="T638" i="14"/>
  <c r="T637" i="14"/>
  <c r="T636" i="14"/>
  <c r="T635" i="14"/>
  <c r="T634" i="14"/>
  <c r="T633" i="14"/>
  <c r="T632" i="14"/>
  <c r="T631" i="14"/>
  <c r="T630" i="14"/>
  <c r="T629" i="14"/>
  <c r="T628" i="14"/>
  <c r="T627" i="14"/>
  <c r="T626" i="14"/>
  <c r="T625" i="14"/>
  <c r="T624" i="14"/>
  <c r="T623" i="14"/>
  <c r="T622" i="14"/>
  <c r="T621" i="14"/>
  <c r="T620" i="14"/>
  <c r="T619" i="14"/>
  <c r="T618" i="14"/>
  <c r="T617" i="14"/>
  <c r="T616" i="14"/>
  <c r="T615" i="14"/>
  <c r="T614" i="14"/>
  <c r="T613" i="14"/>
  <c r="T612" i="14"/>
  <c r="T611" i="14"/>
  <c r="T610" i="14"/>
  <c r="T609" i="14"/>
  <c r="T608" i="14"/>
  <c r="T607" i="14"/>
  <c r="T606" i="14"/>
  <c r="T605" i="14"/>
  <c r="T604" i="14"/>
  <c r="T603" i="14"/>
  <c r="T602" i="14"/>
  <c r="T601" i="14"/>
  <c r="T600" i="14"/>
  <c r="T599" i="14"/>
  <c r="T598" i="14"/>
  <c r="T597" i="14"/>
  <c r="T596" i="14"/>
  <c r="T595" i="14"/>
  <c r="T594" i="14"/>
  <c r="T593" i="14"/>
  <c r="T592" i="14"/>
  <c r="T591" i="14"/>
  <c r="T590" i="14"/>
  <c r="T589" i="14"/>
  <c r="T588" i="14"/>
  <c r="T587" i="14"/>
  <c r="T586" i="14"/>
  <c r="T585" i="14"/>
  <c r="T584" i="14"/>
  <c r="T583" i="14"/>
  <c r="T582" i="14"/>
  <c r="T581" i="14"/>
  <c r="T580" i="14"/>
  <c r="T579" i="14"/>
  <c r="T578" i="14"/>
  <c r="T577" i="14"/>
  <c r="T576" i="14"/>
  <c r="T575" i="14"/>
  <c r="T574" i="14"/>
  <c r="T573" i="14"/>
  <c r="T572" i="14"/>
  <c r="T571" i="14"/>
  <c r="T570" i="14"/>
  <c r="T569" i="14"/>
  <c r="T568" i="14"/>
  <c r="T567" i="14"/>
  <c r="T566" i="14"/>
  <c r="T565" i="14"/>
  <c r="T564" i="14"/>
  <c r="T563" i="14"/>
  <c r="T562" i="14"/>
  <c r="T561" i="14"/>
  <c r="T560" i="14"/>
  <c r="T559" i="14"/>
  <c r="T558" i="14"/>
  <c r="T557" i="14"/>
  <c r="T556" i="14"/>
  <c r="T555" i="14"/>
  <c r="T554" i="14"/>
  <c r="T553" i="14"/>
  <c r="T552" i="14"/>
  <c r="T551" i="14"/>
  <c r="T550" i="14"/>
  <c r="T549" i="14"/>
  <c r="T548" i="14"/>
  <c r="T547" i="14"/>
  <c r="T546" i="14"/>
  <c r="T545" i="14"/>
  <c r="T544" i="14"/>
  <c r="T543" i="14"/>
  <c r="T542" i="14"/>
  <c r="T541" i="14"/>
  <c r="T540" i="14"/>
  <c r="T539" i="14"/>
  <c r="T538" i="14"/>
  <c r="T537" i="14"/>
  <c r="T536" i="14"/>
  <c r="T535" i="14"/>
  <c r="T534" i="14"/>
  <c r="T533" i="14"/>
  <c r="T532" i="14"/>
  <c r="T531" i="14"/>
  <c r="T530" i="14"/>
  <c r="T529" i="14"/>
  <c r="T528" i="14"/>
  <c r="T527" i="14"/>
  <c r="T526" i="14"/>
  <c r="T525" i="14"/>
  <c r="T524" i="14"/>
  <c r="T523" i="14"/>
  <c r="T522" i="14"/>
  <c r="T521" i="14"/>
  <c r="T520" i="14"/>
  <c r="T519" i="14"/>
  <c r="T518" i="14"/>
  <c r="T517" i="14"/>
  <c r="T516" i="14"/>
  <c r="T515" i="14"/>
  <c r="T514" i="14"/>
  <c r="T513" i="14"/>
  <c r="T512" i="14"/>
  <c r="T511" i="14"/>
  <c r="T510" i="14"/>
  <c r="T509" i="14"/>
  <c r="T508" i="14"/>
  <c r="T507" i="14"/>
  <c r="T506" i="14"/>
  <c r="T505" i="14"/>
  <c r="T504" i="14"/>
  <c r="T503" i="14"/>
  <c r="T502" i="14"/>
  <c r="T501" i="14"/>
  <c r="T500" i="14"/>
  <c r="T499" i="14"/>
  <c r="T498" i="14"/>
  <c r="T497" i="14"/>
  <c r="T496" i="14"/>
  <c r="T495" i="14"/>
  <c r="T494" i="14"/>
  <c r="T493" i="14"/>
  <c r="T492" i="14"/>
  <c r="T491" i="14"/>
  <c r="T490" i="14"/>
  <c r="T489" i="14"/>
  <c r="T488" i="14"/>
  <c r="T487" i="14"/>
  <c r="T486" i="14"/>
  <c r="T485" i="14"/>
  <c r="T484" i="14"/>
  <c r="T483" i="14"/>
  <c r="T482" i="14"/>
  <c r="T481" i="14"/>
  <c r="T480" i="14"/>
  <c r="T479" i="14"/>
  <c r="T478" i="14"/>
  <c r="T477" i="14"/>
  <c r="T476" i="14"/>
  <c r="T475" i="14"/>
  <c r="T474" i="14"/>
  <c r="T473" i="14"/>
  <c r="T472" i="14"/>
  <c r="T471" i="14"/>
  <c r="T470" i="14"/>
  <c r="T469" i="14"/>
  <c r="T468" i="14"/>
  <c r="T467" i="14"/>
  <c r="T466" i="14"/>
  <c r="T465" i="14"/>
  <c r="T464" i="14"/>
  <c r="T463" i="14"/>
  <c r="T462" i="14"/>
  <c r="T461" i="14"/>
  <c r="T460" i="14"/>
  <c r="T459" i="14"/>
  <c r="T458" i="14"/>
  <c r="T457" i="14"/>
  <c r="T456" i="14"/>
  <c r="T455" i="14"/>
  <c r="T454" i="14"/>
  <c r="T453" i="14"/>
  <c r="T452" i="14"/>
  <c r="T451" i="14"/>
  <c r="T450" i="14"/>
  <c r="T449" i="14"/>
  <c r="T448" i="14"/>
  <c r="T447" i="14"/>
  <c r="T446" i="14"/>
  <c r="T445" i="14"/>
  <c r="T444" i="14"/>
  <c r="T443" i="14"/>
  <c r="T442" i="14"/>
  <c r="T441" i="14"/>
  <c r="T440" i="14"/>
  <c r="T439" i="14"/>
  <c r="T438" i="14"/>
  <c r="T437" i="14"/>
  <c r="T436" i="14"/>
  <c r="T435" i="14"/>
  <c r="T434" i="14"/>
  <c r="T433" i="14"/>
  <c r="T432" i="14"/>
  <c r="T431" i="14"/>
  <c r="T430" i="14"/>
  <c r="T429" i="14"/>
  <c r="T428" i="14"/>
  <c r="T427" i="14"/>
  <c r="T426" i="14"/>
  <c r="T425" i="14"/>
  <c r="T424" i="14"/>
  <c r="T423" i="14"/>
  <c r="T422" i="14"/>
  <c r="T421" i="14"/>
  <c r="T420" i="14"/>
  <c r="T419" i="14"/>
  <c r="T418" i="14"/>
  <c r="T417" i="14"/>
  <c r="T416" i="14"/>
  <c r="T415" i="14"/>
  <c r="T414" i="14"/>
  <c r="T413" i="14"/>
  <c r="T412" i="14"/>
  <c r="T411" i="14"/>
  <c r="T410" i="14"/>
  <c r="T409" i="14"/>
  <c r="T408" i="14"/>
  <c r="T407" i="14"/>
  <c r="T406" i="14"/>
  <c r="T405" i="14"/>
  <c r="T404" i="14"/>
  <c r="T403" i="14"/>
  <c r="T402" i="14"/>
  <c r="T401" i="14"/>
  <c r="T400" i="14"/>
  <c r="T399" i="14"/>
  <c r="T398" i="14"/>
  <c r="T397" i="14"/>
  <c r="T396" i="14"/>
  <c r="T395" i="14"/>
  <c r="T394" i="14"/>
  <c r="T393" i="14"/>
  <c r="T392" i="14"/>
  <c r="T391" i="14"/>
  <c r="T390" i="14"/>
  <c r="T389" i="14"/>
  <c r="T388" i="14"/>
  <c r="T387" i="14"/>
  <c r="T386" i="14"/>
  <c r="T385" i="14"/>
  <c r="T384" i="14"/>
  <c r="T383" i="14"/>
  <c r="T382" i="14"/>
  <c r="T381" i="14"/>
  <c r="T380" i="14"/>
  <c r="T379" i="14"/>
  <c r="T378" i="14"/>
  <c r="T377" i="14"/>
  <c r="T376" i="14"/>
  <c r="T375" i="14"/>
  <c r="T374" i="14"/>
  <c r="T373" i="14"/>
  <c r="T372" i="14"/>
  <c r="T371" i="14"/>
  <c r="T370" i="14"/>
  <c r="T369" i="14"/>
  <c r="T368" i="14"/>
  <c r="T367" i="14"/>
  <c r="T366" i="14"/>
  <c r="T365" i="14"/>
  <c r="T364" i="14"/>
  <c r="T363" i="14"/>
  <c r="T362" i="14"/>
  <c r="T361" i="14"/>
  <c r="T360" i="14"/>
  <c r="T359" i="14"/>
  <c r="T358" i="14"/>
  <c r="T357" i="14"/>
  <c r="T356" i="14"/>
  <c r="T355" i="14"/>
  <c r="T354" i="14"/>
  <c r="T353" i="14"/>
  <c r="T352" i="14"/>
  <c r="T351" i="14"/>
  <c r="T350" i="14"/>
  <c r="T349" i="14"/>
  <c r="T348" i="14"/>
  <c r="T347" i="14"/>
  <c r="T346" i="14"/>
  <c r="T345" i="14"/>
  <c r="T344" i="14"/>
  <c r="T343" i="14"/>
  <c r="T342" i="14"/>
  <c r="T341" i="14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4" i="14"/>
  <c r="T3" i="14"/>
  <c r="T2" i="14"/>
  <c r="T1258" i="15"/>
  <c r="T1257" i="15"/>
  <c r="T1256" i="15"/>
  <c r="T1255" i="15"/>
  <c r="T1254" i="15"/>
  <c r="T1253" i="15"/>
  <c r="T1252" i="15"/>
  <c r="T1251" i="15"/>
  <c r="T1250" i="15"/>
  <c r="T1249" i="15"/>
  <c r="T1248" i="15"/>
  <c r="T1247" i="15"/>
  <c r="T1246" i="15"/>
  <c r="T1245" i="15"/>
  <c r="T1244" i="15"/>
  <c r="T1243" i="15"/>
  <c r="T1242" i="15"/>
  <c r="T1241" i="15"/>
  <c r="T1240" i="15"/>
  <c r="T1239" i="15"/>
  <c r="T1238" i="15"/>
  <c r="T1237" i="15"/>
  <c r="T1236" i="15"/>
  <c r="T1235" i="15"/>
  <c r="T1234" i="15"/>
  <c r="T1233" i="15"/>
  <c r="T1232" i="15"/>
  <c r="T1231" i="15"/>
  <c r="T1230" i="15"/>
  <c r="T1229" i="15"/>
  <c r="T1228" i="15"/>
  <c r="T1227" i="15"/>
  <c r="T1226" i="15"/>
  <c r="T1225" i="15"/>
  <c r="T1224" i="15"/>
  <c r="T1223" i="15"/>
  <c r="T1222" i="15"/>
  <c r="T1221" i="15"/>
  <c r="T1220" i="15"/>
  <c r="T1219" i="15"/>
  <c r="T1218" i="15"/>
  <c r="T1217" i="15"/>
  <c r="T1216" i="15"/>
  <c r="T1215" i="15"/>
  <c r="T1214" i="15"/>
  <c r="T1213" i="15"/>
  <c r="T1212" i="15"/>
  <c r="T1211" i="15"/>
  <c r="T1210" i="15"/>
  <c r="T1209" i="15"/>
  <c r="T1208" i="15"/>
  <c r="T1207" i="15"/>
  <c r="T1206" i="15"/>
  <c r="T1205" i="15"/>
  <c r="T1204" i="15"/>
  <c r="T1203" i="15"/>
  <c r="T1202" i="15"/>
  <c r="T1201" i="15"/>
  <c r="T1200" i="15"/>
  <c r="T1199" i="15"/>
  <c r="T1198" i="15"/>
  <c r="T1197" i="15"/>
  <c r="T1196" i="15"/>
  <c r="T1195" i="15"/>
  <c r="T1194" i="15"/>
  <c r="T1193" i="15"/>
  <c r="T1192" i="15"/>
  <c r="T1191" i="15"/>
  <c r="T1190" i="15"/>
  <c r="T1189" i="15"/>
  <c r="T1188" i="15"/>
  <c r="T1187" i="15"/>
  <c r="T1186" i="15"/>
  <c r="T1185" i="15"/>
  <c r="T1184" i="15"/>
  <c r="T1183" i="15"/>
  <c r="T1182" i="15"/>
  <c r="T1181" i="15"/>
  <c r="T1180" i="15"/>
  <c r="T1179" i="15"/>
  <c r="T1178" i="15"/>
  <c r="T1177" i="15"/>
  <c r="T1176" i="15"/>
  <c r="T1175" i="15"/>
  <c r="T1174" i="15"/>
  <c r="T1173" i="15"/>
  <c r="T1172" i="15"/>
  <c r="T1171" i="15"/>
  <c r="T1170" i="15"/>
  <c r="T1169" i="15"/>
  <c r="T1168" i="15"/>
  <c r="T1167" i="15"/>
  <c r="T1166" i="15"/>
  <c r="T1165" i="15"/>
  <c r="T1164" i="15"/>
  <c r="T1163" i="15"/>
  <c r="T1162" i="15"/>
  <c r="T1161" i="15"/>
  <c r="T1160" i="15"/>
  <c r="T1159" i="15"/>
  <c r="T1158" i="15"/>
  <c r="T1157" i="15"/>
  <c r="T1156" i="15"/>
  <c r="T1155" i="15"/>
  <c r="T1154" i="15"/>
  <c r="T1153" i="15"/>
  <c r="T1152" i="15"/>
  <c r="T1151" i="15"/>
  <c r="T1150" i="15"/>
  <c r="T1149" i="15"/>
  <c r="T1148" i="15"/>
  <c r="T1147" i="15"/>
  <c r="T1146" i="15"/>
  <c r="T1145" i="15"/>
  <c r="T1144" i="15"/>
  <c r="T1143" i="15"/>
  <c r="T1142" i="15"/>
  <c r="T1141" i="15"/>
  <c r="T1140" i="15"/>
  <c r="T1139" i="15"/>
  <c r="T1138" i="15"/>
  <c r="T1137" i="15"/>
  <c r="T1136" i="15"/>
  <c r="T1135" i="15"/>
  <c r="T1134" i="15"/>
  <c r="T1133" i="15"/>
  <c r="T1132" i="15"/>
  <c r="T1131" i="15"/>
  <c r="T1130" i="15"/>
  <c r="T1129" i="15"/>
  <c r="T1128" i="15"/>
  <c r="T1127" i="15"/>
  <c r="T1126" i="15"/>
  <c r="T1125" i="15"/>
  <c r="T1124" i="15"/>
  <c r="T1123" i="15"/>
  <c r="T1122" i="15"/>
  <c r="T1121" i="15"/>
  <c r="T1120" i="15"/>
  <c r="T1119" i="15"/>
  <c r="T1118" i="15"/>
  <c r="T1117" i="15"/>
  <c r="T1116" i="15"/>
  <c r="T1115" i="15"/>
  <c r="T1114" i="15"/>
  <c r="T1113" i="15"/>
  <c r="T1112" i="15"/>
  <c r="T1111" i="15"/>
  <c r="T1110" i="15"/>
  <c r="T1109" i="15"/>
  <c r="T1108" i="15"/>
  <c r="T1107" i="15"/>
  <c r="T1106" i="15"/>
  <c r="T1105" i="15"/>
  <c r="T1104" i="15"/>
  <c r="T1103" i="15"/>
  <c r="T1102" i="15"/>
  <c r="T1101" i="15"/>
  <c r="T1100" i="15"/>
  <c r="T1099" i="15"/>
  <c r="T1098" i="15"/>
  <c r="T1097" i="15"/>
  <c r="T1096" i="15"/>
  <c r="T1095" i="15"/>
  <c r="T1094" i="15"/>
  <c r="T1093" i="15"/>
  <c r="T1092" i="15"/>
  <c r="T1091" i="15"/>
  <c r="T1090" i="15"/>
  <c r="T1089" i="15"/>
  <c r="T1088" i="15"/>
  <c r="T1087" i="15"/>
  <c r="T1086" i="15"/>
  <c r="T1085" i="15"/>
  <c r="T1084" i="15"/>
  <c r="T1083" i="15"/>
  <c r="T1082" i="15"/>
  <c r="T1081" i="15"/>
  <c r="T1080" i="15"/>
  <c r="T1079" i="15"/>
  <c r="T1078" i="15"/>
  <c r="T1077" i="15"/>
  <c r="T1076" i="15"/>
  <c r="T1075" i="15"/>
  <c r="T1074" i="15"/>
  <c r="T1073" i="15"/>
  <c r="T1072" i="15"/>
  <c r="T1071" i="15"/>
  <c r="T1070" i="15"/>
  <c r="T1069" i="15"/>
  <c r="T1068" i="15"/>
  <c r="T1067" i="15"/>
  <c r="T1066" i="15"/>
  <c r="T1065" i="15"/>
  <c r="T1064" i="15"/>
  <c r="T1063" i="15"/>
  <c r="T1062" i="15"/>
  <c r="T1061" i="15"/>
  <c r="T1060" i="15"/>
  <c r="T1059" i="15"/>
  <c r="T1058" i="15"/>
  <c r="T1057" i="15"/>
  <c r="T1056" i="15"/>
  <c r="T1055" i="15"/>
  <c r="T1054" i="15"/>
  <c r="T1053" i="15"/>
  <c r="T1052" i="15"/>
  <c r="T1051" i="15"/>
  <c r="T1050" i="15"/>
  <c r="T1049" i="15"/>
  <c r="T1048" i="15"/>
  <c r="T1047" i="15"/>
  <c r="T1046" i="15"/>
  <c r="T1045" i="15"/>
  <c r="T1044" i="15"/>
  <c r="T1043" i="15"/>
  <c r="T1042" i="15"/>
  <c r="T1041" i="15"/>
  <c r="T1040" i="15"/>
  <c r="T1039" i="15"/>
  <c r="T1038" i="15"/>
  <c r="T1037" i="15"/>
  <c r="T1036" i="15"/>
  <c r="T1035" i="15"/>
  <c r="T1034" i="15"/>
  <c r="T1033" i="15"/>
  <c r="T1032" i="15"/>
  <c r="T1031" i="15"/>
  <c r="T1030" i="15"/>
  <c r="T1029" i="15"/>
  <c r="T1028" i="15"/>
  <c r="T1027" i="15"/>
  <c r="T1026" i="15"/>
  <c r="T1025" i="15"/>
  <c r="T1024" i="15"/>
  <c r="T1023" i="15"/>
  <c r="T1022" i="15"/>
  <c r="T1021" i="15"/>
  <c r="T1020" i="15"/>
  <c r="T1019" i="15"/>
  <c r="T1018" i="15"/>
  <c r="T1017" i="15"/>
  <c r="T1016" i="15"/>
  <c r="T1015" i="15"/>
  <c r="T1014" i="15"/>
  <c r="T1013" i="15"/>
  <c r="T1012" i="15"/>
  <c r="T1011" i="15"/>
  <c r="T1010" i="15"/>
  <c r="T1009" i="15"/>
  <c r="T1008" i="15"/>
  <c r="T1007" i="15"/>
  <c r="T1006" i="15"/>
  <c r="T1005" i="15"/>
  <c r="T1004" i="15"/>
  <c r="T1003" i="15"/>
  <c r="T1002" i="15"/>
  <c r="T1001" i="15"/>
  <c r="T1000" i="15"/>
  <c r="T999" i="15"/>
  <c r="T998" i="15"/>
  <c r="T997" i="15"/>
  <c r="T996" i="15"/>
  <c r="T995" i="15"/>
  <c r="T994" i="15"/>
  <c r="T993" i="15"/>
  <c r="T992" i="15"/>
  <c r="T991" i="15"/>
  <c r="T990" i="15"/>
  <c r="T989" i="15"/>
  <c r="T988" i="15"/>
  <c r="T987" i="15"/>
  <c r="T986" i="15"/>
  <c r="T985" i="15"/>
  <c r="T984" i="15"/>
  <c r="T983" i="15"/>
  <c r="T982" i="15"/>
  <c r="T981" i="15"/>
  <c r="T980" i="15"/>
  <c r="T979" i="15"/>
  <c r="T978" i="15"/>
  <c r="T977" i="15"/>
  <c r="T976" i="15"/>
  <c r="T975" i="15"/>
  <c r="T974" i="15"/>
  <c r="T973" i="15"/>
  <c r="T972" i="15"/>
  <c r="T971" i="15"/>
  <c r="T970" i="15"/>
  <c r="T969" i="15"/>
  <c r="T968" i="15"/>
  <c r="T967" i="15"/>
  <c r="T966" i="15"/>
  <c r="T965" i="15"/>
  <c r="T964" i="15"/>
  <c r="T963" i="15"/>
  <c r="T962" i="15"/>
  <c r="T961" i="15"/>
  <c r="T960" i="15"/>
  <c r="T959" i="15"/>
  <c r="T958" i="15"/>
  <c r="T957" i="15"/>
  <c r="T956" i="15"/>
  <c r="T955" i="15"/>
  <c r="T954" i="15"/>
  <c r="T953" i="15"/>
  <c r="T952" i="15"/>
  <c r="T951" i="15"/>
  <c r="T950" i="15"/>
  <c r="T949" i="15"/>
  <c r="T948" i="15"/>
  <c r="T947" i="15"/>
  <c r="T946" i="15"/>
  <c r="T945" i="15"/>
  <c r="T944" i="15"/>
  <c r="T943" i="15"/>
  <c r="T942" i="15"/>
  <c r="T941" i="15"/>
  <c r="T940" i="15"/>
  <c r="T939" i="15"/>
  <c r="T938" i="15"/>
  <c r="T937" i="15"/>
  <c r="T936" i="15"/>
  <c r="T935" i="15"/>
  <c r="T934" i="15"/>
  <c r="T933" i="15"/>
  <c r="T932" i="15"/>
  <c r="T931" i="15"/>
  <c r="T930" i="15"/>
  <c r="T929" i="15"/>
  <c r="T928" i="15"/>
  <c r="T927" i="15"/>
  <c r="T926" i="15"/>
  <c r="T925" i="15"/>
  <c r="T924" i="15"/>
  <c r="T923" i="15"/>
  <c r="T922" i="15"/>
  <c r="T921" i="15"/>
  <c r="T920" i="15"/>
  <c r="T919" i="15"/>
  <c r="T918" i="15"/>
  <c r="T917" i="15"/>
  <c r="T916" i="15"/>
  <c r="T915" i="15"/>
  <c r="T914" i="15"/>
  <c r="T913" i="15"/>
  <c r="T912" i="15"/>
  <c r="T911" i="15"/>
  <c r="T910" i="15"/>
  <c r="T909" i="15"/>
  <c r="T908" i="15"/>
  <c r="T907" i="15"/>
  <c r="T906" i="15"/>
  <c r="T905" i="15"/>
  <c r="T904" i="15"/>
  <c r="T903" i="15"/>
  <c r="T902" i="15"/>
  <c r="T901" i="15"/>
  <c r="T900" i="15"/>
  <c r="T899" i="15"/>
  <c r="T898" i="15"/>
  <c r="T897" i="15"/>
  <c r="T896" i="15"/>
  <c r="T895" i="15"/>
  <c r="T894" i="15"/>
  <c r="T893" i="15"/>
  <c r="T892" i="15"/>
  <c r="T891" i="15"/>
  <c r="T890" i="15"/>
  <c r="T889" i="15"/>
  <c r="T888" i="15"/>
  <c r="T887" i="15"/>
  <c r="T886" i="15"/>
  <c r="T885" i="15"/>
  <c r="T884" i="15"/>
  <c r="T883" i="15"/>
  <c r="T882" i="15"/>
  <c r="T881" i="15"/>
  <c r="T880" i="15"/>
  <c r="T879" i="15"/>
  <c r="T878" i="15"/>
  <c r="T877" i="15"/>
  <c r="T876" i="15"/>
  <c r="T875" i="15"/>
  <c r="T874" i="15"/>
  <c r="T873" i="15"/>
  <c r="T872" i="15"/>
  <c r="T871" i="15"/>
  <c r="T870" i="15"/>
  <c r="T869" i="15"/>
  <c r="T868" i="15"/>
  <c r="T867" i="15"/>
  <c r="T866" i="15"/>
  <c r="T865" i="15"/>
  <c r="T864" i="15"/>
  <c r="T863" i="15"/>
  <c r="T862" i="15"/>
  <c r="T861" i="15"/>
  <c r="T860" i="15"/>
  <c r="T859" i="15"/>
  <c r="T858" i="15"/>
  <c r="T857" i="15"/>
  <c r="T856" i="15"/>
  <c r="T855" i="15"/>
  <c r="T854" i="15"/>
  <c r="T853" i="15"/>
  <c r="T852" i="15"/>
  <c r="T851" i="15"/>
  <c r="T850" i="15"/>
  <c r="T849" i="15"/>
  <c r="T848" i="15"/>
  <c r="T847" i="15"/>
  <c r="T846" i="15"/>
  <c r="T845" i="15"/>
  <c r="T844" i="15"/>
  <c r="T843" i="15"/>
  <c r="T842" i="15"/>
  <c r="T841" i="15"/>
  <c r="T840" i="15"/>
  <c r="T839" i="15"/>
  <c r="T838" i="15"/>
  <c r="T837" i="15"/>
  <c r="T836" i="15"/>
  <c r="T835" i="15"/>
  <c r="T834" i="15"/>
  <c r="T833" i="15"/>
  <c r="T832" i="15"/>
  <c r="T831" i="15"/>
  <c r="T830" i="15"/>
  <c r="T829" i="15"/>
  <c r="T828" i="15"/>
  <c r="T827" i="15"/>
  <c r="T826" i="15"/>
  <c r="T825" i="15"/>
  <c r="T824" i="15"/>
  <c r="T823" i="15"/>
  <c r="T822" i="15"/>
  <c r="T821" i="15"/>
  <c r="T820" i="15"/>
  <c r="T819" i="15"/>
  <c r="T818" i="15"/>
  <c r="T817" i="15"/>
  <c r="T816" i="15"/>
  <c r="T815" i="15"/>
  <c r="T814" i="15"/>
  <c r="T813" i="15"/>
  <c r="T812" i="15"/>
  <c r="T811" i="15"/>
  <c r="T810" i="15"/>
  <c r="T809" i="15"/>
  <c r="T808" i="15"/>
  <c r="T807" i="15"/>
  <c r="T806" i="15"/>
  <c r="T805" i="15"/>
  <c r="T804" i="15"/>
  <c r="T803" i="15"/>
  <c r="T802" i="15"/>
  <c r="T801" i="15"/>
  <c r="T800" i="15"/>
  <c r="T799" i="15"/>
  <c r="T798" i="15"/>
  <c r="T797" i="15"/>
  <c r="T796" i="15"/>
  <c r="T795" i="15"/>
  <c r="T794" i="15"/>
  <c r="T793" i="15"/>
  <c r="T792" i="15"/>
  <c r="T791" i="15"/>
  <c r="T790" i="15"/>
  <c r="T789" i="15"/>
  <c r="T788" i="15"/>
  <c r="T787" i="15"/>
  <c r="T786" i="15"/>
  <c r="T785" i="15"/>
  <c r="T784" i="15"/>
  <c r="T783" i="15"/>
  <c r="T782" i="15"/>
  <c r="T781" i="15"/>
  <c r="T780" i="15"/>
  <c r="T779" i="15"/>
  <c r="T778" i="15"/>
  <c r="T777" i="15"/>
  <c r="T776" i="15"/>
  <c r="T775" i="15"/>
  <c r="T774" i="15"/>
  <c r="T773" i="15"/>
  <c r="T772" i="15"/>
  <c r="T771" i="15"/>
  <c r="T770" i="15"/>
  <c r="T769" i="15"/>
  <c r="T768" i="15"/>
  <c r="T767" i="15"/>
  <c r="T766" i="15"/>
  <c r="T765" i="15"/>
  <c r="T764" i="15"/>
  <c r="T763" i="15"/>
  <c r="T762" i="15"/>
  <c r="T761" i="15"/>
  <c r="T760" i="15"/>
  <c r="T759" i="15"/>
  <c r="T758" i="15"/>
  <c r="T757" i="15"/>
  <c r="T756" i="15"/>
  <c r="T755" i="15"/>
  <c r="T754" i="15"/>
  <c r="T753" i="15"/>
  <c r="T752" i="15"/>
  <c r="T751" i="15"/>
  <c r="T750" i="15"/>
  <c r="T749" i="15"/>
  <c r="T748" i="15"/>
  <c r="T747" i="15"/>
  <c r="T746" i="15"/>
  <c r="T745" i="15"/>
  <c r="T744" i="15"/>
  <c r="T743" i="15"/>
  <c r="T742" i="15"/>
  <c r="T741" i="15"/>
  <c r="T740" i="15"/>
  <c r="T739" i="15"/>
  <c r="T738" i="15"/>
  <c r="T737" i="15"/>
  <c r="T736" i="15"/>
  <c r="T735" i="15"/>
  <c r="T734" i="15"/>
  <c r="T733" i="15"/>
  <c r="T732" i="15"/>
  <c r="T731" i="15"/>
  <c r="T730" i="15"/>
  <c r="T729" i="15"/>
  <c r="T728" i="15"/>
  <c r="T727" i="15"/>
  <c r="T726" i="15"/>
  <c r="T725" i="15"/>
  <c r="T724" i="15"/>
  <c r="T723" i="15"/>
  <c r="T722" i="15"/>
  <c r="T721" i="15"/>
  <c r="T720" i="15"/>
  <c r="T719" i="15"/>
  <c r="T718" i="15"/>
  <c r="T717" i="15"/>
  <c r="T716" i="15"/>
  <c r="T715" i="15"/>
  <c r="T714" i="15"/>
  <c r="T713" i="15"/>
  <c r="T712" i="15"/>
  <c r="T711" i="15"/>
  <c r="T710" i="15"/>
  <c r="T709" i="15"/>
  <c r="T708" i="15"/>
  <c r="T707" i="15"/>
  <c r="T706" i="15"/>
  <c r="T705" i="15"/>
  <c r="T704" i="15"/>
  <c r="T703" i="15"/>
  <c r="T702" i="15"/>
  <c r="T701" i="15"/>
  <c r="T700" i="15"/>
  <c r="T699" i="15"/>
  <c r="T698" i="15"/>
  <c r="T697" i="15"/>
  <c r="T696" i="15"/>
  <c r="T695" i="15"/>
  <c r="T694" i="15"/>
  <c r="T693" i="15"/>
  <c r="T692" i="15"/>
  <c r="T691" i="15"/>
  <c r="T690" i="15"/>
  <c r="T689" i="15"/>
  <c r="T688" i="15"/>
  <c r="T687" i="15"/>
  <c r="T686" i="15"/>
  <c r="T685" i="15"/>
  <c r="T684" i="15"/>
  <c r="T683" i="15"/>
  <c r="T682" i="15"/>
  <c r="T681" i="15"/>
  <c r="T680" i="15"/>
  <c r="T679" i="15"/>
  <c r="T678" i="15"/>
  <c r="T677" i="15"/>
  <c r="T676" i="15"/>
  <c r="T675" i="15"/>
  <c r="T674" i="15"/>
  <c r="T673" i="15"/>
  <c r="T672" i="15"/>
  <c r="T671" i="15"/>
  <c r="T670" i="15"/>
  <c r="T669" i="15"/>
  <c r="T668" i="15"/>
  <c r="T667" i="15"/>
  <c r="T666" i="15"/>
  <c r="T665" i="15"/>
  <c r="T664" i="15"/>
  <c r="T663" i="15"/>
  <c r="T662" i="15"/>
  <c r="T661" i="15"/>
  <c r="T660" i="15"/>
  <c r="T659" i="15"/>
  <c r="T658" i="15"/>
  <c r="T657" i="15"/>
  <c r="T656" i="15"/>
  <c r="T655" i="15"/>
  <c r="T654" i="15"/>
  <c r="T653" i="15"/>
  <c r="T652" i="15"/>
  <c r="T651" i="15"/>
  <c r="T650" i="15"/>
  <c r="T649" i="15"/>
  <c r="T648" i="15"/>
  <c r="T647" i="15"/>
  <c r="T646" i="15"/>
  <c r="T645" i="15"/>
  <c r="T644" i="15"/>
  <c r="T643" i="15"/>
  <c r="T642" i="15"/>
  <c r="T641" i="15"/>
  <c r="T640" i="15"/>
  <c r="T639" i="15"/>
  <c r="T638" i="15"/>
  <c r="T637" i="15"/>
  <c r="T636" i="15"/>
  <c r="T635" i="15"/>
  <c r="T634" i="15"/>
  <c r="T633" i="15"/>
  <c r="T632" i="15"/>
  <c r="T631" i="15"/>
  <c r="T630" i="15"/>
  <c r="T629" i="15"/>
  <c r="T628" i="15"/>
  <c r="T627" i="15"/>
  <c r="T626" i="15"/>
  <c r="T625" i="15"/>
  <c r="T624" i="15"/>
  <c r="T623" i="15"/>
  <c r="T622" i="15"/>
  <c r="T621" i="15"/>
  <c r="T620" i="15"/>
  <c r="T619" i="15"/>
  <c r="T618" i="15"/>
  <c r="T617" i="15"/>
  <c r="T616" i="15"/>
  <c r="T615" i="15"/>
  <c r="T614" i="15"/>
  <c r="T613" i="15"/>
  <c r="T612" i="15"/>
  <c r="T611" i="15"/>
  <c r="T610" i="15"/>
  <c r="T609" i="15"/>
  <c r="T608" i="15"/>
  <c r="T607" i="15"/>
  <c r="T606" i="15"/>
  <c r="T605" i="15"/>
  <c r="T604" i="15"/>
  <c r="T603" i="15"/>
  <c r="T602" i="15"/>
  <c r="T601" i="15"/>
  <c r="T600" i="15"/>
  <c r="T599" i="15"/>
  <c r="T598" i="15"/>
  <c r="T597" i="15"/>
  <c r="T596" i="15"/>
  <c r="T595" i="15"/>
  <c r="T594" i="15"/>
  <c r="T593" i="15"/>
  <c r="T592" i="15"/>
  <c r="T591" i="15"/>
  <c r="T590" i="15"/>
  <c r="T589" i="15"/>
  <c r="T588" i="15"/>
  <c r="T587" i="15"/>
  <c r="T586" i="15"/>
  <c r="T585" i="15"/>
  <c r="T584" i="15"/>
  <c r="T583" i="15"/>
  <c r="T582" i="15"/>
  <c r="T581" i="15"/>
  <c r="T580" i="15"/>
  <c r="T579" i="15"/>
  <c r="T578" i="15"/>
  <c r="T577" i="15"/>
  <c r="T576" i="15"/>
  <c r="T575" i="15"/>
  <c r="T574" i="15"/>
  <c r="T573" i="15"/>
  <c r="T572" i="15"/>
  <c r="T571" i="15"/>
  <c r="T570" i="15"/>
  <c r="T569" i="15"/>
  <c r="T568" i="15"/>
  <c r="T567" i="15"/>
  <c r="T566" i="15"/>
  <c r="T565" i="15"/>
  <c r="T564" i="15"/>
  <c r="T563" i="15"/>
  <c r="T562" i="15"/>
  <c r="T561" i="15"/>
  <c r="T560" i="15"/>
  <c r="T559" i="15"/>
  <c r="T558" i="15"/>
  <c r="T557" i="15"/>
  <c r="T556" i="15"/>
  <c r="T555" i="15"/>
  <c r="T554" i="15"/>
  <c r="T553" i="15"/>
  <c r="T552" i="15"/>
  <c r="T551" i="15"/>
  <c r="T550" i="15"/>
  <c r="T549" i="15"/>
  <c r="T548" i="15"/>
  <c r="T547" i="15"/>
  <c r="T546" i="15"/>
  <c r="T545" i="15"/>
  <c r="T544" i="15"/>
  <c r="T543" i="15"/>
  <c r="T542" i="15"/>
  <c r="T541" i="15"/>
  <c r="T540" i="15"/>
  <c r="T539" i="15"/>
  <c r="T538" i="15"/>
  <c r="T537" i="15"/>
  <c r="T536" i="15"/>
  <c r="T535" i="15"/>
  <c r="T534" i="15"/>
  <c r="T533" i="15"/>
  <c r="T532" i="15"/>
  <c r="T531" i="15"/>
  <c r="T530" i="15"/>
  <c r="T529" i="15"/>
  <c r="T528" i="15"/>
  <c r="T527" i="15"/>
  <c r="T526" i="15"/>
  <c r="T525" i="15"/>
  <c r="T524" i="15"/>
  <c r="T523" i="15"/>
  <c r="T522" i="15"/>
  <c r="T521" i="15"/>
  <c r="T520" i="15"/>
  <c r="T519" i="15"/>
  <c r="T518" i="15"/>
  <c r="T517" i="15"/>
  <c r="T516" i="15"/>
  <c r="T515" i="15"/>
  <c r="T514" i="15"/>
  <c r="T513" i="15"/>
  <c r="T512" i="15"/>
  <c r="T511" i="15"/>
  <c r="T510" i="15"/>
  <c r="T509" i="15"/>
  <c r="T508" i="15"/>
  <c r="T507" i="15"/>
  <c r="T506" i="15"/>
  <c r="T505" i="15"/>
  <c r="T504" i="15"/>
  <c r="T503" i="15"/>
  <c r="T502" i="15"/>
  <c r="T501" i="15"/>
  <c r="T500" i="15"/>
  <c r="T499" i="15"/>
  <c r="T498" i="15"/>
  <c r="T497" i="15"/>
  <c r="T496" i="15"/>
  <c r="T495" i="15"/>
  <c r="T494" i="15"/>
  <c r="T493" i="15"/>
  <c r="T492" i="15"/>
  <c r="T491" i="15"/>
  <c r="T490" i="15"/>
  <c r="T489" i="15"/>
  <c r="T488" i="15"/>
  <c r="T487" i="15"/>
  <c r="T486" i="15"/>
  <c r="T485" i="15"/>
  <c r="T484" i="15"/>
  <c r="T483" i="15"/>
  <c r="T482" i="15"/>
  <c r="T481" i="15"/>
  <c r="T480" i="15"/>
  <c r="T479" i="15"/>
  <c r="T478" i="15"/>
  <c r="T477" i="15"/>
  <c r="T476" i="15"/>
  <c r="T475" i="15"/>
  <c r="T474" i="15"/>
  <c r="T473" i="15"/>
  <c r="T472" i="15"/>
  <c r="T471" i="15"/>
  <c r="T470" i="15"/>
  <c r="T469" i="15"/>
  <c r="T468" i="15"/>
  <c r="T467" i="15"/>
  <c r="T466" i="15"/>
  <c r="T465" i="15"/>
  <c r="T464" i="15"/>
  <c r="T463" i="15"/>
  <c r="T462" i="15"/>
  <c r="T461" i="15"/>
  <c r="T460" i="15"/>
  <c r="T459" i="15"/>
  <c r="T458" i="15"/>
  <c r="T457" i="15"/>
  <c r="T456" i="15"/>
  <c r="T455" i="15"/>
  <c r="T454" i="15"/>
  <c r="T453" i="15"/>
  <c r="T452" i="15"/>
  <c r="T451" i="15"/>
  <c r="T450" i="15"/>
  <c r="T449" i="15"/>
  <c r="T448" i="15"/>
  <c r="T447" i="15"/>
  <c r="T446" i="15"/>
  <c r="T445" i="15"/>
  <c r="T444" i="15"/>
  <c r="T443" i="15"/>
  <c r="T442" i="15"/>
  <c r="T441" i="15"/>
  <c r="T440" i="15"/>
  <c r="T439" i="15"/>
  <c r="T438" i="15"/>
  <c r="T437" i="15"/>
  <c r="T436" i="15"/>
  <c r="T435" i="15"/>
  <c r="T434" i="15"/>
  <c r="T433" i="15"/>
  <c r="T432" i="15"/>
  <c r="T431" i="15"/>
  <c r="T430" i="15"/>
  <c r="T429" i="15"/>
  <c r="T428" i="15"/>
  <c r="T427" i="15"/>
  <c r="T426" i="15"/>
  <c r="T425" i="15"/>
  <c r="T424" i="15"/>
  <c r="T423" i="15"/>
  <c r="T422" i="15"/>
  <c r="T421" i="15"/>
  <c r="T420" i="15"/>
  <c r="T419" i="15"/>
  <c r="T418" i="15"/>
  <c r="T417" i="15"/>
  <c r="T416" i="15"/>
  <c r="T415" i="15"/>
  <c r="T414" i="15"/>
  <c r="T413" i="15"/>
  <c r="T412" i="15"/>
  <c r="T411" i="15"/>
  <c r="T410" i="15"/>
  <c r="T409" i="15"/>
  <c r="T408" i="15"/>
  <c r="T407" i="15"/>
  <c r="T406" i="15"/>
  <c r="T405" i="15"/>
  <c r="T404" i="15"/>
  <c r="T403" i="15"/>
  <c r="T402" i="15"/>
  <c r="T401" i="15"/>
  <c r="T400" i="15"/>
  <c r="T399" i="15"/>
  <c r="T398" i="15"/>
  <c r="T397" i="15"/>
  <c r="T396" i="15"/>
  <c r="T395" i="15"/>
  <c r="T394" i="15"/>
  <c r="T393" i="15"/>
  <c r="T392" i="15"/>
  <c r="T391" i="15"/>
  <c r="T390" i="15"/>
  <c r="T389" i="15"/>
  <c r="T388" i="15"/>
  <c r="T387" i="15"/>
  <c r="T386" i="15"/>
  <c r="T385" i="15"/>
  <c r="T384" i="15"/>
  <c r="T383" i="15"/>
  <c r="T382" i="15"/>
  <c r="T381" i="15"/>
  <c r="T380" i="15"/>
  <c r="T379" i="15"/>
  <c r="T378" i="15"/>
  <c r="T377" i="15"/>
  <c r="T376" i="15"/>
  <c r="T375" i="15"/>
  <c r="T374" i="15"/>
  <c r="T373" i="15"/>
  <c r="T372" i="15"/>
  <c r="T371" i="15"/>
  <c r="T370" i="15"/>
  <c r="T369" i="15"/>
  <c r="T368" i="15"/>
  <c r="T367" i="15"/>
  <c r="T366" i="15"/>
  <c r="T365" i="15"/>
  <c r="T364" i="15"/>
  <c r="T363" i="15"/>
  <c r="T362" i="15"/>
  <c r="T361" i="15"/>
  <c r="T360" i="15"/>
  <c r="T359" i="15"/>
  <c r="T358" i="15"/>
  <c r="T357" i="15"/>
  <c r="T356" i="15"/>
  <c r="T355" i="15"/>
  <c r="T354" i="15"/>
  <c r="T353" i="15"/>
  <c r="T352" i="15"/>
  <c r="T351" i="15"/>
  <c r="T350" i="15"/>
  <c r="T349" i="15"/>
  <c r="T348" i="15"/>
  <c r="T347" i="15"/>
  <c r="T346" i="15"/>
  <c r="T345" i="15"/>
  <c r="T344" i="15"/>
  <c r="T343" i="15"/>
  <c r="T342" i="15"/>
  <c r="T341" i="15"/>
  <c r="T340" i="15"/>
  <c r="T339" i="15"/>
  <c r="T338" i="15"/>
  <c r="T337" i="15"/>
  <c r="T336" i="15"/>
  <c r="T335" i="15"/>
  <c r="T334" i="15"/>
  <c r="T333" i="15"/>
  <c r="T332" i="15"/>
  <c r="T331" i="15"/>
  <c r="T330" i="15"/>
  <c r="T329" i="15"/>
  <c r="T328" i="15"/>
  <c r="T327" i="15"/>
  <c r="T326" i="15"/>
  <c r="T325" i="15"/>
  <c r="T324" i="15"/>
  <c r="T323" i="15"/>
  <c r="T322" i="15"/>
  <c r="T321" i="15"/>
  <c r="T320" i="15"/>
  <c r="T319" i="15"/>
  <c r="T318" i="15"/>
  <c r="T317" i="15"/>
  <c r="T316" i="15"/>
  <c r="T315" i="15"/>
  <c r="T314" i="15"/>
  <c r="T313" i="15"/>
  <c r="T312" i="15"/>
  <c r="T311" i="15"/>
  <c r="T310" i="15"/>
  <c r="T309" i="15"/>
  <c r="T308" i="15"/>
  <c r="T307" i="15"/>
  <c r="T306" i="15"/>
  <c r="T305" i="15"/>
  <c r="T304" i="15"/>
  <c r="T303" i="15"/>
  <c r="T302" i="15"/>
  <c r="T301" i="15"/>
  <c r="T300" i="15"/>
  <c r="T299" i="15"/>
  <c r="T298" i="15"/>
  <c r="T297" i="15"/>
  <c r="T296" i="15"/>
  <c r="T295" i="15"/>
  <c r="T294" i="15"/>
  <c r="T293" i="15"/>
  <c r="T292" i="15"/>
  <c r="T291" i="15"/>
  <c r="T290" i="15"/>
  <c r="T289" i="15"/>
  <c r="T288" i="15"/>
  <c r="T287" i="15"/>
  <c r="T286" i="15"/>
  <c r="T285" i="15"/>
  <c r="T284" i="15"/>
  <c r="T283" i="15"/>
  <c r="T282" i="15"/>
  <c r="T281" i="15"/>
  <c r="T280" i="15"/>
  <c r="T279" i="15"/>
  <c r="T278" i="15"/>
  <c r="T277" i="15"/>
  <c r="T276" i="15"/>
  <c r="T275" i="15"/>
  <c r="T274" i="15"/>
  <c r="T273" i="15"/>
  <c r="T272" i="15"/>
  <c r="T271" i="15"/>
  <c r="T270" i="15"/>
  <c r="T269" i="15"/>
  <c r="T268" i="15"/>
  <c r="T267" i="15"/>
  <c r="T266" i="15"/>
  <c r="T265" i="15"/>
  <c r="T264" i="15"/>
  <c r="T263" i="15"/>
  <c r="T262" i="15"/>
  <c r="T261" i="15"/>
  <c r="T260" i="15"/>
  <c r="T259" i="15"/>
  <c r="T258" i="15"/>
  <c r="T257" i="15"/>
  <c r="T256" i="15"/>
  <c r="T255" i="15"/>
  <c r="T254" i="15"/>
  <c r="T253" i="15"/>
  <c r="T252" i="15"/>
  <c r="T251" i="15"/>
  <c r="T250" i="15"/>
  <c r="T249" i="15"/>
  <c r="T248" i="15"/>
  <c r="T247" i="15"/>
  <c r="T246" i="15"/>
  <c r="T245" i="15"/>
  <c r="T244" i="15"/>
  <c r="T243" i="15"/>
  <c r="T242" i="15"/>
  <c r="T241" i="15"/>
  <c r="T240" i="15"/>
  <c r="T239" i="15"/>
  <c r="T238" i="15"/>
  <c r="T237" i="15"/>
  <c r="T236" i="15"/>
  <c r="T235" i="15"/>
  <c r="T234" i="15"/>
  <c r="T233" i="15"/>
  <c r="T232" i="15"/>
  <c r="T231" i="15"/>
  <c r="T230" i="15"/>
  <c r="T229" i="15"/>
  <c r="T228" i="15"/>
  <c r="T227" i="15"/>
  <c r="T226" i="15"/>
  <c r="T225" i="15"/>
  <c r="T224" i="15"/>
  <c r="T223" i="15"/>
  <c r="T222" i="15"/>
  <c r="T221" i="15"/>
  <c r="T220" i="15"/>
  <c r="T219" i="15"/>
  <c r="T218" i="15"/>
  <c r="T217" i="15"/>
  <c r="T216" i="15"/>
  <c r="T215" i="15"/>
  <c r="T214" i="15"/>
  <c r="T213" i="15"/>
  <c r="T212" i="15"/>
  <c r="T211" i="15"/>
  <c r="T210" i="15"/>
  <c r="T209" i="15"/>
  <c r="T208" i="15"/>
  <c r="T207" i="15"/>
  <c r="T206" i="15"/>
  <c r="T205" i="15"/>
  <c r="T204" i="15"/>
  <c r="T203" i="15"/>
  <c r="T202" i="15"/>
  <c r="T201" i="15"/>
  <c r="T200" i="15"/>
  <c r="T199" i="15"/>
  <c r="T198" i="15"/>
  <c r="T197" i="15"/>
  <c r="T196" i="15"/>
  <c r="T195" i="15"/>
  <c r="T194" i="15"/>
  <c r="T193" i="15"/>
  <c r="T192" i="15"/>
  <c r="T191" i="15"/>
  <c r="T190" i="15"/>
  <c r="T189" i="15"/>
  <c r="T188" i="15"/>
  <c r="T187" i="15"/>
  <c r="T186" i="15"/>
  <c r="T185" i="15"/>
  <c r="T184" i="15"/>
  <c r="T183" i="15"/>
  <c r="T182" i="15"/>
  <c r="T181" i="15"/>
  <c r="T180" i="15"/>
  <c r="T179" i="15"/>
  <c r="T178" i="15"/>
  <c r="T177" i="15"/>
  <c r="T176" i="15"/>
  <c r="T175" i="15"/>
  <c r="T174" i="15"/>
  <c r="T173" i="15"/>
  <c r="T172" i="15"/>
  <c r="T171" i="15"/>
  <c r="T170" i="15"/>
  <c r="T169" i="15"/>
  <c r="T168" i="15"/>
  <c r="T167" i="15"/>
  <c r="T166" i="15"/>
  <c r="T165" i="15"/>
  <c r="T164" i="15"/>
  <c r="T163" i="15"/>
  <c r="T162" i="15"/>
  <c r="T161" i="15"/>
  <c r="T160" i="15"/>
  <c r="T159" i="15"/>
  <c r="T158" i="15"/>
  <c r="T157" i="15"/>
  <c r="T156" i="15"/>
  <c r="T155" i="15"/>
  <c r="T154" i="15"/>
  <c r="T153" i="15"/>
  <c r="T152" i="15"/>
  <c r="T151" i="15"/>
  <c r="T150" i="15"/>
  <c r="T149" i="15"/>
  <c r="T148" i="15"/>
  <c r="T147" i="15"/>
  <c r="T146" i="15"/>
  <c r="T145" i="15"/>
  <c r="T144" i="15"/>
  <c r="T143" i="15"/>
  <c r="T142" i="15"/>
  <c r="T141" i="15"/>
  <c r="T140" i="15"/>
  <c r="T139" i="15"/>
  <c r="T138" i="15"/>
  <c r="T137" i="15"/>
  <c r="T136" i="15"/>
  <c r="T135" i="15"/>
  <c r="T134" i="15"/>
  <c r="T133" i="15"/>
  <c r="T132" i="15"/>
  <c r="T131" i="15"/>
  <c r="T130" i="15"/>
  <c r="T129" i="15"/>
  <c r="T128" i="15"/>
  <c r="T127" i="15"/>
  <c r="T126" i="15"/>
  <c r="T125" i="15"/>
  <c r="T124" i="15"/>
  <c r="T123" i="15"/>
  <c r="T122" i="15"/>
  <c r="T121" i="15"/>
  <c r="T120" i="15"/>
  <c r="T119" i="15"/>
  <c r="T118" i="15"/>
  <c r="T117" i="15"/>
  <c r="T116" i="15"/>
  <c r="T115" i="15"/>
  <c r="T114" i="15"/>
  <c r="T113" i="15"/>
  <c r="T112" i="15"/>
  <c r="T111" i="15"/>
  <c r="T110" i="15"/>
  <c r="T109" i="15"/>
  <c r="T108" i="15"/>
  <c r="T107" i="15"/>
  <c r="T106" i="15"/>
  <c r="T105" i="15"/>
  <c r="T104" i="15"/>
  <c r="T103" i="15"/>
  <c r="T10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T83" i="15"/>
  <c r="T82" i="15"/>
  <c r="T81" i="15"/>
  <c r="T80" i="15"/>
  <c r="T79" i="15"/>
  <c r="T78" i="15"/>
  <c r="T77" i="15"/>
  <c r="T76" i="15"/>
  <c r="T75" i="15"/>
  <c r="T74" i="15"/>
  <c r="T73" i="15"/>
  <c r="T72" i="15"/>
  <c r="T71" i="15"/>
  <c r="T70" i="15"/>
  <c r="T69" i="15"/>
  <c r="T68" i="15"/>
  <c r="T67" i="15"/>
  <c r="T66" i="15"/>
  <c r="T65" i="15"/>
  <c r="T64" i="15"/>
  <c r="T63" i="15"/>
  <c r="T62" i="15"/>
  <c r="T61" i="15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T2" i="15"/>
  <c r="I3" i="15"/>
  <c r="I7" i="15"/>
  <c r="I11" i="15"/>
  <c r="I15" i="15"/>
  <c r="I19" i="15"/>
  <c r="I23" i="15"/>
  <c r="I27" i="15"/>
  <c r="I31" i="15"/>
  <c r="I35" i="15"/>
  <c r="I39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I111" i="15"/>
  <c r="I115" i="15"/>
  <c r="I119" i="15"/>
  <c r="I123" i="15"/>
  <c r="I127" i="15"/>
  <c r="I131" i="15"/>
  <c r="I135" i="15"/>
  <c r="I139" i="15"/>
  <c r="I143" i="15"/>
  <c r="I147" i="15"/>
  <c r="I151" i="15"/>
  <c r="I155" i="15"/>
  <c r="I159" i="15"/>
  <c r="I163" i="15"/>
  <c r="I167" i="15"/>
  <c r="I171" i="15"/>
  <c r="I175" i="15"/>
  <c r="I179" i="15"/>
  <c r="I183" i="15"/>
  <c r="I187" i="15"/>
  <c r="I191" i="15"/>
  <c r="I195" i="15"/>
  <c r="I199" i="15"/>
  <c r="I203" i="15"/>
  <c r="I207" i="15"/>
  <c r="I211" i="15"/>
  <c r="I215" i="15"/>
  <c r="I219" i="15"/>
  <c r="I223" i="15"/>
  <c r="I227" i="15"/>
  <c r="I231" i="15"/>
  <c r="I239" i="15"/>
  <c r="I243" i="15"/>
  <c r="I247" i="15"/>
  <c r="I251" i="15"/>
  <c r="I255" i="15"/>
  <c r="I259" i="15"/>
  <c r="I263" i="15"/>
  <c r="I267" i="15"/>
  <c r="I271" i="15"/>
  <c r="I275" i="15"/>
  <c r="I279" i="15"/>
  <c r="I283" i="15"/>
  <c r="I287" i="15"/>
  <c r="I291" i="15"/>
  <c r="I295" i="15"/>
  <c r="I299" i="15"/>
  <c r="I303" i="15"/>
  <c r="I307" i="15"/>
  <c r="I311" i="15"/>
  <c r="I315" i="15"/>
  <c r="I319" i="15"/>
  <c r="I323" i="15"/>
  <c r="I327" i="15"/>
  <c r="I331" i="15"/>
  <c r="I335" i="15"/>
  <c r="I339" i="15"/>
  <c r="I343" i="15"/>
  <c r="I344" i="15"/>
  <c r="I347" i="15"/>
  <c r="I348" i="15"/>
  <c r="I351" i="15"/>
  <c r="I352" i="15"/>
  <c r="I355" i="15"/>
  <c r="I356" i="15"/>
  <c r="I359" i="15"/>
  <c r="I360" i="15"/>
  <c r="I363" i="15"/>
  <c r="I364" i="15"/>
  <c r="I367" i="15"/>
  <c r="I368" i="15"/>
  <c r="I371" i="15"/>
  <c r="I372" i="15"/>
  <c r="I375" i="15"/>
  <c r="I376" i="15"/>
  <c r="I379" i="15"/>
  <c r="I380" i="15"/>
  <c r="I383" i="15"/>
  <c r="I384" i="15"/>
  <c r="I387" i="15"/>
  <c r="I388" i="15"/>
  <c r="I391" i="15"/>
  <c r="I392" i="15"/>
  <c r="I395" i="15"/>
  <c r="I396" i="15"/>
  <c r="I399" i="15"/>
  <c r="I400" i="15"/>
  <c r="I403" i="15"/>
  <c r="I404" i="15"/>
  <c r="I407" i="15"/>
  <c r="I408" i="15"/>
  <c r="I411" i="15"/>
  <c r="I412" i="15"/>
  <c r="I415" i="15"/>
  <c r="I416" i="15"/>
  <c r="I419" i="15"/>
  <c r="I420" i="15"/>
  <c r="I423" i="15"/>
  <c r="I424" i="15"/>
  <c r="I427" i="15"/>
  <c r="I428" i="15"/>
  <c r="I431" i="15"/>
  <c r="I432" i="15"/>
  <c r="I435" i="15"/>
  <c r="I436" i="15"/>
  <c r="I439" i="15"/>
  <c r="I440" i="15"/>
  <c r="I443" i="15"/>
  <c r="I444" i="15"/>
  <c r="I447" i="15"/>
  <c r="I448" i="15"/>
  <c r="I451" i="15"/>
  <c r="I452" i="15"/>
  <c r="I455" i="15"/>
  <c r="I456" i="15"/>
  <c r="I459" i="15"/>
  <c r="I460" i="15"/>
  <c r="I463" i="15"/>
  <c r="I464" i="15"/>
  <c r="I467" i="15"/>
  <c r="I468" i="15"/>
  <c r="I471" i="15"/>
  <c r="I472" i="15"/>
  <c r="I475" i="15"/>
  <c r="I476" i="15"/>
  <c r="I479" i="15"/>
  <c r="I480" i="15"/>
  <c r="I483" i="15"/>
  <c r="I484" i="15"/>
  <c r="I487" i="15"/>
  <c r="I488" i="15"/>
  <c r="I491" i="15"/>
  <c r="I492" i="15"/>
  <c r="I495" i="15"/>
  <c r="I496" i="15"/>
  <c r="I499" i="15"/>
  <c r="I500" i="15"/>
  <c r="I503" i="15"/>
  <c r="I504" i="15"/>
  <c r="I507" i="15"/>
  <c r="I508" i="15"/>
  <c r="I511" i="15"/>
  <c r="I512" i="15"/>
  <c r="I515" i="15"/>
  <c r="I516" i="15"/>
  <c r="I519" i="15"/>
  <c r="I520" i="15"/>
  <c r="I523" i="15"/>
  <c r="I524" i="15"/>
  <c r="I527" i="15"/>
  <c r="I528" i="15"/>
  <c r="I531" i="15"/>
  <c r="I532" i="15"/>
  <c r="I535" i="15"/>
  <c r="I536" i="15"/>
  <c r="I539" i="15"/>
  <c r="I540" i="15"/>
  <c r="I543" i="15"/>
  <c r="I544" i="15"/>
  <c r="I547" i="15"/>
  <c r="I548" i="15"/>
  <c r="I551" i="15"/>
  <c r="I552" i="15"/>
  <c r="I555" i="15"/>
  <c r="I556" i="15"/>
  <c r="I559" i="15"/>
  <c r="I560" i="15"/>
  <c r="I563" i="15"/>
  <c r="I564" i="15"/>
  <c r="I567" i="15"/>
  <c r="I568" i="15"/>
  <c r="I571" i="15"/>
  <c r="I572" i="15"/>
  <c r="I575" i="15"/>
  <c r="I576" i="15"/>
  <c r="I579" i="15"/>
  <c r="I580" i="15"/>
  <c r="I583" i="15"/>
  <c r="I584" i="15"/>
  <c r="I587" i="15"/>
  <c r="I588" i="15"/>
  <c r="I591" i="15"/>
  <c r="I592" i="15"/>
  <c r="I595" i="15"/>
  <c r="I596" i="15"/>
  <c r="I599" i="15"/>
  <c r="I600" i="15"/>
  <c r="I603" i="15"/>
  <c r="I604" i="15"/>
  <c r="I607" i="15"/>
  <c r="I608" i="15"/>
  <c r="I611" i="15"/>
  <c r="I612" i="15"/>
  <c r="I615" i="15"/>
  <c r="I616" i="15"/>
  <c r="I619" i="15"/>
  <c r="I620" i="15"/>
  <c r="I623" i="15"/>
  <c r="I624" i="15"/>
  <c r="I627" i="15"/>
  <c r="I628" i="15"/>
  <c r="I631" i="15"/>
  <c r="I632" i="15"/>
  <c r="I635" i="15"/>
  <c r="I636" i="15"/>
  <c r="I639" i="15"/>
  <c r="I640" i="15"/>
  <c r="I643" i="15"/>
  <c r="I644" i="15"/>
  <c r="I647" i="15"/>
  <c r="I648" i="15"/>
  <c r="I651" i="15"/>
  <c r="I652" i="15"/>
  <c r="I655" i="15"/>
  <c r="I656" i="15"/>
  <c r="I659" i="15"/>
  <c r="I660" i="15"/>
  <c r="I663" i="15"/>
  <c r="I664" i="15"/>
  <c r="I667" i="15"/>
  <c r="I668" i="15"/>
  <c r="I671" i="15"/>
  <c r="I672" i="15"/>
  <c r="I675" i="15"/>
  <c r="I676" i="15"/>
  <c r="I679" i="15"/>
  <c r="I680" i="15"/>
  <c r="I683" i="15"/>
  <c r="I684" i="15"/>
  <c r="I687" i="15"/>
  <c r="I688" i="15"/>
  <c r="I691" i="15"/>
  <c r="I692" i="15"/>
  <c r="I695" i="15"/>
  <c r="I696" i="15"/>
  <c r="I699" i="15"/>
  <c r="I700" i="15"/>
  <c r="I703" i="15"/>
  <c r="I704" i="15"/>
  <c r="I707" i="15"/>
  <c r="I708" i="15"/>
  <c r="I711" i="15"/>
  <c r="I712" i="15"/>
  <c r="I715" i="15"/>
  <c r="I716" i="15"/>
  <c r="I719" i="15"/>
  <c r="I720" i="15"/>
  <c r="I723" i="15"/>
  <c r="I724" i="15"/>
  <c r="I727" i="15"/>
  <c r="I728" i="15"/>
  <c r="I731" i="15"/>
  <c r="I732" i="15"/>
  <c r="I735" i="15"/>
  <c r="I736" i="15"/>
  <c r="I739" i="15"/>
  <c r="I740" i="15"/>
  <c r="I743" i="15"/>
  <c r="I744" i="15"/>
  <c r="I747" i="15"/>
  <c r="I748" i="15"/>
  <c r="I751" i="15"/>
  <c r="I752" i="15"/>
  <c r="I755" i="15"/>
  <c r="I756" i="15"/>
  <c r="I759" i="15"/>
  <c r="I760" i="15"/>
  <c r="I763" i="15"/>
  <c r="I764" i="15"/>
  <c r="I767" i="15"/>
  <c r="I768" i="15"/>
  <c r="I771" i="15"/>
  <c r="I772" i="15"/>
  <c r="I775" i="15"/>
  <c r="I776" i="15"/>
  <c r="I779" i="15"/>
  <c r="I780" i="15"/>
  <c r="I783" i="15"/>
  <c r="I784" i="15"/>
  <c r="I787" i="15"/>
  <c r="I788" i="15"/>
  <c r="I791" i="15"/>
  <c r="I792" i="15"/>
  <c r="I795" i="15"/>
  <c r="I796" i="15"/>
  <c r="I799" i="15"/>
  <c r="I800" i="15"/>
  <c r="I803" i="15"/>
  <c r="I804" i="15"/>
  <c r="I807" i="15"/>
  <c r="I808" i="15"/>
  <c r="I811" i="15"/>
  <c r="I812" i="15"/>
  <c r="I815" i="15"/>
  <c r="I816" i="15"/>
  <c r="I819" i="15"/>
  <c r="I820" i="15"/>
  <c r="I823" i="15"/>
  <c r="I824" i="15"/>
  <c r="I827" i="15"/>
  <c r="I828" i="15"/>
  <c r="I831" i="15"/>
  <c r="I832" i="15"/>
  <c r="I835" i="15"/>
  <c r="I836" i="15"/>
  <c r="I839" i="15"/>
  <c r="I840" i="15"/>
  <c r="I843" i="15"/>
  <c r="I844" i="15"/>
  <c r="I847" i="15"/>
  <c r="I848" i="15"/>
  <c r="I851" i="15"/>
  <c r="I852" i="15"/>
  <c r="I855" i="15"/>
  <c r="I856" i="15"/>
  <c r="I859" i="15"/>
  <c r="I860" i="15"/>
  <c r="I863" i="15"/>
  <c r="I864" i="15"/>
  <c r="I867" i="15"/>
  <c r="I868" i="15"/>
  <c r="I871" i="15"/>
  <c r="I872" i="15"/>
  <c r="I875" i="15"/>
  <c r="I876" i="15"/>
  <c r="I879" i="15"/>
  <c r="I880" i="15"/>
  <c r="I883" i="15"/>
  <c r="I884" i="15"/>
  <c r="I887" i="15"/>
  <c r="I888" i="15"/>
  <c r="I891" i="15"/>
  <c r="I892" i="15"/>
  <c r="I895" i="15"/>
  <c r="I896" i="15"/>
  <c r="I899" i="15"/>
  <c r="I900" i="15"/>
  <c r="I903" i="15"/>
  <c r="I904" i="15"/>
  <c r="I907" i="15"/>
  <c r="I908" i="15"/>
  <c r="I911" i="15"/>
  <c r="I912" i="15"/>
  <c r="I915" i="15"/>
  <c r="I916" i="15"/>
  <c r="I917" i="15"/>
  <c r="I919" i="15"/>
  <c r="I920" i="15"/>
  <c r="I921" i="15"/>
  <c r="I923" i="15"/>
  <c r="I924" i="15"/>
  <c r="I925" i="15"/>
  <c r="I927" i="15"/>
  <c r="I928" i="15"/>
  <c r="I929" i="15"/>
  <c r="I931" i="15"/>
  <c r="I932" i="15"/>
  <c r="I933" i="15"/>
  <c r="I935" i="15"/>
  <c r="I936" i="15"/>
  <c r="I937" i="15"/>
  <c r="I939" i="15"/>
  <c r="I940" i="15"/>
  <c r="I941" i="15"/>
  <c r="I943" i="15"/>
  <c r="I944" i="15"/>
  <c r="I945" i="15"/>
  <c r="I947" i="15"/>
  <c r="I948" i="15"/>
  <c r="I949" i="15"/>
  <c r="I951" i="15"/>
  <c r="I952" i="15"/>
  <c r="I953" i="15"/>
  <c r="I955" i="15"/>
  <c r="I956" i="15"/>
  <c r="I957" i="15"/>
  <c r="I959" i="15"/>
  <c r="I960" i="15"/>
  <c r="I961" i="15"/>
  <c r="I963" i="15"/>
  <c r="I964" i="15"/>
  <c r="I965" i="15"/>
  <c r="I967" i="15"/>
  <c r="I968" i="15"/>
  <c r="I969" i="15"/>
  <c r="I971" i="15"/>
  <c r="I972" i="15"/>
  <c r="I973" i="15"/>
  <c r="I975" i="15"/>
  <c r="I976" i="15"/>
  <c r="I977" i="15"/>
  <c r="I979" i="15"/>
  <c r="I980" i="15"/>
  <c r="I981" i="15"/>
  <c r="I983" i="15"/>
  <c r="I984" i="15"/>
  <c r="I985" i="15"/>
  <c r="I987" i="15"/>
  <c r="I988" i="15"/>
  <c r="I989" i="15"/>
  <c r="I991" i="15"/>
  <c r="I992" i="15"/>
  <c r="I993" i="15"/>
  <c r="I995" i="15"/>
  <c r="I996" i="15"/>
  <c r="I997" i="15"/>
  <c r="I999" i="15"/>
  <c r="I1000" i="15"/>
  <c r="I1001" i="15"/>
  <c r="I1003" i="15"/>
  <c r="I1004" i="15"/>
  <c r="I1005" i="15"/>
  <c r="I1007" i="15"/>
  <c r="I1008" i="15"/>
  <c r="I1009" i="15"/>
  <c r="I1011" i="15"/>
  <c r="I1012" i="15"/>
  <c r="I1013" i="15"/>
  <c r="I1015" i="15"/>
  <c r="I1016" i="15"/>
  <c r="I1017" i="15"/>
  <c r="I1019" i="15"/>
  <c r="I1020" i="15"/>
  <c r="I1021" i="15"/>
  <c r="I1023" i="15"/>
  <c r="I1024" i="15"/>
  <c r="I1025" i="15"/>
  <c r="I1026" i="15"/>
  <c r="I1027" i="15"/>
  <c r="I1028" i="15"/>
  <c r="I1029" i="15"/>
  <c r="I1031" i="15"/>
  <c r="I1032" i="15"/>
  <c r="I1033" i="15"/>
  <c r="I1035" i="15"/>
  <c r="I1036" i="15"/>
  <c r="I1037" i="15"/>
  <c r="I1039" i="15"/>
  <c r="I1040" i="15"/>
  <c r="I1041" i="15"/>
  <c r="I1043" i="15"/>
  <c r="I1044" i="15"/>
  <c r="I1045" i="15"/>
  <c r="I1047" i="15"/>
  <c r="I1048" i="15"/>
  <c r="I1049" i="15"/>
  <c r="I1051" i="15"/>
  <c r="I1052" i="15"/>
  <c r="I1053" i="15"/>
  <c r="I1055" i="15"/>
  <c r="I1056" i="15"/>
  <c r="I1057" i="15"/>
  <c r="I1059" i="15"/>
  <c r="I1060" i="15"/>
  <c r="I1061" i="15"/>
  <c r="I1063" i="15"/>
  <c r="I1064" i="15"/>
  <c r="I1065" i="15"/>
  <c r="I1067" i="15"/>
  <c r="I1068" i="15"/>
  <c r="I1069" i="15"/>
  <c r="I1071" i="15"/>
  <c r="I1072" i="15"/>
  <c r="I1073" i="15"/>
  <c r="I1075" i="15"/>
  <c r="I1076" i="15"/>
  <c r="I1077" i="15"/>
  <c r="I1079" i="15"/>
  <c r="I1080" i="15"/>
  <c r="I1081" i="15"/>
  <c r="I1083" i="15"/>
  <c r="I1084" i="15"/>
  <c r="I1085" i="15"/>
  <c r="I1087" i="15"/>
  <c r="I1088" i="15"/>
  <c r="I1089" i="15"/>
  <c r="I1091" i="15"/>
  <c r="I1092" i="15"/>
  <c r="I1093" i="15"/>
  <c r="I1095" i="15"/>
  <c r="I1096" i="15"/>
  <c r="I1097" i="15"/>
  <c r="I1099" i="15"/>
  <c r="I1100" i="15"/>
  <c r="I1101" i="15"/>
  <c r="I1103" i="15"/>
  <c r="I1104" i="15"/>
  <c r="I1105" i="15"/>
  <c r="I1107" i="15"/>
  <c r="I1108" i="15"/>
  <c r="I1109" i="15"/>
  <c r="I1111" i="15"/>
  <c r="I1112" i="15"/>
  <c r="I1113" i="15"/>
  <c r="I1115" i="15"/>
  <c r="I1116" i="15"/>
  <c r="I1117" i="15"/>
  <c r="I1119" i="15"/>
  <c r="I1120" i="15"/>
  <c r="I1121" i="15"/>
  <c r="I1123" i="15"/>
  <c r="I1124" i="15"/>
  <c r="I1125" i="15"/>
  <c r="I1127" i="15"/>
  <c r="I1128" i="15"/>
  <c r="I1129" i="15"/>
  <c r="I1131" i="15"/>
  <c r="I1132" i="15"/>
  <c r="I1133" i="15"/>
  <c r="I1135" i="15"/>
  <c r="I1136" i="15"/>
  <c r="I1137" i="15"/>
  <c r="I1139" i="15"/>
  <c r="I1140" i="15"/>
  <c r="I1141" i="15"/>
  <c r="I1143" i="15"/>
  <c r="I1144" i="15"/>
  <c r="I1145" i="15"/>
  <c r="I1147" i="15"/>
  <c r="I1148" i="15"/>
  <c r="I1149" i="15"/>
  <c r="I1151" i="15"/>
  <c r="I1152" i="15"/>
  <c r="I1153" i="15"/>
  <c r="I1155" i="15"/>
  <c r="I1156" i="15"/>
  <c r="I1157" i="15"/>
  <c r="I1159" i="15"/>
  <c r="I1160" i="15"/>
  <c r="I1161" i="15"/>
  <c r="I1163" i="15"/>
  <c r="I1164" i="15"/>
  <c r="I1165" i="15"/>
  <c r="I1167" i="15"/>
  <c r="I1168" i="15"/>
  <c r="I1169" i="15"/>
  <c r="I1171" i="15"/>
  <c r="I1172" i="15"/>
  <c r="I1173" i="15"/>
  <c r="I1175" i="15"/>
  <c r="I1176" i="15"/>
  <c r="I1177" i="15"/>
  <c r="I1179" i="15"/>
  <c r="I1180" i="15"/>
  <c r="I1181" i="15"/>
  <c r="I1183" i="15"/>
  <c r="I1184" i="15"/>
  <c r="I1185" i="15"/>
  <c r="I1187" i="15"/>
  <c r="I1188" i="15"/>
  <c r="I1189" i="15"/>
  <c r="I1191" i="15"/>
  <c r="I1192" i="15"/>
  <c r="I1193" i="15"/>
  <c r="I1195" i="15"/>
  <c r="I1196" i="15"/>
  <c r="I1197" i="15"/>
  <c r="I1199" i="15"/>
  <c r="I1200" i="15"/>
  <c r="I1201" i="15"/>
  <c r="I1203" i="15"/>
  <c r="I1204" i="15"/>
  <c r="I1205" i="15"/>
  <c r="I1207" i="15"/>
  <c r="I1208" i="15"/>
  <c r="I1209" i="15"/>
  <c r="I1211" i="15"/>
  <c r="I1212" i="15"/>
  <c r="I1213" i="15"/>
  <c r="I1215" i="15"/>
  <c r="I1216" i="15"/>
  <c r="I1217" i="15"/>
  <c r="I1219" i="15"/>
  <c r="I1220" i="15"/>
  <c r="I1221" i="15"/>
  <c r="I1223" i="15"/>
  <c r="I1224" i="15"/>
  <c r="I1225" i="15"/>
  <c r="I1227" i="15"/>
  <c r="I1228" i="15"/>
  <c r="I1229" i="15"/>
  <c r="I1231" i="15"/>
  <c r="I1232" i="15"/>
  <c r="I1233" i="15"/>
  <c r="I1235" i="15"/>
  <c r="I1236" i="15"/>
  <c r="I1237" i="15"/>
  <c r="I1239" i="15"/>
  <c r="I1240" i="15"/>
  <c r="I1241" i="15"/>
  <c r="I1243" i="15"/>
  <c r="I1244" i="15"/>
  <c r="I1245" i="15"/>
  <c r="I1247" i="15"/>
  <c r="I1248" i="15"/>
  <c r="I1249" i="15"/>
  <c r="I1251" i="15"/>
  <c r="I1252" i="15"/>
  <c r="I1253" i="15"/>
  <c r="I1255" i="15"/>
  <c r="I1256" i="15"/>
  <c r="I1257" i="15"/>
  <c r="M9" i="6"/>
  <c r="L9" i="6"/>
  <c r="M9" i="3"/>
  <c r="L9" i="3"/>
  <c r="R3" i="1"/>
  <c r="S9" i="1"/>
  <c r="R9" i="1"/>
  <c r="H3" i="6"/>
  <c r="I3" i="6"/>
  <c r="H5" i="6"/>
  <c r="I5" i="6"/>
  <c r="H9" i="6"/>
  <c r="I9" i="6"/>
  <c r="H11" i="6"/>
  <c r="I11" i="6"/>
  <c r="H16" i="6"/>
  <c r="I16" i="6"/>
  <c r="I19" i="6"/>
  <c r="H20" i="6"/>
  <c r="I20" i="6"/>
  <c r="H21" i="6"/>
  <c r="I21" i="6"/>
  <c r="H22" i="6"/>
  <c r="I22" i="6"/>
  <c r="H23" i="6"/>
  <c r="I23" i="6"/>
  <c r="H26" i="6"/>
  <c r="I26" i="6"/>
  <c r="H29" i="6"/>
  <c r="I29" i="6"/>
  <c r="H35" i="6"/>
  <c r="I35" i="6"/>
  <c r="H38" i="6"/>
  <c r="I38" i="6"/>
  <c r="I2" i="6"/>
  <c r="H2" i="6"/>
  <c r="G3" i="6"/>
  <c r="G5" i="6"/>
  <c r="G9" i="6"/>
  <c r="G11" i="6"/>
  <c r="G16" i="6"/>
  <c r="G19" i="6"/>
  <c r="G20" i="6"/>
  <c r="G21" i="6"/>
  <c r="G22" i="6"/>
  <c r="G23" i="6"/>
  <c r="G26" i="6"/>
  <c r="G29" i="6"/>
  <c r="G35" i="6"/>
  <c r="G38" i="6"/>
  <c r="G2" i="6"/>
  <c r="M3" i="6"/>
  <c r="L3" i="6"/>
  <c r="M2" i="6"/>
  <c r="L2" i="6"/>
  <c r="F32" i="23"/>
  <c r="E32" i="23"/>
  <c r="F31" i="23"/>
  <c r="E31" i="23"/>
  <c r="F30" i="23"/>
  <c r="E30" i="23"/>
  <c r="D30" i="23"/>
  <c r="B22" i="23"/>
  <c r="G3" i="23"/>
  <c r="G25" i="23" s="1"/>
  <c r="I273" i="13"/>
  <c r="I277" i="13"/>
  <c r="I281" i="13"/>
  <c r="I285" i="13"/>
  <c r="I289" i="13"/>
  <c r="I293" i="13"/>
  <c r="I297" i="13"/>
  <c r="I305" i="13"/>
  <c r="I309" i="13"/>
  <c r="I313" i="13"/>
  <c r="I317" i="13"/>
  <c r="I321" i="13"/>
  <c r="I325" i="13"/>
  <c r="I329" i="13"/>
  <c r="I333" i="13"/>
  <c r="I337" i="13"/>
  <c r="I341" i="13"/>
  <c r="I345" i="13"/>
  <c r="I349" i="13"/>
  <c r="I353" i="13"/>
  <c r="I357" i="13"/>
  <c r="I361" i="13"/>
  <c r="I365" i="13"/>
  <c r="I369" i="13"/>
  <c r="I373" i="13"/>
  <c r="I377" i="13"/>
  <c r="I381" i="13"/>
  <c r="I385" i="13"/>
  <c r="I389" i="13"/>
  <c r="I393" i="13"/>
  <c r="I397" i="13"/>
  <c r="I401" i="13"/>
  <c r="I405" i="13"/>
  <c r="I409" i="13"/>
  <c r="I413" i="13"/>
  <c r="I417" i="13"/>
  <c r="I421" i="13"/>
  <c r="I425" i="13"/>
  <c r="I429" i="13"/>
  <c r="I433" i="13"/>
  <c r="I437" i="13"/>
  <c r="I441" i="13"/>
  <c r="I445" i="13"/>
  <c r="I449" i="13"/>
  <c r="I453" i="13"/>
  <c r="I457" i="13"/>
  <c r="I461" i="13"/>
  <c r="I465" i="13"/>
  <c r="I469" i="13"/>
  <c r="I473" i="13"/>
  <c r="I477" i="13"/>
  <c r="I481" i="13"/>
  <c r="I485" i="13"/>
  <c r="I489" i="13"/>
  <c r="I493" i="13"/>
  <c r="I497" i="13"/>
  <c r="I501" i="13"/>
  <c r="I505" i="13"/>
  <c r="I509" i="13"/>
  <c r="I513" i="13"/>
  <c r="I515" i="13"/>
  <c r="I517" i="13"/>
  <c r="I519" i="13"/>
  <c r="I521" i="13"/>
  <c r="I523" i="13"/>
  <c r="I525" i="13"/>
  <c r="I527" i="13"/>
  <c r="I529" i="13"/>
  <c r="I531" i="13"/>
  <c r="I533" i="13"/>
  <c r="I535" i="13"/>
  <c r="I537" i="13"/>
  <c r="I539" i="13"/>
  <c r="I541" i="13"/>
  <c r="I543" i="13"/>
  <c r="I545" i="13"/>
  <c r="I547" i="13"/>
  <c r="I549" i="13"/>
  <c r="I551" i="13"/>
  <c r="I553" i="13"/>
  <c r="I555" i="13"/>
  <c r="I557" i="13"/>
  <c r="I559" i="13"/>
  <c r="I561" i="13"/>
  <c r="I563" i="13"/>
  <c r="I565" i="13"/>
  <c r="I567" i="13"/>
  <c r="I569" i="13"/>
  <c r="I571" i="13"/>
  <c r="I573" i="13"/>
  <c r="I575" i="13"/>
  <c r="I577" i="13"/>
  <c r="I579" i="13"/>
  <c r="I581" i="13"/>
  <c r="I583" i="13"/>
  <c r="I585" i="13"/>
  <c r="I587" i="13"/>
  <c r="I589" i="13"/>
  <c r="I591" i="13"/>
  <c r="I593" i="13"/>
  <c r="I595" i="13"/>
  <c r="I597" i="13"/>
  <c r="I599" i="13"/>
  <c r="I601" i="13"/>
  <c r="I603" i="13"/>
  <c r="I605" i="13"/>
  <c r="I607" i="13"/>
  <c r="I609" i="13"/>
  <c r="I611" i="13"/>
  <c r="I613" i="13"/>
  <c r="I615" i="13"/>
  <c r="I617" i="13"/>
  <c r="I619" i="13"/>
  <c r="I621" i="13"/>
  <c r="I623" i="13"/>
  <c r="I625" i="13"/>
  <c r="I627" i="13"/>
  <c r="I629" i="13"/>
  <c r="I631" i="13"/>
  <c r="I633" i="13"/>
  <c r="I635" i="13"/>
  <c r="I637" i="13"/>
  <c r="I639" i="13"/>
  <c r="I641" i="13"/>
  <c r="I643" i="13"/>
  <c r="I645" i="13"/>
  <c r="I647" i="13"/>
  <c r="I649" i="13"/>
  <c r="I651" i="13"/>
  <c r="I653" i="13"/>
  <c r="I655" i="13"/>
  <c r="I657" i="13"/>
  <c r="I659" i="13"/>
  <c r="I661" i="13"/>
  <c r="I663" i="13"/>
  <c r="I665" i="13"/>
  <c r="I667" i="13"/>
  <c r="I669" i="13"/>
  <c r="I671" i="13"/>
  <c r="I673" i="13"/>
  <c r="I675" i="13"/>
  <c r="I677" i="13"/>
  <c r="I679" i="13"/>
  <c r="I681" i="13"/>
  <c r="I683" i="13"/>
  <c r="I685" i="13"/>
  <c r="I687" i="13"/>
  <c r="I689" i="13"/>
  <c r="I691" i="13"/>
  <c r="I693" i="13"/>
  <c r="I695" i="13"/>
  <c r="I697" i="13"/>
  <c r="I699" i="13"/>
  <c r="I701" i="13"/>
  <c r="I703" i="13"/>
  <c r="I705" i="13"/>
  <c r="I707" i="13"/>
  <c r="I709" i="13"/>
  <c r="I711" i="13"/>
  <c r="I713" i="13"/>
  <c r="I715" i="13"/>
  <c r="I717" i="13"/>
  <c r="I719" i="13"/>
  <c r="I721" i="13"/>
  <c r="I723" i="13"/>
  <c r="I725" i="13"/>
  <c r="I727" i="13"/>
  <c r="I729" i="13"/>
  <c r="I731" i="13"/>
  <c r="I733" i="13"/>
  <c r="I735" i="13"/>
  <c r="I737" i="13"/>
  <c r="I739" i="13"/>
  <c r="I741" i="13"/>
  <c r="I743" i="13"/>
  <c r="I745" i="13"/>
  <c r="I747" i="13"/>
  <c r="I749" i="13"/>
  <c r="I750" i="13"/>
  <c r="I751" i="13"/>
  <c r="I753" i="13"/>
  <c r="I754" i="13"/>
  <c r="I755" i="13"/>
  <c r="I757" i="13"/>
  <c r="I758" i="13"/>
  <c r="I759" i="13"/>
  <c r="I761" i="13"/>
  <c r="I762" i="13"/>
  <c r="I763" i="13"/>
  <c r="I765" i="13"/>
  <c r="I766" i="13"/>
  <c r="I767" i="13"/>
  <c r="I769" i="13"/>
  <c r="I770" i="13"/>
  <c r="I771" i="13"/>
  <c r="I773" i="13"/>
  <c r="I774" i="13"/>
  <c r="I775" i="13"/>
  <c r="I777" i="13"/>
  <c r="I778" i="13"/>
  <c r="I779" i="13"/>
  <c r="I781" i="13"/>
  <c r="I782" i="13"/>
  <c r="I783" i="13"/>
  <c r="I785" i="13"/>
  <c r="I786" i="13"/>
  <c r="I787" i="13"/>
  <c r="I789" i="13"/>
  <c r="I790" i="13"/>
  <c r="I791" i="13"/>
  <c r="I793" i="13"/>
  <c r="I794" i="13"/>
  <c r="I795" i="13"/>
  <c r="I797" i="13"/>
  <c r="I798" i="13"/>
  <c r="I799" i="13"/>
  <c r="I801" i="13"/>
  <c r="I802" i="13"/>
  <c r="I803" i="13"/>
  <c r="I805" i="13"/>
  <c r="I806" i="13"/>
  <c r="I807" i="13"/>
  <c r="I809" i="13"/>
  <c r="I810" i="13"/>
  <c r="I811" i="13"/>
  <c r="I813" i="13"/>
  <c r="I814" i="13"/>
  <c r="I815" i="13"/>
  <c r="I817" i="13"/>
  <c r="I818" i="13"/>
  <c r="I819" i="13"/>
  <c r="I821" i="13"/>
  <c r="I822" i="13"/>
  <c r="I823" i="13"/>
  <c r="I825" i="13"/>
  <c r="I826" i="13"/>
  <c r="I827" i="13"/>
  <c r="I829" i="13"/>
  <c r="I830" i="13"/>
  <c r="I831" i="13"/>
  <c r="I833" i="13"/>
  <c r="I834" i="13"/>
  <c r="I835" i="13"/>
  <c r="I837" i="13"/>
  <c r="I838" i="13"/>
  <c r="I839" i="13"/>
  <c r="I841" i="13"/>
  <c r="I842" i="13"/>
  <c r="I843" i="13"/>
  <c r="I845" i="13"/>
  <c r="I846" i="13"/>
  <c r="I847" i="13"/>
  <c r="I849" i="13"/>
  <c r="I850" i="13"/>
  <c r="I851" i="13"/>
  <c r="I853" i="13"/>
  <c r="I854" i="13"/>
  <c r="I855" i="13"/>
  <c r="I857" i="13"/>
  <c r="I858" i="13"/>
  <c r="I859" i="13"/>
  <c r="I861" i="13"/>
  <c r="I862" i="13"/>
  <c r="I863" i="13"/>
  <c r="I865" i="13"/>
  <c r="I866" i="13"/>
  <c r="I867" i="13"/>
  <c r="I869" i="13"/>
  <c r="I870" i="13"/>
  <c r="I871" i="13"/>
  <c r="I873" i="13"/>
  <c r="I874" i="13"/>
  <c r="I875" i="13"/>
  <c r="I877" i="13"/>
  <c r="I878" i="13"/>
  <c r="I879" i="13"/>
  <c r="I881" i="13"/>
  <c r="I882" i="13"/>
  <c r="I883" i="13"/>
  <c r="I885" i="13"/>
  <c r="I886" i="13"/>
  <c r="I887" i="13"/>
  <c r="I889" i="13"/>
  <c r="I890" i="13"/>
  <c r="I891" i="13"/>
  <c r="I893" i="13"/>
  <c r="I894" i="13"/>
  <c r="I895" i="13"/>
  <c r="I897" i="13"/>
  <c r="I898" i="13"/>
  <c r="I899" i="13"/>
  <c r="I901" i="13"/>
  <c r="I902" i="13"/>
  <c r="I903" i="13"/>
  <c r="I905" i="13"/>
  <c r="I906" i="13"/>
  <c r="I907" i="13"/>
  <c r="I909" i="13"/>
  <c r="I910" i="13"/>
  <c r="I911" i="13"/>
  <c r="I913" i="13"/>
  <c r="I914" i="13"/>
  <c r="I915" i="13"/>
  <c r="I917" i="13"/>
  <c r="I918" i="13"/>
  <c r="I919" i="13"/>
  <c r="I921" i="13"/>
  <c r="I922" i="13"/>
  <c r="I923" i="13"/>
  <c r="I925" i="13"/>
  <c r="I926" i="13"/>
  <c r="I927" i="13"/>
  <c r="I929" i="13"/>
  <c r="I930" i="13"/>
  <c r="I931" i="13"/>
  <c r="I933" i="13"/>
  <c r="I934" i="13"/>
  <c r="I935" i="13"/>
  <c r="I937" i="13"/>
  <c r="I938" i="13"/>
  <c r="I939" i="13"/>
  <c r="I941" i="13"/>
  <c r="I942" i="13"/>
  <c r="I943" i="13"/>
  <c r="I945" i="13"/>
  <c r="I946" i="13"/>
  <c r="I947" i="13"/>
  <c r="I949" i="13"/>
  <c r="I950" i="13"/>
  <c r="I951" i="13"/>
  <c r="I953" i="13"/>
  <c r="I954" i="13"/>
  <c r="I955" i="13"/>
  <c r="I957" i="13"/>
  <c r="I958" i="13"/>
  <c r="I959" i="13"/>
  <c r="I960" i="13"/>
  <c r="I961" i="13"/>
  <c r="I962" i="13"/>
  <c r="I963" i="13"/>
  <c r="I965" i="13"/>
  <c r="I966" i="13"/>
  <c r="I967" i="13"/>
  <c r="I969" i="13"/>
  <c r="I970" i="13"/>
  <c r="I971" i="13"/>
  <c r="I973" i="13"/>
  <c r="I974" i="13"/>
  <c r="I975" i="13"/>
  <c r="I977" i="13"/>
  <c r="I978" i="13"/>
  <c r="I979" i="13"/>
  <c r="I981" i="13"/>
  <c r="I982" i="13"/>
  <c r="I983" i="13"/>
  <c r="I985" i="13"/>
  <c r="I986" i="13"/>
  <c r="I987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T1258" i="13"/>
  <c r="T1257" i="13"/>
  <c r="T1256" i="13"/>
  <c r="T1255" i="13"/>
  <c r="T1254" i="13"/>
  <c r="T1253" i="13"/>
  <c r="T1252" i="13"/>
  <c r="T1251" i="13"/>
  <c r="T1250" i="13"/>
  <c r="T1249" i="13"/>
  <c r="T1248" i="13"/>
  <c r="T1247" i="13"/>
  <c r="T1246" i="13"/>
  <c r="T1245" i="13"/>
  <c r="T1244" i="13"/>
  <c r="T1243" i="13"/>
  <c r="T1242" i="13"/>
  <c r="T1241" i="13"/>
  <c r="T1240" i="13"/>
  <c r="T1239" i="13"/>
  <c r="T1238" i="13"/>
  <c r="T1237" i="13"/>
  <c r="T1236" i="13"/>
  <c r="T1235" i="13"/>
  <c r="T1234" i="13"/>
  <c r="T1233" i="13"/>
  <c r="T1232" i="13"/>
  <c r="T1231" i="13"/>
  <c r="T1230" i="13"/>
  <c r="T1229" i="13"/>
  <c r="T1228" i="13"/>
  <c r="T1227" i="13"/>
  <c r="T1226" i="13"/>
  <c r="T1225" i="13"/>
  <c r="T1224" i="13"/>
  <c r="T1223" i="13"/>
  <c r="T1222" i="13"/>
  <c r="T1221" i="13"/>
  <c r="T1220" i="13"/>
  <c r="T1219" i="13"/>
  <c r="T1218" i="13"/>
  <c r="T1217" i="13"/>
  <c r="T1216" i="13"/>
  <c r="T1215" i="13"/>
  <c r="T1214" i="13"/>
  <c r="T1213" i="13"/>
  <c r="T1212" i="13"/>
  <c r="T1211" i="13"/>
  <c r="T1210" i="13"/>
  <c r="T1209" i="13"/>
  <c r="T1208" i="13"/>
  <c r="T1207" i="13"/>
  <c r="T1206" i="13"/>
  <c r="T1205" i="13"/>
  <c r="T1204" i="13"/>
  <c r="T1203" i="13"/>
  <c r="T1202" i="13"/>
  <c r="T1201" i="13"/>
  <c r="T1200" i="13"/>
  <c r="T1199" i="13"/>
  <c r="T1198" i="13"/>
  <c r="T1197" i="13"/>
  <c r="T1196" i="13"/>
  <c r="T1195" i="13"/>
  <c r="T1194" i="13"/>
  <c r="T1193" i="13"/>
  <c r="T1192" i="13"/>
  <c r="T1191" i="13"/>
  <c r="T1190" i="13"/>
  <c r="T1189" i="13"/>
  <c r="T1188" i="13"/>
  <c r="T1187" i="13"/>
  <c r="T1186" i="13"/>
  <c r="T1185" i="13"/>
  <c r="T1184" i="13"/>
  <c r="T1183" i="13"/>
  <c r="T1182" i="13"/>
  <c r="T1181" i="13"/>
  <c r="T1180" i="13"/>
  <c r="T1179" i="13"/>
  <c r="T1178" i="13"/>
  <c r="T1177" i="13"/>
  <c r="T1176" i="13"/>
  <c r="T1175" i="13"/>
  <c r="T1174" i="13"/>
  <c r="T1173" i="13"/>
  <c r="T1172" i="13"/>
  <c r="T1171" i="13"/>
  <c r="T1170" i="13"/>
  <c r="T1169" i="13"/>
  <c r="T1168" i="13"/>
  <c r="T1167" i="13"/>
  <c r="T1166" i="13"/>
  <c r="T1165" i="13"/>
  <c r="T1164" i="13"/>
  <c r="T1163" i="13"/>
  <c r="T1162" i="13"/>
  <c r="T1161" i="13"/>
  <c r="T1160" i="13"/>
  <c r="T1159" i="13"/>
  <c r="T1158" i="13"/>
  <c r="T1157" i="13"/>
  <c r="T1156" i="13"/>
  <c r="T1155" i="13"/>
  <c r="T1154" i="13"/>
  <c r="T1153" i="13"/>
  <c r="T1152" i="13"/>
  <c r="T1151" i="13"/>
  <c r="T1150" i="13"/>
  <c r="T1149" i="13"/>
  <c r="T1148" i="13"/>
  <c r="T1147" i="13"/>
  <c r="T1146" i="13"/>
  <c r="T1145" i="13"/>
  <c r="T1144" i="13"/>
  <c r="T1143" i="13"/>
  <c r="T1142" i="13"/>
  <c r="T1141" i="13"/>
  <c r="T1140" i="13"/>
  <c r="T1139" i="13"/>
  <c r="T1138" i="13"/>
  <c r="T1137" i="13"/>
  <c r="T1136" i="13"/>
  <c r="T1135" i="13"/>
  <c r="T1134" i="13"/>
  <c r="T1133" i="13"/>
  <c r="T1132" i="13"/>
  <c r="T1131" i="13"/>
  <c r="T1130" i="13"/>
  <c r="T1129" i="13"/>
  <c r="T1128" i="13"/>
  <c r="T1127" i="13"/>
  <c r="T1126" i="13"/>
  <c r="T1125" i="13"/>
  <c r="T1124" i="13"/>
  <c r="T1123" i="13"/>
  <c r="T1122" i="13"/>
  <c r="T1121" i="13"/>
  <c r="T1120" i="13"/>
  <c r="T1119" i="13"/>
  <c r="T1118" i="13"/>
  <c r="T1117" i="13"/>
  <c r="T1116" i="13"/>
  <c r="T1115" i="13"/>
  <c r="T1114" i="13"/>
  <c r="T1113" i="13"/>
  <c r="T1112" i="13"/>
  <c r="T1111" i="13"/>
  <c r="T1110" i="13"/>
  <c r="T1109" i="13"/>
  <c r="T1108" i="13"/>
  <c r="T1107" i="13"/>
  <c r="T1106" i="13"/>
  <c r="T1105" i="13"/>
  <c r="T1104" i="13"/>
  <c r="T1103" i="13"/>
  <c r="T1102" i="13"/>
  <c r="T1101" i="13"/>
  <c r="T1100" i="13"/>
  <c r="T1099" i="13"/>
  <c r="T1098" i="13"/>
  <c r="T1097" i="13"/>
  <c r="T1096" i="13"/>
  <c r="T1095" i="13"/>
  <c r="T1094" i="13"/>
  <c r="T1093" i="13"/>
  <c r="T1092" i="13"/>
  <c r="T1091" i="13"/>
  <c r="T1090" i="13"/>
  <c r="T1089" i="13"/>
  <c r="T1088" i="13"/>
  <c r="T1087" i="13"/>
  <c r="T1086" i="13"/>
  <c r="T1085" i="13"/>
  <c r="T1084" i="13"/>
  <c r="T1083" i="13"/>
  <c r="T1082" i="13"/>
  <c r="T1081" i="13"/>
  <c r="T1080" i="13"/>
  <c r="T1079" i="13"/>
  <c r="T1078" i="13"/>
  <c r="T1077" i="13"/>
  <c r="T1076" i="13"/>
  <c r="T1075" i="13"/>
  <c r="T1074" i="13"/>
  <c r="T1073" i="13"/>
  <c r="T1072" i="13"/>
  <c r="T1071" i="13"/>
  <c r="T1070" i="13"/>
  <c r="T1069" i="13"/>
  <c r="T1068" i="13"/>
  <c r="T1067" i="13"/>
  <c r="T1066" i="13"/>
  <c r="T1065" i="13"/>
  <c r="T1064" i="13"/>
  <c r="T1063" i="13"/>
  <c r="T1062" i="13"/>
  <c r="T1061" i="13"/>
  <c r="T1060" i="13"/>
  <c r="T1059" i="13"/>
  <c r="T1058" i="13"/>
  <c r="T1057" i="13"/>
  <c r="T1056" i="13"/>
  <c r="T1055" i="13"/>
  <c r="T1054" i="13"/>
  <c r="T1053" i="13"/>
  <c r="T1052" i="13"/>
  <c r="T1051" i="13"/>
  <c r="T1050" i="13"/>
  <c r="T1049" i="13"/>
  <c r="T1048" i="13"/>
  <c r="T1047" i="13"/>
  <c r="T1046" i="13"/>
  <c r="T1045" i="13"/>
  <c r="T1044" i="13"/>
  <c r="T1043" i="13"/>
  <c r="T1042" i="13"/>
  <c r="T1041" i="13"/>
  <c r="T1040" i="13"/>
  <c r="T1039" i="13"/>
  <c r="T1038" i="13"/>
  <c r="T1037" i="13"/>
  <c r="T1036" i="13"/>
  <c r="T1035" i="13"/>
  <c r="T1034" i="13"/>
  <c r="T1033" i="13"/>
  <c r="T1032" i="13"/>
  <c r="T1031" i="13"/>
  <c r="T1030" i="13"/>
  <c r="T1029" i="13"/>
  <c r="T1028" i="13"/>
  <c r="T1027" i="13"/>
  <c r="T1026" i="13"/>
  <c r="T1025" i="13"/>
  <c r="T1024" i="13"/>
  <c r="T1023" i="13"/>
  <c r="T1022" i="13"/>
  <c r="T1021" i="13"/>
  <c r="T1020" i="13"/>
  <c r="T1019" i="13"/>
  <c r="T1018" i="13"/>
  <c r="T1017" i="13"/>
  <c r="T1016" i="13"/>
  <c r="T1015" i="13"/>
  <c r="T1014" i="13"/>
  <c r="T1013" i="13"/>
  <c r="T1012" i="13"/>
  <c r="T1011" i="13"/>
  <c r="T1010" i="13"/>
  <c r="T1009" i="13"/>
  <c r="T1008" i="13"/>
  <c r="T1007" i="13"/>
  <c r="T1006" i="13"/>
  <c r="T1005" i="13"/>
  <c r="T1004" i="13"/>
  <c r="T1003" i="13"/>
  <c r="T1002" i="13"/>
  <c r="T1001" i="13"/>
  <c r="T1000" i="13"/>
  <c r="T999" i="13"/>
  <c r="T998" i="13"/>
  <c r="T997" i="13"/>
  <c r="T996" i="13"/>
  <c r="T995" i="13"/>
  <c r="T994" i="13"/>
  <c r="T993" i="13"/>
  <c r="T992" i="13"/>
  <c r="T991" i="13"/>
  <c r="T990" i="13"/>
  <c r="T989" i="13"/>
  <c r="T988" i="13"/>
  <c r="T987" i="13"/>
  <c r="T986" i="13"/>
  <c r="T985" i="13"/>
  <c r="T984" i="13"/>
  <c r="T983" i="13"/>
  <c r="T982" i="13"/>
  <c r="T981" i="13"/>
  <c r="T980" i="13"/>
  <c r="T979" i="13"/>
  <c r="T978" i="13"/>
  <c r="T977" i="13"/>
  <c r="T976" i="13"/>
  <c r="T975" i="13"/>
  <c r="T974" i="13"/>
  <c r="T973" i="13"/>
  <c r="T972" i="13"/>
  <c r="T971" i="13"/>
  <c r="T970" i="13"/>
  <c r="T969" i="13"/>
  <c r="T968" i="13"/>
  <c r="T967" i="13"/>
  <c r="T966" i="13"/>
  <c r="T965" i="13"/>
  <c r="T964" i="13"/>
  <c r="T963" i="13"/>
  <c r="T962" i="13"/>
  <c r="T961" i="13"/>
  <c r="T960" i="13"/>
  <c r="T959" i="13"/>
  <c r="T958" i="13"/>
  <c r="T957" i="13"/>
  <c r="T956" i="13"/>
  <c r="T955" i="13"/>
  <c r="T954" i="13"/>
  <c r="T953" i="13"/>
  <c r="T952" i="13"/>
  <c r="T951" i="13"/>
  <c r="T950" i="13"/>
  <c r="T949" i="13"/>
  <c r="T948" i="13"/>
  <c r="T947" i="13"/>
  <c r="T946" i="13"/>
  <c r="T945" i="13"/>
  <c r="T944" i="13"/>
  <c r="T943" i="13"/>
  <c r="T942" i="13"/>
  <c r="T941" i="13"/>
  <c r="T940" i="13"/>
  <c r="T939" i="13"/>
  <c r="T938" i="13"/>
  <c r="T937" i="13"/>
  <c r="T936" i="13"/>
  <c r="T935" i="13"/>
  <c r="T934" i="13"/>
  <c r="T933" i="13"/>
  <c r="T932" i="13"/>
  <c r="T931" i="13"/>
  <c r="T930" i="13"/>
  <c r="T929" i="13"/>
  <c r="T928" i="13"/>
  <c r="T927" i="13"/>
  <c r="T926" i="13"/>
  <c r="T925" i="13"/>
  <c r="T924" i="13"/>
  <c r="T923" i="13"/>
  <c r="T922" i="13"/>
  <c r="T921" i="13"/>
  <c r="T920" i="13"/>
  <c r="T919" i="13"/>
  <c r="T918" i="13"/>
  <c r="T917" i="13"/>
  <c r="T916" i="13"/>
  <c r="T915" i="13"/>
  <c r="T914" i="13"/>
  <c r="T913" i="13"/>
  <c r="T912" i="13"/>
  <c r="T911" i="13"/>
  <c r="T910" i="13"/>
  <c r="T909" i="13"/>
  <c r="T908" i="13"/>
  <c r="T907" i="13"/>
  <c r="T906" i="13"/>
  <c r="T905" i="13"/>
  <c r="T904" i="13"/>
  <c r="T903" i="13"/>
  <c r="T902" i="13"/>
  <c r="T901" i="13"/>
  <c r="T900" i="13"/>
  <c r="T899" i="13"/>
  <c r="T898" i="13"/>
  <c r="T897" i="13"/>
  <c r="T896" i="13"/>
  <c r="T895" i="13"/>
  <c r="T894" i="13"/>
  <c r="T893" i="13"/>
  <c r="T892" i="13"/>
  <c r="T891" i="13"/>
  <c r="T890" i="13"/>
  <c r="T889" i="13"/>
  <c r="T888" i="13"/>
  <c r="T887" i="13"/>
  <c r="T886" i="13"/>
  <c r="T885" i="13"/>
  <c r="T884" i="13"/>
  <c r="T883" i="13"/>
  <c r="T882" i="13"/>
  <c r="T881" i="13"/>
  <c r="T880" i="13"/>
  <c r="T879" i="13"/>
  <c r="T878" i="13"/>
  <c r="T877" i="13"/>
  <c r="T876" i="13"/>
  <c r="T875" i="13"/>
  <c r="T874" i="13"/>
  <c r="T873" i="13"/>
  <c r="T872" i="13"/>
  <c r="T871" i="13"/>
  <c r="T870" i="13"/>
  <c r="T869" i="13"/>
  <c r="T868" i="13"/>
  <c r="T867" i="13"/>
  <c r="T866" i="13"/>
  <c r="T865" i="13"/>
  <c r="T864" i="13"/>
  <c r="T863" i="13"/>
  <c r="T862" i="13"/>
  <c r="T861" i="13"/>
  <c r="T860" i="13"/>
  <c r="T859" i="13"/>
  <c r="T858" i="13"/>
  <c r="T857" i="13"/>
  <c r="T856" i="13"/>
  <c r="T855" i="13"/>
  <c r="T854" i="13"/>
  <c r="T853" i="13"/>
  <c r="T852" i="13"/>
  <c r="T851" i="13"/>
  <c r="T850" i="13"/>
  <c r="T849" i="13"/>
  <c r="T848" i="13"/>
  <c r="T847" i="13"/>
  <c r="T846" i="13"/>
  <c r="T845" i="13"/>
  <c r="T844" i="13"/>
  <c r="T843" i="13"/>
  <c r="T842" i="13"/>
  <c r="T841" i="13"/>
  <c r="T840" i="13"/>
  <c r="T839" i="13"/>
  <c r="T838" i="13"/>
  <c r="T837" i="13"/>
  <c r="T836" i="13"/>
  <c r="T835" i="13"/>
  <c r="T834" i="13"/>
  <c r="T833" i="13"/>
  <c r="T832" i="13"/>
  <c r="T831" i="13"/>
  <c r="T830" i="13"/>
  <c r="T829" i="13"/>
  <c r="T828" i="13"/>
  <c r="T827" i="13"/>
  <c r="T826" i="13"/>
  <c r="T825" i="13"/>
  <c r="T824" i="13"/>
  <c r="T823" i="13"/>
  <c r="T822" i="13"/>
  <c r="T821" i="13"/>
  <c r="T820" i="13"/>
  <c r="T819" i="13"/>
  <c r="T818" i="13"/>
  <c r="T817" i="13"/>
  <c r="T816" i="13"/>
  <c r="T815" i="13"/>
  <c r="T814" i="13"/>
  <c r="T813" i="13"/>
  <c r="T812" i="13"/>
  <c r="T811" i="13"/>
  <c r="T810" i="13"/>
  <c r="T809" i="13"/>
  <c r="T808" i="13"/>
  <c r="T807" i="13"/>
  <c r="T806" i="13"/>
  <c r="T805" i="13"/>
  <c r="T804" i="13"/>
  <c r="T803" i="13"/>
  <c r="T802" i="13"/>
  <c r="T801" i="13"/>
  <c r="T800" i="13"/>
  <c r="T799" i="13"/>
  <c r="T798" i="13"/>
  <c r="T797" i="13"/>
  <c r="T796" i="13"/>
  <c r="T795" i="13"/>
  <c r="T794" i="13"/>
  <c r="T793" i="13"/>
  <c r="T792" i="13"/>
  <c r="T791" i="13"/>
  <c r="T790" i="13"/>
  <c r="T789" i="13"/>
  <c r="T788" i="13"/>
  <c r="T787" i="13"/>
  <c r="T786" i="13"/>
  <c r="T785" i="13"/>
  <c r="T784" i="13"/>
  <c r="T783" i="13"/>
  <c r="T782" i="13"/>
  <c r="T781" i="13"/>
  <c r="T780" i="13"/>
  <c r="T779" i="13"/>
  <c r="T778" i="13"/>
  <c r="T777" i="13"/>
  <c r="T776" i="13"/>
  <c r="T775" i="13"/>
  <c r="T774" i="13"/>
  <c r="T773" i="13"/>
  <c r="T772" i="13"/>
  <c r="T771" i="13"/>
  <c r="T770" i="13"/>
  <c r="T769" i="13"/>
  <c r="T768" i="13"/>
  <c r="T767" i="13"/>
  <c r="T766" i="13"/>
  <c r="T765" i="13"/>
  <c r="T764" i="13"/>
  <c r="T763" i="13"/>
  <c r="T762" i="13"/>
  <c r="T761" i="13"/>
  <c r="T760" i="13"/>
  <c r="T759" i="13"/>
  <c r="T758" i="13"/>
  <c r="T757" i="13"/>
  <c r="T756" i="13"/>
  <c r="T755" i="13"/>
  <c r="T754" i="13"/>
  <c r="T753" i="13"/>
  <c r="T752" i="13"/>
  <c r="T751" i="13"/>
  <c r="T750" i="13"/>
  <c r="T749" i="13"/>
  <c r="T748" i="13"/>
  <c r="T747" i="13"/>
  <c r="T746" i="13"/>
  <c r="T745" i="13"/>
  <c r="T744" i="13"/>
  <c r="T743" i="13"/>
  <c r="T742" i="13"/>
  <c r="T741" i="13"/>
  <c r="T740" i="13"/>
  <c r="T739" i="13"/>
  <c r="T738" i="13"/>
  <c r="T737" i="13"/>
  <c r="T736" i="13"/>
  <c r="T735" i="13"/>
  <c r="T734" i="13"/>
  <c r="T733" i="13"/>
  <c r="T732" i="13"/>
  <c r="T731" i="13"/>
  <c r="T730" i="13"/>
  <c r="T729" i="13"/>
  <c r="T728" i="13"/>
  <c r="T727" i="13"/>
  <c r="T726" i="13"/>
  <c r="T725" i="13"/>
  <c r="T724" i="13"/>
  <c r="T723" i="13"/>
  <c r="T722" i="13"/>
  <c r="T721" i="13"/>
  <c r="T720" i="13"/>
  <c r="T719" i="13"/>
  <c r="T718" i="13"/>
  <c r="T717" i="13"/>
  <c r="T716" i="13"/>
  <c r="T715" i="13"/>
  <c r="T714" i="13"/>
  <c r="T713" i="13"/>
  <c r="T712" i="13"/>
  <c r="T711" i="13"/>
  <c r="T710" i="13"/>
  <c r="T709" i="13"/>
  <c r="T708" i="13"/>
  <c r="T707" i="13"/>
  <c r="T706" i="13"/>
  <c r="T705" i="13"/>
  <c r="T704" i="13"/>
  <c r="T703" i="13"/>
  <c r="T702" i="13"/>
  <c r="T701" i="13"/>
  <c r="T700" i="13"/>
  <c r="T699" i="13"/>
  <c r="T698" i="13"/>
  <c r="T697" i="13"/>
  <c r="T696" i="13"/>
  <c r="T695" i="13"/>
  <c r="T694" i="13"/>
  <c r="T693" i="13"/>
  <c r="T692" i="13"/>
  <c r="T691" i="13"/>
  <c r="T690" i="13"/>
  <c r="T689" i="13"/>
  <c r="T688" i="13"/>
  <c r="T687" i="13"/>
  <c r="T686" i="13"/>
  <c r="T685" i="13"/>
  <c r="T684" i="13"/>
  <c r="T683" i="13"/>
  <c r="T682" i="13"/>
  <c r="T681" i="13"/>
  <c r="T680" i="13"/>
  <c r="T679" i="13"/>
  <c r="T678" i="13"/>
  <c r="T677" i="13"/>
  <c r="T676" i="13"/>
  <c r="T675" i="13"/>
  <c r="T674" i="13"/>
  <c r="T673" i="13"/>
  <c r="T672" i="13"/>
  <c r="T671" i="13"/>
  <c r="T670" i="13"/>
  <c r="T669" i="13"/>
  <c r="T668" i="13"/>
  <c r="T667" i="13"/>
  <c r="T666" i="13"/>
  <c r="T665" i="13"/>
  <c r="T664" i="13"/>
  <c r="T663" i="13"/>
  <c r="T662" i="13"/>
  <c r="T661" i="13"/>
  <c r="T660" i="13"/>
  <c r="T659" i="13"/>
  <c r="T658" i="13"/>
  <c r="T657" i="13"/>
  <c r="T656" i="13"/>
  <c r="T655" i="13"/>
  <c r="T654" i="13"/>
  <c r="T653" i="13"/>
  <c r="T652" i="13"/>
  <c r="T651" i="13"/>
  <c r="T650" i="13"/>
  <c r="T649" i="13"/>
  <c r="T648" i="13"/>
  <c r="T647" i="13"/>
  <c r="T646" i="13"/>
  <c r="T645" i="13"/>
  <c r="T644" i="13"/>
  <c r="T643" i="13"/>
  <c r="T642" i="13"/>
  <c r="T641" i="13"/>
  <c r="T640" i="13"/>
  <c r="T639" i="13"/>
  <c r="T638" i="13"/>
  <c r="T637" i="13"/>
  <c r="T636" i="13"/>
  <c r="T635" i="13"/>
  <c r="T634" i="13"/>
  <c r="T633" i="13"/>
  <c r="T632" i="13"/>
  <c r="T631" i="13"/>
  <c r="T630" i="13"/>
  <c r="T629" i="13"/>
  <c r="T628" i="13"/>
  <c r="T627" i="13"/>
  <c r="T626" i="13"/>
  <c r="T625" i="13"/>
  <c r="T624" i="13"/>
  <c r="T623" i="13"/>
  <c r="T622" i="13"/>
  <c r="T621" i="13"/>
  <c r="T620" i="13"/>
  <c r="T619" i="13"/>
  <c r="T618" i="13"/>
  <c r="T617" i="13"/>
  <c r="T616" i="13"/>
  <c r="T615" i="13"/>
  <c r="T614" i="13"/>
  <c r="T613" i="13"/>
  <c r="T612" i="13"/>
  <c r="T611" i="13"/>
  <c r="T610" i="13"/>
  <c r="T609" i="13"/>
  <c r="T608" i="13"/>
  <c r="T607" i="13"/>
  <c r="T606" i="13"/>
  <c r="T605" i="13"/>
  <c r="T604" i="13"/>
  <c r="T603" i="13"/>
  <c r="T602" i="13"/>
  <c r="T601" i="13"/>
  <c r="T600" i="13"/>
  <c r="T599" i="13"/>
  <c r="T598" i="13"/>
  <c r="T597" i="13"/>
  <c r="T596" i="13"/>
  <c r="T595" i="13"/>
  <c r="T594" i="13"/>
  <c r="T593" i="13"/>
  <c r="T592" i="13"/>
  <c r="T591" i="13"/>
  <c r="T590" i="13"/>
  <c r="T589" i="13"/>
  <c r="T588" i="13"/>
  <c r="T587" i="13"/>
  <c r="T586" i="13"/>
  <c r="T585" i="13"/>
  <c r="T584" i="13"/>
  <c r="T583" i="13"/>
  <c r="T582" i="13"/>
  <c r="T581" i="13"/>
  <c r="T580" i="13"/>
  <c r="T579" i="13"/>
  <c r="T578" i="13"/>
  <c r="T577" i="13"/>
  <c r="T576" i="13"/>
  <c r="T575" i="13"/>
  <c r="T574" i="13"/>
  <c r="T573" i="13"/>
  <c r="T572" i="13"/>
  <c r="T571" i="13"/>
  <c r="T570" i="13"/>
  <c r="T569" i="13"/>
  <c r="T568" i="13"/>
  <c r="T567" i="13"/>
  <c r="T566" i="13"/>
  <c r="T565" i="13"/>
  <c r="T564" i="13"/>
  <c r="T563" i="13"/>
  <c r="T562" i="13"/>
  <c r="T561" i="13"/>
  <c r="T560" i="13"/>
  <c r="T559" i="13"/>
  <c r="T558" i="13"/>
  <c r="T557" i="13"/>
  <c r="T556" i="13"/>
  <c r="T555" i="13"/>
  <c r="T554" i="13"/>
  <c r="T553" i="13"/>
  <c r="T552" i="13"/>
  <c r="T551" i="13"/>
  <c r="T550" i="13"/>
  <c r="T549" i="13"/>
  <c r="T548" i="13"/>
  <c r="T547" i="13"/>
  <c r="T546" i="13"/>
  <c r="T545" i="13"/>
  <c r="T544" i="13"/>
  <c r="T543" i="13"/>
  <c r="T542" i="13"/>
  <c r="T541" i="13"/>
  <c r="T540" i="13"/>
  <c r="T539" i="13"/>
  <c r="T538" i="13"/>
  <c r="T537" i="13"/>
  <c r="T536" i="13"/>
  <c r="T535" i="13"/>
  <c r="T534" i="13"/>
  <c r="T533" i="13"/>
  <c r="T532" i="13"/>
  <c r="T531" i="13"/>
  <c r="T530" i="13"/>
  <c r="T529" i="13"/>
  <c r="T528" i="13"/>
  <c r="T527" i="13"/>
  <c r="T526" i="13"/>
  <c r="T525" i="13"/>
  <c r="T524" i="13"/>
  <c r="T523" i="13"/>
  <c r="T522" i="13"/>
  <c r="T521" i="13"/>
  <c r="T520" i="13"/>
  <c r="T519" i="13"/>
  <c r="T518" i="13"/>
  <c r="T517" i="13"/>
  <c r="T516" i="13"/>
  <c r="T515" i="13"/>
  <c r="T514" i="13"/>
  <c r="T513" i="13"/>
  <c r="T512" i="13"/>
  <c r="T511" i="13"/>
  <c r="T510" i="13"/>
  <c r="T509" i="13"/>
  <c r="T508" i="13"/>
  <c r="T507" i="13"/>
  <c r="T506" i="13"/>
  <c r="T505" i="13"/>
  <c r="T504" i="13"/>
  <c r="T503" i="13"/>
  <c r="T502" i="13"/>
  <c r="T501" i="13"/>
  <c r="T500" i="13"/>
  <c r="T499" i="13"/>
  <c r="T498" i="13"/>
  <c r="T497" i="13"/>
  <c r="T496" i="13"/>
  <c r="T495" i="13"/>
  <c r="T494" i="13"/>
  <c r="T493" i="13"/>
  <c r="T492" i="13"/>
  <c r="T491" i="13"/>
  <c r="T490" i="13"/>
  <c r="T489" i="13"/>
  <c r="T488" i="13"/>
  <c r="T487" i="13"/>
  <c r="T486" i="13"/>
  <c r="T485" i="13"/>
  <c r="T484" i="13"/>
  <c r="T483" i="13"/>
  <c r="T482" i="13"/>
  <c r="T481" i="13"/>
  <c r="T480" i="13"/>
  <c r="T479" i="13"/>
  <c r="T478" i="13"/>
  <c r="T477" i="13"/>
  <c r="T476" i="13"/>
  <c r="T475" i="13"/>
  <c r="T474" i="13"/>
  <c r="T473" i="13"/>
  <c r="T472" i="13"/>
  <c r="T471" i="13"/>
  <c r="T470" i="13"/>
  <c r="T469" i="13"/>
  <c r="T468" i="13"/>
  <c r="T467" i="13"/>
  <c r="T466" i="13"/>
  <c r="T465" i="13"/>
  <c r="T464" i="13"/>
  <c r="T463" i="13"/>
  <c r="T462" i="13"/>
  <c r="T461" i="13"/>
  <c r="T460" i="13"/>
  <c r="T459" i="13"/>
  <c r="T458" i="13"/>
  <c r="T457" i="13"/>
  <c r="T456" i="13"/>
  <c r="T455" i="13"/>
  <c r="T454" i="13"/>
  <c r="T453" i="13"/>
  <c r="T452" i="13"/>
  <c r="T451" i="13"/>
  <c r="T450" i="13"/>
  <c r="T449" i="13"/>
  <c r="T448" i="13"/>
  <c r="T447" i="13"/>
  <c r="T446" i="13"/>
  <c r="T445" i="13"/>
  <c r="T444" i="13"/>
  <c r="T443" i="13"/>
  <c r="T442" i="13"/>
  <c r="T441" i="13"/>
  <c r="T440" i="13"/>
  <c r="T439" i="13"/>
  <c r="T438" i="13"/>
  <c r="T437" i="13"/>
  <c r="T436" i="13"/>
  <c r="T435" i="13"/>
  <c r="T434" i="13"/>
  <c r="T433" i="13"/>
  <c r="T432" i="13"/>
  <c r="T431" i="13"/>
  <c r="T430" i="13"/>
  <c r="T429" i="13"/>
  <c r="T428" i="13"/>
  <c r="T427" i="13"/>
  <c r="T426" i="13"/>
  <c r="T425" i="13"/>
  <c r="T424" i="13"/>
  <c r="T423" i="13"/>
  <c r="T422" i="13"/>
  <c r="T421" i="13"/>
  <c r="T420" i="13"/>
  <c r="T419" i="13"/>
  <c r="T418" i="13"/>
  <c r="T417" i="13"/>
  <c r="T416" i="13"/>
  <c r="T415" i="13"/>
  <c r="T414" i="13"/>
  <c r="T413" i="13"/>
  <c r="T412" i="13"/>
  <c r="T411" i="13"/>
  <c r="T410" i="13"/>
  <c r="T409" i="13"/>
  <c r="T408" i="13"/>
  <c r="T407" i="13"/>
  <c r="T406" i="13"/>
  <c r="T405" i="13"/>
  <c r="T404" i="13"/>
  <c r="T403" i="13"/>
  <c r="T402" i="13"/>
  <c r="T401" i="13"/>
  <c r="T400" i="13"/>
  <c r="T399" i="13"/>
  <c r="T398" i="13"/>
  <c r="T397" i="13"/>
  <c r="T396" i="13"/>
  <c r="T395" i="13"/>
  <c r="T394" i="13"/>
  <c r="T393" i="13"/>
  <c r="T392" i="13"/>
  <c r="T391" i="13"/>
  <c r="T390" i="13"/>
  <c r="T389" i="13"/>
  <c r="T388" i="13"/>
  <c r="T387" i="13"/>
  <c r="T386" i="13"/>
  <c r="T385" i="13"/>
  <c r="T384" i="13"/>
  <c r="T383" i="13"/>
  <c r="T382" i="13"/>
  <c r="T381" i="13"/>
  <c r="T380" i="13"/>
  <c r="T379" i="13"/>
  <c r="T378" i="13"/>
  <c r="T377" i="13"/>
  <c r="T376" i="13"/>
  <c r="T375" i="13"/>
  <c r="T374" i="13"/>
  <c r="T373" i="13"/>
  <c r="T372" i="13"/>
  <c r="T371" i="13"/>
  <c r="T370" i="13"/>
  <c r="T369" i="13"/>
  <c r="T368" i="13"/>
  <c r="T367" i="13"/>
  <c r="T366" i="13"/>
  <c r="T365" i="13"/>
  <c r="T364" i="13"/>
  <c r="T363" i="13"/>
  <c r="T362" i="13"/>
  <c r="T361" i="13"/>
  <c r="T360" i="13"/>
  <c r="T359" i="13"/>
  <c r="T358" i="13"/>
  <c r="T357" i="13"/>
  <c r="T356" i="13"/>
  <c r="T355" i="13"/>
  <c r="T354" i="13"/>
  <c r="T353" i="13"/>
  <c r="T352" i="13"/>
  <c r="T351" i="13"/>
  <c r="T350" i="13"/>
  <c r="T349" i="13"/>
  <c r="T348" i="13"/>
  <c r="T347" i="13"/>
  <c r="T346" i="13"/>
  <c r="T345" i="13"/>
  <c r="T344" i="13"/>
  <c r="T343" i="13"/>
  <c r="T342" i="13"/>
  <c r="T341" i="13"/>
  <c r="T340" i="13"/>
  <c r="T339" i="13"/>
  <c r="T338" i="13"/>
  <c r="T337" i="13"/>
  <c r="T336" i="13"/>
  <c r="T335" i="13"/>
  <c r="T334" i="13"/>
  <c r="T333" i="13"/>
  <c r="T332" i="13"/>
  <c r="T331" i="13"/>
  <c r="T330" i="13"/>
  <c r="T329" i="13"/>
  <c r="T328" i="13"/>
  <c r="T327" i="13"/>
  <c r="T326" i="13"/>
  <c r="T325" i="13"/>
  <c r="T324" i="13"/>
  <c r="T323" i="13"/>
  <c r="T322" i="13"/>
  <c r="T321" i="13"/>
  <c r="T320" i="13"/>
  <c r="T319" i="13"/>
  <c r="T318" i="13"/>
  <c r="T317" i="13"/>
  <c r="T316" i="13"/>
  <c r="T315" i="13"/>
  <c r="T314" i="13"/>
  <c r="T313" i="13"/>
  <c r="T312" i="13"/>
  <c r="T311" i="13"/>
  <c r="T310" i="13"/>
  <c r="T309" i="13"/>
  <c r="T308" i="13"/>
  <c r="T307" i="13"/>
  <c r="T306" i="13"/>
  <c r="T305" i="13"/>
  <c r="T304" i="13"/>
  <c r="T303" i="13"/>
  <c r="T302" i="13"/>
  <c r="T301" i="13"/>
  <c r="T300" i="13"/>
  <c r="T299" i="13"/>
  <c r="T298" i="13"/>
  <c r="T297" i="13"/>
  <c r="T296" i="13"/>
  <c r="T295" i="13"/>
  <c r="T294" i="13"/>
  <c r="T293" i="13"/>
  <c r="T292" i="13"/>
  <c r="T291" i="13"/>
  <c r="T290" i="13"/>
  <c r="T289" i="13"/>
  <c r="T288" i="13"/>
  <c r="T287" i="13"/>
  <c r="T286" i="13"/>
  <c r="T285" i="13"/>
  <c r="T284" i="13"/>
  <c r="T283" i="13"/>
  <c r="T282" i="13"/>
  <c r="T281" i="13"/>
  <c r="T280" i="13"/>
  <c r="T279" i="13"/>
  <c r="T278" i="13"/>
  <c r="T277" i="13"/>
  <c r="T276" i="13"/>
  <c r="T275" i="13"/>
  <c r="T274" i="13"/>
  <c r="T273" i="13"/>
  <c r="T272" i="13"/>
  <c r="T271" i="13"/>
  <c r="T270" i="13"/>
  <c r="T269" i="13"/>
  <c r="T268" i="13"/>
  <c r="T267" i="13"/>
  <c r="T266" i="13"/>
  <c r="T265" i="13"/>
  <c r="T264" i="13"/>
  <c r="T263" i="13"/>
  <c r="T262" i="13"/>
  <c r="T261" i="13"/>
  <c r="T260" i="13"/>
  <c r="T259" i="13"/>
  <c r="T258" i="13"/>
  <c r="T257" i="13"/>
  <c r="T256" i="13"/>
  <c r="T255" i="13"/>
  <c r="T254" i="13"/>
  <c r="T253" i="13"/>
  <c r="T252" i="13"/>
  <c r="T251" i="13"/>
  <c r="T250" i="13"/>
  <c r="T249" i="13"/>
  <c r="T248" i="13"/>
  <c r="T247" i="13"/>
  <c r="T246" i="13"/>
  <c r="T245" i="13"/>
  <c r="T244" i="13"/>
  <c r="T243" i="13"/>
  <c r="T242" i="13"/>
  <c r="T241" i="13"/>
  <c r="T240" i="13"/>
  <c r="T239" i="13"/>
  <c r="T238" i="13"/>
  <c r="T237" i="13"/>
  <c r="T236" i="13"/>
  <c r="T235" i="13"/>
  <c r="T234" i="13"/>
  <c r="T233" i="13"/>
  <c r="T232" i="13"/>
  <c r="T231" i="13"/>
  <c r="T230" i="13"/>
  <c r="T229" i="13"/>
  <c r="T228" i="13"/>
  <c r="T227" i="13"/>
  <c r="T226" i="13"/>
  <c r="T225" i="13"/>
  <c r="T224" i="13"/>
  <c r="T223" i="13"/>
  <c r="T222" i="13"/>
  <c r="T221" i="13"/>
  <c r="T220" i="13"/>
  <c r="T219" i="13"/>
  <c r="T218" i="13"/>
  <c r="T217" i="13"/>
  <c r="T216" i="13"/>
  <c r="T215" i="13"/>
  <c r="T214" i="13"/>
  <c r="T213" i="13"/>
  <c r="T212" i="13"/>
  <c r="T211" i="13"/>
  <c r="T210" i="13"/>
  <c r="T209" i="13"/>
  <c r="T208" i="13"/>
  <c r="T207" i="13"/>
  <c r="T206" i="13"/>
  <c r="T205" i="13"/>
  <c r="T204" i="13"/>
  <c r="T203" i="13"/>
  <c r="T202" i="13"/>
  <c r="T201" i="13"/>
  <c r="T200" i="13"/>
  <c r="T199" i="13"/>
  <c r="T198" i="13"/>
  <c r="T197" i="13"/>
  <c r="T196" i="13"/>
  <c r="T195" i="13"/>
  <c r="T194" i="13"/>
  <c r="T193" i="13"/>
  <c r="T192" i="13"/>
  <c r="T191" i="13"/>
  <c r="T190" i="13"/>
  <c r="T189" i="13"/>
  <c r="T188" i="13"/>
  <c r="T187" i="13"/>
  <c r="T186" i="13"/>
  <c r="T185" i="13"/>
  <c r="T184" i="13"/>
  <c r="T183" i="13"/>
  <c r="T182" i="13"/>
  <c r="T181" i="13"/>
  <c r="T180" i="13"/>
  <c r="T179" i="13"/>
  <c r="T178" i="13"/>
  <c r="T177" i="13"/>
  <c r="T176" i="13"/>
  <c r="T175" i="13"/>
  <c r="T174" i="13"/>
  <c r="T173" i="13"/>
  <c r="T172" i="13"/>
  <c r="T171" i="13"/>
  <c r="T170" i="13"/>
  <c r="T169" i="13"/>
  <c r="T168" i="13"/>
  <c r="T167" i="13"/>
  <c r="T166" i="13"/>
  <c r="T165" i="13"/>
  <c r="T164" i="13"/>
  <c r="T163" i="13"/>
  <c r="T162" i="13"/>
  <c r="T161" i="13"/>
  <c r="T160" i="13"/>
  <c r="T159" i="13"/>
  <c r="T158" i="13"/>
  <c r="T157" i="13"/>
  <c r="T156" i="13"/>
  <c r="T155" i="13"/>
  <c r="T154" i="13"/>
  <c r="T153" i="13"/>
  <c r="T152" i="13"/>
  <c r="T151" i="13"/>
  <c r="T150" i="13"/>
  <c r="T149" i="13"/>
  <c r="T148" i="13"/>
  <c r="T147" i="13"/>
  <c r="T146" i="13"/>
  <c r="T145" i="13"/>
  <c r="T144" i="13"/>
  <c r="T143" i="13"/>
  <c r="T142" i="13"/>
  <c r="T141" i="13"/>
  <c r="T140" i="13"/>
  <c r="T139" i="13"/>
  <c r="T138" i="13"/>
  <c r="T137" i="13"/>
  <c r="T136" i="13"/>
  <c r="T135" i="13"/>
  <c r="T134" i="13"/>
  <c r="T133" i="13"/>
  <c r="T132" i="13"/>
  <c r="T131" i="13"/>
  <c r="T130" i="13"/>
  <c r="T129" i="13"/>
  <c r="T128" i="13"/>
  <c r="T127" i="13"/>
  <c r="T126" i="13"/>
  <c r="T125" i="13"/>
  <c r="T124" i="13"/>
  <c r="T123" i="13"/>
  <c r="T122" i="13"/>
  <c r="T121" i="13"/>
  <c r="T120" i="13"/>
  <c r="T119" i="13"/>
  <c r="T118" i="13"/>
  <c r="T117" i="13"/>
  <c r="T116" i="13"/>
  <c r="T115" i="13"/>
  <c r="T114" i="13"/>
  <c r="T113" i="13"/>
  <c r="T112" i="13"/>
  <c r="T111" i="13"/>
  <c r="T110" i="13"/>
  <c r="T109" i="13"/>
  <c r="T108" i="13"/>
  <c r="T107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1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T5" i="13"/>
  <c r="T4" i="13"/>
  <c r="T3" i="13"/>
  <c r="T2" i="13"/>
  <c r="M2" i="3"/>
  <c r="L2" i="3"/>
  <c r="L3" i="3"/>
  <c r="M3" i="3"/>
  <c r="F2" i="1"/>
  <c r="G3" i="1"/>
  <c r="G2" i="1"/>
  <c r="F3" i="1"/>
  <c r="I5" i="3"/>
  <c r="I9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5" i="3"/>
  <c r="I38" i="3"/>
  <c r="I3" i="3"/>
  <c r="I2" i="3"/>
  <c r="G3" i="3"/>
  <c r="G5" i="3"/>
  <c r="G9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35" i="3"/>
  <c r="G38" i="3"/>
  <c r="H3" i="3"/>
  <c r="H5" i="3"/>
  <c r="H9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5" i="3"/>
  <c r="H38" i="3"/>
  <c r="G2" i="3"/>
  <c r="H2" i="3"/>
  <c r="D32" i="22"/>
  <c r="C32" i="22"/>
  <c r="D31" i="22"/>
  <c r="C31" i="22"/>
  <c r="B31" i="22"/>
  <c r="D30" i="22"/>
  <c r="C30" i="22"/>
  <c r="B30" i="22"/>
  <c r="B22" i="22"/>
  <c r="E3" i="22"/>
  <c r="E25" i="22" s="1"/>
  <c r="I370" i="14" l="1"/>
  <c r="I366" i="14"/>
  <c r="I362" i="14"/>
  <c r="I358" i="14"/>
  <c r="I354" i="14"/>
  <c r="I350" i="14"/>
  <c r="I346" i="14"/>
  <c r="I342" i="14"/>
  <c r="I338" i="14"/>
  <c r="I334" i="14"/>
  <c r="I330" i="14"/>
  <c r="I326" i="14"/>
  <c r="I322" i="14"/>
  <c r="I318" i="14"/>
  <c r="I314" i="14"/>
  <c r="I310" i="14"/>
  <c r="I306" i="14"/>
  <c r="I302" i="14"/>
  <c r="I298" i="14"/>
  <c r="I294" i="14"/>
  <c r="I290" i="14"/>
  <c r="I286" i="14"/>
  <c r="I282" i="14"/>
  <c r="I278" i="14"/>
  <c r="I274" i="14"/>
  <c r="I270" i="14"/>
  <c r="I266" i="14"/>
  <c r="I262" i="14"/>
  <c r="I258" i="14"/>
  <c r="I254" i="14"/>
  <c r="I250" i="14"/>
  <c r="I246" i="14"/>
  <c r="I242" i="14"/>
  <c r="I238" i="14"/>
  <c r="I234" i="14"/>
  <c r="I230" i="14"/>
  <c r="I226" i="14"/>
  <c r="I222" i="14"/>
  <c r="I218" i="14"/>
  <c r="I214" i="14"/>
  <c r="I210" i="14"/>
  <c r="I206" i="14"/>
  <c r="I202" i="14"/>
  <c r="I198" i="14"/>
  <c r="I194" i="14"/>
  <c r="I190" i="14"/>
  <c r="I186" i="14"/>
  <c r="I182" i="14"/>
  <c r="I178" i="14"/>
  <c r="I174" i="14"/>
  <c r="I170" i="14"/>
  <c r="I166" i="14"/>
  <c r="I162" i="14"/>
  <c r="I158" i="14"/>
  <c r="I154" i="14"/>
  <c r="I150" i="14"/>
  <c r="I146" i="14"/>
  <c r="I142" i="14"/>
  <c r="I138" i="14"/>
  <c r="I134" i="14"/>
  <c r="I130" i="14"/>
  <c r="I126" i="14"/>
  <c r="I122" i="14"/>
  <c r="I118" i="14"/>
  <c r="I114" i="14"/>
  <c r="I110" i="14"/>
  <c r="I106" i="14"/>
  <c r="I102" i="14"/>
  <c r="I98" i="14"/>
  <c r="I94" i="14"/>
  <c r="I90" i="14"/>
  <c r="I86" i="14"/>
  <c r="I82" i="14"/>
  <c r="I78" i="14"/>
  <c r="I74" i="14"/>
  <c r="I629" i="14"/>
  <c r="I625" i="14"/>
  <c r="I621" i="14"/>
  <c r="I617" i="14"/>
  <c r="I613" i="14"/>
  <c r="I609" i="14"/>
  <c r="I605" i="14"/>
  <c r="I601" i="14"/>
  <c r="I597" i="14"/>
  <c r="I593" i="14"/>
  <c r="I589" i="14"/>
  <c r="I585" i="14"/>
  <c r="I581" i="14"/>
  <c r="I577" i="14"/>
  <c r="I573" i="14"/>
  <c r="I569" i="14"/>
  <c r="I565" i="14"/>
  <c r="I561" i="14"/>
  <c r="I557" i="14"/>
  <c r="I553" i="14"/>
  <c r="I549" i="14"/>
  <c r="I545" i="14"/>
  <c r="I541" i="14"/>
  <c r="I537" i="14"/>
  <c r="I533" i="14"/>
  <c r="I529" i="14"/>
  <c r="I525" i="14"/>
  <c r="I521" i="14"/>
  <c r="I517" i="14"/>
  <c r="I513" i="14"/>
  <c r="I509" i="14"/>
  <c r="I505" i="14"/>
  <c r="I501" i="14"/>
  <c r="I497" i="14"/>
  <c r="I493" i="14"/>
  <c r="I489" i="14"/>
  <c r="I485" i="14"/>
  <c r="I481" i="14"/>
  <c r="I477" i="14"/>
  <c r="I473" i="14"/>
  <c r="I469" i="14"/>
  <c r="I465" i="14"/>
  <c r="I461" i="14"/>
  <c r="I457" i="14"/>
  <c r="I453" i="14"/>
  <c r="I449" i="14"/>
  <c r="I445" i="14"/>
  <c r="I441" i="14"/>
  <c r="I437" i="14"/>
  <c r="I433" i="14"/>
  <c r="I429" i="14"/>
  <c r="I425" i="14"/>
  <c r="I421" i="14"/>
  <c r="I417" i="14"/>
  <c r="I413" i="14"/>
  <c r="I409" i="14"/>
  <c r="I405" i="14"/>
  <c r="I401" i="14"/>
  <c r="I397" i="14"/>
  <c r="I393" i="14"/>
  <c r="I389" i="14"/>
  <c r="I385" i="14"/>
  <c r="I381" i="14"/>
  <c r="I377" i="14"/>
  <c r="I373" i="14"/>
  <c r="I369" i="14"/>
  <c r="I365" i="14"/>
  <c r="I361" i="14"/>
  <c r="I357" i="14"/>
  <c r="I353" i="14"/>
  <c r="I349" i="14"/>
  <c r="I345" i="14"/>
  <c r="I341" i="14"/>
  <c r="I337" i="14"/>
  <c r="I333" i="14"/>
  <c r="I329" i="14"/>
  <c r="I628" i="14"/>
  <c r="I624" i="14"/>
  <c r="I620" i="14"/>
  <c r="I616" i="14"/>
  <c r="I612" i="14"/>
  <c r="I608" i="14"/>
  <c r="I604" i="14"/>
  <c r="I600" i="14"/>
  <c r="I596" i="14"/>
  <c r="I592" i="14"/>
  <c r="I588" i="14"/>
  <c r="I584" i="14"/>
  <c r="I580" i="14"/>
  <c r="I576" i="14"/>
  <c r="I572" i="14"/>
  <c r="I568" i="14"/>
  <c r="I564" i="14"/>
  <c r="I560" i="14"/>
  <c r="I556" i="14"/>
  <c r="I552" i="14"/>
  <c r="I548" i="14"/>
  <c r="I544" i="14"/>
  <c r="I540" i="14"/>
  <c r="I536" i="14"/>
  <c r="I532" i="14"/>
  <c r="I528" i="14"/>
  <c r="I524" i="14"/>
  <c r="I520" i="14"/>
  <c r="I516" i="14"/>
  <c r="I512" i="14"/>
  <c r="I508" i="14"/>
  <c r="I504" i="14"/>
  <c r="I500" i="14"/>
  <c r="I496" i="14"/>
  <c r="I492" i="14"/>
  <c r="I488" i="14"/>
  <c r="I484" i="14"/>
  <c r="I480" i="14"/>
  <c r="I476" i="14"/>
  <c r="I472" i="14"/>
  <c r="I468" i="14"/>
  <c r="I464" i="14"/>
  <c r="I460" i="14"/>
  <c r="I456" i="14"/>
  <c r="I452" i="14"/>
  <c r="I448" i="14"/>
  <c r="I444" i="14"/>
  <c r="I440" i="14"/>
  <c r="I436" i="14"/>
  <c r="I432" i="14"/>
  <c r="I428" i="14"/>
  <c r="I424" i="14"/>
  <c r="I420" i="14"/>
  <c r="I416" i="14"/>
  <c r="I412" i="14"/>
  <c r="I408" i="14"/>
  <c r="I404" i="14"/>
  <c r="I400" i="14"/>
  <c r="I396" i="14"/>
  <c r="I392" i="14"/>
  <c r="I388" i="14"/>
  <c r="I384" i="14"/>
  <c r="I380" i="14"/>
  <c r="I376" i="14"/>
  <c r="I372" i="14"/>
  <c r="I368" i="14"/>
  <c r="I364" i="14"/>
  <c r="I360" i="14"/>
  <c r="I356" i="14"/>
  <c r="I352" i="14"/>
  <c r="I348" i="14"/>
  <c r="I344" i="14"/>
  <c r="I887" i="14"/>
  <c r="I883" i="14"/>
  <c r="I879" i="14"/>
  <c r="I875" i="14"/>
  <c r="I871" i="14"/>
  <c r="I867" i="14"/>
  <c r="I863" i="14"/>
  <c r="I859" i="14"/>
  <c r="I855" i="14"/>
  <c r="I851" i="14"/>
  <c r="I847" i="14"/>
  <c r="I843" i="14"/>
  <c r="I839" i="14"/>
  <c r="I835" i="14"/>
  <c r="I831" i="14"/>
  <c r="I827" i="14"/>
  <c r="I823" i="14"/>
  <c r="I819" i="14"/>
  <c r="I815" i="14"/>
  <c r="I811" i="14"/>
  <c r="I807" i="14"/>
  <c r="I803" i="14"/>
  <c r="I799" i="14"/>
  <c r="I795" i="14"/>
  <c r="I791" i="14"/>
  <c r="I787" i="14"/>
  <c r="I783" i="14"/>
  <c r="I779" i="14"/>
  <c r="I775" i="14"/>
  <c r="I771" i="14"/>
  <c r="I767" i="14"/>
  <c r="I763" i="14"/>
  <c r="I759" i="14"/>
  <c r="I755" i="14"/>
  <c r="I751" i="14"/>
  <c r="I747" i="14"/>
  <c r="I743" i="14"/>
  <c r="I739" i="14"/>
  <c r="I735" i="14"/>
  <c r="I731" i="14"/>
  <c r="I727" i="14"/>
  <c r="I723" i="14"/>
  <c r="I719" i="14"/>
  <c r="I715" i="14"/>
  <c r="I711" i="14"/>
  <c r="I707" i="14"/>
  <c r="I703" i="14"/>
  <c r="I699" i="14"/>
  <c r="I695" i="14"/>
  <c r="I691" i="14"/>
  <c r="I687" i="14"/>
  <c r="I683" i="14"/>
  <c r="I679" i="14"/>
  <c r="I675" i="14"/>
  <c r="I671" i="14"/>
  <c r="I667" i="14"/>
  <c r="I663" i="14"/>
  <c r="I659" i="14"/>
  <c r="I655" i="14"/>
  <c r="I651" i="14"/>
  <c r="I647" i="14"/>
  <c r="I643" i="14"/>
  <c r="I639" i="14"/>
  <c r="I635" i="14"/>
  <c r="I631" i="14"/>
  <c r="I627" i="14"/>
  <c r="I623" i="14"/>
  <c r="I619" i="14"/>
  <c r="I615" i="14"/>
  <c r="I611" i="14"/>
  <c r="I607" i="14"/>
  <c r="I603" i="14"/>
  <c r="I599" i="14"/>
  <c r="I595" i="14"/>
  <c r="I591" i="14"/>
  <c r="I587" i="14"/>
  <c r="I583" i="14"/>
  <c r="I579" i="14"/>
  <c r="I575" i="14"/>
  <c r="I571" i="14"/>
  <c r="I567" i="14"/>
  <c r="I563" i="14"/>
  <c r="I559" i="14"/>
  <c r="I555" i="14"/>
  <c r="I551" i="14"/>
  <c r="I547" i="14"/>
  <c r="I543" i="14"/>
  <c r="I539" i="14"/>
  <c r="I535" i="14"/>
  <c r="I531" i="14"/>
  <c r="I527" i="14"/>
  <c r="I523" i="14"/>
  <c r="I519" i="14"/>
  <c r="I515" i="14"/>
  <c r="I511" i="14"/>
  <c r="I507" i="14"/>
  <c r="I503" i="14"/>
  <c r="I499" i="14"/>
  <c r="I495" i="14"/>
  <c r="I491" i="14"/>
  <c r="I487" i="14"/>
  <c r="I483" i="14"/>
  <c r="I479" i="14"/>
  <c r="I475" i="14"/>
  <c r="I471" i="14"/>
  <c r="I467" i="14"/>
  <c r="I463" i="14"/>
  <c r="I459" i="14"/>
  <c r="I455" i="14"/>
  <c r="I451" i="14"/>
  <c r="I447" i="14"/>
  <c r="I443" i="14"/>
  <c r="I439" i="14"/>
  <c r="I435" i="14"/>
  <c r="I431" i="14"/>
  <c r="I427" i="14"/>
  <c r="I423" i="14"/>
  <c r="I419" i="14"/>
  <c r="I415" i="14"/>
  <c r="I411" i="14"/>
  <c r="I407" i="14"/>
  <c r="I403" i="14"/>
  <c r="I399" i="14"/>
  <c r="I395" i="14"/>
  <c r="I391" i="14"/>
  <c r="I387" i="14"/>
  <c r="I383" i="14"/>
  <c r="I379" i="14"/>
  <c r="I375" i="14"/>
  <c r="I371" i="14"/>
  <c r="I367" i="14"/>
  <c r="I363" i="14"/>
  <c r="I359" i="14"/>
  <c r="I355" i="14"/>
  <c r="I351" i="14"/>
  <c r="I347" i="14"/>
  <c r="I343" i="14"/>
  <c r="I70" i="14"/>
  <c r="I66" i="14"/>
  <c r="I62" i="14"/>
  <c r="I58" i="14"/>
  <c r="I54" i="14"/>
  <c r="I50" i="14"/>
  <c r="I46" i="14"/>
  <c r="I42" i="14"/>
  <c r="I38" i="14"/>
  <c r="I34" i="14"/>
  <c r="I30" i="14"/>
  <c r="I26" i="14"/>
  <c r="I22" i="14"/>
  <c r="I18" i="14"/>
  <c r="I14" i="14"/>
  <c r="I10" i="14"/>
  <c r="I6" i="14"/>
  <c r="I325" i="14"/>
  <c r="I321" i="14"/>
  <c r="I317" i="14"/>
  <c r="I313" i="14"/>
  <c r="I309" i="14"/>
  <c r="I305" i="14"/>
  <c r="I301" i="14"/>
  <c r="I297" i="14"/>
  <c r="I293" i="14"/>
  <c r="I289" i="14"/>
  <c r="I285" i="14"/>
  <c r="I281" i="14"/>
  <c r="I277" i="14"/>
  <c r="I273" i="14"/>
  <c r="I269" i="14"/>
  <c r="I265" i="14"/>
  <c r="I261" i="14"/>
  <c r="I257" i="14"/>
  <c r="I253" i="14"/>
  <c r="I249" i="14"/>
  <c r="I245" i="14"/>
  <c r="I241" i="14"/>
  <c r="I237" i="14"/>
  <c r="I233" i="14"/>
  <c r="I229" i="14"/>
  <c r="I225" i="14"/>
  <c r="I221" i="14"/>
  <c r="I217" i="14"/>
  <c r="I213" i="14"/>
  <c r="I209" i="14"/>
  <c r="I205" i="14"/>
  <c r="I201" i="14"/>
  <c r="I197" i="14"/>
  <c r="I193" i="14"/>
  <c r="I189" i="14"/>
  <c r="I185" i="14"/>
  <c r="I181" i="14"/>
  <c r="I177" i="14"/>
  <c r="I173" i="14"/>
  <c r="I169" i="14"/>
  <c r="I165" i="14"/>
  <c r="I161" i="14"/>
  <c r="I157" i="14"/>
  <c r="I153" i="14"/>
  <c r="I149" i="14"/>
  <c r="I145" i="14"/>
  <c r="I141" i="14"/>
  <c r="I137" i="14"/>
  <c r="I133" i="14"/>
  <c r="I129" i="14"/>
  <c r="I125" i="14"/>
  <c r="I121" i="14"/>
  <c r="I117" i="14"/>
  <c r="I113" i="14"/>
  <c r="I109" i="14"/>
  <c r="I105" i="14"/>
  <c r="I101" i="14"/>
  <c r="I97" i="14"/>
  <c r="I93" i="14"/>
  <c r="I89" i="14"/>
  <c r="I85" i="14"/>
  <c r="I81" i="14"/>
  <c r="I77" i="14"/>
  <c r="I73" i="14"/>
  <c r="I69" i="14"/>
  <c r="I65" i="14"/>
  <c r="I61" i="14"/>
  <c r="I57" i="14"/>
  <c r="I53" i="14"/>
  <c r="I49" i="14"/>
  <c r="I45" i="14"/>
  <c r="I41" i="14"/>
  <c r="I37" i="14"/>
  <c r="I33" i="14"/>
  <c r="I29" i="14"/>
  <c r="I25" i="14"/>
  <c r="I21" i="14"/>
  <c r="I17" i="14"/>
  <c r="I13" i="14"/>
  <c r="I9" i="14"/>
  <c r="I5" i="14"/>
  <c r="I340" i="14"/>
  <c r="I336" i="14"/>
  <c r="I332" i="14"/>
  <c r="I328" i="14"/>
  <c r="I324" i="14"/>
  <c r="I320" i="14"/>
  <c r="I316" i="14"/>
  <c r="I312" i="14"/>
  <c r="I308" i="14"/>
  <c r="I304" i="14"/>
  <c r="I300" i="14"/>
  <c r="I296" i="14"/>
  <c r="I292" i="14"/>
  <c r="I288" i="14"/>
  <c r="I284" i="14"/>
  <c r="I280" i="14"/>
  <c r="I276" i="14"/>
  <c r="I272" i="14"/>
  <c r="I268" i="14"/>
  <c r="I264" i="14"/>
  <c r="I260" i="14"/>
  <c r="I256" i="14"/>
  <c r="I252" i="14"/>
  <c r="I248" i="14"/>
  <c r="I244" i="14"/>
  <c r="I240" i="14"/>
  <c r="I236" i="14"/>
  <c r="I232" i="14"/>
  <c r="I228" i="14"/>
  <c r="I224" i="14"/>
  <c r="I220" i="14"/>
  <c r="I216" i="14"/>
  <c r="I212" i="14"/>
  <c r="I208" i="14"/>
  <c r="I204" i="14"/>
  <c r="I200" i="14"/>
  <c r="I196" i="14"/>
  <c r="I192" i="14"/>
  <c r="I188" i="14"/>
  <c r="I184" i="14"/>
  <c r="I180" i="14"/>
  <c r="I176" i="14"/>
  <c r="I172" i="14"/>
  <c r="I168" i="14"/>
  <c r="I164" i="14"/>
  <c r="I160" i="14"/>
  <c r="I156" i="14"/>
  <c r="I152" i="14"/>
  <c r="I148" i="14"/>
  <c r="I144" i="14"/>
  <c r="I140" i="14"/>
  <c r="I136" i="14"/>
  <c r="I132" i="14"/>
  <c r="I128" i="14"/>
  <c r="I124" i="14"/>
  <c r="I120" i="14"/>
  <c r="I116" i="14"/>
  <c r="I112" i="14"/>
  <c r="I108" i="14"/>
  <c r="I104" i="14"/>
  <c r="I100" i="14"/>
  <c r="I96" i="14"/>
  <c r="I92" i="14"/>
  <c r="I88" i="14"/>
  <c r="I84" i="14"/>
  <c r="I80" i="14"/>
  <c r="I76" i="14"/>
  <c r="I72" i="14"/>
  <c r="I68" i="14"/>
  <c r="I64" i="14"/>
  <c r="I60" i="14"/>
  <c r="I56" i="14"/>
  <c r="I52" i="14"/>
  <c r="I48" i="14"/>
  <c r="I44" i="14"/>
  <c r="I40" i="14"/>
  <c r="I36" i="14"/>
  <c r="I32" i="14"/>
  <c r="I28" i="14"/>
  <c r="I24" i="14"/>
  <c r="I20" i="14"/>
  <c r="I16" i="14"/>
  <c r="I12" i="14"/>
  <c r="I8" i="14"/>
  <c r="I4" i="14"/>
  <c r="I339" i="14"/>
  <c r="I335" i="14"/>
  <c r="I331" i="14"/>
  <c r="I327" i="14"/>
  <c r="I323" i="14"/>
  <c r="I319" i="14"/>
  <c r="I315" i="14"/>
  <c r="I311" i="14"/>
  <c r="I307" i="14"/>
  <c r="I303" i="14"/>
  <c r="I299" i="14"/>
  <c r="I295" i="14"/>
  <c r="I291" i="14"/>
  <c r="I287" i="14"/>
  <c r="I283" i="14"/>
  <c r="I279" i="14"/>
  <c r="I275" i="14"/>
  <c r="I271" i="14"/>
  <c r="I267" i="14"/>
  <c r="I263" i="14"/>
  <c r="I259" i="14"/>
  <c r="I255" i="14"/>
  <c r="I251" i="14"/>
  <c r="I247" i="14"/>
  <c r="I243" i="14"/>
  <c r="I239" i="14"/>
  <c r="I235" i="14"/>
  <c r="I231" i="14"/>
  <c r="I227" i="14"/>
  <c r="I223" i="14"/>
  <c r="I219" i="14"/>
  <c r="I215" i="14"/>
  <c r="I211" i="14"/>
  <c r="I207" i="14"/>
  <c r="I203" i="14"/>
  <c r="I199" i="14"/>
  <c r="I195" i="14"/>
  <c r="I191" i="14"/>
  <c r="I187" i="14"/>
  <c r="I183" i="14"/>
  <c r="I179" i="14"/>
  <c r="I175" i="14"/>
  <c r="I171" i="14"/>
  <c r="I167" i="14"/>
  <c r="I163" i="14"/>
  <c r="I159" i="14"/>
  <c r="I155" i="14"/>
  <c r="I151" i="14"/>
  <c r="I147" i="14"/>
  <c r="I143" i="14"/>
  <c r="I139" i="14"/>
  <c r="I135" i="14"/>
  <c r="I131" i="14"/>
  <c r="I127" i="14"/>
  <c r="I123" i="14"/>
  <c r="I119" i="14"/>
  <c r="I115" i="14"/>
  <c r="I111" i="14"/>
  <c r="I107" i="14"/>
  <c r="I103" i="14"/>
  <c r="I99" i="14"/>
  <c r="I95" i="14"/>
  <c r="I91" i="14"/>
  <c r="I87" i="14"/>
  <c r="I83" i="14"/>
  <c r="I79" i="14"/>
  <c r="I75" i="14"/>
  <c r="I71" i="14"/>
  <c r="I67" i="14"/>
  <c r="I63" i="14"/>
  <c r="I59" i="14"/>
  <c r="I55" i="14"/>
  <c r="I51" i="14"/>
  <c r="I47" i="14"/>
  <c r="I43" i="14"/>
  <c r="I39" i="14"/>
  <c r="I35" i="14"/>
  <c r="I31" i="14"/>
  <c r="I27" i="14"/>
  <c r="I23" i="14"/>
  <c r="I19" i="14"/>
  <c r="I15" i="14"/>
  <c r="I11" i="14"/>
  <c r="I7" i="14"/>
  <c r="I3" i="14"/>
  <c r="I952" i="13"/>
  <c r="I301" i="13"/>
  <c r="I988" i="13"/>
  <c r="I984" i="13"/>
  <c r="I980" i="13"/>
  <c r="I976" i="13"/>
  <c r="I972" i="13"/>
  <c r="I968" i="13"/>
  <c r="I964" i="13"/>
  <c r="I956" i="13"/>
  <c r="I944" i="13"/>
  <c r="I936" i="13"/>
  <c r="I928" i="13"/>
  <c r="I920" i="13"/>
  <c r="I912" i="13"/>
  <c r="I904" i="13"/>
  <c r="I896" i="13"/>
  <c r="I888" i="13"/>
  <c r="I880" i="13"/>
  <c r="I872" i="13"/>
  <c r="I864" i="13"/>
  <c r="I860" i="13"/>
  <c r="I852" i="13"/>
  <c r="I844" i="13"/>
  <c r="I836" i="13"/>
  <c r="I828" i="13"/>
  <c r="I820" i="13"/>
  <c r="I812" i="13"/>
  <c r="I804" i="13"/>
  <c r="I796" i="13"/>
  <c r="I788" i="13"/>
  <c r="I780" i="13"/>
  <c r="I772" i="13"/>
  <c r="I760" i="13"/>
  <c r="I756" i="13"/>
  <c r="I744" i="13"/>
  <c r="I736" i="13"/>
  <c r="I728" i="13"/>
  <c r="I720" i="13"/>
  <c r="I712" i="13"/>
  <c r="I704" i="13"/>
  <c r="I696" i="13"/>
  <c r="I688" i="13"/>
  <c r="I684" i="13"/>
  <c r="I676" i="13"/>
  <c r="I664" i="13"/>
  <c r="I656" i="13"/>
  <c r="I648" i="13"/>
  <c r="I640" i="13"/>
  <c r="I636" i="13"/>
  <c r="I628" i="13"/>
  <c r="I616" i="13"/>
  <c r="I612" i="13"/>
  <c r="I604" i="13"/>
  <c r="I596" i="13"/>
  <c r="I588" i="13"/>
  <c r="I580" i="13"/>
  <c r="I568" i="13"/>
  <c r="I560" i="13"/>
  <c r="I556" i="13"/>
  <c r="I548" i="13"/>
  <c r="I540" i="13"/>
  <c r="I536" i="13"/>
  <c r="I528" i="13"/>
  <c r="I520" i="13"/>
  <c r="I512" i="13"/>
  <c r="I504" i="13"/>
  <c r="I496" i="13"/>
  <c r="I488" i="13"/>
  <c r="I484" i="13"/>
  <c r="I476" i="13"/>
  <c r="I468" i="13"/>
  <c r="I460" i="13"/>
  <c r="I452" i="13"/>
  <c r="I440" i="13"/>
  <c r="I432" i="13"/>
  <c r="I424" i="13"/>
  <c r="I416" i="13"/>
  <c r="I408" i="13"/>
  <c r="I400" i="13"/>
  <c r="I392" i="13"/>
  <c r="I384" i="13"/>
  <c r="I376" i="13"/>
  <c r="I368" i="13"/>
  <c r="I360" i="13"/>
  <c r="I356" i="13"/>
  <c r="I348" i="13"/>
  <c r="I340" i="13"/>
  <c r="I332" i="13"/>
  <c r="I324" i="13"/>
  <c r="I312" i="13"/>
  <c r="I304" i="13"/>
  <c r="I296" i="13"/>
  <c r="I288" i="13"/>
  <c r="I280" i="13"/>
  <c r="I272" i="13"/>
  <c r="I264" i="13"/>
  <c r="I260" i="13"/>
  <c r="I252" i="13"/>
  <c r="I248" i="13"/>
  <c r="I244" i="13"/>
  <c r="I240" i="13"/>
  <c r="I236" i="13"/>
  <c r="I232" i="13"/>
  <c r="I228" i="13"/>
  <c r="I224" i="13"/>
  <c r="I220" i="13"/>
  <c r="I216" i="13"/>
  <c r="I212" i="13"/>
  <c r="I208" i="13"/>
  <c r="I204" i="13"/>
  <c r="I200" i="13"/>
  <c r="I196" i="13"/>
  <c r="I192" i="13"/>
  <c r="I188" i="13"/>
  <c r="I184" i="13"/>
  <c r="I180" i="13"/>
  <c r="I176" i="13"/>
  <c r="I172" i="13"/>
  <c r="I168" i="13"/>
  <c r="I164" i="13"/>
  <c r="I160" i="13"/>
  <c r="I156" i="13"/>
  <c r="I152" i="13"/>
  <c r="I148" i="13"/>
  <c r="I144" i="13"/>
  <c r="I136" i="13"/>
  <c r="I132" i="13"/>
  <c r="I128" i="13"/>
  <c r="I124" i="13"/>
  <c r="I120" i="13"/>
  <c r="I116" i="13"/>
  <c r="I112" i="13"/>
  <c r="I108" i="13"/>
  <c r="I104" i="13"/>
  <c r="I100" i="13"/>
  <c r="I96" i="13"/>
  <c r="I92" i="13"/>
  <c r="I88" i="13"/>
  <c r="I84" i="13"/>
  <c r="I80" i="13"/>
  <c r="I76" i="13"/>
  <c r="I72" i="13"/>
  <c r="I68" i="13"/>
  <c r="I64" i="13"/>
  <c r="I60" i="13"/>
  <c r="I56" i="13"/>
  <c r="I52" i="13"/>
  <c r="I48" i="13"/>
  <c r="I44" i="13"/>
  <c r="I40" i="13"/>
  <c r="I36" i="13"/>
  <c r="I32" i="13"/>
  <c r="I28" i="13"/>
  <c r="I24" i="13"/>
  <c r="I20" i="13"/>
  <c r="I16" i="13"/>
  <c r="I12" i="13"/>
  <c r="I8" i="13"/>
  <c r="I4" i="13"/>
  <c r="I1259" i="13"/>
  <c r="I511" i="13"/>
  <c r="I507" i="13"/>
  <c r="I503" i="13"/>
  <c r="I499" i="13"/>
  <c r="I495" i="13"/>
  <c r="I491" i="13"/>
  <c r="I487" i="13"/>
  <c r="I483" i="13"/>
  <c r="I479" i="13"/>
  <c r="I475" i="13"/>
  <c r="I471" i="13"/>
  <c r="I467" i="13"/>
  <c r="I463" i="13"/>
  <c r="I459" i="13"/>
  <c r="I455" i="13"/>
  <c r="I451" i="13"/>
  <c r="I447" i="13"/>
  <c r="I443" i="13"/>
  <c r="I439" i="13"/>
  <c r="I435" i="13"/>
  <c r="I948" i="13"/>
  <c r="I940" i="13"/>
  <c r="I932" i="13"/>
  <c r="I924" i="13"/>
  <c r="I916" i="13"/>
  <c r="I908" i="13"/>
  <c r="I900" i="13"/>
  <c r="I892" i="13"/>
  <c r="I884" i="13"/>
  <c r="I876" i="13"/>
  <c r="I868" i="13"/>
  <c r="I856" i="13"/>
  <c r="I848" i="13"/>
  <c r="I840" i="13"/>
  <c r="I832" i="13"/>
  <c r="I824" i="13"/>
  <c r="I816" i="13"/>
  <c r="I808" i="13"/>
  <c r="I800" i="13"/>
  <c r="I792" i="13"/>
  <c r="I784" i="13"/>
  <c r="I776" i="13"/>
  <c r="I768" i="13"/>
  <c r="I764" i="13"/>
  <c r="I752" i="13"/>
  <c r="I748" i="13"/>
  <c r="I740" i="13"/>
  <c r="I732" i="13"/>
  <c r="I724" i="13"/>
  <c r="I716" i="13"/>
  <c r="I708" i="13"/>
  <c r="I700" i="13"/>
  <c r="I692" i="13"/>
  <c r="I680" i="13"/>
  <c r="I672" i="13"/>
  <c r="I668" i="13"/>
  <c r="I660" i="13"/>
  <c r="I652" i="13"/>
  <c r="I644" i="13"/>
  <c r="I632" i="13"/>
  <c r="I624" i="13"/>
  <c r="I620" i="13"/>
  <c r="I608" i="13"/>
  <c r="I600" i="13"/>
  <c r="I592" i="13"/>
  <c r="I584" i="13"/>
  <c r="I576" i="13"/>
  <c r="I572" i="13"/>
  <c r="I564" i="13"/>
  <c r="I552" i="13"/>
  <c r="I544" i="13"/>
  <c r="I532" i="13"/>
  <c r="I524" i="13"/>
  <c r="I516" i="13"/>
  <c r="I508" i="13"/>
  <c r="I500" i="13"/>
  <c r="I492" i="13"/>
  <c r="I480" i="13"/>
  <c r="I472" i="13"/>
  <c r="I464" i="13"/>
  <c r="I456" i="13"/>
  <c r="I448" i="13"/>
  <c r="I444" i="13"/>
  <c r="I436" i="13"/>
  <c r="I428" i="13"/>
  <c r="I420" i="13"/>
  <c r="I412" i="13"/>
  <c r="I404" i="13"/>
  <c r="I396" i="13"/>
  <c r="I388" i="13"/>
  <c r="I380" i="13"/>
  <c r="I372" i="13"/>
  <c r="I364" i="13"/>
  <c r="I352" i="13"/>
  <c r="I344" i="13"/>
  <c r="I336" i="13"/>
  <c r="I328" i="13"/>
  <c r="I320" i="13"/>
  <c r="I316" i="13"/>
  <c r="I308" i="13"/>
  <c r="I300" i="13"/>
  <c r="I292" i="13"/>
  <c r="I284" i="13"/>
  <c r="I276" i="13"/>
  <c r="I268" i="13"/>
  <c r="I256" i="13"/>
  <c r="I140" i="13"/>
  <c r="I746" i="13"/>
  <c r="I742" i="13"/>
  <c r="I738" i="13"/>
  <c r="I734" i="13"/>
  <c r="I730" i="13"/>
  <c r="I726" i="13"/>
  <c r="I722" i="13"/>
  <c r="I718" i="13"/>
  <c r="I714" i="13"/>
  <c r="I710" i="13"/>
  <c r="I706" i="13"/>
  <c r="I702" i="13"/>
  <c r="I698" i="13"/>
  <c r="I694" i="13"/>
  <c r="I690" i="13"/>
  <c r="I686" i="13"/>
  <c r="I682" i="13"/>
  <c r="I431" i="13"/>
  <c r="I427" i="13"/>
  <c r="I423" i="13"/>
  <c r="I419" i="13"/>
  <c r="I415" i="13"/>
  <c r="I411" i="13"/>
  <c r="I407" i="13"/>
  <c r="I403" i="13"/>
  <c r="I399" i="13"/>
  <c r="I395" i="13"/>
  <c r="I391" i="13"/>
  <c r="I387" i="13"/>
  <c r="I383" i="13"/>
  <c r="I379" i="13"/>
  <c r="I375" i="13"/>
  <c r="I371" i="13"/>
  <c r="I367" i="13"/>
  <c r="I363" i="13"/>
  <c r="I359" i="13"/>
  <c r="I355" i="13"/>
  <c r="I351" i="13"/>
  <c r="I347" i="13"/>
  <c r="I343" i="13"/>
  <c r="I339" i="13"/>
  <c r="I335" i="13"/>
  <c r="I331" i="13"/>
  <c r="I327" i="13"/>
  <c r="I323" i="13"/>
  <c r="I319" i="13"/>
  <c r="I315" i="13"/>
  <c r="I311" i="13"/>
  <c r="I307" i="13"/>
  <c r="I303" i="13"/>
  <c r="I299" i="13"/>
  <c r="I295" i="13"/>
  <c r="I291" i="13"/>
  <c r="I287" i="13"/>
  <c r="I283" i="13"/>
  <c r="I279" i="13"/>
  <c r="I275" i="13"/>
  <c r="I271" i="13"/>
  <c r="I267" i="13"/>
  <c r="I263" i="13"/>
  <c r="I259" i="13"/>
  <c r="I255" i="13"/>
  <c r="I251" i="13"/>
  <c r="I247" i="13"/>
  <c r="I243" i="13"/>
  <c r="I239" i="13"/>
  <c r="I235" i="13"/>
  <c r="I231" i="13"/>
  <c r="I227" i="13"/>
  <c r="I223" i="13"/>
  <c r="I219" i="13"/>
  <c r="I215" i="13"/>
  <c r="I211" i="13"/>
  <c r="I207" i="13"/>
  <c r="I203" i="13"/>
  <c r="I199" i="13"/>
  <c r="I195" i="13"/>
  <c r="I191" i="13"/>
  <c r="I187" i="13"/>
  <c r="I183" i="13"/>
  <c r="I179" i="13"/>
  <c r="I175" i="13"/>
  <c r="I171" i="13"/>
  <c r="I167" i="13"/>
  <c r="I163" i="13"/>
  <c r="I159" i="13"/>
  <c r="I155" i="13"/>
  <c r="I151" i="13"/>
  <c r="I147" i="13"/>
  <c r="I143" i="13"/>
  <c r="I139" i="13"/>
  <c r="I135" i="13"/>
  <c r="I131" i="13"/>
  <c r="I127" i="13"/>
  <c r="I123" i="13"/>
  <c r="I119" i="13"/>
  <c r="I115" i="13"/>
  <c r="I111" i="13"/>
  <c r="I107" i="13"/>
  <c r="I103" i="13"/>
  <c r="I99" i="13"/>
  <c r="I95" i="13"/>
  <c r="I91" i="13"/>
  <c r="I87" i="13"/>
  <c r="I83" i="13"/>
  <c r="I79" i="13"/>
  <c r="I75" i="13"/>
  <c r="I71" i="13"/>
  <c r="I67" i="13"/>
  <c r="I63" i="13"/>
  <c r="I59" i="13"/>
  <c r="I55" i="13"/>
  <c r="I51" i="13"/>
  <c r="I47" i="13"/>
  <c r="I43" i="13"/>
  <c r="I39" i="13"/>
  <c r="I35" i="13"/>
  <c r="I31" i="13"/>
  <c r="I27" i="13"/>
  <c r="I23" i="13"/>
  <c r="I19" i="13"/>
  <c r="I15" i="13"/>
  <c r="I11" i="13"/>
  <c r="I7" i="13"/>
  <c r="I3" i="13"/>
  <c r="I678" i="13"/>
  <c r="I674" i="13"/>
  <c r="I670" i="13"/>
  <c r="I666" i="13"/>
  <c r="I662" i="13"/>
  <c r="I658" i="13"/>
  <c r="I654" i="13"/>
  <c r="I650" i="13"/>
  <c r="I646" i="13"/>
  <c r="I642" i="13"/>
  <c r="I638" i="13"/>
  <c r="I634" i="13"/>
  <c r="I630" i="13"/>
  <c r="I626" i="13"/>
  <c r="I622" i="13"/>
  <c r="I618" i="13"/>
  <c r="I614" i="13"/>
  <c r="I610" i="13"/>
  <c r="I606" i="13"/>
  <c r="I602" i="13"/>
  <c r="I598" i="13"/>
  <c r="I594" i="13"/>
  <c r="I590" i="13"/>
  <c r="I586" i="13"/>
  <c r="I582" i="13"/>
  <c r="I578" i="13"/>
  <c r="I574" i="13"/>
  <c r="I570" i="13"/>
  <c r="I566" i="13"/>
  <c r="I562" i="13"/>
  <c r="I558" i="13"/>
  <c r="I554" i="13"/>
  <c r="I550" i="13"/>
  <c r="I546" i="13"/>
  <c r="I542" i="13"/>
  <c r="I538" i="13"/>
  <c r="I534" i="13"/>
  <c r="I530" i="13"/>
  <c r="I526" i="13"/>
  <c r="I522" i="13"/>
  <c r="I518" i="13"/>
  <c r="I514" i="13"/>
  <c r="I510" i="13"/>
  <c r="I506" i="13"/>
  <c r="I502" i="13"/>
  <c r="I498" i="13"/>
  <c r="I494" i="13"/>
  <c r="I490" i="13"/>
  <c r="I486" i="13"/>
  <c r="I482" i="13"/>
  <c r="I478" i="13"/>
  <c r="I474" i="13"/>
  <c r="I470" i="13"/>
  <c r="I466" i="13"/>
  <c r="I462" i="13"/>
  <c r="I458" i="13"/>
  <c r="I454" i="13"/>
  <c r="I450" i="13"/>
  <c r="I446" i="13"/>
  <c r="I442" i="13"/>
  <c r="I438" i="13"/>
  <c r="I434" i="13"/>
  <c r="I430" i="13"/>
  <c r="I426" i="13"/>
  <c r="I422" i="13"/>
  <c r="I418" i="13"/>
  <c r="I414" i="13"/>
  <c r="I410" i="13"/>
  <c r="I406" i="13"/>
  <c r="I402" i="13"/>
  <c r="I398" i="13"/>
  <c r="I394" i="13"/>
  <c r="I390" i="13"/>
  <c r="I386" i="13"/>
  <c r="I382" i="13"/>
  <c r="I378" i="13"/>
  <c r="I374" i="13"/>
  <c r="I370" i="13"/>
  <c r="I366" i="13"/>
  <c r="I362" i="13"/>
  <c r="I358" i="13"/>
  <c r="I354" i="13"/>
  <c r="I350" i="13"/>
  <c r="I346" i="13"/>
  <c r="I342" i="13"/>
  <c r="I338" i="13"/>
  <c r="I334" i="13"/>
  <c r="I330" i="13"/>
  <c r="I326" i="13"/>
  <c r="I322" i="13"/>
  <c r="I318" i="13"/>
  <c r="I314" i="13"/>
  <c r="I310" i="13"/>
  <c r="I306" i="13"/>
  <c r="I302" i="13"/>
  <c r="I298" i="13"/>
  <c r="I294" i="13"/>
  <c r="I290" i="13"/>
  <c r="I286" i="13"/>
  <c r="I282" i="13"/>
  <c r="I278" i="13"/>
  <c r="I274" i="13"/>
  <c r="I270" i="13"/>
  <c r="I266" i="13"/>
  <c r="I262" i="13"/>
  <c r="I258" i="13"/>
  <c r="I254" i="13"/>
  <c r="I250" i="13"/>
  <c r="I246" i="13"/>
  <c r="I242" i="13"/>
  <c r="I238" i="13"/>
  <c r="I234" i="13"/>
  <c r="I230" i="13"/>
  <c r="I226" i="13"/>
  <c r="I222" i="13"/>
  <c r="I218" i="13"/>
  <c r="I214" i="13"/>
  <c r="I210" i="13"/>
  <c r="I206" i="13"/>
  <c r="I202" i="13"/>
  <c r="I198" i="13"/>
  <c r="I194" i="13"/>
  <c r="I190" i="13"/>
  <c r="I186" i="13"/>
  <c r="I182" i="13"/>
  <c r="I178" i="13"/>
  <c r="I174" i="13"/>
  <c r="I170" i="13"/>
  <c r="I166" i="13"/>
  <c r="I162" i="13"/>
  <c r="I158" i="13"/>
  <c r="I154" i="13"/>
  <c r="I150" i="13"/>
  <c r="I146" i="13"/>
  <c r="I142" i="13"/>
  <c r="I138" i="13"/>
  <c r="I134" i="13"/>
  <c r="I130" i="13"/>
  <c r="I126" i="13"/>
  <c r="I122" i="13"/>
  <c r="I118" i="13"/>
  <c r="I114" i="13"/>
  <c r="I110" i="13"/>
  <c r="I106" i="13"/>
  <c r="I102" i="13"/>
  <c r="I98" i="13"/>
  <c r="I94" i="13"/>
  <c r="I90" i="13"/>
  <c r="I86" i="13"/>
  <c r="I82" i="13"/>
  <c r="I78" i="13"/>
  <c r="I74" i="13"/>
  <c r="I70" i="13"/>
  <c r="I66" i="13"/>
  <c r="I62" i="13"/>
  <c r="I58" i="13"/>
  <c r="I54" i="13"/>
  <c r="I50" i="13"/>
  <c r="I46" i="13"/>
  <c r="I42" i="13"/>
  <c r="I38" i="13"/>
  <c r="I34" i="13"/>
  <c r="I30" i="13"/>
  <c r="I26" i="13"/>
  <c r="I22" i="13"/>
  <c r="I18" i="13"/>
  <c r="I14" i="13"/>
  <c r="I10" i="13"/>
  <c r="I6" i="13"/>
  <c r="I269" i="13"/>
  <c r="I265" i="13"/>
  <c r="I261" i="13"/>
  <c r="I257" i="13"/>
  <c r="I253" i="13"/>
  <c r="I249" i="13"/>
  <c r="I245" i="13"/>
  <c r="I241" i="13"/>
  <c r="I237" i="13"/>
  <c r="I233" i="13"/>
  <c r="I229" i="13"/>
  <c r="I225" i="13"/>
  <c r="I221" i="13"/>
  <c r="I217" i="13"/>
  <c r="I213" i="13"/>
  <c r="I209" i="13"/>
  <c r="I205" i="13"/>
  <c r="I201" i="13"/>
  <c r="I197" i="13"/>
  <c r="I193" i="13"/>
  <c r="I189" i="13"/>
  <c r="I185" i="13"/>
  <c r="I181" i="13"/>
  <c r="I177" i="13"/>
  <c r="I173" i="13"/>
  <c r="I169" i="13"/>
  <c r="I165" i="13"/>
  <c r="I161" i="13"/>
  <c r="I157" i="13"/>
  <c r="I153" i="13"/>
  <c r="I149" i="13"/>
  <c r="I145" i="13"/>
  <c r="I141" i="13"/>
  <c r="I137" i="13"/>
  <c r="I133" i="13"/>
  <c r="I129" i="13"/>
  <c r="I125" i="13"/>
  <c r="I121" i="13"/>
  <c r="I117" i="13"/>
  <c r="I113" i="13"/>
  <c r="I109" i="13"/>
  <c r="I105" i="13"/>
  <c r="I101" i="13"/>
  <c r="I97" i="13"/>
  <c r="I93" i="13"/>
  <c r="I89" i="13"/>
  <c r="I85" i="13"/>
  <c r="I81" i="13"/>
  <c r="I77" i="13"/>
  <c r="I73" i="13"/>
  <c r="I69" i="13"/>
  <c r="I65" i="13"/>
  <c r="I61" i="13"/>
  <c r="I57" i="13"/>
  <c r="I53" i="13"/>
  <c r="I49" i="13"/>
  <c r="I45" i="13"/>
  <c r="I41" i="13"/>
  <c r="I37" i="13"/>
  <c r="I33" i="13"/>
  <c r="I29" i="13"/>
  <c r="I25" i="13"/>
  <c r="I21" i="13"/>
  <c r="I17" i="13"/>
  <c r="I13" i="13"/>
  <c r="I9" i="13"/>
  <c r="I5" i="13"/>
  <c r="I235" i="15"/>
  <c r="I1258" i="15"/>
  <c r="I1254" i="15"/>
  <c r="I1250" i="15"/>
  <c r="I1246" i="15"/>
  <c r="I1242" i="15"/>
  <c r="I1238" i="15"/>
  <c r="I1234" i="15"/>
  <c r="I1230" i="15"/>
  <c r="I1226" i="15"/>
  <c r="I1222" i="15"/>
  <c r="I1218" i="15"/>
  <c r="I1214" i="15"/>
  <c r="I1210" i="15"/>
  <c r="I1206" i="15"/>
  <c r="I1202" i="15"/>
  <c r="I1198" i="15"/>
  <c r="I1194" i="15"/>
  <c r="I1190" i="15"/>
  <c r="I1186" i="15"/>
  <c r="I1182" i="15"/>
  <c r="I1178" i="15"/>
  <c r="I1174" i="15"/>
  <c r="I1170" i="15"/>
  <c r="I1166" i="15"/>
  <c r="I1162" i="15"/>
  <c r="I1158" i="15"/>
  <c r="I1154" i="15"/>
  <c r="I1150" i="15"/>
  <c r="I1146" i="15"/>
  <c r="I1142" i="15"/>
  <c r="I1138" i="15"/>
  <c r="I1134" i="15"/>
  <c r="I1130" i="15"/>
  <c r="I1126" i="15"/>
  <c r="I1122" i="15"/>
  <c r="I1118" i="15"/>
  <c r="I1114" i="15"/>
  <c r="I1110" i="15"/>
  <c r="I1106" i="15"/>
  <c r="I1102" i="15"/>
  <c r="I1098" i="15"/>
  <c r="I1094" i="15"/>
  <c r="I1090" i="15"/>
  <c r="I1086" i="15"/>
  <c r="I1082" i="15"/>
  <c r="I1078" i="15"/>
  <c r="I1074" i="15"/>
  <c r="I1070" i="15"/>
  <c r="I1066" i="15"/>
  <c r="I1062" i="15"/>
  <c r="I1058" i="15"/>
  <c r="I1054" i="15"/>
  <c r="I1050" i="15"/>
  <c r="I1046" i="15"/>
  <c r="I1042" i="15"/>
  <c r="I1038" i="15"/>
  <c r="I1034" i="15"/>
  <c r="I1030" i="15"/>
  <c r="I1022" i="15"/>
  <c r="I346" i="15"/>
  <c r="I1018" i="15"/>
  <c r="I1014" i="15"/>
  <c r="I1010" i="15"/>
  <c r="I1006" i="15"/>
  <c r="I1002" i="15"/>
  <c r="I998" i="15"/>
  <c r="I994" i="15"/>
  <c r="I990" i="15"/>
  <c r="I986" i="15"/>
  <c r="I982" i="15"/>
  <c r="I978" i="15"/>
  <c r="I974" i="15"/>
  <c r="I970" i="15"/>
  <c r="I966" i="15"/>
  <c r="I962" i="15"/>
  <c r="I958" i="15"/>
  <c r="I954" i="15"/>
  <c r="I950" i="15"/>
  <c r="I946" i="15"/>
  <c r="I942" i="15"/>
  <c r="I938" i="15"/>
  <c r="I934" i="15"/>
  <c r="I930" i="15"/>
  <c r="I926" i="15"/>
  <c r="I922" i="15"/>
  <c r="I918" i="15"/>
  <c r="I914" i="15"/>
  <c r="I910" i="15"/>
  <c r="I906" i="15"/>
  <c r="I902" i="15"/>
  <c r="I898" i="15"/>
  <c r="I894" i="15"/>
  <c r="I890" i="15"/>
  <c r="I886" i="15"/>
  <c r="I882" i="15"/>
  <c r="I878" i="15"/>
  <c r="I874" i="15"/>
  <c r="I870" i="15"/>
  <c r="I866" i="15"/>
  <c r="I862" i="15"/>
  <c r="I858" i="15"/>
  <c r="I854" i="15"/>
  <c r="I850" i="15"/>
  <c r="I846" i="15"/>
  <c r="I842" i="15"/>
  <c r="I838" i="15"/>
  <c r="I834" i="15"/>
  <c r="I830" i="15"/>
  <c r="I826" i="15"/>
  <c r="I822" i="15"/>
  <c r="I818" i="15"/>
  <c r="I814" i="15"/>
  <c r="I810" i="15"/>
  <c r="I806" i="15"/>
  <c r="I802" i="15"/>
  <c r="I798" i="15"/>
  <c r="I794" i="15"/>
  <c r="I790" i="15"/>
  <c r="I786" i="15"/>
  <c r="I782" i="15"/>
  <c r="I778" i="15"/>
  <c r="I774" i="15"/>
  <c r="I770" i="15"/>
  <c r="I766" i="15"/>
  <c r="I762" i="15"/>
  <c r="I758" i="15"/>
  <c r="I754" i="15"/>
  <c r="I750" i="15"/>
  <c r="I746" i="15"/>
  <c r="I742" i="15"/>
  <c r="I738" i="15"/>
  <c r="I734" i="15"/>
  <c r="I730" i="15"/>
  <c r="I726" i="15"/>
  <c r="I722" i="15"/>
  <c r="I718" i="15"/>
  <c r="I714" i="15"/>
  <c r="I710" i="15"/>
  <c r="I706" i="15"/>
  <c r="I702" i="15"/>
  <c r="I698" i="15"/>
  <c r="I694" i="15"/>
  <c r="I690" i="15"/>
  <c r="I686" i="15"/>
  <c r="I682" i="15"/>
  <c r="I678" i="15"/>
  <c r="I674" i="15"/>
  <c r="I670" i="15"/>
  <c r="I666" i="15"/>
  <c r="I662" i="15"/>
  <c r="I658" i="15"/>
  <c r="I654" i="15"/>
  <c r="I650" i="15"/>
  <c r="I646" i="15"/>
  <c r="I642" i="15"/>
  <c r="I638" i="15"/>
  <c r="I634" i="15"/>
  <c r="I630" i="15"/>
  <c r="I626" i="15"/>
  <c r="I622" i="15"/>
  <c r="I618" i="15"/>
  <c r="I614" i="15"/>
  <c r="I610" i="15"/>
  <c r="I606" i="15"/>
  <c r="I602" i="15"/>
  <c r="I598" i="15"/>
  <c r="I594" i="15"/>
  <c r="I590" i="15"/>
  <c r="I586" i="15"/>
  <c r="I582" i="15"/>
  <c r="I578" i="15"/>
  <c r="I574" i="15"/>
  <c r="I570" i="15"/>
  <c r="I566" i="15"/>
  <c r="I562" i="15"/>
  <c r="I558" i="15"/>
  <c r="I554" i="15"/>
  <c r="I550" i="15"/>
  <c r="I546" i="15"/>
  <c r="I542" i="15"/>
  <c r="I538" i="15"/>
  <c r="I534" i="15"/>
  <c r="I530" i="15"/>
  <c r="I526" i="15"/>
  <c r="I522" i="15"/>
  <c r="I518" i="15"/>
  <c r="I514" i="15"/>
  <c r="I510" i="15"/>
  <c r="I506" i="15"/>
  <c r="I502" i="15"/>
  <c r="I498" i="15"/>
  <c r="I494" i="15"/>
  <c r="I490" i="15"/>
  <c r="I486" i="15"/>
  <c r="I482" i="15"/>
  <c r="I478" i="15"/>
  <c r="I474" i="15"/>
  <c r="I470" i="15"/>
  <c r="I466" i="15"/>
  <c r="I462" i="15"/>
  <c r="I458" i="15"/>
  <c r="I454" i="15"/>
  <c r="I450" i="15"/>
  <c r="I446" i="15"/>
  <c r="I442" i="15"/>
  <c r="I438" i="15"/>
  <c r="I434" i="15"/>
  <c r="I430" i="15"/>
  <c r="I426" i="15"/>
  <c r="I422" i="15"/>
  <c r="I418" i="15"/>
  <c r="I414" i="15"/>
  <c r="I410" i="15"/>
  <c r="I406" i="15"/>
  <c r="I402" i="15"/>
  <c r="I398" i="15"/>
  <c r="I394" i="15"/>
  <c r="I390" i="15"/>
  <c r="I386" i="15"/>
  <c r="I382" i="15"/>
  <c r="I378" i="15"/>
  <c r="I374" i="15"/>
  <c r="I370" i="15"/>
  <c r="I366" i="15"/>
  <c r="I362" i="15"/>
  <c r="I358" i="15"/>
  <c r="I354" i="15"/>
  <c r="I350" i="15"/>
  <c r="I913" i="15"/>
  <c r="I909" i="15"/>
  <c r="I905" i="15"/>
  <c r="I901" i="15"/>
  <c r="I897" i="15"/>
  <c r="I893" i="15"/>
  <c r="I889" i="15"/>
  <c r="I885" i="15"/>
  <c r="I881" i="15"/>
  <c r="I877" i="15"/>
  <c r="I873" i="15"/>
  <c r="I869" i="15"/>
  <c r="I865" i="15"/>
  <c r="I861" i="15"/>
  <c r="I857" i="15"/>
  <c r="I853" i="15"/>
  <c r="I849" i="15"/>
  <c r="I845" i="15"/>
  <c r="I841" i="15"/>
  <c r="I837" i="15"/>
  <c r="I833" i="15"/>
  <c r="I829" i="15"/>
  <c r="I825" i="15"/>
  <c r="I821" i="15"/>
  <c r="I817" i="15"/>
  <c r="I813" i="15"/>
  <c r="I809" i="15"/>
  <c r="I805" i="15"/>
  <c r="I801" i="15"/>
  <c r="I797" i="15"/>
  <c r="I793" i="15"/>
  <c r="I789" i="15"/>
  <c r="I785" i="15"/>
  <c r="I781" i="15"/>
  <c r="I777" i="15"/>
  <c r="I773" i="15"/>
  <c r="I769" i="15"/>
  <c r="I765" i="15"/>
  <c r="I761" i="15"/>
  <c r="I757" i="15"/>
  <c r="I753" i="15"/>
  <c r="I749" i="15"/>
  <c r="I745" i="15"/>
  <c r="I741" i="15"/>
  <c r="I737" i="15"/>
  <c r="I733" i="15"/>
  <c r="I729" i="15"/>
  <c r="I725" i="15"/>
  <c r="I721" i="15"/>
  <c r="I717" i="15"/>
  <c r="I713" i="15"/>
  <c r="I709" i="15"/>
  <c r="I705" i="15"/>
  <c r="I701" i="15"/>
  <c r="I697" i="15"/>
  <c r="I693" i="15"/>
  <c r="I689" i="15"/>
  <c r="I685" i="15"/>
  <c r="I681" i="15"/>
  <c r="I677" i="15"/>
  <c r="I673" i="15"/>
  <c r="I669" i="15"/>
  <c r="I665" i="15"/>
  <c r="I661" i="15"/>
  <c r="I657" i="15"/>
  <c r="I653" i="15"/>
  <c r="I649" i="15"/>
  <c r="I645" i="15"/>
  <c r="I641" i="15"/>
  <c r="I637" i="15"/>
  <c r="I633" i="15"/>
  <c r="I629" i="15"/>
  <c r="I625" i="15"/>
  <c r="I621" i="15"/>
  <c r="I617" i="15"/>
  <c r="I613" i="15"/>
  <c r="I609" i="15"/>
  <c r="I605" i="15"/>
  <c r="I601" i="15"/>
  <c r="I597" i="15"/>
  <c r="I593" i="15"/>
  <c r="I589" i="15"/>
  <c r="I585" i="15"/>
  <c r="I581" i="15"/>
  <c r="I577" i="15"/>
  <c r="I573" i="15"/>
  <c r="I569" i="15"/>
  <c r="I565" i="15"/>
  <c r="I561" i="15"/>
  <c r="I557" i="15"/>
  <c r="I553" i="15"/>
  <c r="I549" i="15"/>
  <c r="I545" i="15"/>
  <c r="I541" i="15"/>
  <c r="I537" i="15"/>
  <c r="I533" i="15"/>
  <c r="I529" i="15"/>
  <c r="I525" i="15"/>
  <c r="I521" i="15"/>
  <c r="I517" i="15"/>
  <c r="I513" i="15"/>
  <c r="I509" i="15"/>
  <c r="I505" i="15"/>
  <c r="I501" i="15"/>
  <c r="I497" i="15"/>
  <c r="I493" i="15"/>
  <c r="I489" i="15"/>
  <c r="I485" i="15"/>
  <c r="I481" i="15"/>
  <c r="I477" i="15"/>
  <c r="I473" i="15"/>
  <c r="I469" i="15"/>
  <c r="I465" i="15"/>
  <c r="I461" i="15"/>
  <c r="I457" i="15"/>
  <c r="I453" i="15"/>
  <c r="I449" i="15"/>
  <c r="I445" i="15"/>
  <c r="I441" i="15"/>
  <c r="I437" i="15"/>
  <c r="I433" i="15"/>
  <c r="I429" i="15"/>
  <c r="I425" i="15"/>
  <c r="I421" i="15"/>
  <c r="I417" i="15"/>
  <c r="I413" i="15"/>
  <c r="I409" i="15"/>
  <c r="I405" i="15"/>
  <c r="I401" i="15"/>
  <c r="I397" i="15"/>
  <c r="I393" i="15"/>
  <c r="I389" i="15"/>
  <c r="I385" i="15"/>
  <c r="I381" i="15"/>
  <c r="I377" i="15"/>
  <c r="I373" i="15"/>
  <c r="I369" i="15"/>
  <c r="I365" i="15"/>
  <c r="I361" i="15"/>
  <c r="I357" i="15"/>
  <c r="I353" i="15"/>
  <c r="I349" i="15"/>
  <c r="I345" i="15"/>
  <c r="I340" i="15"/>
  <c r="I336" i="15"/>
  <c r="I332" i="15"/>
  <c r="I328" i="15"/>
  <c r="I324" i="15"/>
  <c r="I320" i="15"/>
  <c r="I316" i="15"/>
  <c r="I312" i="15"/>
  <c r="I308" i="15"/>
  <c r="I304" i="15"/>
  <c r="I300" i="15"/>
  <c r="I296" i="15"/>
  <c r="I292" i="15"/>
  <c r="I288" i="15"/>
  <c r="I284" i="15"/>
  <c r="I280" i="15"/>
  <c r="I276" i="15"/>
  <c r="I272" i="15"/>
  <c r="I268" i="15"/>
  <c r="I264" i="15"/>
  <c r="I260" i="15"/>
  <c r="I256" i="15"/>
  <c r="I252" i="15"/>
  <c r="I248" i="15"/>
  <c r="I244" i="15"/>
  <c r="I240" i="15"/>
  <c r="I236" i="15"/>
  <c r="I232" i="15"/>
  <c r="I228" i="15"/>
  <c r="I224" i="15"/>
  <c r="I220" i="15"/>
  <c r="I216" i="15"/>
  <c r="I212" i="15"/>
  <c r="I208" i="15"/>
  <c r="I204" i="15"/>
  <c r="I200" i="15"/>
  <c r="I196" i="15"/>
  <c r="I192" i="15"/>
  <c r="I188" i="15"/>
  <c r="I184" i="15"/>
  <c r="I180" i="15"/>
  <c r="I176" i="15"/>
  <c r="I172" i="15"/>
  <c r="I168" i="15"/>
  <c r="I164" i="15"/>
  <c r="I160" i="15"/>
  <c r="I156" i="15"/>
  <c r="I152" i="15"/>
  <c r="I148" i="15"/>
  <c r="I144" i="15"/>
  <c r="I140" i="15"/>
  <c r="I136" i="15"/>
  <c r="I132" i="15"/>
  <c r="I128" i="15"/>
  <c r="I124" i="15"/>
  <c r="I120" i="15"/>
  <c r="I116" i="15"/>
  <c r="I112" i="15"/>
  <c r="I108" i="15"/>
  <c r="I104" i="15"/>
  <c r="I100" i="15"/>
  <c r="I96" i="15"/>
  <c r="I92" i="15"/>
  <c r="I88" i="15"/>
  <c r="I84" i="15"/>
  <c r="I80" i="15"/>
  <c r="I76" i="15"/>
  <c r="I72" i="15"/>
  <c r="I68" i="15"/>
  <c r="I64" i="15"/>
  <c r="I60" i="15"/>
  <c r="I56" i="15"/>
  <c r="I52" i="15"/>
  <c r="I48" i="15"/>
  <c r="I44" i="15"/>
  <c r="I40" i="15"/>
  <c r="I36" i="15"/>
  <c r="I32" i="15"/>
  <c r="I28" i="15"/>
  <c r="I24" i="15"/>
  <c r="I20" i="15"/>
  <c r="I16" i="15"/>
  <c r="I12" i="15"/>
  <c r="I8" i="15"/>
  <c r="I4" i="15"/>
  <c r="I342" i="15"/>
  <c r="I338" i="15"/>
  <c r="I334" i="15"/>
  <c r="I330" i="15"/>
  <c r="I326" i="15"/>
  <c r="I322" i="15"/>
  <c r="I318" i="15"/>
  <c r="I314" i="15"/>
  <c r="I310" i="15"/>
  <c r="I306" i="15"/>
  <c r="I302" i="15"/>
  <c r="I298" i="15"/>
  <c r="I294" i="15"/>
  <c r="I290" i="15"/>
  <c r="I286" i="15"/>
  <c r="I282" i="15"/>
  <c r="I278" i="15"/>
  <c r="I274" i="15"/>
  <c r="I270" i="15"/>
  <c r="I266" i="15"/>
  <c r="I262" i="15"/>
  <c r="I258" i="15"/>
  <c r="I254" i="15"/>
  <c r="I250" i="15"/>
  <c r="I246" i="15"/>
  <c r="I242" i="15"/>
  <c r="I238" i="15"/>
  <c r="I234" i="15"/>
  <c r="I230" i="15"/>
  <c r="I226" i="15"/>
  <c r="I222" i="15"/>
  <c r="I218" i="15"/>
  <c r="I214" i="15"/>
  <c r="I210" i="15"/>
  <c r="I206" i="15"/>
  <c r="I202" i="15"/>
  <c r="I198" i="15"/>
  <c r="I194" i="15"/>
  <c r="I190" i="15"/>
  <c r="I186" i="15"/>
  <c r="I182" i="15"/>
  <c r="I178" i="15"/>
  <c r="I174" i="15"/>
  <c r="I170" i="15"/>
  <c r="I166" i="15"/>
  <c r="I162" i="15"/>
  <c r="I158" i="15"/>
  <c r="I154" i="15"/>
  <c r="I150" i="15"/>
  <c r="I146" i="15"/>
  <c r="I142" i="15"/>
  <c r="I138" i="15"/>
  <c r="I134" i="15"/>
  <c r="I130" i="15"/>
  <c r="I126" i="15"/>
  <c r="I122" i="15"/>
  <c r="I118" i="15"/>
  <c r="I114" i="15"/>
  <c r="I110" i="15"/>
  <c r="I106" i="15"/>
  <c r="I102" i="15"/>
  <c r="I98" i="15"/>
  <c r="I94" i="15"/>
  <c r="I90" i="15"/>
  <c r="I86" i="15"/>
  <c r="I82" i="15"/>
  <c r="I78" i="15"/>
  <c r="I74" i="15"/>
  <c r="I70" i="15"/>
  <c r="I66" i="15"/>
  <c r="I62" i="15"/>
  <c r="I58" i="15"/>
  <c r="I54" i="15"/>
  <c r="I50" i="15"/>
  <c r="I46" i="15"/>
  <c r="I42" i="15"/>
  <c r="I38" i="15"/>
  <c r="I34" i="15"/>
  <c r="I30" i="15"/>
  <c r="I26" i="15"/>
  <c r="I22" i="15"/>
  <c r="I18" i="15"/>
  <c r="I14" i="15"/>
  <c r="I10" i="15"/>
  <c r="I6" i="15"/>
  <c r="I341" i="15"/>
  <c r="I337" i="15"/>
  <c r="I333" i="15"/>
  <c r="I329" i="15"/>
  <c r="I325" i="15"/>
  <c r="I321" i="15"/>
  <c r="I317" i="15"/>
  <c r="I313" i="15"/>
  <c r="I309" i="15"/>
  <c r="I305" i="15"/>
  <c r="I301" i="15"/>
  <c r="I297" i="15"/>
  <c r="I293" i="15"/>
  <c r="I289" i="15"/>
  <c r="I285" i="15"/>
  <c r="I281" i="15"/>
  <c r="I277" i="15"/>
  <c r="I273" i="15"/>
  <c r="I269" i="15"/>
  <c r="I265" i="15"/>
  <c r="I261" i="15"/>
  <c r="I257" i="15"/>
  <c r="I253" i="15"/>
  <c r="I249" i="15"/>
  <c r="I245" i="15"/>
  <c r="I241" i="15"/>
  <c r="I237" i="15"/>
  <c r="I233" i="15"/>
  <c r="I229" i="15"/>
  <c r="I225" i="15"/>
  <c r="I221" i="15"/>
  <c r="I217" i="15"/>
  <c r="I213" i="15"/>
  <c r="I209" i="15"/>
  <c r="I205" i="15"/>
  <c r="I201" i="15"/>
  <c r="I197" i="15"/>
  <c r="I193" i="15"/>
  <c r="I189" i="15"/>
  <c r="I185" i="15"/>
  <c r="I181" i="15"/>
  <c r="I177" i="15"/>
  <c r="I173" i="15"/>
  <c r="I169" i="15"/>
  <c r="I165" i="15"/>
  <c r="I161" i="15"/>
  <c r="I157" i="15"/>
  <c r="I153" i="15"/>
  <c r="I149" i="15"/>
  <c r="I145" i="15"/>
  <c r="I141" i="15"/>
  <c r="I137" i="15"/>
  <c r="I133" i="15"/>
  <c r="I129" i="15"/>
  <c r="I125" i="15"/>
  <c r="I121" i="15"/>
  <c r="I117" i="15"/>
  <c r="I113" i="15"/>
  <c r="I109" i="15"/>
  <c r="I105" i="15"/>
  <c r="I101" i="15"/>
  <c r="I97" i="15"/>
  <c r="I93" i="15"/>
  <c r="I89" i="15"/>
  <c r="I85" i="15"/>
  <c r="I81" i="15"/>
  <c r="I77" i="15"/>
  <c r="I73" i="15"/>
  <c r="I69" i="15"/>
  <c r="I65" i="15"/>
  <c r="I61" i="15"/>
  <c r="I57" i="15"/>
  <c r="I53" i="15"/>
  <c r="I49" i="15"/>
  <c r="I45" i="15"/>
  <c r="I41" i="15"/>
  <c r="I37" i="15"/>
  <c r="I33" i="15"/>
  <c r="I29" i="15"/>
  <c r="I25" i="15"/>
  <c r="I21" i="15"/>
  <c r="I17" i="15"/>
  <c r="I13" i="15"/>
  <c r="I9" i="15"/>
  <c r="I5" i="15"/>
  <c r="O9" i="3"/>
  <c r="O3" i="6"/>
  <c r="J3" i="6"/>
  <c r="J2" i="8"/>
  <c r="O3" i="3"/>
  <c r="J3" i="8"/>
  <c r="J9" i="8"/>
  <c r="J9" i="6"/>
  <c r="T9" i="1"/>
  <c r="J3" i="3"/>
  <c r="J9" i="3"/>
  <c r="O2" i="8"/>
  <c r="O9" i="6"/>
  <c r="O2" i="6"/>
  <c r="O3" i="8"/>
  <c r="O9" i="8"/>
  <c r="E26" i="25"/>
  <c r="E27" i="25"/>
  <c r="F3" i="25"/>
  <c r="G3" i="25" s="1"/>
  <c r="H3" i="25" s="1"/>
  <c r="I3" i="25" s="1"/>
  <c r="J3" i="25" s="1"/>
  <c r="K3" i="25" s="1"/>
  <c r="L3" i="25" s="1"/>
  <c r="M3" i="25" s="1"/>
  <c r="G26" i="23"/>
  <c r="G27" i="23"/>
  <c r="H3" i="23"/>
  <c r="I3" i="23" s="1"/>
  <c r="J3" i="23" s="1"/>
  <c r="K3" i="23" s="1"/>
  <c r="L3" i="23" s="1"/>
  <c r="M3" i="23" s="1"/>
  <c r="N3" i="23" s="1"/>
  <c r="O3" i="23" s="1"/>
  <c r="E27" i="22"/>
  <c r="F3" i="22"/>
  <c r="G3" i="22" s="1"/>
  <c r="H3" i="22" s="1"/>
  <c r="I3" i="22" s="1"/>
  <c r="J3" i="22" s="1"/>
  <c r="K3" i="22" s="1"/>
  <c r="L3" i="22" s="1"/>
  <c r="M3" i="22" s="1"/>
  <c r="B22" i="21"/>
  <c r="D32" i="21"/>
  <c r="C32" i="21"/>
  <c r="C31" i="21"/>
  <c r="D31" i="21"/>
  <c r="B31" i="21"/>
  <c r="C30" i="21"/>
  <c r="D30" i="21"/>
  <c r="B30" i="21"/>
  <c r="E3" i="21"/>
  <c r="F3" i="21" s="1"/>
  <c r="F5" i="2"/>
  <c r="G5" i="2"/>
  <c r="S3" i="1"/>
  <c r="T3" i="1" s="1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832" i="12"/>
  <c r="T833" i="12"/>
  <c r="T834" i="12"/>
  <c r="T835" i="12"/>
  <c r="T836" i="12"/>
  <c r="T837" i="12"/>
  <c r="T838" i="12"/>
  <c r="T839" i="12"/>
  <c r="T840" i="12"/>
  <c r="T841" i="12"/>
  <c r="T842" i="12"/>
  <c r="T843" i="12"/>
  <c r="T844" i="12"/>
  <c r="T845" i="12"/>
  <c r="T846" i="12"/>
  <c r="T847" i="12"/>
  <c r="T848" i="12"/>
  <c r="T849" i="12"/>
  <c r="T850" i="12"/>
  <c r="T851" i="12"/>
  <c r="T852" i="12"/>
  <c r="T853" i="12"/>
  <c r="T854" i="12"/>
  <c r="T855" i="12"/>
  <c r="T856" i="12"/>
  <c r="T857" i="12"/>
  <c r="T858" i="12"/>
  <c r="T859" i="12"/>
  <c r="T860" i="12"/>
  <c r="T861" i="12"/>
  <c r="T862" i="12"/>
  <c r="T863" i="12"/>
  <c r="T864" i="12"/>
  <c r="T865" i="12"/>
  <c r="T866" i="12"/>
  <c r="T867" i="12"/>
  <c r="T868" i="12"/>
  <c r="T869" i="12"/>
  <c r="T870" i="12"/>
  <c r="T871" i="12"/>
  <c r="T872" i="12"/>
  <c r="T873" i="12"/>
  <c r="T874" i="12"/>
  <c r="T875" i="12"/>
  <c r="T876" i="12"/>
  <c r="T877" i="12"/>
  <c r="T878" i="12"/>
  <c r="T879" i="12"/>
  <c r="T880" i="12"/>
  <c r="T881" i="12"/>
  <c r="T882" i="12"/>
  <c r="T883" i="12"/>
  <c r="T884" i="12"/>
  <c r="T885" i="12"/>
  <c r="T886" i="12"/>
  <c r="T887" i="12"/>
  <c r="T888" i="12"/>
  <c r="T889" i="12"/>
  <c r="T890" i="12"/>
  <c r="T891" i="12"/>
  <c r="T892" i="12"/>
  <c r="T893" i="12"/>
  <c r="T894" i="12"/>
  <c r="T895" i="12"/>
  <c r="T896" i="12"/>
  <c r="T897" i="12"/>
  <c r="T898" i="12"/>
  <c r="T899" i="12"/>
  <c r="T900" i="12"/>
  <c r="T901" i="12"/>
  <c r="T902" i="12"/>
  <c r="T903" i="12"/>
  <c r="T904" i="12"/>
  <c r="T905" i="12"/>
  <c r="T906" i="12"/>
  <c r="T907" i="12"/>
  <c r="T908" i="12"/>
  <c r="T909" i="12"/>
  <c r="T910" i="12"/>
  <c r="T911" i="12"/>
  <c r="T912" i="12"/>
  <c r="T913" i="12"/>
  <c r="T914" i="12"/>
  <c r="T915" i="12"/>
  <c r="T916" i="12"/>
  <c r="T917" i="12"/>
  <c r="T918" i="12"/>
  <c r="T919" i="12"/>
  <c r="T920" i="12"/>
  <c r="T921" i="12"/>
  <c r="T922" i="12"/>
  <c r="T923" i="12"/>
  <c r="T924" i="12"/>
  <c r="T925" i="12"/>
  <c r="T926" i="12"/>
  <c r="T927" i="12"/>
  <c r="T928" i="12"/>
  <c r="T929" i="12"/>
  <c r="T930" i="12"/>
  <c r="T931" i="12"/>
  <c r="T932" i="12"/>
  <c r="T933" i="12"/>
  <c r="T934" i="12"/>
  <c r="T935" i="12"/>
  <c r="T936" i="12"/>
  <c r="T937" i="12"/>
  <c r="T938" i="12"/>
  <c r="T939" i="12"/>
  <c r="T940" i="12"/>
  <c r="T941" i="12"/>
  <c r="T942" i="12"/>
  <c r="T943" i="12"/>
  <c r="T944" i="12"/>
  <c r="T945" i="12"/>
  <c r="T946" i="12"/>
  <c r="T947" i="12"/>
  <c r="T948" i="12"/>
  <c r="T949" i="12"/>
  <c r="T950" i="12"/>
  <c r="T951" i="12"/>
  <c r="T952" i="12"/>
  <c r="T953" i="12"/>
  <c r="T954" i="12"/>
  <c r="T955" i="12"/>
  <c r="T956" i="12"/>
  <c r="T957" i="12"/>
  <c r="T958" i="12"/>
  <c r="T959" i="12"/>
  <c r="T960" i="12"/>
  <c r="T961" i="12"/>
  <c r="T962" i="12"/>
  <c r="T963" i="12"/>
  <c r="T964" i="12"/>
  <c r="T965" i="12"/>
  <c r="T966" i="12"/>
  <c r="T967" i="12"/>
  <c r="T968" i="12"/>
  <c r="T969" i="12"/>
  <c r="T970" i="12"/>
  <c r="T971" i="12"/>
  <c r="T972" i="12"/>
  <c r="T973" i="12"/>
  <c r="T974" i="12"/>
  <c r="T975" i="12"/>
  <c r="T976" i="12"/>
  <c r="T977" i="12"/>
  <c r="T978" i="12"/>
  <c r="T979" i="12"/>
  <c r="T980" i="12"/>
  <c r="T981" i="12"/>
  <c r="T982" i="12"/>
  <c r="T983" i="12"/>
  <c r="T984" i="12"/>
  <c r="T985" i="12"/>
  <c r="T986" i="12"/>
  <c r="T987" i="12"/>
  <c r="T988" i="12"/>
  <c r="T989" i="12"/>
  <c r="T990" i="12"/>
  <c r="T991" i="12"/>
  <c r="T992" i="12"/>
  <c r="T993" i="12"/>
  <c r="T994" i="12"/>
  <c r="T995" i="12"/>
  <c r="T996" i="12"/>
  <c r="T997" i="12"/>
  <c r="T998" i="12"/>
  <c r="T999" i="12"/>
  <c r="T1000" i="12"/>
  <c r="T1001" i="12"/>
  <c r="T1002" i="12"/>
  <c r="T1003" i="12"/>
  <c r="T1004" i="12"/>
  <c r="T1005" i="12"/>
  <c r="T1006" i="12"/>
  <c r="T1007" i="12"/>
  <c r="T1008" i="12"/>
  <c r="T1009" i="12"/>
  <c r="T1010" i="12"/>
  <c r="T1011" i="12"/>
  <c r="T1012" i="12"/>
  <c r="T1013" i="12"/>
  <c r="T1014" i="12"/>
  <c r="T1015" i="12"/>
  <c r="T1016" i="12"/>
  <c r="T1017" i="12"/>
  <c r="T1018" i="12"/>
  <c r="T1019" i="12"/>
  <c r="T1020" i="12"/>
  <c r="T1021" i="12"/>
  <c r="T1022" i="12"/>
  <c r="T1023" i="12"/>
  <c r="T1024" i="12"/>
  <c r="T1025" i="12"/>
  <c r="T1026" i="12"/>
  <c r="T1027" i="12"/>
  <c r="T1028" i="12"/>
  <c r="T1029" i="12"/>
  <c r="T1030" i="12"/>
  <c r="T1031" i="12"/>
  <c r="T1032" i="12"/>
  <c r="T1033" i="12"/>
  <c r="T1034" i="12"/>
  <c r="T1035" i="12"/>
  <c r="T1036" i="12"/>
  <c r="T1037" i="12"/>
  <c r="T1038" i="12"/>
  <c r="T1039" i="12"/>
  <c r="T1040" i="12"/>
  <c r="T1041" i="12"/>
  <c r="T1042" i="12"/>
  <c r="T1043" i="12"/>
  <c r="T1044" i="12"/>
  <c r="T1045" i="12"/>
  <c r="T1046" i="12"/>
  <c r="T1047" i="12"/>
  <c r="T1048" i="12"/>
  <c r="T1049" i="12"/>
  <c r="T1050" i="12"/>
  <c r="T1051" i="12"/>
  <c r="T1052" i="12"/>
  <c r="T1053" i="12"/>
  <c r="T1054" i="12"/>
  <c r="T1055" i="12"/>
  <c r="T1056" i="12"/>
  <c r="T1057" i="12"/>
  <c r="T1058" i="12"/>
  <c r="T1059" i="12"/>
  <c r="T1060" i="12"/>
  <c r="T1061" i="12"/>
  <c r="T1062" i="12"/>
  <c r="T1063" i="12"/>
  <c r="T1064" i="12"/>
  <c r="T1065" i="12"/>
  <c r="T1066" i="12"/>
  <c r="T1067" i="12"/>
  <c r="T1068" i="12"/>
  <c r="T1069" i="12"/>
  <c r="T1070" i="12"/>
  <c r="T1071" i="12"/>
  <c r="T1072" i="12"/>
  <c r="T1073" i="12"/>
  <c r="T1074" i="12"/>
  <c r="T1075" i="12"/>
  <c r="T1076" i="12"/>
  <c r="T1077" i="12"/>
  <c r="T1078" i="12"/>
  <c r="T1079" i="12"/>
  <c r="T1080" i="12"/>
  <c r="T1081" i="12"/>
  <c r="T1082" i="12"/>
  <c r="T1083" i="12"/>
  <c r="T1084" i="12"/>
  <c r="T1085" i="12"/>
  <c r="T1086" i="12"/>
  <c r="T1087" i="12"/>
  <c r="T1088" i="12"/>
  <c r="T1089" i="12"/>
  <c r="T1090" i="12"/>
  <c r="T1091" i="12"/>
  <c r="T1092" i="12"/>
  <c r="T1093" i="12"/>
  <c r="T1094" i="12"/>
  <c r="T1095" i="12"/>
  <c r="T1096" i="12"/>
  <c r="T1097" i="12"/>
  <c r="T1098" i="12"/>
  <c r="T1099" i="12"/>
  <c r="T1100" i="12"/>
  <c r="T1101" i="12"/>
  <c r="T1102" i="12"/>
  <c r="T1103" i="12"/>
  <c r="T1104" i="12"/>
  <c r="T1105" i="12"/>
  <c r="T1106" i="12"/>
  <c r="T1107" i="12"/>
  <c r="T1108" i="12"/>
  <c r="T1109" i="12"/>
  <c r="T1110" i="12"/>
  <c r="T1111" i="12"/>
  <c r="T1112" i="12"/>
  <c r="T1113" i="12"/>
  <c r="T1114" i="12"/>
  <c r="T1115" i="12"/>
  <c r="T1116" i="12"/>
  <c r="T1117" i="12"/>
  <c r="T1118" i="12"/>
  <c r="T1119" i="12"/>
  <c r="T1120" i="12"/>
  <c r="T1121" i="12"/>
  <c r="T1122" i="12"/>
  <c r="T1123" i="12"/>
  <c r="T1124" i="12"/>
  <c r="T1125" i="12"/>
  <c r="T1126" i="12"/>
  <c r="T1127" i="12"/>
  <c r="T1128" i="12"/>
  <c r="T1129" i="12"/>
  <c r="T1130" i="12"/>
  <c r="T1131" i="12"/>
  <c r="T1132" i="12"/>
  <c r="T1133" i="12"/>
  <c r="T1134" i="12"/>
  <c r="T1135" i="12"/>
  <c r="T1136" i="12"/>
  <c r="T1137" i="12"/>
  <c r="T1138" i="12"/>
  <c r="T1139" i="12"/>
  <c r="T1140" i="12"/>
  <c r="T1141" i="12"/>
  <c r="T1142" i="12"/>
  <c r="T1143" i="12"/>
  <c r="T1144" i="12"/>
  <c r="T1145" i="12"/>
  <c r="T1146" i="12"/>
  <c r="T1147" i="12"/>
  <c r="T1148" i="12"/>
  <c r="T1149" i="12"/>
  <c r="T1150" i="12"/>
  <c r="T1151" i="12"/>
  <c r="T1152" i="12"/>
  <c r="T1153" i="12"/>
  <c r="T1154" i="12"/>
  <c r="T1155" i="12"/>
  <c r="T1156" i="12"/>
  <c r="T1157" i="12"/>
  <c r="T1158" i="12"/>
  <c r="T1159" i="12"/>
  <c r="T1160" i="12"/>
  <c r="T1161" i="12"/>
  <c r="T1162" i="12"/>
  <c r="T1163" i="12"/>
  <c r="T1164" i="12"/>
  <c r="T1165" i="12"/>
  <c r="T1166" i="12"/>
  <c r="T1167" i="12"/>
  <c r="T1168" i="12"/>
  <c r="T1169" i="12"/>
  <c r="T1170" i="12"/>
  <c r="T1171" i="12"/>
  <c r="T1172" i="12"/>
  <c r="T1173" i="12"/>
  <c r="T1174" i="12"/>
  <c r="T1175" i="12"/>
  <c r="T1176" i="12"/>
  <c r="T1177" i="12"/>
  <c r="T1178" i="12"/>
  <c r="T1179" i="12"/>
  <c r="T1180" i="12"/>
  <c r="T1181" i="12"/>
  <c r="T1182" i="12"/>
  <c r="T1183" i="12"/>
  <c r="T1184" i="12"/>
  <c r="T1185" i="12"/>
  <c r="T1186" i="12"/>
  <c r="T1187" i="12"/>
  <c r="T1188" i="12"/>
  <c r="T1189" i="12"/>
  <c r="T1190" i="12"/>
  <c r="T1191" i="12"/>
  <c r="T1192" i="12"/>
  <c r="T1193" i="12"/>
  <c r="T1194" i="12"/>
  <c r="T1195" i="12"/>
  <c r="T1196" i="12"/>
  <c r="T1197" i="12"/>
  <c r="T1198" i="12"/>
  <c r="T1199" i="12"/>
  <c r="T1200" i="12"/>
  <c r="T1201" i="12"/>
  <c r="T1202" i="12"/>
  <c r="T1203" i="12"/>
  <c r="T1204" i="12"/>
  <c r="T1205" i="12"/>
  <c r="T1206" i="12"/>
  <c r="T1207" i="12"/>
  <c r="T1208" i="12"/>
  <c r="T1209" i="12"/>
  <c r="T1210" i="12"/>
  <c r="T1211" i="12"/>
  <c r="T1212" i="12"/>
  <c r="T1213" i="12"/>
  <c r="T1214" i="12"/>
  <c r="T1215" i="12"/>
  <c r="T1216" i="12"/>
  <c r="T1217" i="12"/>
  <c r="T1218" i="12"/>
  <c r="T1219" i="12"/>
  <c r="T1220" i="12"/>
  <c r="T1221" i="12"/>
  <c r="T1222" i="12"/>
  <c r="T1223" i="12"/>
  <c r="T1224" i="12"/>
  <c r="T1225" i="12"/>
  <c r="T1226" i="12"/>
  <c r="T1227" i="12"/>
  <c r="T1228" i="12"/>
  <c r="T1229" i="12"/>
  <c r="T1230" i="12"/>
  <c r="T1231" i="12"/>
  <c r="T1232" i="12"/>
  <c r="T1233" i="12"/>
  <c r="T1234" i="12"/>
  <c r="T1235" i="12"/>
  <c r="T1236" i="12"/>
  <c r="T1237" i="12"/>
  <c r="T1238" i="12"/>
  <c r="T1239" i="12"/>
  <c r="T1240" i="12"/>
  <c r="T1241" i="12"/>
  <c r="T1242" i="12"/>
  <c r="T1243" i="12"/>
  <c r="T1244" i="12"/>
  <c r="T1245" i="12"/>
  <c r="T1246" i="12"/>
  <c r="T1247" i="12"/>
  <c r="T1248" i="12"/>
  <c r="T1249" i="12"/>
  <c r="T1250" i="12"/>
  <c r="T1251" i="12"/>
  <c r="T1252" i="12"/>
  <c r="T1253" i="12"/>
  <c r="T1254" i="12"/>
  <c r="T1255" i="12"/>
  <c r="T1256" i="12"/>
  <c r="T1257" i="12"/>
  <c r="T1258" i="12"/>
  <c r="T2" i="12"/>
  <c r="X2" i="14" l="1"/>
  <c r="X4" i="14"/>
  <c r="X2" i="13"/>
  <c r="X4" i="13"/>
  <c r="X2" i="15"/>
  <c r="X4" i="15"/>
  <c r="E28" i="25"/>
  <c r="E29" i="25" s="1"/>
  <c r="F25" i="25"/>
  <c r="G28" i="23"/>
  <c r="G29" i="23" s="1"/>
  <c r="H25" i="23"/>
  <c r="F25" i="22"/>
  <c r="E25" i="21"/>
  <c r="F25" i="21" s="1"/>
  <c r="G3" i="21"/>
  <c r="H3" i="21" s="1"/>
  <c r="I3" i="21" s="1"/>
  <c r="J3" i="21" s="1"/>
  <c r="K3" i="21" s="1"/>
  <c r="L3" i="21" s="1"/>
  <c r="M3" i="21" s="1"/>
  <c r="F26" i="25" l="1"/>
  <c r="G25" i="25"/>
  <c r="F27" i="25"/>
  <c r="H26" i="23"/>
  <c r="I25" i="23"/>
  <c r="H27" i="23"/>
  <c r="F27" i="22"/>
  <c r="G25" i="22"/>
  <c r="F26" i="21"/>
  <c r="F27" i="21"/>
  <c r="E26" i="21"/>
  <c r="E27" i="21"/>
  <c r="G25" i="21"/>
  <c r="F28" i="25" l="1"/>
  <c r="F29" i="25" s="1"/>
  <c r="G27" i="25"/>
  <c r="G26" i="25"/>
  <c r="H25" i="25"/>
  <c r="H28" i="23"/>
  <c r="H29" i="23" s="1"/>
  <c r="I27" i="23"/>
  <c r="I26" i="23"/>
  <c r="J25" i="23"/>
  <c r="G27" i="22"/>
  <c r="H25" i="22"/>
  <c r="E28" i="21"/>
  <c r="E29" i="21" s="1"/>
  <c r="F28" i="21"/>
  <c r="F29" i="21" s="1"/>
  <c r="G26" i="21"/>
  <c r="G27" i="21"/>
  <c r="H25" i="21"/>
  <c r="G28" i="25" l="1"/>
  <c r="G29" i="25" s="1"/>
  <c r="H27" i="25"/>
  <c r="H26" i="25"/>
  <c r="I25" i="25"/>
  <c r="I28" i="23"/>
  <c r="I29" i="23" s="1"/>
  <c r="J27" i="23"/>
  <c r="J26" i="23"/>
  <c r="K25" i="23"/>
  <c r="H27" i="22"/>
  <c r="I25" i="22"/>
  <c r="G28" i="21"/>
  <c r="G29" i="21" s="1"/>
  <c r="H27" i="21"/>
  <c r="I25" i="21"/>
  <c r="H26" i="21"/>
  <c r="H28" i="25" l="1"/>
  <c r="H29" i="25" s="1"/>
  <c r="I26" i="25"/>
  <c r="J25" i="25"/>
  <c r="I27" i="25"/>
  <c r="J28" i="23"/>
  <c r="J29" i="23" s="1"/>
  <c r="H28" i="21"/>
  <c r="H29" i="21" s="1"/>
  <c r="K26" i="23"/>
  <c r="L25" i="23"/>
  <c r="K27" i="23"/>
  <c r="J25" i="22"/>
  <c r="I27" i="22"/>
  <c r="I27" i="21"/>
  <c r="J25" i="21"/>
  <c r="I26" i="21"/>
  <c r="I28" i="21" l="1"/>
  <c r="I29" i="21" s="1"/>
  <c r="I28" i="25"/>
  <c r="I29" i="25" s="1"/>
  <c r="J26" i="25"/>
  <c r="K25" i="25"/>
  <c r="J27" i="25"/>
  <c r="K28" i="23"/>
  <c r="K29" i="23" s="1"/>
  <c r="L27" i="23"/>
  <c r="L26" i="23"/>
  <c r="M25" i="23"/>
  <c r="K25" i="22"/>
  <c r="J27" i="22"/>
  <c r="J27" i="21"/>
  <c r="K25" i="21"/>
  <c r="J26" i="21"/>
  <c r="J28" i="25" l="1"/>
  <c r="J29" i="25" s="1"/>
  <c r="K27" i="25"/>
  <c r="K26" i="25"/>
  <c r="L25" i="25"/>
  <c r="L28" i="23"/>
  <c r="L29" i="23" s="1"/>
  <c r="J28" i="21"/>
  <c r="J29" i="21" s="1"/>
  <c r="M27" i="23"/>
  <c r="M26" i="23"/>
  <c r="N25" i="23"/>
  <c r="K27" i="22"/>
  <c r="L25" i="22"/>
  <c r="K27" i="21"/>
  <c r="L25" i="21"/>
  <c r="K26" i="21"/>
  <c r="K28" i="25" l="1"/>
  <c r="K29" i="25" s="1"/>
  <c r="M28" i="23"/>
  <c r="M29" i="23" s="1"/>
  <c r="L27" i="25"/>
  <c r="L26" i="25"/>
  <c r="M25" i="25"/>
  <c r="K28" i="21"/>
  <c r="K29" i="21" s="1"/>
  <c r="N27" i="23"/>
  <c r="N26" i="23"/>
  <c r="O25" i="23"/>
  <c r="L27" i="22"/>
  <c r="M25" i="22"/>
  <c r="L27" i="21"/>
  <c r="M25" i="21"/>
  <c r="L26" i="21"/>
  <c r="L28" i="25" l="1"/>
  <c r="L29" i="25" s="1"/>
  <c r="M26" i="25"/>
  <c r="M27" i="25"/>
  <c r="N28" i="23"/>
  <c r="N29" i="23" s="1"/>
  <c r="L28" i="21"/>
  <c r="L29" i="21" s="1"/>
  <c r="O26" i="23"/>
  <c r="O27" i="23"/>
  <c r="M27" i="22"/>
  <c r="M26" i="21"/>
  <c r="M27" i="21"/>
  <c r="M28" i="25" l="1"/>
  <c r="M29" i="25" s="1"/>
  <c r="A37" i="25" s="1"/>
  <c r="A39" i="25" s="1"/>
  <c r="O28" i="23"/>
  <c r="O29" i="23" s="1"/>
  <c r="A37" i="23" s="1"/>
  <c r="A39" i="23" s="1"/>
  <c r="M28" i="21"/>
  <c r="M29" i="21" s="1"/>
  <c r="A37" i="21" s="1"/>
  <c r="A39" i="21" s="1"/>
  <c r="M37" i="1"/>
  <c r="M39" i="1"/>
  <c r="M40" i="1"/>
  <c r="M41" i="1"/>
  <c r="M42" i="1"/>
  <c r="M43" i="1"/>
  <c r="M44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J45" i="1"/>
  <c r="K45" i="1"/>
  <c r="I45" i="1"/>
  <c r="G6" i="16"/>
  <c r="H6" i="16"/>
  <c r="I6" i="16"/>
  <c r="G7" i="16"/>
  <c r="H7" i="16"/>
  <c r="I7" i="16"/>
  <c r="G8" i="16"/>
  <c r="H8" i="16"/>
  <c r="I8" i="16"/>
  <c r="G9" i="16"/>
  <c r="H9" i="16"/>
  <c r="I9" i="16"/>
  <c r="G10" i="16"/>
  <c r="H10" i="16"/>
  <c r="I10" i="16"/>
  <c r="G11" i="16"/>
  <c r="H11" i="16"/>
  <c r="I11" i="16"/>
  <c r="G12" i="16"/>
  <c r="H12" i="16"/>
  <c r="I12" i="16"/>
  <c r="G13" i="16"/>
  <c r="H13" i="16"/>
  <c r="I13" i="16"/>
  <c r="G14" i="16"/>
  <c r="H14" i="16"/>
  <c r="I14" i="16"/>
  <c r="G15" i="16"/>
  <c r="H15" i="16"/>
  <c r="I15" i="16"/>
  <c r="G16" i="16"/>
  <c r="H16" i="16"/>
  <c r="I16" i="16"/>
  <c r="G17" i="16"/>
  <c r="H17" i="16"/>
  <c r="I17" i="16"/>
  <c r="G18" i="16"/>
  <c r="H18" i="16"/>
  <c r="I18" i="16"/>
  <c r="G19" i="16"/>
  <c r="H19" i="16"/>
  <c r="I19" i="16"/>
  <c r="G20" i="16"/>
  <c r="H20" i="16"/>
  <c r="I20" i="16"/>
  <c r="G21" i="16"/>
  <c r="H21" i="16"/>
  <c r="I21" i="16"/>
  <c r="G22" i="16"/>
  <c r="H22" i="16"/>
  <c r="I22" i="16"/>
  <c r="G23" i="16"/>
  <c r="H23" i="16"/>
  <c r="I23" i="16"/>
  <c r="G24" i="16"/>
  <c r="H24" i="16"/>
  <c r="I24" i="16"/>
  <c r="G25" i="16"/>
  <c r="H25" i="16"/>
  <c r="I25" i="16"/>
  <c r="G26" i="16"/>
  <c r="H26" i="16"/>
  <c r="I26" i="16"/>
  <c r="G27" i="16"/>
  <c r="H27" i="16"/>
  <c r="I27" i="16"/>
  <c r="G28" i="16"/>
  <c r="H28" i="16"/>
  <c r="I28" i="16"/>
  <c r="G29" i="16"/>
  <c r="H29" i="16"/>
  <c r="I29" i="16"/>
  <c r="G30" i="16"/>
  <c r="H30" i="16"/>
  <c r="I30" i="16"/>
  <c r="G31" i="16"/>
  <c r="H31" i="16"/>
  <c r="I31" i="16"/>
  <c r="G32" i="16"/>
  <c r="H32" i="16"/>
  <c r="I32" i="16"/>
  <c r="G33" i="16"/>
  <c r="H33" i="16"/>
  <c r="I33" i="16"/>
  <c r="G34" i="16"/>
  <c r="H34" i="16"/>
  <c r="I34" i="16"/>
  <c r="G35" i="16"/>
  <c r="H35" i="16"/>
  <c r="I35" i="16"/>
  <c r="G36" i="16"/>
  <c r="H36" i="16"/>
  <c r="I36" i="16"/>
  <c r="G37" i="16"/>
  <c r="H37" i="16"/>
  <c r="I37" i="16"/>
  <c r="G38" i="16"/>
  <c r="H38" i="16"/>
  <c r="I38" i="16"/>
  <c r="G39" i="16"/>
  <c r="H39" i="16"/>
  <c r="I39" i="16"/>
  <c r="G40" i="16"/>
  <c r="H40" i="16"/>
  <c r="I40" i="16"/>
  <c r="G41" i="16"/>
  <c r="H41" i="16"/>
  <c r="I41" i="16"/>
  <c r="G42" i="16"/>
  <c r="H42" i="16"/>
  <c r="I42" i="16"/>
  <c r="G43" i="16"/>
  <c r="H43" i="16"/>
  <c r="I43" i="16"/>
  <c r="G44" i="16"/>
  <c r="H44" i="16"/>
  <c r="I44" i="16"/>
  <c r="G45" i="16"/>
  <c r="H45" i="16"/>
  <c r="I45" i="16"/>
  <c r="G46" i="16"/>
  <c r="H46" i="16"/>
  <c r="I46" i="16"/>
  <c r="G47" i="16"/>
  <c r="H47" i="16"/>
  <c r="I47" i="16"/>
  <c r="G48" i="16"/>
  <c r="H48" i="16"/>
  <c r="I48" i="16"/>
  <c r="G49" i="16"/>
  <c r="H49" i="16"/>
  <c r="I49" i="16"/>
  <c r="H5" i="16"/>
  <c r="I5" i="16"/>
  <c r="G5" i="16"/>
  <c r="I3" i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8" i="1"/>
  <c r="J38" i="1"/>
  <c r="K38" i="1"/>
  <c r="J2" i="1"/>
  <c r="K2" i="1"/>
  <c r="I2" i="1"/>
  <c r="A35" i="21" l="1"/>
  <c r="A35" i="25"/>
  <c r="A35" i="23"/>
  <c r="M87" i="1"/>
  <c r="M86" i="1"/>
  <c r="M83" i="1"/>
  <c r="M82" i="1"/>
  <c r="M79" i="1"/>
  <c r="M78" i="1"/>
  <c r="M75" i="1"/>
  <c r="M74" i="1"/>
  <c r="M71" i="1"/>
  <c r="M70" i="1"/>
  <c r="M67" i="1"/>
  <c r="M66" i="1"/>
  <c r="M63" i="1"/>
  <c r="M62" i="1"/>
  <c r="M59" i="1"/>
  <c r="M58" i="1"/>
  <c r="M55" i="1"/>
  <c r="M54" i="1"/>
  <c r="M51" i="1"/>
  <c r="M50" i="1"/>
  <c r="M35" i="1"/>
  <c r="M34" i="1"/>
  <c r="M31" i="1"/>
  <c r="M30" i="1"/>
  <c r="M27" i="1"/>
  <c r="M26" i="1"/>
  <c r="M23" i="1"/>
  <c r="M22" i="1"/>
  <c r="M19" i="1"/>
  <c r="M18" i="1"/>
  <c r="M15" i="1"/>
  <c r="M14" i="1"/>
  <c r="M11" i="1"/>
  <c r="M10" i="1"/>
  <c r="M88" i="1"/>
  <c r="M84" i="1"/>
  <c r="M80" i="1"/>
  <c r="M76" i="1"/>
  <c r="M72" i="1"/>
  <c r="M68" i="1"/>
  <c r="M64" i="1"/>
  <c r="M60" i="1"/>
  <c r="M56" i="1"/>
  <c r="M52" i="1"/>
  <c r="M48" i="1"/>
  <c r="M89" i="1"/>
  <c r="M85" i="1"/>
  <c r="M81" i="1"/>
  <c r="M77" i="1"/>
  <c r="M73" i="1"/>
  <c r="M69" i="1"/>
  <c r="M65" i="1"/>
  <c r="M61" i="1"/>
  <c r="M57" i="1"/>
  <c r="M53" i="1"/>
  <c r="M47" i="1"/>
  <c r="M7" i="1"/>
  <c r="M6" i="1"/>
  <c r="M3" i="1"/>
  <c r="M45" i="1"/>
  <c r="M36" i="1"/>
  <c r="M32" i="1"/>
  <c r="M28" i="1"/>
  <c r="M24" i="1"/>
  <c r="M20" i="1"/>
  <c r="M16" i="1"/>
  <c r="M12" i="1"/>
  <c r="M8" i="1"/>
  <c r="M4" i="1"/>
  <c r="M49" i="1"/>
  <c r="M2" i="1"/>
  <c r="M38" i="1"/>
  <c r="M33" i="1"/>
  <c r="M29" i="1"/>
  <c r="M25" i="1"/>
  <c r="M21" i="1"/>
  <c r="M17" i="1"/>
  <c r="M13" i="1"/>
  <c r="M5" i="1"/>
  <c r="M46" i="1"/>
  <c r="P9" i="1"/>
  <c r="N9" i="1"/>
  <c r="O9" i="1"/>
  <c r="O3" i="1"/>
  <c r="N3" i="1"/>
  <c r="P3" i="1"/>
  <c r="M9" i="1"/>
  <c r="N2" i="15"/>
  <c r="M2" i="13"/>
  <c r="N2" i="14"/>
  <c r="A41" i="21"/>
  <c r="A41" i="25"/>
  <c r="A41" i="23"/>
  <c r="M5" i="15"/>
  <c r="M8" i="13"/>
  <c r="M23" i="13"/>
  <c r="M23" i="15"/>
  <c r="M21" i="15"/>
  <c r="M24" i="13"/>
  <c r="M26" i="13"/>
  <c r="M13" i="13"/>
  <c r="M21" i="13"/>
  <c r="M5" i="14"/>
  <c r="M20" i="15"/>
  <c r="M13" i="15"/>
  <c r="M20" i="13"/>
  <c r="M26" i="15"/>
  <c r="M24" i="14"/>
  <c r="M5" i="13"/>
  <c r="M22" i="15"/>
  <c r="M22" i="13"/>
  <c r="M21" i="14"/>
  <c r="M26" i="14"/>
  <c r="M13" i="14"/>
  <c r="M23" i="14"/>
  <c r="M22" i="14"/>
  <c r="M20" i="14"/>
  <c r="I1282" i="13"/>
  <c r="I1283" i="13"/>
  <c r="K1282" i="13"/>
  <c r="K1283" i="13"/>
  <c r="J1282" i="13"/>
  <c r="J1283" i="13"/>
  <c r="J1282" i="15"/>
  <c r="J1283" i="15"/>
  <c r="K1282" i="14"/>
  <c r="K1283" i="14"/>
  <c r="J1282" i="14"/>
  <c r="J1283" i="14"/>
  <c r="N2" i="13" l="1"/>
  <c r="M2" i="15"/>
  <c r="M2" i="14"/>
  <c r="I3" i="12"/>
  <c r="A43" i="23"/>
  <c r="K1263" i="14"/>
  <c r="J1263" i="14"/>
  <c r="J1263" i="15"/>
  <c r="A43" i="21"/>
  <c r="J1263" i="13"/>
  <c r="K1263" i="15"/>
  <c r="I1263" i="13"/>
  <c r="A43" i="25"/>
  <c r="K1263" i="13"/>
  <c r="K1263" i="12"/>
  <c r="M21" i="12"/>
  <c r="M8" i="14"/>
  <c r="M20" i="12"/>
  <c r="M22" i="12"/>
  <c r="M26" i="12"/>
  <c r="K1267" i="15"/>
  <c r="M16" i="15"/>
  <c r="I1266" i="13"/>
  <c r="N16" i="14"/>
  <c r="N16" i="15"/>
  <c r="J1267" i="14"/>
  <c r="N29" i="14"/>
  <c r="M24" i="15"/>
  <c r="M29" i="14"/>
  <c r="N29" i="15"/>
  <c r="I1267" i="13"/>
  <c r="K1266" i="12"/>
  <c r="N16" i="13"/>
  <c r="K1266" i="15"/>
  <c r="K1267" i="12"/>
  <c r="M24" i="12"/>
  <c r="M8" i="15"/>
  <c r="N29" i="12"/>
  <c r="M29" i="12"/>
  <c r="K1266" i="13"/>
  <c r="K1267" i="13"/>
  <c r="J1266" i="15"/>
  <c r="J1286" i="15"/>
  <c r="K1266" i="14"/>
  <c r="M16" i="14"/>
  <c r="I1286" i="13"/>
  <c r="M23" i="12"/>
  <c r="N29" i="13"/>
  <c r="M29" i="13"/>
  <c r="M29" i="15"/>
  <c r="M16" i="13"/>
  <c r="J1267" i="13"/>
  <c r="I1285" i="13"/>
  <c r="K1267" i="14"/>
  <c r="J1267" i="15"/>
  <c r="J1266" i="13"/>
  <c r="J1266" i="14"/>
  <c r="I1282" i="14"/>
  <c r="I1283" i="14"/>
  <c r="K1282" i="12"/>
  <c r="K1283" i="12"/>
  <c r="I1282" i="15"/>
  <c r="I1283" i="15"/>
  <c r="K1283" i="15"/>
  <c r="K1282" i="15"/>
  <c r="K2" i="12" l="1"/>
  <c r="X4" i="12"/>
  <c r="J2" i="12"/>
  <c r="X2" i="12"/>
  <c r="K1270" i="14"/>
  <c r="K1269" i="14"/>
  <c r="J1270" i="14"/>
  <c r="J1269" i="14"/>
  <c r="K1272" i="14"/>
  <c r="J1272" i="14"/>
  <c r="K1269" i="15"/>
  <c r="K1270" i="15"/>
  <c r="J1269" i="15"/>
  <c r="J1270" i="15"/>
  <c r="K1272" i="15"/>
  <c r="J1272" i="15"/>
  <c r="K1269" i="13"/>
  <c r="K1270" i="13"/>
  <c r="J1270" i="13"/>
  <c r="J1269" i="13"/>
  <c r="I1269" i="13"/>
  <c r="I1270" i="13"/>
  <c r="K1272" i="13"/>
  <c r="J1272" i="13"/>
  <c r="I1272" i="13"/>
  <c r="K1272" i="12"/>
  <c r="K1270" i="12"/>
  <c r="K1269" i="12"/>
  <c r="I1263" i="15"/>
  <c r="I1263" i="14"/>
  <c r="J1286" i="14"/>
  <c r="I1266" i="15"/>
  <c r="I1285" i="14"/>
  <c r="I1286" i="14"/>
  <c r="I1274" i="13"/>
  <c r="K1275" i="15"/>
  <c r="I1286" i="15"/>
  <c r="J1274" i="13"/>
  <c r="J1286" i="13"/>
  <c r="J1274" i="14"/>
  <c r="K1285" i="13"/>
  <c r="I1285" i="15"/>
  <c r="K1275" i="12"/>
  <c r="J1285" i="13"/>
  <c r="I1267" i="15"/>
  <c r="J1285" i="15"/>
  <c r="K1286" i="13"/>
  <c r="K1274" i="14"/>
  <c r="K1275" i="14"/>
  <c r="K1275" i="13"/>
  <c r="K1274" i="15"/>
  <c r="I1275" i="13"/>
  <c r="K1274" i="13"/>
  <c r="K1274" i="12"/>
  <c r="I1266" i="14"/>
  <c r="J1275" i="13"/>
  <c r="J1275" i="14"/>
  <c r="J1285" i="14"/>
  <c r="J1274" i="15"/>
  <c r="I1267" i="14"/>
  <c r="J1275" i="15"/>
  <c r="I1270" i="15" l="1"/>
  <c r="I1269" i="15"/>
  <c r="I1272" i="15"/>
  <c r="I1269" i="14"/>
  <c r="I1270" i="14"/>
  <c r="I1272" i="14"/>
  <c r="M2" i="12"/>
  <c r="N2" i="12"/>
  <c r="M5" i="12"/>
  <c r="I1274" i="15"/>
  <c r="K1285" i="14"/>
  <c r="I1275" i="14"/>
  <c r="K1285" i="12"/>
  <c r="I1275" i="15"/>
  <c r="M8" i="12"/>
  <c r="K1286" i="12"/>
  <c r="M13" i="12"/>
  <c r="I1274" i="14"/>
  <c r="I1282" i="12"/>
  <c r="I1283" i="12"/>
  <c r="J1282" i="12"/>
  <c r="J1283" i="12"/>
  <c r="E26" i="22" l="1"/>
  <c r="E28" i="22" s="1"/>
  <c r="E29" i="22" s="1"/>
  <c r="I26" i="22"/>
  <c r="I28" i="22" s="1"/>
  <c r="I29" i="22" s="1"/>
  <c r="M26" i="22"/>
  <c r="M28" i="22" s="1"/>
  <c r="M29" i="22" s="1"/>
  <c r="A37" i="22" s="1"/>
  <c r="A39" i="22" s="1"/>
  <c r="G26" i="22"/>
  <c r="G28" i="22" s="1"/>
  <c r="G29" i="22" s="1"/>
  <c r="H26" i="22"/>
  <c r="H28" i="22" s="1"/>
  <c r="H29" i="22" s="1"/>
  <c r="F26" i="22"/>
  <c r="F28" i="22" s="1"/>
  <c r="F29" i="22" s="1"/>
  <c r="J26" i="22"/>
  <c r="J28" i="22" s="1"/>
  <c r="J29" i="22" s="1"/>
  <c r="K26" i="22"/>
  <c r="K28" i="22" s="1"/>
  <c r="K29" i="22" s="1"/>
  <c r="L26" i="22"/>
  <c r="L28" i="22" s="1"/>
  <c r="L29" i="22" s="1"/>
  <c r="J1263" i="12"/>
  <c r="I1263" i="12"/>
  <c r="J1267" i="12"/>
  <c r="I1266" i="12"/>
  <c r="I1285" i="12"/>
  <c r="J1286" i="12"/>
  <c r="J1285" i="12"/>
  <c r="M16" i="12"/>
  <c r="N16" i="12"/>
  <c r="J1266" i="12"/>
  <c r="I1267" i="12"/>
  <c r="I1286" i="12"/>
  <c r="I1269" i="12" l="1"/>
  <c r="I1270" i="12"/>
  <c r="I1272" i="12"/>
  <c r="J1270" i="12"/>
  <c r="J1269" i="12"/>
  <c r="J1272" i="12"/>
  <c r="A35" i="22"/>
  <c r="A41" i="22"/>
  <c r="I1274" i="12"/>
  <c r="K1286" i="14"/>
  <c r="I1275" i="12"/>
  <c r="J1274" i="12"/>
  <c r="K1286" i="15"/>
  <c r="K1285" i="15"/>
  <c r="J1275" i="12"/>
  <c r="A43" i="22"/>
  <c r="G1275" i="26" a="1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G1426" i="26"/>
  <c r="H1423" i="26"/>
  <c r="J1420" i="26"/>
  <c r="G1418" i="26"/>
  <c r="H1415" i="26"/>
  <c r="J1412" i="26"/>
  <c r="G1410" i="26"/>
  <c r="H1407" i="26"/>
  <c r="J1404" i="26"/>
  <c r="G1402" i="26"/>
  <c r="H1399" i="26"/>
  <c r="J1396" i="26"/>
  <c r="G1394" i="26"/>
  <c r="H1391" i="26"/>
  <c r="G1388" i="26"/>
  <c r="G1384" i="26"/>
  <c r="G1380" i="26"/>
  <c r="G1376" i="26"/>
  <c r="G1372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H1428" i="26"/>
  <c r="J1425" i="26"/>
  <c r="G1423" i="26"/>
  <c r="H1420" i="26"/>
  <c r="J1417" i="26"/>
  <c r="G1415" i="26"/>
  <c r="H1412" i="26"/>
  <c r="J1409" i="26"/>
  <c r="G1407" i="26"/>
  <c r="H1404" i="26"/>
  <c r="J1401" i="26"/>
  <c r="G1399" i="26"/>
  <c r="H1396" i="26"/>
  <c r="J1393" i="26"/>
  <c r="G1391" i="26"/>
  <c r="J1387" i="26"/>
  <c r="J1383" i="26"/>
  <c r="J1379" i="26"/>
  <c r="J1375" i="26"/>
  <c r="J1371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H1427" i="26"/>
  <c r="J1424" i="26"/>
  <c r="G1422" i="26"/>
  <c r="H1419" i="26"/>
  <c r="J1416" i="26"/>
  <c r="G1414" i="26"/>
  <c r="H1411" i="26"/>
  <c r="J1408" i="26"/>
  <c r="G1406" i="26"/>
  <c r="H1403" i="26"/>
  <c r="J1400" i="26"/>
  <c r="G1398" i="26"/>
  <c r="H1395" i="26"/>
  <c r="J1392" i="26"/>
  <c r="G1390" i="26"/>
  <c r="G1386" i="26"/>
  <c r="G1382" i="26"/>
  <c r="G1378" i="26"/>
  <c r="G1374" i="26"/>
  <c r="G1370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G1427" i="26"/>
  <c r="H1424" i="26"/>
  <c r="J1421" i="26"/>
  <c r="G1419" i="26"/>
  <c r="H1416" i="26"/>
  <c r="J1413" i="26"/>
  <c r="G1411" i="26"/>
  <c r="H1408" i="26"/>
  <c r="J1405" i="26"/>
  <c r="G1403" i="26"/>
  <c r="H1400" i="26"/>
  <c r="J1397" i="26"/>
  <c r="G1395" i="26"/>
  <c r="H1392" i="26"/>
  <c r="J1389" i="26"/>
  <c r="J1385" i="26"/>
  <c r="J1381" i="26"/>
  <c r="J1377" i="26"/>
  <c r="J1373" i="26"/>
  <c r="J1369" i="26"/>
  <c r="H1456" i="26"/>
  <c r="H1455" i="26"/>
  <c r="H1454" i="26"/>
  <c r="H1453" i="26"/>
  <c r="H1452" i="26"/>
  <c r="H1451" i="26"/>
  <c r="H1450" i="26"/>
  <c r="H1449" i="26"/>
  <c r="H1448" i="26"/>
  <c r="H1447" i="26"/>
  <c r="H1446" i="26"/>
  <c r="H1445" i="26"/>
  <c r="H1444" i="26"/>
  <c r="H1443" i="26"/>
  <c r="H1442" i="26"/>
  <c r="H1441" i="26"/>
  <c r="H1440" i="26"/>
  <c r="H1439" i="26"/>
  <c r="H1438" i="26"/>
  <c r="H1437" i="26"/>
  <c r="H1436" i="26"/>
  <c r="H1435" i="26"/>
  <c r="H1434" i="26"/>
  <c r="H1433" i="26"/>
  <c r="H1432" i="26"/>
  <c r="H1431" i="26"/>
  <c r="H1430" i="26"/>
  <c r="H1429" i="26"/>
  <c r="G1428" i="26"/>
  <c r="J1426" i="26"/>
  <c r="H1425" i="26"/>
  <c r="G1424" i="26"/>
  <c r="J1422" i="26"/>
  <c r="H1421" i="26"/>
  <c r="G1420" i="26"/>
  <c r="J1418" i="26"/>
  <c r="H1417" i="26"/>
  <c r="G1416" i="26"/>
  <c r="J1414" i="26"/>
  <c r="H1413" i="26"/>
  <c r="G1412" i="26"/>
  <c r="J1410" i="26"/>
  <c r="H1409" i="26"/>
  <c r="G1408" i="26"/>
  <c r="J1406" i="26"/>
  <c r="H1405" i="26"/>
  <c r="G1404" i="26"/>
  <c r="J1402" i="26"/>
  <c r="H1401" i="26"/>
  <c r="G1400" i="26"/>
  <c r="J1398" i="26"/>
  <c r="H1397" i="26"/>
  <c r="G1396" i="26"/>
  <c r="J1394" i="26"/>
  <c r="H1393" i="26"/>
  <c r="G1392" i="26"/>
  <c r="J1390" i="26"/>
  <c r="G1389" i="26"/>
  <c r="G1387" i="26"/>
  <c r="G1385" i="26"/>
  <c r="G1383" i="26"/>
  <c r="G1381" i="26"/>
  <c r="G1379" i="26"/>
  <c r="G1377" i="26"/>
  <c r="G1375" i="26"/>
  <c r="G1373" i="26"/>
  <c r="G1371" i="26"/>
  <c r="G1369" i="26"/>
  <c r="G1367" i="26"/>
  <c r="G1365" i="26"/>
  <c r="G1363" i="26"/>
  <c r="G1361" i="26"/>
  <c r="G1359" i="26"/>
  <c r="G1357" i="26"/>
  <c r="G1355" i="26"/>
  <c r="G1353" i="26"/>
  <c r="G1350" i="26"/>
  <c r="G1346" i="26"/>
  <c r="G1342" i="26"/>
  <c r="G1338" i="26"/>
  <c r="G1456" i="26"/>
  <c r="G1455" i="26"/>
  <c r="G1454" i="26"/>
  <c r="G1453" i="26"/>
  <c r="G1452" i="26"/>
  <c r="G1451" i="26"/>
  <c r="G1450" i="26"/>
  <c r="G1449" i="26"/>
  <c r="G1448" i="26"/>
  <c r="G1447" i="26"/>
  <c r="G1446" i="26"/>
  <c r="G1445" i="26"/>
  <c r="G1444" i="26"/>
  <c r="G1443" i="26"/>
  <c r="G1442" i="26"/>
  <c r="G1441" i="26"/>
  <c r="G1440" i="26"/>
  <c r="G1439" i="26"/>
  <c r="G1438" i="26"/>
  <c r="G1437" i="26"/>
  <c r="G1436" i="26"/>
  <c r="G1435" i="26"/>
  <c r="G1434" i="26"/>
  <c r="G1433" i="26"/>
  <c r="G1432" i="26"/>
  <c r="G1431" i="26"/>
  <c r="G1430" i="26"/>
  <c r="G1429" i="26"/>
  <c r="J1427" i="26"/>
  <c r="H1426" i="26"/>
  <c r="G1425" i="26"/>
  <c r="J1423" i="26"/>
  <c r="H1422" i="26"/>
  <c r="G1421" i="26"/>
  <c r="J1419" i="26"/>
  <c r="H1418" i="26"/>
  <c r="G1417" i="26"/>
  <c r="J1415" i="26"/>
  <c r="H1414" i="26"/>
  <c r="G1413" i="26"/>
  <c r="J1411" i="26"/>
  <c r="H1410" i="26"/>
  <c r="G1409" i="26"/>
  <c r="J1407" i="26"/>
  <c r="H1406" i="26"/>
  <c r="G1405" i="26"/>
  <c r="J1403" i="26"/>
  <c r="H1402" i="26"/>
  <c r="G1401" i="26"/>
  <c r="J1399" i="26"/>
  <c r="H1398" i="26"/>
  <c r="G1397" i="26"/>
  <c r="J1395" i="26"/>
  <c r="H1394" i="26"/>
  <c r="G1393" i="26"/>
  <c r="J1391" i="26"/>
  <c r="H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H1349" i="26"/>
  <c r="H1345" i="26"/>
  <c r="H1341" i="26"/>
  <c r="H1337" i="26"/>
  <c r="G1368" i="26"/>
  <c r="G1366" i="26"/>
  <c r="G1364" i="26"/>
  <c r="G1362" i="26"/>
  <c r="G1360" i="26"/>
  <c r="G1358" i="26"/>
  <c r="G1356" i="26"/>
  <c r="G1354" i="26"/>
  <c r="G1352" i="26"/>
  <c r="G1348" i="26"/>
  <c r="G1344" i="26"/>
  <c r="G1340" i="26"/>
  <c r="G1336" i="26"/>
  <c r="J1367" i="26"/>
  <c r="J1365" i="26"/>
  <c r="J1363" i="26"/>
  <c r="J1361" i="26"/>
  <c r="J1359" i="26"/>
  <c r="J1357" i="26"/>
  <c r="J1355" i="26"/>
  <c r="J1353" i="26"/>
  <c r="H1351" i="26"/>
  <c r="H1347" i="26"/>
  <c r="H1343" i="26"/>
  <c r="H1339" i="26"/>
  <c r="H1335" i="26"/>
  <c r="I1428" i="26"/>
  <c r="I1427" i="26"/>
  <c r="I1426" i="26"/>
  <c r="I1425" i="26"/>
  <c r="I1424" i="26"/>
  <c r="I1423" i="26"/>
  <c r="I1422" i="26"/>
  <c r="I1421" i="26"/>
  <c r="I1420" i="26"/>
  <c r="I1419" i="26"/>
  <c r="I1418" i="26"/>
  <c r="I1417" i="26"/>
  <c r="I1416" i="26"/>
  <c r="I1415" i="26"/>
  <c r="I1414" i="26"/>
  <c r="I1413" i="26"/>
  <c r="I1412" i="26"/>
  <c r="I1411" i="26"/>
  <c r="I1410" i="26"/>
  <c r="I1409" i="26"/>
  <c r="I1408" i="26"/>
  <c r="I1407" i="26"/>
  <c r="I1406" i="26"/>
  <c r="I1405" i="26"/>
  <c r="I1404" i="26"/>
  <c r="I1403" i="26"/>
  <c r="I1402" i="26"/>
  <c r="I1401" i="26"/>
  <c r="I1400" i="26"/>
  <c r="I1399" i="26"/>
  <c r="I1398" i="26"/>
  <c r="I1397" i="26"/>
  <c r="I1396" i="26"/>
  <c r="I1395" i="26"/>
  <c r="I1394" i="26"/>
  <c r="I1393" i="26"/>
  <c r="I1392" i="26"/>
  <c r="I1391" i="26"/>
  <c r="I1390" i="26"/>
  <c r="I1389" i="26"/>
  <c r="I1388" i="26"/>
  <c r="I1387" i="26"/>
  <c r="I1386" i="26"/>
  <c r="I1385" i="26"/>
  <c r="I1384" i="26"/>
  <c r="I1383" i="26"/>
  <c r="I1382" i="26"/>
  <c r="I1381" i="26"/>
  <c r="I1380" i="26"/>
  <c r="I1379" i="26"/>
  <c r="I1378" i="26"/>
  <c r="I1377" i="26"/>
  <c r="I1376" i="26"/>
  <c r="I1375" i="26"/>
  <c r="I1374" i="26"/>
  <c r="I1373" i="26"/>
  <c r="I1372" i="26"/>
  <c r="I1371" i="26"/>
  <c r="I1370" i="26"/>
  <c r="I1369" i="26"/>
  <c r="I1368" i="26"/>
  <c r="I1367" i="26"/>
  <c r="I1366" i="26"/>
  <c r="I1365" i="26"/>
  <c r="I1364" i="26"/>
  <c r="I1363" i="26"/>
  <c r="I1362" i="26"/>
  <c r="I1361" i="26"/>
  <c r="I1360" i="26"/>
  <c r="I1359" i="26"/>
  <c r="I1358" i="26"/>
  <c r="I1357" i="26"/>
  <c r="I1356" i="26"/>
  <c r="I1355" i="26"/>
  <c r="I1354" i="26"/>
  <c r="I1353" i="26"/>
  <c r="I1352" i="26"/>
  <c r="G1351" i="26"/>
  <c r="G1349" i="26"/>
  <c r="G1347" i="26"/>
  <c r="G1345" i="26"/>
  <c r="G1343" i="26"/>
  <c r="G1341" i="26"/>
  <c r="G1339" i="26"/>
  <c r="G1337" i="26"/>
  <c r="H1389" i="26"/>
  <c r="H1388" i="26"/>
  <c r="H1387" i="26"/>
  <c r="H1386" i="26"/>
  <c r="H1385" i="26"/>
  <c r="H1384" i="26"/>
  <c r="H1383" i="26"/>
  <c r="H1382" i="26"/>
  <c r="H1381" i="26"/>
  <c r="H1380" i="26"/>
  <c r="H1379" i="26"/>
  <c r="H1378" i="26"/>
  <c r="H1377" i="26"/>
  <c r="H1376" i="26"/>
  <c r="H1375" i="26"/>
  <c r="H1374" i="26"/>
  <c r="H1373" i="26"/>
  <c r="H1372" i="26"/>
  <c r="H1371" i="26"/>
  <c r="H1370" i="26"/>
  <c r="H1369" i="26"/>
  <c r="H1368" i="26"/>
  <c r="H1367" i="26"/>
  <c r="H1366" i="26"/>
  <c r="H1365" i="26"/>
  <c r="H1364" i="26"/>
  <c r="H1363" i="26"/>
  <c r="H1362" i="26"/>
  <c r="H1361" i="26"/>
  <c r="H1360" i="26"/>
  <c r="H1359" i="26"/>
  <c r="H1358" i="26"/>
  <c r="H1357" i="26"/>
  <c r="H1356" i="26"/>
  <c r="H1355" i="26"/>
  <c r="H1354" i="26"/>
  <c r="H1353" i="26"/>
  <c r="H1352" i="26"/>
  <c r="H1350" i="26"/>
  <c r="H1348" i="26"/>
  <c r="H1346" i="26"/>
  <c r="H1344" i="26"/>
  <c r="H1342" i="26"/>
  <c r="H1340" i="26"/>
  <c r="H1338" i="26"/>
  <c r="H1336" i="26"/>
  <c r="H1334" i="26"/>
  <c r="H1333" i="26"/>
  <c r="H1332" i="26"/>
  <c r="H1331" i="26"/>
  <c r="H1330" i="26"/>
  <c r="H1329" i="26"/>
  <c r="H1328" i="26"/>
  <c r="H1327" i="26"/>
  <c r="H1326" i="26"/>
  <c r="H1325" i="26"/>
  <c r="H1324" i="26"/>
  <c r="H1323" i="26"/>
  <c r="H1322" i="26"/>
  <c r="H1321" i="26"/>
  <c r="H1320" i="26"/>
  <c r="H1319" i="26"/>
  <c r="H1318" i="26"/>
  <c r="H1317" i="26"/>
  <c r="H1316" i="26"/>
  <c r="H1315" i="26"/>
  <c r="H1314" i="26"/>
  <c r="H1313" i="26"/>
  <c r="H1312" i="26"/>
  <c r="H1311" i="26"/>
  <c r="H1310" i="26"/>
  <c r="H1309" i="26"/>
  <c r="H1308" i="26"/>
  <c r="H1307" i="26"/>
  <c r="H1306" i="26"/>
  <c r="H1305" i="26"/>
  <c r="H1304" i="26"/>
  <c r="H1303" i="26"/>
  <c r="H1302" i="26"/>
  <c r="H1301" i="26"/>
  <c r="H1300" i="26"/>
  <c r="H1299" i="26"/>
  <c r="H1298" i="26"/>
  <c r="H1297" i="26"/>
  <c r="H1296" i="26"/>
  <c r="H1295" i="26"/>
  <c r="H1294" i="26"/>
  <c r="H1293" i="26"/>
  <c r="H1292" i="26"/>
  <c r="H1291" i="26"/>
  <c r="H1290" i="26"/>
  <c r="H1289" i="26"/>
  <c r="H1288" i="26"/>
  <c r="H1287" i="26"/>
  <c r="H1286" i="26"/>
  <c r="H1285" i="26"/>
  <c r="H1284" i="26"/>
  <c r="H1283" i="26"/>
  <c r="H1282" i="26"/>
  <c r="H1281" i="26"/>
  <c r="H1280" i="26"/>
  <c r="H1279" i="26"/>
  <c r="H1278" i="26"/>
  <c r="H1277" i="26"/>
  <c r="H1276" i="26"/>
  <c r="H1275" i="26"/>
  <c r="G1335" i="26"/>
  <c r="G1334" i="26"/>
  <c r="G1333" i="26"/>
  <c r="G1332" i="26"/>
  <c r="G1331" i="26"/>
  <c r="G1330" i="26"/>
  <c r="G1329" i="26"/>
  <c r="G1328" i="26"/>
  <c r="G1327" i="26"/>
  <c r="G1326" i="26"/>
  <c r="G1325" i="26"/>
  <c r="G1324" i="26"/>
  <c r="G1323" i="26"/>
  <c r="G1322" i="26"/>
  <c r="G1321" i="26"/>
  <c r="G1320" i="26"/>
  <c r="G1319" i="26"/>
  <c r="G1318" i="26"/>
  <c r="G1317" i="26"/>
  <c r="G1316" i="26"/>
  <c r="G1315" i="26"/>
  <c r="G1314" i="26"/>
  <c r="G1313" i="26"/>
  <c r="G1312" i="26"/>
  <c r="G1311" i="26"/>
  <c r="G1310" i="26"/>
  <c r="G1309" i="26"/>
  <c r="G1308" i="26"/>
  <c r="G1307" i="26"/>
  <c r="G1306" i="26"/>
  <c r="G1305" i="26"/>
  <c r="G1304" i="26"/>
  <c r="G1303" i="26"/>
  <c r="G1302" i="26"/>
  <c r="G1301" i="26"/>
  <c r="G1300" i="26"/>
  <c r="G1299" i="26"/>
  <c r="G1298" i="26"/>
  <c r="G1297" i="26"/>
  <c r="G1296" i="26"/>
  <c r="G1295" i="26"/>
  <c r="G1294" i="26"/>
  <c r="G1293" i="26"/>
  <c r="G1292" i="26"/>
  <c r="G1291" i="26"/>
  <c r="G1290" i="26"/>
  <c r="G1289" i="26"/>
  <c r="G1288" i="26"/>
  <c r="G1287" i="26"/>
  <c r="G1286" i="26"/>
  <c r="G1285" i="26"/>
  <c r="G1284" i="26"/>
  <c r="G1283" i="26"/>
  <c r="G1282" i="26"/>
  <c r="G1281" i="26"/>
  <c r="G1280" i="26"/>
  <c r="G1279" i="26"/>
  <c r="G1278" i="26"/>
  <c r="G1277" i="26"/>
  <c r="G1276" i="26"/>
  <c r="G1275" i="26"/>
  <c r="J1351" i="26"/>
  <c r="J1350" i="26"/>
  <c r="J1349" i="26"/>
  <c r="J1348" i="26"/>
  <c r="J1347" i="26"/>
  <c r="J1346" i="26"/>
  <c r="J1345" i="26"/>
  <c r="J1344" i="26"/>
  <c r="J1343" i="26"/>
  <c r="J1342" i="26"/>
  <c r="J1341" i="26"/>
  <c r="J1340" i="26"/>
  <c r="J1339" i="26"/>
  <c r="J1338" i="26"/>
  <c r="J1337" i="26"/>
  <c r="J1336" i="26"/>
  <c r="J1335" i="26"/>
  <c r="J1334" i="26"/>
  <c r="J1333" i="26"/>
  <c r="J1332" i="26"/>
  <c r="J1331" i="26"/>
  <c r="J1330" i="26"/>
  <c r="J1329" i="26"/>
  <c r="J1328" i="26"/>
  <c r="J1327" i="26"/>
  <c r="J1326" i="26"/>
  <c r="J1325" i="26"/>
  <c r="J1324" i="26"/>
  <c r="J1323" i="26"/>
  <c r="J1322" i="26"/>
  <c r="J1321" i="26"/>
  <c r="J1320" i="26"/>
  <c r="J1319" i="26"/>
  <c r="J1318" i="26"/>
  <c r="J1317" i="26"/>
  <c r="J1316" i="26"/>
  <c r="J1315" i="26"/>
  <c r="J1314" i="26"/>
  <c r="J1313" i="26"/>
  <c r="J1312" i="26"/>
  <c r="J1311" i="26"/>
  <c r="J1310" i="26"/>
  <c r="J1309" i="26"/>
  <c r="J1308" i="26"/>
  <c r="J1307" i="26"/>
  <c r="J1306" i="26"/>
  <c r="J1305" i="26"/>
  <c r="J1304" i="26"/>
  <c r="J1303" i="26"/>
  <c r="J1302" i="26"/>
  <c r="J1301" i="26"/>
  <c r="J1300" i="26"/>
  <c r="J1299" i="26"/>
  <c r="J1298" i="26"/>
  <c r="J1297" i="26"/>
  <c r="J1296" i="26"/>
  <c r="J1295" i="26"/>
  <c r="J1294" i="26"/>
  <c r="J1293" i="26"/>
  <c r="J1292" i="26"/>
  <c r="J1291" i="26"/>
  <c r="J1290" i="26"/>
  <c r="J1289" i="26"/>
  <c r="J1288" i="26"/>
  <c r="J1287" i="26"/>
  <c r="J1286" i="26"/>
  <c r="J1285" i="26"/>
  <c r="J1284" i="26"/>
  <c r="J1283" i="26"/>
  <c r="J1282" i="26"/>
  <c r="J1281" i="26"/>
  <c r="J1280" i="26"/>
  <c r="J1279" i="26"/>
  <c r="J1278" i="26"/>
  <c r="J1277" i="26"/>
  <c r="J1276" i="26"/>
  <c r="J1275" i="26"/>
  <c r="I1351" i="26"/>
  <c r="I1350" i="26"/>
  <c r="I1349" i="26"/>
  <c r="I1348" i="26"/>
  <c r="I1347" i="26"/>
  <c r="I1346" i="26"/>
  <c r="I1345" i="26"/>
  <c r="I1344" i="26"/>
  <c r="I1343" i="26"/>
  <c r="I1342" i="26"/>
  <c r="I1341" i="26"/>
  <c r="I1340" i="26"/>
  <c r="I1339" i="26"/>
  <c r="I1338" i="26"/>
  <c r="I1337" i="26"/>
  <c r="I1336" i="26"/>
  <c r="I1335" i="26"/>
  <c r="I1334" i="26"/>
  <c r="I1333" i="26"/>
  <c r="I1332" i="26"/>
  <c r="I1331" i="26"/>
  <c r="I1330" i="26"/>
  <c r="I1329" i="26"/>
  <c r="I1328" i="26"/>
  <c r="I1327" i="26"/>
  <c r="I1326" i="26"/>
  <c r="I1325" i="26"/>
  <c r="I1324" i="26"/>
  <c r="I1323" i="26"/>
  <c r="I1322" i="26"/>
  <c r="I1321" i="26"/>
  <c r="I1320" i="26"/>
  <c r="I1319" i="26"/>
  <c r="I1318" i="26"/>
  <c r="I1317" i="26"/>
  <c r="I1316" i="26"/>
  <c r="I1315" i="26"/>
  <c r="I1314" i="26"/>
  <c r="I1313" i="26"/>
  <c r="I1312" i="26"/>
  <c r="I1311" i="26"/>
  <c r="I1310" i="26"/>
  <c r="I1309" i="26"/>
  <c r="I1308" i="26"/>
  <c r="I1307" i="26"/>
  <c r="I1306" i="26"/>
  <c r="I1305" i="26"/>
  <c r="I1304" i="26"/>
  <c r="I1303" i="26"/>
  <c r="I1302" i="26"/>
  <c r="I1301" i="26"/>
  <c r="I1300" i="26"/>
  <c r="I1299" i="26"/>
  <c r="I1298" i="26"/>
  <c r="I1297" i="26"/>
  <c r="I1296" i="26"/>
  <c r="I1295" i="26"/>
  <c r="I1294" i="26"/>
  <c r="I1293" i="26"/>
  <c r="I1292" i="26"/>
  <c r="I1291" i="26"/>
  <c r="I1290" i="26"/>
  <c r="I1289" i="26"/>
  <c r="I1288" i="26"/>
  <c r="I1287" i="26"/>
  <c r="I1286" i="26"/>
  <c r="I1285" i="26"/>
  <c r="I1284" i="26"/>
  <c r="I1283" i="26"/>
  <c r="I1282" i="26"/>
  <c r="I1281" i="26"/>
  <c r="I1280" i="26"/>
  <c r="I1279" i="26"/>
  <c r="I1278" i="26"/>
  <c r="I1277" i="26"/>
  <c r="I1276" i="26"/>
  <c r="I1275" i="26"/>
  <c r="J1458" i="26"/>
  <c r="H1458" i="26"/>
  <c r="G1458" i="26"/>
  <c r="I1458" i="26"/>
  <c r="G1262" i="26" a="1"/>
  <c r="I1265" i="26"/>
  <c r="I1271" i="26" s="1"/>
  <c r="I1263" i="26"/>
  <c r="I1269" i="26" s="1"/>
  <c r="J1266" i="26"/>
  <c r="J1272" i="26" s="1"/>
  <c r="H1265" i="26"/>
  <c r="H1271" i="26" s="1"/>
  <c r="H1263" i="26"/>
  <c r="H1269" i="26" s="1"/>
  <c r="I1266" i="26"/>
  <c r="I1272" i="26" s="1"/>
  <c r="I1264" i="26"/>
  <c r="I1270" i="26" s="1"/>
  <c r="I1262" i="26"/>
  <c r="I1268" i="26" s="1"/>
  <c r="H1266" i="26"/>
  <c r="H1272" i="26" s="1"/>
  <c r="H1264" i="26"/>
  <c r="H1270" i="26" s="1"/>
  <c r="H1262" i="26"/>
  <c r="H1268" i="26" s="1"/>
  <c r="G1266" i="26"/>
  <c r="G1272" i="26" s="1"/>
  <c r="G1265" i="26"/>
  <c r="G1271" i="26" s="1"/>
  <c r="G1264" i="26"/>
  <c r="G1270" i="26" s="1"/>
  <c r="G1263" i="26"/>
  <c r="G1269" i="26" s="1"/>
  <c r="G1262" i="26"/>
  <c r="G1268" i="26" s="1"/>
  <c r="J1265" i="26"/>
  <c r="J1271" i="26" s="1"/>
  <c r="J1264" i="26"/>
  <c r="J1270" i="26" s="1"/>
  <c r="J1263" i="26"/>
  <c r="J1269" i="26" s="1"/>
  <c r="J1262" i="26"/>
  <c r="J1268" i="26" s="1"/>
</calcChain>
</file>

<file path=xl/comments1.xml><?xml version="1.0" encoding="utf-8"?>
<comments xmlns="http://schemas.openxmlformats.org/spreadsheetml/2006/main">
  <authors>
    <author>varshachimalgi@outlook.com</author>
  </authors>
  <commentList>
    <comment ref="G9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0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1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</commentList>
</comments>
</file>

<file path=xl/comments2.xml><?xml version="1.0" encoding="utf-8"?>
<comments xmlns="http://schemas.openxmlformats.org/spreadsheetml/2006/main">
  <authors>
    <author>varshachimalgi@outlook.com</author>
  </authors>
  <commentList>
    <comment ref="G9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0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1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</commentList>
</comments>
</file>

<file path=xl/comments3.xml><?xml version="1.0" encoding="utf-8"?>
<comments xmlns="http://schemas.openxmlformats.org/spreadsheetml/2006/main">
  <authors>
    <author>varshachimalgi@outlook.com</author>
  </authors>
  <commentList>
    <comment ref="G9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0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1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</commentList>
</comments>
</file>

<file path=xl/comments4.xml><?xml version="1.0" encoding="utf-8"?>
<comments xmlns="http://schemas.openxmlformats.org/spreadsheetml/2006/main">
  <authors>
    <author>varshachimalgi@outlook.com</author>
  </authors>
  <commentList>
    <comment ref="G9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0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I11" authorId="0" shapeId="0">
      <text>
        <r>
          <rPr>
            <b/>
            <sz val="9"/>
            <color indexed="81"/>
            <rFont val="Tahoma"/>
            <family val="2"/>
          </rPr>
          <t>This distribution was defined by:
Mode;
Min;
Max;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This distribution was defined by:
Min;
Mode;
Max;</t>
        </r>
      </text>
    </comment>
  </commentList>
</comments>
</file>

<file path=xl/connections.xml><?xml version="1.0" encoding="utf-8"?>
<connections xmlns="http://schemas.openxmlformats.org/spreadsheetml/2006/main">
  <connection id="1" name="Connection" type="4" refreshedVersion="6" background="1" saveData="1">
    <webPr sourceData="1" parsePre="1" consecutive="1" xl2000="1" url="https://ca.finance.yahoo.com/q/is?s=COST&amp;annual" htmlTables="1">
      <tables count="1">
        <x v="9"/>
      </tables>
    </webPr>
  </connection>
  <connection id="2" name="Connection1" type="4" refreshedVersion="6" background="1" saveData="1">
    <webPr sourceData="1" parsePre="1" consecutive="1" xl2000="1" url="https://ca.finance.yahoo.com/q/cf?s=COST&amp;annual" htmlTables="1">
      <tables count="1">
        <x v="8"/>
      </tables>
    </webPr>
  </connection>
  <connection id="3" name="Connection10" type="4" refreshedVersion="6" background="1" saveData="1">
    <webPr sourceData="1" parsePre="1" consecutive="1" xl2000="1" url="https://ca.finance.yahoo.com/q/bs?s=WMT&amp;annual" htmlTables="1">
      <tables count="1">
        <x v="8"/>
      </tables>
    </webPr>
  </connection>
  <connection id="4" name="Connection11" type="4" refreshedVersion="6" background="1" saveData="1">
    <webPr sourceData="1" parsePre="1" consecutive="1" xl2000="1" url="https://ca.finance.yahoo.com/q/bs?s=COST&amp;annual" htmlTables="1">
      <tables count="1">
        <x v="8"/>
      </tables>
    </webPr>
  </connection>
  <connection id="5" name="Connection2" type="4" refreshedVersion="6" background="1" saveData="1">
    <webPr sourceData="1" parsePre="1" consecutive="1" xl2000="1" url="https://ca.finance.yahoo.com/q/is?s=WMT&amp;annual" htmlTables="1">
      <tables count="1">
        <x v="9"/>
      </tables>
    </webPr>
  </connection>
  <connection id="6" name="Connection3" type="4" refreshedVersion="6" background="1" saveData="1">
    <webPr sourceData="1" parsePre="1" consecutive="1" xl2000="1" url="https://ca.finance.yahoo.com/q/cf?s=WMT&amp;annual" htmlTables="1">
      <tables count="1">
        <x v="9"/>
      </tables>
    </webPr>
  </connection>
  <connection id="7" name="Connection4" type="4" refreshedVersion="6" background="1" saveData="1">
    <webPr sourceData="1" parsePre="1" consecutive="1" xl2000="1" url="https://ca.finance.yahoo.com/q/is?s=TGT&amp;annual" htmlTables="1">
      <tables count="1">
        <x v="9"/>
      </tables>
    </webPr>
  </connection>
  <connection id="8" name="Connection5" type="4" refreshedVersion="6" background="1" saveData="1">
    <webPr sourceData="1" parsePre="1" consecutive="1" xl2000="1" url="https://ca.finance.yahoo.com/q/cf?s=TGT&amp;annual" htmlTables="1">
      <tables count="1">
        <x v="8"/>
      </tables>
    </webPr>
  </connection>
  <connection id="9" name="Connection6" type="4" refreshedVersion="6" background="1" saveData="1">
    <webPr sourceData="1" parsePre="1" consecutive="1" xl2000="1" url="https://ca.finance.yahoo.com/q/is?s=SHLD&amp;annual" htmlTables="1">
      <tables count="1">
        <x v="8"/>
      </tables>
    </webPr>
  </connection>
  <connection id="10" name="Connection7" type="4" refreshedVersion="6" background="1" saveData="1">
    <webPr sourceData="1" parsePre="1" consecutive="1" xl2000="1" url="https://ca.finance.yahoo.com/q/cf?s=SHLD&amp;annual" htmlTables="1">
      <tables count="1">
        <x v="8"/>
      </tables>
    </webPr>
  </connection>
  <connection id="11" name="Connection8" type="4" refreshedVersion="6" background="1" saveData="1">
    <webPr sourceData="1" parsePre="1" consecutive="1" xl2000="1" url="https://ca.finance.yahoo.com/q/bs?s=SHLD&amp;annual" htmlTables="1">
      <tables count="1">
        <x v="8"/>
      </tables>
    </webPr>
  </connection>
  <connection id="12" name="Connection9" type="4" refreshedVersion="6" background="1" saveData="1">
    <webPr sourceData="1" parsePre="1" consecutive="1" xl2000="1" url="https://ca.finance.yahoo.com/q/bs?s=TGT&amp;annual" htmlTables="1">
      <tables count="1">
        <x v="8"/>
      </tables>
    </webPr>
  </connection>
</connections>
</file>

<file path=xl/sharedStrings.xml><?xml version="1.0" encoding="utf-8"?>
<sst xmlns="http://schemas.openxmlformats.org/spreadsheetml/2006/main" count="1409" uniqueCount="368">
  <si>
    <t>Period Ending</t>
  </si>
  <si>
    <t xml:space="preserve">Total Revenue </t>
  </si>
  <si>
    <t>Cost of Revenue</t>
  </si>
  <si>
    <t xml:space="preserve">Gross Profit </t>
  </si>
  <si>
    <t>Operating Expenses</t>
  </si>
  <si>
    <t>Research Development</t>
  </si>
  <si>
    <t xml:space="preserve">-  </t>
  </si>
  <si>
    <t>Selling General and Administrative</t>
  </si>
  <si>
    <t>Non Recurring</t>
  </si>
  <si>
    <t>Others</t>
  </si>
  <si>
    <t>Total Operating Expenses</t>
  </si>
  <si>
    <t xml:space="preserve">Operating Income or Loss </t>
  </si>
  <si>
    <t>Income from Continuing Operations</t>
  </si>
  <si>
    <t>Total Other Income/Expenses Net</t>
  </si>
  <si>
    <t>Earnings Before Interest And Taxes</t>
  </si>
  <si>
    <t>Interest Expense</t>
  </si>
  <si>
    <t>Income Before Tax</t>
  </si>
  <si>
    <t>Income Tax Expense</t>
  </si>
  <si>
    <t>Minority Interest</t>
  </si>
  <si>
    <t>Net Income From Continuing Ops</t>
  </si>
  <si>
    <t>Non-recurring Events</t>
  </si>
  <si>
    <t>Discontinued Operations</t>
  </si>
  <si>
    <t>Extraordinary Items</t>
  </si>
  <si>
    <t>Effect Of Accounting Changes</t>
  </si>
  <si>
    <t>Other Items</t>
  </si>
  <si>
    <t xml:space="preserve">Net Income </t>
  </si>
  <si>
    <t>Preferred Stock And Other Adjustments</t>
  </si>
  <si>
    <t xml:space="preserve">Net Income Applicable To Common Shares </t>
  </si>
  <si>
    <t>Operating Activities, Cash Flows Provided By or Used In</t>
  </si>
  <si>
    <t>Depreciation</t>
  </si>
  <si>
    <t>Adjustments To Net Income</t>
  </si>
  <si>
    <t>Changes In Accounts Receivables</t>
  </si>
  <si>
    <t>Changes In Liabilities</t>
  </si>
  <si>
    <t>Changes In Inventories</t>
  </si>
  <si>
    <t>Changes In Other Operating Activities</t>
  </si>
  <si>
    <t xml:space="preserve">Total Cash Flow From Operating Activities </t>
  </si>
  <si>
    <t>Investing Activities, Cash Flows Provided By or Used In</t>
  </si>
  <si>
    <t>Capital Expenditures</t>
  </si>
  <si>
    <t>Investments</t>
  </si>
  <si>
    <t>Other Cash flows from Investing Activities</t>
  </si>
  <si>
    <t xml:space="preserve">Total Cash Flows From Investing Activities </t>
  </si>
  <si>
    <t>Financing Activities, Cash Flows Provided By or Used In</t>
  </si>
  <si>
    <t>Dividends Paid</t>
  </si>
  <si>
    <t>Sale Purchase of Stock</t>
  </si>
  <si>
    <t>Net Borrowings</t>
  </si>
  <si>
    <t>Other Cash Flows from Financing Activities</t>
  </si>
  <si>
    <t xml:space="preserve">Total Cash Flows From Financing Activities </t>
  </si>
  <si>
    <t>Effect Of Exchange Rate Changes</t>
  </si>
  <si>
    <t xml:space="preserve">Change In Cash and Cash Equivalents </t>
  </si>
  <si>
    <t>COSTCO</t>
  </si>
  <si>
    <t>COST</t>
  </si>
  <si>
    <t>Walmart</t>
  </si>
  <si>
    <t>WMT</t>
  </si>
  <si>
    <t>TARGET</t>
  </si>
  <si>
    <t>TGT</t>
  </si>
  <si>
    <t>Sears Holdings</t>
  </si>
  <si>
    <t>SHLD</t>
  </si>
  <si>
    <t>Analysing Company</t>
  </si>
  <si>
    <t>Code</t>
  </si>
  <si>
    <t>Competitors</t>
  </si>
  <si>
    <t>Date</t>
  </si>
  <si>
    <t>Open</t>
  </si>
  <si>
    <t>High</t>
  </si>
  <si>
    <t>Low</t>
  </si>
  <si>
    <t>Close</t>
  </si>
  <si>
    <t>Volume</t>
  </si>
  <si>
    <t>Adj Close</t>
  </si>
  <si>
    <t>Assets</t>
  </si>
  <si>
    <t>Current Assets</t>
  </si>
  <si>
    <t>Cash And Cash Equivalents</t>
  </si>
  <si>
    <t>Short Term Investments</t>
  </si>
  <si>
    <t>Net Receivables</t>
  </si>
  <si>
    <t>Inventory</t>
  </si>
  <si>
    <t>Other Current Assets</t>
  </si>
  <si>
    <t xml:space="preserve">Total Current Assets </t>
  </si>
  <si>
    <t>Long Term Investments</t>
  </si>
  <si>
    <t>Property Plant and Equipment</t>
  </si>
  <si>
    <t>Goodwill</t>
  </si>
  <si>
    <t>Intangible Assets</t>
  </si>
  <si>
    <t>Accumulated Amortization</t>
  </si>
  <si>
    <t>Other Assets</t>
  </si>
  <si>
    <t>Deferred Long Term Asset Charges</t>
  </si>
  <si>
    <t xml:space="preserve">Total Assets </t>
  </si>
  <si>
    <t>Liabilities</t>
  </si>
  <si>
    <t>Current Liabilities</t>
  </si>
  <si>
    <t>Accounts Payable</t>
  </si>
  <si>
    <t>Short/Current Long Term Debt</t>
  </si>
  <si>
    <t>Other Current Liabilities</t>
  </si>
  <si>
    <t xml:space="preserve">Total Current Liabilities </t>
  </si>
  <si>
    <t>Long Term Debt</t>
  </si>
  <si>
    <t>Other Liabilities</t>
  </si>
  <si>
    <t>Deferred Long Term Liability Charges</t>
  </si>
  <si>
    <t>Negative Goodwill</t>
  </si>
  <si>
    <t xml:space="preserve">Total Liabilities </t>
  </si>
  <si>
    <t>Stockholders' Equity</t>
  </si>
  <si>
    <t>Misc Stocks Options Warrants</t>
  </si>
  <si>
    <t>Redeemable Preferred Stock</t>
  </si>
  <si>
    <t>Preferred Stock</t>
  </si>
  <si>
    <t>Common Stock</t>
  </si>
  <si>
    <t>Retained Earnings</t>
  </si>
  <si>
    <t>Treasury Stock</t>
  </si>
  <si>
    <t>Capital Surplus</t>
  </si>
  <si>
    <t>Other Stockholder Equity</t>
  </si>
  <si>
    <t xml:space="preserve">Total Stockholder Equity </t>
  </si>
  <si>
    <t xml:space="preserve">Net Tangible Assets </t>
  </si>
  <si>
    <t>Change</t>
  </si>
  <si>
    <t>Historic 5%</t>
  </si>
  <si>
    <t>Historic 1%</t>
  </si>
  <si>
    <t>Data Object</t>
  </si>
  <si>
    <t>Static Fit</t>
  </si>
  <si>
    <t>Parmeter Uncertainty</t>
  </si>
  <si>
    <t>Model Uncertinty</t>
  </si>
  <si>
    <t>Distributions</t>
  </si>
  <si>
    <t>Priors</t>
  </si>
  <si>
    <t>Forecast I capital</t>
  </si>
  <si>
    <t>Forecast II capital</t>
  </si>
  <si>
    <t>Forecast III capital</t>
  </si>
  <si>
    <t>VaR and CVaR:</t>
  </si>
  <si>
    <t>FC I</t>
  </si>
  <si>
    <t>FC II</t>
  </si>
  <si>
    <t>FC III</t>
  </si>
  <si>
    <t>VaR 1%</t>
  </si>
  <si>
    <t>VaR 5%</t>
  </si>
  <si>
    <t>Loss:</t>
  </si>
  <si>
    <t>CVaR1%</t>
  </si>
  <si>
    <t>CVaR5%</t>
  </si>
  <si>
    <t>Extreme values:</t>
  </si>
  <si>
    <t>year?</t>
  </si>
  <si>
    <t>Parameter Uncertainty</t>
  </si>
  <si>
    <t>Model Uncertainty</t>
  </si>
  <si>
    <t>Excluded</t>
  </si>
  <si>
    <t>Included</t>
  </si>
  <si>
    <t>The worst?</t>
  </si>
  <si>
    <t>Second worst?</t>
  </si>
  <si>
    <t>Worsr scenario1</t>
  </si>
  <si>
    <t>What will be the worst return in the next 1 year</t>
  </si>
  <si>
    <t>Means</t>
  </si>
  <si>
    <t>Input Parameters</t>
  </si>
  <si>
    <t>Sales Growth</t>
  </si>
  <si>
    <t>COGS</t>
  </si>
  <si>
    <t xml:space="preserve">Annual cost decrease </t>
  </si>
  <si>
    <t>R&amp;D%</t>
  </si>
  <si>
    <t>SG&amp;A%</t>
  </si>
  <si>
    <t>terminal growth</t>
  </si>
  <si>
    <t>Beta</t>
  </si>
  <si>
    <t>risk premium</t>
  </si>
  <si>
    <t>tax rate</t>
  </si>
  <si>
    <t>Balance Sheet</t>
  </si>
  <si>
    <t>Average</t>
  </si>
  <si>
    <t>riskless(US bond rate ofr 10 yrs as of Nov 30)</t>
  </si>
  <si>
    <t>Return</t>
  </si>
  <si>
    <t>min</t>
  </si>
  <si>
    <t>Max</t>
  </si>
  <si>
    <t xml:space="preserve">Beta </t>
  </si>
  <si>
    <t>Rsquare</t>
  </si>
  <si>
    <t>Min</t>
  </si>
  <si>
    <t>MIn</t>
  </si>
  <si>
    <t>sales growth</t>
  </si>
  <si>
    <t>Cost of revenue</t>
  </si>
  <si>
    <t>terminal growth(Assumed that equal to sales growth)</t>
  </si>
  <si>
    <t>Total Revenue</t>
  </si>
  <si>
    <t>Net income</t>
  </si>
  <si>
    <t>post tax income</t>
  </si>
  <si>
    <t>SG&amp;A %</t>
  </si>
  <si>
    <t>Cost %</t>
  </si>
  <si>
    <t>Sales growth</t>
  </si>
  <si>
    <t>Sales Growth(As per yahoo finance anlayst)</t>
  </si>
  <si>
    <t>PV net income</t>
  </si>
  <si>
    <t>Teriminal Value</t>
  </si>
  <si>
    <t>PV terminal value</t>
  </si>
  <si>
    <t>Total Value</t>
  </si>
  <si>
    <t>Terminal value %</t>
  </si>
  <si>
    <t>Cost of equity</t>
  </si>
  <si>
    <t>Most Likely</t>
  </si>
  <si>
    <t>Weight</t>
  </si>
  <si>
    <t>Expert</t>
  </si>
  <si>
    <t>A</t>
  </si>
  <si>
    <t>B</t>
  </si>
  <si>
    <t>C</t>
  </si>
  <si>
    <t>Pert object</t>
  </si>
  <si>
    <t>Costco</t>
  </si>
  <si>
    <t>Target</t>
  </si>
  <si>
    <t>Sears</t>
  </si>
  <si>
    <t>Costco Change</t>
  </si>
  <si>
    <t>Walmart Change</t>
  </si>
  <si>
    <t>Target Change</t>
  </si>
  <si>
    <t>Sears Change</t>
  </si>
  <si>
    <t>Copulas</t>
  </si>
  <si>
    <t>Analysis Report</t>
  </si>
  <si>
    <t>SP500 Adj Close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</si>
  <si>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</si>
  <si>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</si>
  <si>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</si>
  <si>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</si>
  <si>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</si>
  <si>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</si>
  <si>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</si>
  <si>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</si>
  <si>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</si>
  <si>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</si>
  <si>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</si>
  <si>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</si>
  <si>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</si>
  <si>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Distribution</t>
  </si>
  <si>
    <t>From Logs</t>
  </si>
  <si>
    <t>From Values without seasonality</t>
  </si>
  <si>
    <t>From Logs without seasonality</t>
  </si>
  <si>
    <t xml:space="preserve">{Means} </t>
  </si>
  <si>
    <t xml:space="preserve">{CovMatrix} </t>
  </si>
  <si>
    <t>CovMatrix</t>
  </si>
  <si>
    <t>Portfolio Optimization - Markowitz Method</t>
  </si>
  <si>
    <t>Stock 1</t>
  </si>
  <si>
    <t>Stock 2</t>
  </si>
  <si>
    <t>Stock 3</t>
  </si>
  <si>
    <t>Stock 4</t>
  </si>
  <si>
    <t>Total</t>
  </si>
  <si>
    <t>Steps</t>
  </si>
  <si>
    <t>Weights</t>
  </si>
  <si>
    <t>1. Make sure formulas are correct and E[r] and Var-Cov matrix are in its annualized form</t>
  </si>
  <si>
    <t>Expected Return</t>
  </si>
  <si>
    <t>2. Check (or add) Solver constraints</t>
  </si>
  <si>
    <t>3. Set a series of E[r]'s for portfolio ranging from min E[r] of an asset to a max E[r]</t>
  </si>
  <si>
    <t>Variance/Covariance Matrix</t>
  </si>
  <si>
    <t xml:space="preserve">4. Set target equal to portfolio's E[r] in the Plot Data Area </t>
  </si>
  <si>
    <t>5. Run Solver and obtain the result</t>
  </si>
  <si>
    <t>6. Repeat 4 and 5 until you are satisfied with the graph</t>
  </si>
  <si>
    <t>Note: to calculate the E[r] or SD of an arbitrary PORTFOLIO you can</t>
  </si>
  <si>
    <t>simply plug in ANY weights into B3-F3 and the result will be in I15 and I16</t>
  </si>
  <si>
    <t>Portfolio</t>
  </si>
  <si>
    <t>Variance Terms</t>
  </si>
  <si>
    <t>Variance</t>
  </si>
  <si>
    <t>Std. Dev.</t>
  </si>
  <si>
    <t>Return Terms</t>
  </si>
  <si>
    <t>Temporary Output (copy and paste "as values only" below to construct a graph)</t>
  </si>
  <si>
    <t>St.Dev</t>
  </si>
  <si>
    <t>E[r]</t>
  </si>
  <si>
    <t>w[1]</t>
  </si>
  <si>
    <t>w[2]</t>
  </si>
  <si>
    <t>w[3]</t>
  </si>
  <si>
    <t>w[4]</t>
  </si>
  <si>
    <t>w[5]</t>
  </si>
  <si>
    <t>Output from solver for plotting the portfolio frontier</t>
  </si>
  <si>
    <t>X axis = SD</t>
  </si>
  <si>
    <t>Y axis = E[r]</t>
  </si>
  <si>
    <t>Column 1</t>
  </si>
  <si>
    <t>Column 2</t>
  </si>
  <si>
    <t>Column 3</t>
  </si>
  <si>
    <t>Column 4</t>
  </si>
  <si>
    <t xml:space="preserve"> </t>
  </si>
  <si>
    <t>vose output</t>
  </si>
  <si>
    <t>1. Tornado</t>
  </si>
  <si>
    <t>2. Tornado2</t>
  </si>
  <si>
    <t>3. Tornado3</t>
  </si>
  <si>
    <t>4. Tornado4</t>
  </si>
  <si>
    <t>5. Tornado5</t>
  </si>
  <si>
    <t>6. Tornado6</t>
  </si>
  <si>
    <t>7. Tornado7</t>
  </si>
  <si>
    <t>8. Tornado8</t>
  </si>
  <si>
    <t>9. Box-plot</t>
  </si>
  <si>
    <t>10. Box-plot2</t>
  </si>
  <si>
    <t>11. Histogram</t>
  </si>
  <si>
    <t>12. Scatter</t>
  </si>
  <si>
    <t>13. Scatter2</t>
  </si>
  <si>
    <t>14. Scatter3</t>
  </si>
  <si>
    <t>15. Scatter4</t>
  </si>
  <si>
    <t>16. Scatter5</t>
  </si>
  <si>
    <t>17. Scatter6</t>
  </si>
  <si>
    <t>Vose Simulation Report</t>
  </si>
  <si>
    <t>Date: Sunday, February 19, 2017 03:07:44</t>
  </si>
  <si>
    <t>By: varshachimalgi@outlook.com</t>
  </si>
  <si>
    <t>Summary</t>
  </si>
  <si>
    <t># of simulations</t>
  </si>
  <si>
    <t># of sheets in the report</t>
  </si>
  <si>
    <t>Number of Inputs</t>
  </si>
  <si>
    <t>Number of Outputs</t>
  </si>
  <si>
    <t>Simulations Start Time</t>
  </si>
  <si>
    <t>Simulations End Time</t>
  </si>
  <si>
    <t>Simulations Duration</t>
  </si>
  <si>
    <t>Simulation Name</t>
  </si>
  <si>
    <t>Number of samples</t>
  </si>
  <si>
    <t>Seed</t>
  </si>
  <si>
    <t>Simulation #1</t>
  </si>
  <si>
    <t>Pages</t>
  </si>
  <si>
    <t>Output Variable: COST-Terminal Value ('[Project Analysis.xlsx]Costco- Analysis'!A$43)</t>
  </si>
  <si>
    <t xml:space="preserve"> Inputs Statistics:</t>
  </si>
  <si>
    <t>#</t>
  </si>
  <si>
    <t>Variable Name</t>
  </si>
  <si>
    <t>Location</t>
  </si>
  <si>
    <t>Value</t>
  </si>
  <si>
    <t>COST-Annual Cost Decrease</t>
  </si>
  <si>
    <t>[Project Analysis.xlsx]Costco- Analysis'!B$9</t>
  </si>
  <si>
    <t>COST-Beta</t>
  </si>
  <si>
    <t>[Project Analysis.xlsx]Costco- Analysis'!B$16</t>
  </si>
  <si>
    <t>COST-Terminal Growth</t>
  </si>
  <si>
    <t>[Project Analysis.xlsx]Costco- Analysis'!B$13</t>
  </si>
  <si>
    <t>Output Variable: COST-Total Value ('[Project Analysis.xlsx]Costco- Analysis'!A$41)</t>
  </si>
  <si>
    <t>Output Variable: WMT-Terminal Value ('[Project Analysis.xlsx]WMT-Analysis'!A$43)</t>
  </si>
  <si>
    <t>WMT-Annual COst Decrease</t>
  </si>
  <si>
    <t>[Project Analysis.xlsx]WMT-Analysis'!B$9</t>
  </si>
  <si>
    <t>WMT-Beta</t>
  </si>
  <si>
    <t>[Project Analysis.xlsx]WMT-Analysis'!B$16</t>
  </si>
  <si>
    <t>WMT-Terminal Growth</t>
  </si>
  <si>
    <t>[Project Analysis.xlsx]WMT-Analysis'!B$13</t>
  </si>
  <si>
    <t>Output Variable: WMT-Total Value ('[Project Analysis.xlsx]WMT-Analysis'!A$41)</t>
  </si>
  <si>
    <t>Output Variable: TGT-Terminal Value ('[Project Analysis.xlsx]TGT-Analysis'!A$43)</t>
  </si>
  <si>
    <t>TGT-Annual Cost Decrease</t>
  </si>
  <si>
    <t>[Project Analysis.xlsx]TGT-Analysis'!B$9</t>
  </si>
  <si>
    <t>TGT-Beta</t>
  </si>
  <si>
    <t>[Project Analysis.xlsx]TGT-Analysis'!B$16</t>
  </si>
  <si>
    <t>TGT-Terminal Growth</t>
  </si>
  <si>
    <t>[Project Analysis.xlsx]TGT-Analysis'!B$13</t>
  </si>
  <si>
    <t>Output Variable: TGT-Total Value ('[Project Analysis.xlsx]TGT-Analysis'!A$41)</t>
  </si>
  <si>
    <t>Output Variable: SHLD-Terminal Value ('[Project Analysis.xlsx]SHLD-Analysis'!A$43)</t>
  </si>
  <si>
    <t>SHLD-Annual Cost Decrease</t>
  </si>
  <si>
    <t>[Project Analysis.xlsx]SHLD-Analysis'!B$9</t>
  </si>
  <si>
    <t>SHLD-Beta</t>
  </si>
  <si>
    <t>[Project Analysis.xlsx]SHLD-Analysis'!B$16</t>
  </si>
  <si>
    <t>SHLD-Terminal Growth</t>
  </si>
  <si>
    <t>[Project Analysis.xlsx]SHLD-Analysis'!B$13</t>
  </si>
  <si>
    <t>Output Variable: SHLD-Total Value ('[Project Analysis.xlsx]SHLD-Analysis'!A$41)</t>
  </si>
  <si>
    <t>Variable Type</t>
  </si>
  <si>
    <t>Percentile</t>
  </si>
  <si>
    <t>Cumulative Probability</t>
  </si>
  <si>
    <t>1. CST-Capital with Uncertinty</t>
  </si>
  <si>
    <t>[Project Analysis.xlsx]Costco-Stocks'!J$1263</t>
  </si>
  <si>
    <t>Output</t>
  </si>
  <si>
    <t>2. CST-Capital without uncertinty</t>
  </si>
  <si>
    <t>[Project Analysis.xlsx]Costco-Stocks'!I$1263</t>
  </si>
  <si>
    <t>3. CST-Model Uncertinty</t>
  </si>
  <si>
    <t>[Project Analysis.xlsx]Costco-Stocks'!K$1263</t>
  </si>
  <si>
    <t>4. SRS-Capital with Uncertinty</t>
  </si>
  <si>
    <t>[Project Analysis.xlsx]Sears-Stocks'!J$1263</t>
  </si>
  <si>
    <t>5. SRS-Capital without uncertinty</t>
  </si>
  <si>
    <t>[Project Analysis.xlsx]Sears-Stocks'!I$1263</t>
  </si>
  <si>
    <t>6. SRS-Model Uncertinty</t>
  </si>
  <si>
    <t>[Project Analysis.xlsx]Sears-Stocks'!K$1263</t>
  </si>
  <si>
    <t>7. TGT-Capital with Uncertinty</t>
  </si>
  <si>
    <t>[Project Analysis.xlsx]Target-Stocks'!J$1263</t>
  </si>
  <si>
    <t>8. TGT-Capital without uncertinty</t>
  </si>
  <si>
    <t>[Project Analysis.xlsx]Target-Stocks'!I$1263</t>
  </si>
  <si>
    <t>9. TGT-Model Uncertinty</t>
  </si>
  <si>
    <t>[Project Analysis.xlsx]Target-Stocks'!K$1263</t>
  </si>
  <si>
    <t>10. WMT-Capital with Uncertinty</t>
  </si>
  <si>
    <t>[Project Analysis.xlsx]Walmart-Stocks'!J$1263</t>
  </si>
  <si>
    <t>11. WMT-Capital without uncertinty</t>
  </si>
  <si>
    <t>[Project Analysis.xlsx]Walmart-Stocks'!I$1263</t>
  </si>
  <si>
    <t>12. WMT-Model Uncertinty</t>
  </si>
  <si>
    <t>[Project Analysis.xlsx]Walmart-Stocks'!K$1263</t>
  </si>
  <si>
    <t>1. Costco Stock</t>
  </si>
  <si>
    <t>[Project Analysis.xlsx]Stocks Correlation-Forecasting'!B$1443</t>
  </si>
  <si>
    <t>2. SearsStock</t>
  </si>
  <si>
    <t>[Project Analysis.xlsx]Stocks Correlation-Forecasting'!E$1443</t>
  </si>
  <si>
    <t>3. TargetStock</t>
  </si>
  <si>
    <t>[Project Analysis.xlsx]Stocks Correlation-Forecasting'!D$1443</t>
  </si>
  <si>
    <t>4. WalmartStock</t>
  </si>
  <si>
    <t>[Project Analysis.xlsx]Stocks Correlation-Forecasting'!C$1443</t>
  </si>
  <si>
    <t>Bar begins at</t>
  </si>
  <si>
    <t>Fraction of samples</t>
  </si>
  <si>
    <t>1. Copula - Costco1</t>
  </si>
  <si>
    <t>[Project Analysis.xlsx]Stocks Correlation-Forecasting'!N$3</t>
  </si>
  <si>
    <t>2. Copula - Sears</t>
  </si>
  <si>
    <t>[Project Analysis.xlsx]Stocks Correlation-Forecasting'!Q$3</t>
  </si>
  <si>
    <t>1. Copula - Target</t>
  </si>
  <si>
    <t>[Project Analysis.xlsx]Stocks Correlation-Forecasting'!P$3</t>
  </si>
  <si>
    <t>2. Copula - Costco1</t>
  </si>
  <si>
    <t>1. Copula - Walmart</t>
  </si>
  <si>
    <t>[Project Analysis.xlsx]Stocks Correlation-Forecasting'!O$3</t>
  </si>
  <si>
    <t>2. Copula -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</si>
</sst>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00"/>
    <numFmt numFmtId="165" formatCode="0.0%"/>
    <numFmt numFmtId="166" formatCode="_(* #,##0.0_);_(* \(#,##0.0\);_(* &quot;-&quot;??_);_(@_)"/>
    <numFmt numFmtId="167" formatCode="#,##0.0000000;[Red]\-#,##0.0000000"/>
    <numFmt numFmtId="168" formatCode="mm/dd/yyyy\ hh:mm:ss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MS Sans Serif"/>
    </font>
    <font>
      <b/>
      <sz val="10"/>
      <name val="MS Sans Serif"/>
      <family val="2"/>
    </font>
    <font>
      <b/>
      <sz val="8"/>
      <name val="MS Sans Serif"/>
      <family val="2"/>
    </font>
    <font>
      <b/>
      <sz val="10"/>
      <name val="MS Sans Serif"/>
      <family val="2"/>
      <charset val="204"/>
    </font>
    <font>
      <sz val="10"/>
      <name val="MS Sans Serif"/>
      <family val="2"/>
      <charset val="204"/>
    </font>
    <font>
      <sz val="8"/>
      <name val="MS Sans Serif"/>
      <family val="2"/>
    </font>
    <font>
      <sz val="10"/>
      <name val="MS Sans Serif"/>
      <family val="2"/>
    </font>
    <font>
      <i/>
      <sz val="10"/>
      <name val="MS Sans Serif"/>
      <family val="2"/>
    </font>
    <font>
      <i/>
      <u/>
      <sz val="10"/>
      <name val="MS Sans Serif"/>
      <family val="2"/>
      <charset val="204"/>
    </font>
    <font>
      <u/>
      <sz val="11"/>
      <color theme="10"/>
      <name val="Calibri"/>
      <family val="2"/>
      <scheme val="minor"/>
    </font>
    <font>
      <b/>
      <sz val="14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CCFF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indexed="12"/>
      </left>
      <right/>
      <top style="thick">
        <color indexed="12"/>
      </top>
      <bottom/>
      <diagonal/>
    </border>
    <border>
      <left/>
      <right/>
      <top style="thick">
        <color indexed="12"/>
      </top>
      <bottom/>
      <diagonal/>
    </border>
    <border>
      <left/>
      <right style="thick">
        <color indexed="12"/>
      </right>
      <top style="thick">
        <color indexed="12"/>
      </top>
      <bottom/>
      <diagonal/>
    </border>
    <border>
      <left style="thick">
        <color indexed="12"/>
      </left>
      <right/>
      <top/>
      <bottom/>
      <diagonal/>
    </border>
    <border>
      <left style="thick">
        <color indexed="17"/>
      </left>
      <right/>
      <top style="thick">
        <color indexed="17"/>
      </top>
      <bottom style="thick">
        <color indexed="17"/>
      </bottom>
      <diagonal/>
    </border>
    <border>
      <left/>
      <right style="thick">
        <color indexed="17"/>
      </right>
      <top style="thick">
        <color indexed="17"/>
      </top>
      <bottom style="thick">
        <color indexed="17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 style="thick">
        <color indexed="12"/>
      </left>
      <right/>
      <top/>
      <bottom style="thick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 style="thick">
        <color indexed="12"/>
      </right>
      <top/>
      <bottom style="thick">
        <color indexed="1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12"/>
      </right>
      <top/>
      <bottom/>
      <diagonal/>
    </border>
    <border>
      <left style="thick">
        <color indexed="21"/>
      </left>
      <right style="thick">
        <color indexed="21"/>
      </right>
      <top style="thick">
        <color indexed="21"/>
      </top>
      <bottom style="thick">
        <color indexed="21"/>
      </bottom>
      <diagonal/>
    </border>
    <border>
      <left/>
      <right/>
      <top/>
      <bottom style="thin">
        <color rgb="FF000000"/>
      </bottom>
      <diagonal/>
    </border>
    <border>
      <left style="thin">
        <color rgb="FF465AFF"/>
      </left>
      <right/>
      <top/>
      <bottom/>
      <diagonal/>
    </border>
    <border>
      <left style="thin">
        <color rgb="FF465AFF"/>
      </left>
      <right/>
      <top style="thin">
        <color rgb="FF465AFF"/>
      </top>
      <bottom/>
      <diagonal/>
    </border>
    <border>
      <left/>
      <right/>
      <top style="thin">
        <color rgb="FF465AFF"/>
      </top>
      <bottom/>
      <diagonal/>
    </border>
    <border>
      <left style="thin">
        <color rgb="FF465AFF"/>
      </left>
      <right/>
      <top/>
      <bottom style="thin">
        <color rgb="FF465AFF"/>
      </bottom>
      <diagonal/>
    </border>
    <border>
      <left/>
      <right/>
      <top/>
      <bottom style="thin">
        <color rgb="FF465AFF"/>
      </bottom>
      <diagonal/>
    </border>
    <border>
      <left/>
      <right style="thin">
        <color rgb="FF465AFF"/>
      </right>
      <top style="thin">
        <color rgb="FF465AFF"/>
      </top>
      <bottom/>
      <diagonal/>
    </border>
    <border>
      <left/>
      <right style="thin">
        <color rgb="FF465AFF"/>
      </right>
      <top/>
      <bottom/>
      <diagonal/>
    </border>
    <border>
      <left/>
      <right style="thin">
        <color rgb="FF465AFF"/>
      </right>
      <top/>
      <bottom style="thin">
        <color rgb="FF465AFF"/>
      </bottom>
      <diagonal/>
    </border>
    <border>
      <left style="thin">
        <color rgb="FF465AFF"/>
      </left>
      <right/>
      <top style="thin">
        <color rgb="FF465AFF"/>
      </top>
      <bottom style="thin">
        <color rgb="FF465AFF"/>
      </bottom>
      <diagonal/>
    </border>
    <border>
      <left/>
      <right/>
      <top style="thin">
        <color rgb="FF465AFF"/>
      </top>
      <bottom style="thin">
        <color rgb="FF465AFF"/>
      </bottom>
      <diagonal/>
    </border>
    <border>
      <left/>
      <right style="thin">
        <color rgb="FF465AFF"/>
      </right>
      <top style="thin">
        <color rgb="FF465AFF"/>
      </top>
      <bottom style="thin">
        <color rgb="FF465AFF"/>
      </bottom>
      <diagonal/>
    </border>
    <border>
      <left style="thin">
        <color rgb="FF465AFF"/>
      </left>
      <right style="thin">
        <color rgb="FF465AFF"/>
      </right>
      <top style="thin">
        <color rgb="FF465AFF"/>
      </top>
      <bottom/>
      <diagonal/>
    </border>
    <border>
      <left style="thin">
        <color rgb="FF465AFF"/>
      </left>
      <right style="thin">
        <color rgb="FF465AFF"/>
      </right>
      <top/>
      <bottom/>
      <diagonal/>
    </border>
    <border>
      <left style="thin">
        <color rgb="FF465AFF"/>
      </left>
      <right style="thin">
        <color rgb="FF465AFF"/>
      </right>
      <top style="thin">
        <color rgb="FF465AFF"/>
      </top>
      <bottom style="thin">
        <color rgb="FF465AFF"/>
      </bottom>
      <diagonal/>
    </border>
    <border>
      <left style="thin">
        <color rgb="FF465AFF"/>
      </left>
      <right style="thin">
        <color rgb="FF465AFF"/>
      </right>
      <top/>
      <bottom style="thin">
        <color rgb="FF465AFF"/>
      </bottom>
      <diagonal/>
    </border>
  </borders>
  <cellStyleXfs count="49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5" applyNumberFormat="0" applyAlignment="0" applyProtection="0"/>
    <xf numFmtId="0" fontId="11" fillId="8" borderId="6" applyNumberFormat="0" applyAlignment="0" applyProtection="0"/>
    <xf numFmtId="0" fontId="12" fillId="8" borderId="5" applyNumberFormat="0" applyAlignment="0" applyProtection="0"/>
    <xf numFmtId="0" fontId="13" fillId="0" borderId="7" applyNumberFormat="0" applyFill="0" applyAlignment="0" applyProtection="0"/>
    <xf numFmtId="0" fontId="14" fillId="9" borderId="8" applyNumberFormat="0" applyAlignment="0" applyProtection="0"/>
    <xf numFmtId="0" fontId="15" fillId="0" borderId="0" applyNumberFormat="0" applyFill="0" applyBorder="0" applyAlignment="0" applyProtection="0"/>
    <xf numFmtId="0" fontId="2" fillId="10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7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17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7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17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17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0" borderId="0"/>
    <xf numFmtId="40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30" fillId="0" borderId="0" applyNumberFormat="0" applyFill="0" applyBorder="0" applyAlignment="0" applyProtection="0"/>
  </cellStyleXfs>
  <cellXfs count="186">
    <xf numFmtId="0" fontId="0" fillId="0" borderId="0" xfId="0"/>
    <xf numFmtId="15" fontId="0" fillId="0" borderId="0" xfId="0" applyNumberFormat="1"/>
    <xf numFmtId="3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0" borderId="1" xfId="0" applyBorder="1"/>
    <xf numFmtId="3" fontId="0" fillId="0" borderId="1" xfId="0" applyNumberFormat="1" applyBorder="1"/>
    <xf numFmtId="0" fontId="1" fillId="3" borderId="0" xfId="0" applyFont="1" applyFill="1"/>
    <xf numFmtId="0" fontId="0" fillId="2" borderId="0" xfId="0" applyFont="1" applyFill="1"/>
    <xf numFmtId="15" fontId="1" fillId="0" borderId="0" xfId="0" applyNumberFormat="1" applyFont="1"/>
    <xf numFmtId="3" fontId="1" fillId="0" borderId="0" xfId="0" applyNumberFormat="1" applyFont="1"/>
    <xf numFmtId="0" fontId="1" fillId="35" borderId="0" xfId="0" applyFont="1" applyFill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164" fontId="0" fillId="0" borderId="0" xfId="0" applyNumberFormat="1"/>
    <xf numFmtId="9" fontId="0" fillId="0" borderId="0" xfId="0" applyNumberFormat="1"/>
    <xf numFmtId="0" fontId="1" fillId="0" borderId="0" xfId="0" applyFont="1" applyAlignment="1">
      <alignment horizontal="center"/>
    </xf>
    <xf numFmtId="44" fontId="0" fillId="0" borderId="0" xfId="42" applyFont="1"/>
    <xf numFmtId="0" fontId="0" fillId="0" borderId="11" xfId="0" applyBorder="1"/>
    <xf numFmtId="0" fontId="0" fillId="0" borderId="12" xfId="0" applyBorder="1"/>
    <xf numFmtId="0" fontId="6" fillId="0" borderId="0" xfId="0" applyFont="1" applyAlignment="1">
      <alignment horizont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/>
    <xf numFmtId="4" fontId="0" fillId="0" borderId="0" xfId="0" applyNumberFormat="1"/>
    <xf numFmtId="0" fontId="0" fillId="36" borderId="0" xfId="0" applyFill="1"/>
    <xf numFmtId="0" fontId="0" fillId="0" borderId="0" xfId="0"/>
    <xf numFmtId="0" fontId="0" fillId="0" borderId="0" xfId="0"/>
    <xf numFmtId="3" fontId="0" fillId="0" borderId="0" xfId="0" applyNumberFormat="1"/>
    <xf numFmtId="8" fontId="0" fillId="0" borderId="0" xfId="0" applyNumberFormat="1"/>
    <xf numFmtId="9" fontId="0" fillId="0" borderId="0" xfId="43" applyFont="1"/>
    <xf numFmtId="0" fontId="1" fillId="37" borderId="0" xfId="0" applyFont="1" applyFill="1"/>
    <xf numFmtId="2" fontId="0" fillId="0" borderId="0" xfId="0" applyNumberFormat="1"/>
    <xf numFmtId="165" fontId="0" fillId="0" borderId="0" xfId="43" applyNumberFormat="1" applyFont="1"/>
    <xf numFmtId="166" fontId="0" fillId="0" borderId="0" xfId="44" applyNumberFormat="1" applyFon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9" fillId="0" borderId="13" xfId="0" applyFont="1" applyFill="1" applyBorder="1" applyAlignment="1">
      <alignment horizontal="centerContinuous"/>
    </xf>
    <xf numFmtId="0" fontId="20" fillId="0" borderId="0" xfId="0" applyFont="1" applyAlignment="1"/>
    <xf numFmtId="0" fontId="0" fillId="0" borderId="0" xfId="0" applyBorder="1"/>
    <xf numFmtId="9" fontId="0" fillId="0" borderId="11" xfId="0" applyNumberFormat="1" applyBorder="1"/>
    <xf numFmtId="9" fontId="0" fillId="0" borderId="12" xfId="0" applyNumberFormat="1" applyBorder="1"/>
    <xf numFmtId="14" fontId="1" fillId="38" borderId="0" xfId="0" applyNumberFormat="1" applyFont="1" applyFill="1"/>
    <xf numFmtId="0" fontId="1" fillId="38" borderId="0" xfId="0" applyFont="1" applyFill="1"/>
    <xf numFmtId="0" fontId="22" fillId="0" borderId="0" xfId="45" applyFont="1"/>
    <xf numFmtId="0" fontId="21" fillId="0" borderId="0" xfId="45"/>
    <xf numFmtId="0" fontId="21" fillId="0" borderId="14" xfId="45" applyBorder="1"/>
    <xf numFmtId="0" fontId="23" fillId="0" borderId="15" xfId="45" applyFont="1" applyBorder="1" applyAlignment="1">
      <alignment horizontal="center"/>
    </xf>
    <xf numFmtId="0" fontId="21" fillId="0" borderId="15" xfId="45" applyBorder="1"/>
    <xf numFmtId="0" fontId="23" fillId="0" borderId="16" xfId="45" applyFont="1" applyBorder="1" applyAlignment="1">
      <alignment horizontal="center"/>
    </xf>
    <xf numFmtId="0" fontId="24" fillId="0" borderId="0" xfId="45" applyFont="1"/>
    <xf numFmtId="0" fontId="23" fillId="0" borderId="17" xfId="45" applyFont="1" applyBorder="1"/>
    <xf numFmtId="10" fontId="21" fillId="0" borderId="18" xfId="45" applyNumberFormat="1" applyBorder="1"/>
    <xf numFmtId="10" fontId="21" fillId="0" borderId="19" xfId="45" applyNumberFormat="1" applyBorder="1"/>
    <xf numFmtId="0" fontId="21" fillId="0" borderId="0" xfId="45" applyBorder="1"/>
    <xf numFmtId="10" fontId="21" fillId="0" borderId="20" xfId="45" applyNumberFormat="1" applyBorder="1"/>
    <xf numFmtId="0" fontId="25" fillId="0" borderId="0" xfId="45" applyFont="1"/>
    <xf numFmtId="0" fontId="23" fillId="0" borderId="21" xfId="45" quotePrefix="1" applyFont="1" applyBorder="1" applyAlignment="1">
      <alignment horizontal="left"/>
    </xf>
    <xf numFmtId="10" fontId="21" fillId="39" borderId="22" xfId="45" applyNumberFormat="1" applyFill="1" applyBorder="1"/>
    <xf numFmtId="0" fontId="21" fillId="0" borderId="22" xfId="45" applyBorder="1"/>
    <xf numFmtId="0" fontId="21" fillId="0" borderId="23" xfId="45" applyBorder="1"/>
    <xf numFmtId="0" fontId="23" fillId="0" borderId="24" xfId="45" quotePrefix="1" applyFont="1" applyBorder="1" applyAlignment="1">
      <alignment horizontal="left"/>
    </xf>
    <xf numFmtId="0" fontId="26" fillId="0" borderId="25" xfId="45" applyFont="1" applyBorder="1"/>
    <xf numFmtId="0" fontId="21" fillId="0" borderId="25" xfId="45" applyBorder="1"/>
    <xf numFmtId="0" fontId="21" fillId="0" borderId="26" xfId="45" applyBorder="1"/>
    <xf numFmtId="0" fontId="21" fillId="0" borderId="27" xfId="45" applyBorder="1"/>
    <xf numFmtId="0" fontId="23" fillId="0" borderId="0" xfId="45" applyFont="1" applyBorder="1" applyAlignment="1">
      <alignment horizontal="center"/>
    </xf>
    <xf numFmtId="0" fontId="23" fillId="0" borderId="28" xfId="45" applyFont="1" applyBorder="1" applyAlignment="1">
      <alignment horizontal="center"/>
    </xf>
    <xf numFmtId="0" fontId="27" fillId="0" borderId="0" xfId="45" applyFont="1" applyFill="1"/>
    <xf numFmtId="0" fontId="21" fillId="0" borderId="0" xfId="45" applyFill="1"/>
    <xf numFmtId="0" fontId="23" fillId="0" borderId="27" xfId="45" applyFont="1" applyBorder="1" applyAlignment="1">
      <alignment horizontal="right"/>
    </xf>
    <xf numFmtId="164" fontId="21" fillId="39" borderId="26" xfId="45" applyNumberFormat="1" applyFill="1" applyBorder="1"/>
    <xf numFmtId="164" fontId="21" fillId="0" borderId="0" xfId="45" applyNumberFormat="1" applyFill="1" applyBorder="1"/>
    <xf numFmtId="164" fontId="21" fillId="39" borderId="28" xfId="45" applyNumberFormat="1" applyFill="1" applyBorder="1"/>
    <xf numFmtId="0" fontId="23" fillId="0" borderId="0" xfId="45" applyFont="1" applyBorder="1" applyAlignment="1">
      <alignment horizontal="right"/>
    </xf>
    <xf numFmtId="0" fontId="28" fillId="0" borderId="0" xfId="45" applyFont="1"/>
    <xf numFmtId="10" fontId="21" fillId="0" borderId="0" xfId="45" applyNumberFormat="1" applyBorder="1"/>
    <xf numFmtId="164" fontId="21" fillId="39" borderId="29" xfId="45" applyNumberFormat="1" applyFill="1" applyBorder="1"/>
    <xf numFmtId="164" fontId="21" fillId="39" borderId="1" xfId="45" applyNumberFormat="1" applyFill="1" applyBorder="1"/>
    <xf numFmtId="164" fontId="21" fillId="39" borderId="30" xfId="45" applyNumberFormat="1" applyFill="1" applyBorder="1"/>
    <xf numFmtId="164" fontId="21" fillId="0" borderId="0" xfId="45" applyNumberFormat="1" applyBorder="1"/>
    <xf numFmtId="164" fontId="21" fillId="0" borderId="28" xfId="45" applyNumberFormat="1" applyBorder="1"/>
    <xf numFmtId="0" fontId="22" fillId="0" borderId="0" xfId="45" applyFont="1" applyBorder="1"/>
    <xf numFmtId="0" fontId="23" fillId="0" borderId="27" xfId="45" applyFont="1" applyBorder="1"/>
    <xf numFmtId="0" fontId="23" fillId="0" borderId="14" xfId="45" applyFont="1" applyBorder="1"/>
    <xf numFmtId="167" fontId="0" fillId="0" borderId="20" xfId="46" applyNumberFormat="1" applyFont="1" applyBorder="1"/>
    <xf numFmtId="0" fontId="21" fillId="0" borderId="28" xfId="45" applyBorder="1"/>
    <xf numFmtId="10" fontId="21" fillId="0" borderId="31" xfId="45" applyNumberFormat="1" applyBorder="1"/>
    <xf numFmtId="0" fontId="24" fillId="0" borderId="0" xfId="45" applyFont="1" applyAlignment="1">
      <alignment horizontal="center"/>
    </xf>
    <xf numFmtId="0" fontId="23" fillId="0" borderId="29" xfId="45" applyFont="1" applyBorder="1"/>
    <xf numFmtId="10" fontId="21" fillId="0" borderId="1" xfId="45" applyNumberFormat="1" applyBorder="1"/>
    <xf numFmtId="10" fontId="21" fillId="0" borderId="30" xfId="45" applyNumberFormat="1" applyBorder="1"/>
    <xf numFmtId="0" fontId="23" fillId="0" borderId="21" xfId="45" applyFont="1" applyBorder="1"/>
    <xf numFmtId="10" fontId="21" fillId="0" borderId="32" xfId="45" applyNumberFormat="1" applyBorder="1"/>
    <xf numFmtId="0" fontId="24" fillId="40" borderId="0" xfId="45" applyFont="1" applyFill="1"/>
    <xf numFmtId="0" fontId="21" fillId="40" borderId="0" xfId="45" applyFill="1"/>
    <xf numFmtId="0" fontId="25" fillId="40" borderId="0" xfId="45" applyFont="1" applyFill="1" applyAlignment="1">
      <alignment horizontal="center"/>
    </xf>
    <xf numFmtId="10" fontId="21" fillId="0" borderId="0" xfId="45" applyNumberFormat="1" applyAlignment="1">
      <alignment horizontal="right"/>
    </xf>
    <xf numFmtId="10" fontId="21" fillId="0" borderId="0" xfId="45" applyNumberFormat="1" applyAlignment="1">
      <alignment horizontal="center"/>
    </xf>
    <xf numFmtId="0" fontId="24" fillId="41" borderId="0" xfId="45" applyFont="1" applyFill="1"/>
    <xf numFmtId="0" fontId="21" fillId="41" borderId="0" xfId="45" applyFill="1"/>
    <xf numFmtId="0" fontId="29" fillId="42" borderId="0" xfId="45" applyFont="1" applyFill="1"/>
    <xf numFmtId="0" fontId="22" fillId="42" borderId="0" xfId="45" applyFont="1" applyFill="1" applyAlignment="1">
      <alignment horizontal="center"/>
    </xf>
    <xf numFmtId="0" fontId="21" fillId="0" borderId="0" xfId="45" applyAlignment="1">
      <alignment horizontal="right"/>
    </xf>
    <xf numFmtId="10" fontId="0" fillId="0" borderId="0" xfId="47" applyNumberFormat="1" applyFont="1" applyAlignment="1">
      <alignment horizontal="right"/>
    </xf>
    <xf numFmtId="0" fontId="19" fillId="0" borderId="13" xfId="0" applyFont="1" applyFill="1" applyBorder="1" applyAlignment="1">
      <alignment horizontal="center"/>
    </xf>
    <xf numFmtId="10" fontId="21" fillId="0" borderId="0" xfId="43" applyNumberFormat="1" applyFont="1" applyAlignment="1">
      <alignment horizontal="right"/>
    </xf>
    <xf numFmtId="10" fontId="0" fillId="0" borderId="0" xfId="43" applyNumberFormat="1" applyFont="1" applyAlignment="1">
      <alignment horizontal="right"/>
    </xf>
    <xf numFmtId="10" fontId="21" fillId="0" borderId="0" xfId="43" applyNumberFormat="1" applyFont="1"/>
    <xf numFmtId="0" fontId="29" fillId="42" borderId="0" xfId="45" applyFont="1" applyFill="1" applyAlignment="1">
      <alignment horizontal="center"/>
    </xf>
    <xf numFmtId="0" fontId="30" fillId="0" borderId="0" xfId="48" applyAlignment="1">
      <alignment horizontal="left"/>
    </xf>
    <xf numFmtId="0" fontId="0" fillId="43" borderId="0" xfId="0" applyFill="1" applyBorder="1"/>
    <xf numFmtId="0" fontId="0" fillId="43" borderId="33" xfId="0" applyFill="1" applyBorder="1"/>
    <xf numFmtId="0" fontId="31" fillId="43" borderId="0" xfId="0" applyFont="1" applyFill="1" applyBorder="1"/>
    <xf numFmtId="0" fontId="32" fillId="43" borderId="0" xfId="0" applyFont="1" applyFill="1" applyBorder="1"/>
    <xf numFmtId="0" fontId="32" fillId="43" borderId="33" xfId="0" applyFont="1" applyFill="1" applyBorder="1"/>
    <xf numFmtId="0" fontId="3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4" fillId="0" borderId="0" xfId="0" applyFont="1"/>
    <xf numFmtId="0" fontId="34" fillId="0" borderId="34" xfId="0" applyFont="1" applyBorder="1"/>
    <xf numFmtId="0" fontId="0" fillId="0" borderId="0" xfId="0" applyBorder="1"/>
    <xf numFmtId="0" fontId="34" fillId="0" borderId="35" xfId="0" applyFont="1" applyBorder="1"/>
    <xf numFmtId="0" fontId="34" fillId="0" borderId="37" xfId="0" applyFont="1" applyBorder="1"/>
    <xf numFmtId="0" fontId="0" fillId="0" borderId="38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0" fontId="0" fillId="0" borderId="40" xfId="0" applyBorder="1" applyAlignment="1">
      <alignment horizontal="left"/>
    </xf>
    <xf numFmtId="0" fontId="0" fillId="0" borderId="41" xfId="0" applyBorder="1" applyAlignment="1">
      <alignment horizontal="left"/>
    </xf>
    <xf numFmtId="0" fontId="34" fillId="0" borderId="0" xfId="0" applyFont="1" applyAlignment="1">
      <alignment horizontal="left"/>
    </xf>
    <xf numFmtId="168" fontId="34" fillId="0" borderId="0" xfId="0" applyNumberFormat="1" applyFont="1"/>
    <xf numFmtId="21" fontId="34" fillId="0" borderId="0" xfId="0" applyNumberFormat="1" applyFont="1"/>
    <xf numFmtId="0" fontId="34" fillId="0" borderId="36" xfId="0" applyFont="1" applyBorder="1"/>
    <xf numFmtId="0" fontId="34" fillId="0" borderId="39" xfId="0" applyFont="1" applyBorder="1" applyAlignment="1">
      <alignment horizontal="left"/>
    </xf>
    <xf numFmtId="0" fontId="34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vertical="top"/>
    </xf>
    <xf numFmtId="0" fontId="35" fillId="0" borderId="34" xfId="0" applyFont="1" applyBorder="1" applyAlignment="1">
      <alignment horizontal="right" vertical="top"/>
    </xf>
    <xf numFmtId="0" fontId="35" fillId="0" borderId="0" xfId="0" applyFont="1" applyBorder="1" applyAlignment="1">
      <alignment horizontal="left" vertical="top" wrapText="1"/>
    </xf>
    <xf numFmtId="0" fontId="34" fillId="43" borderId="42" xfId="0" applyFont="1" applyFill="1" applyBorder="1" applyAlignment="1">
      <alignment horizontal="right"/>
    </xf>
    <xf numFmtId="0" fontId="34" fillId="43" borderId="43" xfId="0" applyFont="1" applyFill="1" applyBorder="1" applyAlignment="1">
      <alignment horizontal="left"/>
    </xf>
    <xf numFmtId="0" fontId="35" fillId="0" borderId="37" xfId="0" applyFont="1" applyBorder="1" applyAlignment="1">
      <alignment horizontal="right" vertical="top"/>
    </xf>
    <xf numFmtId="0" fontId="35" fillId="0" borderId="38" xfId="0" applyFont="1" applyBorder="1" applyAlignment="1">
      <alignment horizontal="left" vertical="top" wrapText="1"/>
    </xf>
    <xf numFmtId="0" fontId="34" fillId="43" borderId="44" xfId="0" applyFont="1" applyFill="1" applyBorder="1" applyAlignment="1">
      <alignment horizontal="left"/>
    </xf>
    <xf numFmtId="0" fontId="0" fillId="0" borderId="40" xfId="0" applyBorder="1" applyAlignment="1">
      <alignment vertical="top"/>
    </xf>
    <xf numFmtId="0" fontId="0" fillId="0" borderId="41" xfId="0" applyBorder="1" applyAlignment="1">
      <alignment vertical="top"/>
    </xf>
    <xf numFmtId="0" fontId="35" fillId="0" borderId="40" xfId="0" quotePrefix="1" applyFont="1" applyBorder="1" applyAlignment="1">
      <alignment horizontal="left" vertical="top" wrapText="1"/>
    </xf>
    <xf numFmtId="0" fontId="35" fillId="0" borderId="41" xfId="0" quotePrefix="1" applyFont="1" applyBorder="1" applyAlignment="1">
      <alignment horizontal="left" vertical="top" wrapText="1"/>
    </xf>
    <xf numFmtId="0" fontId="35" fillId="0" borderId="0" xfId="0" applyFont="1"/>
    <xf numFmtId="0" fontId="35" fillId="0" borderId="0" xfId="0" applyFont="1" applyAlignment="1">
      <alignment vertical="top" wrapText="1"/>
    </xf>
    <xf numFmtId="10" fontId="34" fillId="0" borderId="0" xfId="0" applyNumberFormat="1" applyFont="1"/>
    <xf numFmtId="0" fontId="35" fillId="43" borderId="0" xfId="0" quotePrefix="1" applyFont="1" applyFill="1" applyBorder="1" applyAlignment="1">
      <alignment horizontal="left" vertical="top" wrapText="1"/>
    </xf>
    <xf numFmtId="0" fontId="35" fillId="43" borderId="0" xfId="0" applyFont="1" applyFill="1" applyBorder="1" applyAlignment="1">
      <alignment horizontal="left"/>
    </xf>
    <xf numFmtId="0" fontId="35" fillId="43" borderId="43" xfId="0" applyFont="1" applyFill="1" applyBorder="1" applyAlignment="1">
      <alignment horizontal="left"/>
    </xf>
    <xf numFmtId="0" fontId="35" fillId="43" borderId="34" xfId="0" applyFont="1" applyFill="1" applyBorder="1" applyAlignment="1">
      <alignment horizontal="right" vertical="top"/>
    </xf>
    <xf numFmtId="0" fontId="35" fillId="43" borderId="35" xfId="0" applyFont="1" applyFill="1" applyBorder="1" applyAlignment="1">
      <alignment horizontal="right" vertical="top"/>
    </xf>
    <xf numFmtId="0" fontId="35" fillId="43" borderId="36" xfId="0" applyFont="1" applyFill="1" applyBorder="1" applyAlignment="1">
      <alignment horizontal="left" vertical="top" wrapText="1"/>
    </xf>
    <xf numFmtId="0" fontId="35" fillId="43" borderId="39" xfId="0" applyFont="1" applyFill="1" applyBorder="1" applyAlignment="1">
      <alignment horizontal="left" vertical="top" wrapText="1"/>
    </xf>
    <xf numFmtId="0" fontId="35" fillId="43" borderId="40" xfId="0" quotePrefix="1" applyFont="1" applyFill="1" applyBorder="1" applyAlignment="1">
      <alignment horizontal="left" vertical="top" wrapText="1"/>
    </xf>
    <xf numFmtId="0" fontId="35" fillId="43" borderId="40" xfId="0" applyFont="1" applyFill="1" applyBorder="1" applyAlignment="1">
      <alignment horizontal="left"/>
    </xf>
    <xf numFmtId="0" fontId="35" fillId="43" borderId="44" xfId="0" applyFont="1" applyFill="1" applyBorder="1" applyAlignment="1">
      <alignment horizontal="left"/>
    </xf>
    <xf numFmtId="0" fontId="35" fillId="43" borderId="45" xfId="0" applyFont="1" applyFill="1" applyBorder="1" applyAlignment="1">
      <alignment horizontal="right" vertical="top"/>
    </xf>
    <xf numFmtId="0" fontId="35" fillId="43" borderId="46" xfId="0" applyFont="1" applyFill="1" applyBorder="1" applyAlignment="1">
      <alignment horizontal="right" vertical="top"/>
    </xf>
    <xf numFmtId="0" fontId="35" fillId="43" borderId="46" xfId="0" applyFont="1" applyFill="1" applyBorder="1" applyAlignment="1">
      <alignment horizontal="right"/>
    </xf>
    <xf numFmtId="0" fontId="35" fillId="43" borderId="47" xfId="0" applyFont="1" applyFill="1" applyBorder="1" applyAlignment="1">
      <alignment horizontal="right"/>
    </xf>
    <xf numFmtId="10" fontId="34" fillId="0" borderId="46" xfId="0" applyNumberFormat="1" applyFont="1" applyBorder="1"/>
    <xf numFmtId="10" fontId="34" fillId="0" borderId="48" xfId="0" applyNumberFormat="1" applyFont="1" applyBorder="1"/>
    <xf numFmtId="0" fontId="34" fillId="0" borderId="46" xfId="0" applyFont="1" applyBorder="1"/>
    <xf numFmtId="0" fontId="34" fillId="0" borderId="48" xfId="0" applyFont="1" applyBorder="1"/>
    <xf numFmtId="0" fontId="35" fillId="43" borderId="37" xfId="0" applyFont="1" applyFill="1" applyBorder="1" applyAlignment="1">
      <alignment horizontal="right"/>
    </xf>
    <xf numFmtId="0" fontId="35" fillId="43" borderId="38" xfId="0" applyFont="1" applyFill="1" applyBorder="1" applyAlignment="1">
      <alignment horizontal="left"/>
    </xf>
    <xf numFmtId="0" fontId="35" fillId="43" borderId="41" xfId="0" applyFont="1" applyFill="1" applyBorder="1" applyAlignment="1">
      <alignment horizontal="left"/>
    </xf>
    <xf numFmtId="0" fontId="35" fillId="0" borderId="34" xfId="0" applyFont="1" applyBorder="1"/>
    <xf numFmtId="0" fontId="35" fillId="0" borderId="37" xfId="0" applyFont="1" applyBorder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Comma 2" xfId="46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8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4" xfId="45"/>
    <cellStyle name="Note" xfId="15" builtinId="10" customBuiltin="1"/>
    <cellStyle name="Output" xfId="10" builtinId="21" customBuiltin="1"/>
    <cellStyle name="Percent" xfId="43" builtinId="5"/>
    <cellStyle name="Percent 2" xfId="47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Costco Stock</a:t>
            </a:r>
            <a:r>
              <a:rPr lang="en-US" baseline="0"/>
              <a:t> Values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'Costco-Stocks'!$B$1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'Costco-Stocks'!$A$2:$A$1259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'Costco-Stocks'!$B$2:$B$1259</c:f>
            </c:numRef>
          </c:val>
          <c:smooth val="0"/>
          <c:extLst>
            <c:ext xmlns:c16="http://schemas.microsoft.com/office/drawing/2014/chart" uri="{C3380CC4-5D6E-409C-BE32-E72D297353CC}">
              <c16:uniqueId val="{00000000-CB86-4C6F-AFDF-4EDCB5FDCD35}"/>
            </c:ext>
          </c:extLst>
        </c:ser>
        <c:ser>
          <c:idx val="1"/>
          <c:order val="1"/>
          <c:tx>
            <c:strRef>
              <c:f>'Costco-Stocks'!$C$1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'Costco-Stocks'!$A$2:$A$1259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'Costco-Stocks'!$C$2:$C$1259</c:f>
            </c:numRef>
          </c:val>
          <c:smooth val="0"/>
          <c:extLst>
            <c:ext xmlns:c16="http://schemas.microsoft.com/office/drawing/2014/chart" uri="{C3380CC4-5D6E-409C-BE32-E72D297353CC}">
              <c16:uniqueId val="{00000001-CB86-4C6F-AFDF-4EDCB5FDCD35}"/>
            </c:ext>
          </c:extLst>
        </c:ser>
        <c:ser>
          <c:idx val="2"/>
          <c:order val="2"/>
          <c:tx>
            <c:strRef>
              <c:f>'Costco-Stocks'!$D$1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'Costco-Stocks'!$A$2:$A$1259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'Costco-Stocks'!$D$2:$D$1259</c:f>
            </c:numRef>
          </c:val>
          <c:smooth val="0"/>
          <c:extLst>
            <c:ext xmlns:c16="http://schemas.microsoft.com/office/drawing/2014/chart" uri="{C3380CC4-5D6E-409C-BE32-E72D297353CC}">
              <c16:uniqueId val="{00000002-CB86-4C6F-AFDF-4EDCB5FDCD35}"/>
            </c:ext>
          </c:extLst>
        </c:ser>
        <c:ser>
          <c:idx val="3"/>
          <c:order val="3"/>
          <c:tx>
            <c:strRef>
              <c:f>'Costco-Stocks'!$E$1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'Costco-Stocks'!$A$2:$A$1259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'Costco-Stocks'!$E$2:$E$1259</c:f>
            </c:numRef>
          </c:val>
          <c:smooth val="0"/>
          <c:extLst>
            <c:ext xmlns:c16="http://schemas.microsoft.com/office/drawing/2014/chart" uri="{C3380CC4-5D6E-409C-BE32-E72D297353CC}">
              <c16:uniqueId val="{00000003-CB86-4C6F-AFDF-4EDCB5FDCD35}"/>
            </c:ext>
          </c:extLst>
        </c:ser>
        <c:ser>
          <c:idx val="4"/>
          <c:order val="4"/>
          <c:tx>
            <c:strRef>
              <c:f>'Costco-Stocks'!$F$1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'Costco-Stocks'!$A$2:$A$1259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'Costco-Stocks'!$F$2:$F$1259</c:f>
            </c:numRef>
          </c:val>
          <c:smooth val="0"/>
          <c:extLst>
            <c:ext xmlns:c16="http://schemas.microsoft.com/office/drawing/2014/chart" uri="{C3380CC4-5D6E-409C-BE32-E72D297353CC}">
              <c16:uniqueId val="{00000004-CB86-4C6F-AFDF-4EDCB5FDCD35}"/>
            </c:ext>
          </c:extLst>
        </c:ser>
        <c:ser>
          <c:idx val="5"/>
          <c:order val="5"/>
          <c:tx>
            <c:strRef>
              <c:f>'Costco-Stocks'!$G$1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'Costco-Stocks'!$A$2:$A$1259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'Costco-Stocks'!$G$2:$G$1259</c:f>
              <c:numCache>
                <c:formatCode>General</c:formatCode>
                <c:ptCount val="1258"/>
                <c:pt idx="0">
                  <c:v>74.459883000000005</c:v>
                </c:pt>
                <c:pt idx="1">
                  <c:v>74.152096999999998</c:v>
                </c:pt>
                <c:pt idx="2">
                  <c:v>74.553929999999994</c:v>
                </c:pt>
                <c:pt idx="3">
                  <c:v>75.289210999999995</c:v>
                </c:pt>
                <c:pt idx="4">
                  <c:v>74.784778000000003</c:v>
                </c:pt>
                <c:pt idx="5">
                  <c:v>73.322768999999994</c:v>
                </c:pt>
                <c:pt idx="6">
                  <c:v>72.134352000000007</c:v>
                </c:pt>
                <c:pt idx="7">
                  <c:v>71.946257000000003</c:v>
                </c:pt>
                <c:pt idx="8">
                  <c:v>71.501665000000003</c:v>
                </c:pt>
                <c:pt idx="9">
                  <c:v>70.749289000000005</c:v>
                </c:pt>
                <c:pt idx="10">
                  <c:v>70.595393000000001</c:v>
                </c:pt>
                <c:pt idx="11">
                  <c:v>70.595393000000001</c:v>
                </c:pt>
                <c:pt idx="12">
                  <c:v>70.159352999999996</c:v>
                </c:pt>
                <c:pt idx="13">
                  <c:v>71.510216999999997</c:v>
                </c:pt>
                <c:pt idx="14">
                  <c:v>71.638464999999997</c:v>
                </c:pt>
                <c:pt idx="15">
                  <c:v>71.621360999999993</c:v>
                </c:pt>
                <c:pt idx="16">
                  <c:v>72.382295999999997</c:v>
                </c:pt>
                <c:pt idx="17">
                  <c:v>72.313896999999997</c:v>
                </c:pt>
                <c:pt idx="18">
                  <c:v>71.971905000000007</c:v>
                </c:pt>
                <c:pt idx="19">
                  <c:v>72.108698000000004</c:v>
                </c:pt>
                <c:pt idx="20">
                  <c:v>71.236625000000004</c:v>
                </c:pt>
                <c:pt idx="21">
                  <c:v>72.330993000000007</c:v>
                </c:pt>
                <c:pt idx="22">
                  <c:v>71.877857000000006</c:v>
                </c:pt>
                <c:pt idx="23">
                  <c:v>71.185327999999998</c:v>
                </c:pt>
                <c:pt idx="24">
                  <c:v>69.364225000000005</c:v>
                </c:pt>
                <c:pt idx="25">
                  <c:v>67.551678999999993</c:v>
                </c:pt>
                <c:pt idx="26">
                  <c:v>67.671374999999998</c:v>
                </c:pt>
                <c:pt idx="27">
                  <c:v>68.389551999999995</c:v>
                </c:pt>
                <c:pt idx="28">
                  <c:v>68.355351999999996</c:v>
                </c:pt>
                <c:pt idx="29">
                  <c:v>68.919640000000001</c:v>
                </c:pt>
                <c:pt idx="30">
                  <c:v>69.612167999999997</c:v>
                </c:pt>
                <c:pt idx="31">
                  <c:v>69.902863999999994</c:v>
                </c:pt>
                <c:pt idx="32">
                  <c:v>69.432624000000004</c:v>
                </c:pt>
                <c:pt idx="33">
                  <c:v>69.603622999999999</c:v>
                </c:pt>
                <c:pt idx="34">
                  <c:v>69.800263999999999</c:v>
                </c:pt>
                <c:pt idx="35">
                  <c:v>69.877216000000004</c:v>
                </c:pt>
                <c:pt idx="36">
                  <c:v>70.723640000000003</c:v>
                </c:pt>
                <c:pt idx="37">
                  <c:v>70.159352999999996</c:v>
                </c:pt>
                <c:pt idx="38">
                  <c:v>69.783168000000003</c:v>
                </c:pt>
                <c:pt idx="39">
                  <c:v>69.629272</c:v>
                </c:pt>
                <c:pt idx="40">
                  <c:v>70.338897000000003</c:v>
                </c:pt>
                <c:pt idx="41">
                  <c:v>71.151128</c:v>
                </c:pt>
                <c:pt idx="42">
                  <c:v>73.109025000000003</c:v>
                </c:pt>
                <c:pt idx="43">
                  <c:v>72.980777000000003</c:v>
                </c:pt>
                <c:pt idx="44">
                  <c:v>72.707184999999996</c:v>
                </c:pt>
                <c:pt idx="45">
                  <c:v>72.296794000000006</c:v>
                </c:pt>
                <c:pt idx="46">
                  <c:v>72.262500000000003</c:v>
                </c:pt>
                <c:pt idx="47">
                  <c:v>72.476851999999994</c:v>
                </c:pt>
                <c:pt idx="48">
                  <c:v>72.193905000000001</c:v>
                </c:pt>
                <c:pt idx="49">
                  <c:v>71.910965000000004</c:v>
                </c:pt>
                <c:pt idx="50">
                  <c:v>72.108165999999997</c:v>
                </c:pt>
                <c:pt idx="51">
                  <c:v>71.370793000000006</c:v>
                </c:pt>
                <c:pt idx="52">
                  <c:v>72.065298999999996</c:v>
                </c:pt>
                <c:pt idx="53">
                  <c:v>72.425409999999999</c:v>
                </c:pt>
                <c:pt idx="54">
                  <c:v>72.245355000000004</c:v>
                </c:pt>
                <c:pt idx="55">
                  <c:v>72.288220999999993</c:v>
                </c:pt>
                <c:pt idx="56">
                  <c:v>72.682629000000006</c:v>
                </c:pt>
                <c:pt idx="57">
                  <c:v>72.365391000000002</c:v>
                </c:pt>
                <c:pt idx="58">
                  <c:v>72.956999999999994</c:v>
                </c:pt>
                <c:pt idx="59">
                  <c:v>73.111333999999999</c:v>
                </c:pt>
                <c:pt idx="60">
                  <c:v>73.788687999999993</c:v>
                </c:pt>
                <c:pt idx="61">
                  <c:v>73.874435000000005</c:v>
                </c:pt>
                <c:pt idx="62">
                  <c:v>73.934453000000005</c:v>
                </c:pt>
                <c:pt idx="63">
                  <c:v>75.134821000000002</c:v>
                </c:pt>
                <c:pt idx="64">
                  <c:v>75.091954999999999</c:v>
                </c:pt>
                <c:pt idx="65">
                  <c:v>75.357749999999996</c:v>
                </c:pt>
                <c:pt idx="66">
                  <c:v>75.709290999999993</c:v>
                </c:pt>
                <c:pt idx="67">
                  <c:v>76.600992000000005</c:v>
                </c:pt>
                <c:pt idx="68">
                  <c:v>76.678162</c:v>
                </c:pt>
                <c:pt idx="69">
                  <c:v>77.149739999999994</c:v>
                </c:pt>
                <c:pt idx="70">
                  <c:v>77.938554999999994</c:v>
                </c:pt>
                <c:pt idx="71">
                  <c:v>78.418702999999994</c:v>
                </c:pt>
                <c:pt idx="72">
                  <c:v>77.544148000000007</c:v>
                </c:pt>
                <c:pt idx="73">
                  <c:v>77.184030000000007</c:v>
                </c:pt>
                <c:pt idx="74">
                  <c:v>77.389814000000001</c:v>
                </c:pt>
                <c:pt idx="75">
                  <c:v>77.715626999999998</c:v>
                </c:pt>
                <c:pt idx="76">
                  <c:v>77.595590000000001</c:v>
                </c:pt>
                <c:pt idx="77">
                  <c:v>77.398382999999995</c:v>
                </c:pt>
                <c:pt idx="78">
                  <c:v>78.470145000000002</c:v>
                </c:pt>
                <c:pt idx="79">
                  <c:v>78.264369000000002</c:v>
                </c:pt>
                <c:pt idx="80">
                  <c:v>77.698481999999998</c:v>
                </c:pt>
                <c:pt idx="81">
                  <c:v>77.029696000000001</c:v>
                </c:pt>
                <c:pt idx="82">
                  <c:v>77.852816000000004</c:v>
                </c:pt>
                <c:pt idx="83">
                  <c:v>78.744516000000004</c:v>
                </c:pt>
                <c:pt idx="84">
                  <c:v>77.501273999999995</c:v>
                </c:pt>
                <c:pt idx="85">
                  <c:v>76.343772000000001</c:v>
                </c:pt>
                <c:pt idx="86">
                  <c:v>76.009383</c:v>
                </c:pt>
                <c:pt idx="87">
                  <c:v>75.349174000000005</c:v>
                </c:pt>
                <c:pt idx="88">
                  <c:v>74.500339999999994</c:v>
                </c:pt>
                <c:pt idx="89">
                  <c:v>74.869027000000003</c:v>
                </c:pt>
                <c:pt idx="90">
                  <c:v>74.748990000000006</c:v>
                </c:pt>
                <c:pt idx="91">
                  <c:v>74.011617000000001</c:v>
                </c:pt>
                <c:pt idx="92">
                  <c:v>74.491764000000003</c:v>
                </c:pt>
                <c:pt idx="93">
                  <c:v>75.169118999999995</c:v>
                </c:pt>
                <c:pt idx="94">
                  <c:v>75.512084000000002</c:v>
                </c:pt>
                <c:pt idx="95">
                  <c:v>74.697547</c:v>
                </c:pt>
                <c:pt idx="96">
                  <c:v>75.091954999999999</c:v>
                </c:pt>
                <c:pt idx="97">
                  <c:v>74.268842000000006</c:v>
                </c:pt>
                <c:pt idx="98">
                  <c:v>74.105931999999996</c:v>
                </c:pt>
                <c:pt idx="99">
                  <c:v>74.834728999999996</c:v>
                </c:pt>
                <c:pt idx="100">
                  <c:v>75.520660000000007</c:v>
                </c:pt>
                <c:pt idx="101">
                  <c:v>76.043679999999995</c:v>
                </c:pt>
                <c:pt idx="102">
                  <c:v>75.606398999999996</c:v>
                </c:pt>
                <c:pt idx="103">
                  <c:v>74.568933999999999</c:v>
                </c:pt>
                <c:pt idx="104">
                  <c:v>74.285988000000003</c:v>
                </c:pt>
                <c:pt idx="105">
                  <c:v>72.228202999999993</c:v>
                </c:pt>
                <c:pt idx="106">
                  <c:v>71.499405999999993</c:v>
                </c:pt>
                <c:pt idx="107">
                  <c:v>71.293628999999996</c:v>
                </c:pt>
                <c:pt idx="108">
                  <c:v>70.856347999999997</c:v>
                </c:pt>
                <c:pt idx="109">
                  <c:v>70.839202999999998</c:v>
                </c:pt>
                <c:pt idx="110">
                  <c:v>71.919534999999996</c:v>
                </c:pt>
                <c:pt idx="111">
                  <c:v>72.536871000000005</c:v>
                </c:pt>
                <c:pt idx="112">
                  <c:v>72.279651999999999</c:v>
                </c:pt>
                <c:pt idx="113">
                  <c:v>72.519724999999994</c:v>
                </c:pt>
                <c:pt idx="114">
                  <c:v>72.802672000000001</c:v>
                </c:pt>
                <c:pt idx="115">
                  <c:v>71.567999999999998</c:v>
                </c:pt>
                <c:pt idx="116">
                  <c:v>71.113574</c:v>
                </c:pt>
                <c:pt idx="117">
                  <c:v>71.790927999999994</c:v>
                </c:pt>
                <c:pt idx="118">
                  <c:v>71.490830000000003</c:v>
                </c:pt>
                <c:pt idx="119">
                  <c:v>71.667181999999997</c:v>
                </c:pt>
                <c:pt idx="120">
                  <c:v>72.673676</c:v>
                </c:pt>
                <c:pt idx="121">
                  <c:v>72.673676</c:v>
                </c:pt>
                <c:pt idx="122">
                  <c:v>74.531806000000003</c:v>
                </c:pt>
                <c:pt idx="123">
                  <c:v>73.817798999999994</c:v>
                </c:pt>
                <c:pt idx="124">
                  <c:v>74.316744</c:v>
                </c:pt>
                <c:pt idx="125">
                  <c:v>73.542520999999994</c:v>
                </c:pt>
                <c:pt idx="126">
                  <c:v>74.462985000000003</c:v>
                </c:pt>
                <c:pt idx="127">
                  <c:v>74.643636000000001</c:v>
                </c:pt>
                <c:pt idx="128">
                  <c:v>75.512486999999993</c:v>
                </c:pt>
                <c:pt idx="129">
                  <c:v>75.813571999999994</c:v>
                </c:pt>
                <c:pt idx="130">
                  <c:v>76.338324</c:v>
                </c:pt>
                <c:pt idx="131">
                  <c:v>75.624324000000001</c:v>
                </c:pt>
                <c:pt idx="132">
                  <c:v>76.131866000000002</c:v>
                </c:pt>
                <c:pt idx="133">
                  <c:v>75.211402000000007</c:v>
                </c:pt>
                <c:pt idx="134">
                  <c:v>77.275996000000006</c:v>
                </c:pt>
                <c:pt idx="135">
                  <c:v>78.660995</c:v>
                </c:pt>
                <c:pt idx="136">
                  <c:v>79.168537000000001</c:v>
                </c:pt>
                <c:pt idx="137">
                  <c:v>79.022296999999995</c:v>
                </c:pt>
                <c:pt idx="138">
                  <c:v>78.704003</c:v>
                </c:pt>
                <c:pt idx="139">
                  <c:v>77.766336999999993</c:v>
                </c:pt>
                <c:pt idx="140">
                  <c:v>78.222267000000002</c:v>
                </c:pt>
                <c:pt idx="141">
                  <c:v>78.170653999999999</c:v>
                </c:pt>
                <c:pt idx="142">
                  <c:v>78.876056000000005</c:v>
                </c:pt>
                <c:pt idx="143">
                  <c:v>78.557762999999994</c:v>
                </c:pt>
                <c:pt idx="144">
                  <c:v>79.934156999999999</c:v>
                </c:pt>
                <c:pt idx="145">
                  <c:v>81.723472000000001</c:v>
                </c:pt>
                <c:pt idx="146">
                  <c:v>81.207324999999997</c:v>
                </c:pt>
                <c:pt idx="147">
                  <c:v>81.224526999999995</c:v>
                </c:pt>
                <c:pt idx="148">
                  <c:v>80.863225</c:v>
                </c:pt>
                <c:pt idx="149">
                  <c:v>80.587946000000002</c:v>
                </c:pt>
                <c:pt idx="150">
                  <c:v>80.837418999999997</c:v>
                </c:pt>
                <c:pt idx="151">
                  <c:v>80.691177999999994</c:v>
                </c:pt>
                <c:pt idx="152">
                  <c:v>81.293349000000006</c:v>
                </c:pt>
                <c:pt idx="153">
                  <c:v>80.880426999999997</c:v>
                </c:pt>
                <c:pt idx="154">
                  <c:v>81.560023000000001</c:v>
                </c:pt>
                <c:pt idx="155">
                  <c:v>81.852511000000007</c:v>
                </c:pt>
                <c:pt idx="156">
                  <c:v>82.635332000000005</c:v>
                </c:pt>
                <c:pt idx="157">
                  <c:v>82.549308999999994</c:v>
                </c:pt>
                <c:pt idx="158">
                  <c:v>82.540704000000005</c:v>
                </c:pt>
                <c:pt idx="159">
                  <c:v>82.248222999999996</c:v>
                </c:pt>
                <c:pt idx="160">
                  <c:v>81.198721000000006</c:v>
                </c:pt>
                <c:pt idx="161">
                  <c:v>80.932046</c:v>
                </c:pt>
                <c:pt idx="162">
                  <c:v>80.648162999999997</c:v>
                </c:pt>
                <c:pt idx="163">
                  <c:v>82.506299999999996</c:v>
                </c:pt>
                <c:pt idx="164">
                  <c:v>83.538594000000003</c:v>
                </c:pt>
                <c:pt idx="165">
                  <c:v>82.979432000000003</c:v>
                </c:pt>
                <c:pt idx="166">
                  <c:v>82.738563999999997</c:v>
                </c:pt>
                <c:pt idx="167">
                  <c:v>82.532106999999996</c:v>
                </c:pt>
                <c:pt idx="168">
                  <c:v>82.325642999999999</c:v>
                </c:pt>
                <c:pt idx="169">
                  <c:v>83.624617000000001</c:v>
                </c:pt>
                <c:pt idx="170">
                  <c:v>83.013842999999994</c:v>
                </c:pt>
                <c:pt idx="171">
                  <c:v>82.411671999999996</c:v>
                </c:pt>
                <c:pt idx="172">
                  <c:v>82.502253999999994</c:v>
                </c:pt>
                <c:pt idx="173">
                  <c:v>82.277951000000002</c:v>
                </c:pt>
                <c:pt idx="174">
                  <c:v>82.217561000000003</c:v>
                </c:pt>
                <c:pt idx="175">
                  <c:v>82.502253999999994</c:v>
                </c:pt>
                <c:pt idx="176">
                  <c:v>82.536764000000005</c:v>
                </c:pt>
                <c:pt idx="177">
                  <c:v>83.226945999999998</c:v>
                </c:pt>
                <c:pt idx="178">
                  <c:v>83.235574999999997</c:v>
                </c:pt>
                <c:pt idx="179">
                  <c:v>82.942245</c:v>
                </c:pt>
                <c:pt idx="180">
                  <c:v>82.838716000000005</c:v>
                </c:pt>
                <c:pt idx="181">
                  <c:v>82.208932000000004</c:v>
                </c:pt>
                <c:pt idx="182">
                  <c:v>82.415982999999997</c:v>
                </c:pt>
                <c:pt idx="183">
                  <c:v>81.734431000000001</c:v>
                </c:pt>
                <c:pt idx="184">
                  <c:v>83.037144999999995</c:v>
                </c:pt>
                <c:pt idx="185">
                  <c:v>83.373607000000007</c:v>
                </c:pt>
                <c:pt idx="186">
                  <c:v>83.313216999999995</c:v>
                </c:pt>
                <c:pt idx="187">
                  <c:v>83.779088000000002</c:v>
                </c:pt>
                <c:pt idx="188">
                  <c:v>85.055914999999999</c:v>
                </c:pt>
                <c:pt idx="189">
                  <c:v>84.434759999999997</c:v>
                </c:pt>
                <c:pt idx="190">
                  <c:v>84.676321999999999</c:v>
                </c:pt>
                <c:pt idx="191">
                  <c:v>84.736711999999997</c:v>
                </c:pt>
                <c:pt idx="192">
                  <c:v>86.255106999999995</c:v>
                </c:pt>
                <c:pt idx="193">
                  <c:v>86.030797000000007</c:v>
                </c:pt>
                <c:pt idx="194">
                  <c:v>86.660582000000005</c:v>
                </c:pt>
                <c:pt idx="195">
                  <c:v>85.858249000000001</c:v>
                </c:pt>
                <c:pt idx="196">
                  <c:v>87.040182000000001</c:v>
                </c:pt>
                <c:pt idx="197">
                  <c:v>88.644848999999994</c:v>
                </c:pt>
                <c:pt idx="198">
                  <c:v>88.153097000000002</c:v>
                </c:pt>
                <c:pt idx="199">
                  <c:v>88.213487000000001</c:v>
                </c:pt>
                <c:pt idx="200">
                  <c:v>87.989176999999998</c:v>
                </c:pt>
                <c:pt idx="201">
                  <c:v>87.894277000000002</c:v>
                </c:pt>
                <c:pt idx="202">
                  <c:v>88.549948999999998</c:v>
                </c:pt>
                <c:pt idx="203">
                  <c:v>88.308386999999996</c:v>
                </c:pt>
                <c:pt idx="204">
                  <c:v>88.524068</c:v>
                </c:pt>
                <c:pt idx="205">
                  <c:v>87.514683000000005</c:v>
                </c:pt>
                <c:pt idx="206">
                  <c:v>87.135081999999997</c:v>
                </c:pt>
                <c:pt idx="207">
                  <c:v>86.531178999999995</c:v>
                </c:pt>
                <c:pt idx="208">
                  <c:v>86.410398000000001</c:v>
                </c:pt>
                <c:pt idx="209">
                  <c:v>86.712350000000001</c:v>
                </c:pt>
                <c:pt idx="210">
                  <c:v>85.832368000000002</c:v>
                </c:pt>
                <c:pt idx="211">
                  <c:v>85.944525999999996</c:v>
                </c:pt>
                <c:pt idx="212">
                  <c:v>87.549193000000002</c:v>
                </c:pt>
                <c:pt idx="213">
                  <c:v>87.816635000000005</c:v>
                </c:pt>
                <c:pt idx="214">
                  <c:v>87.437033999999997</c:v>
                </c:pt>
                <c:pt idx="215">
                  <c:v>85.961777999999995</c:v>
                </c:pt>
                <c:pt idx="216">
                  <c:v>87.618206000000001</c:v>
                </c:pt>
                <c:pt idx="217">
                  <c:v>84.822982999999994</c:v>
                </c:pt>
                <c:pt idx="218">
                  <c:v>84.158688999999995</c:v>
                </c:pt>
                <c:pt idx="219">
                  <c:v>83.261454999999998</c:v>
                </c:pt>
                <c:pt idx="220">
                  <c:v>83.684188000000006</c:v>
                </c:pt>
                <c:pt idx="221">
                  <c:v>83.494388000000001</c:v>
                </c:pt>
                <c:pt idx="222">
                  <c:v>83.106165000000004</c:v>
                </c:pt>
                <c:pt idx="223">
                  <c:v>81.768940999999998</c:v>
                </c:pt>
                <c:pt idx="224">
                  <c:v>81.958741000000003</c:v>
                </c:pt>
                <c:pt idx="225">
                  <c:v>82.114030999999997</c:v>
                </c:pt>
                <c:pt idx="226">
                  <c:v>82.493632000000005</c:v>
                </c:pt>
                <c:pt idx="227">
                  <c:v>83.356356000000005</c:v>
                </c:pt>
                <c:pt idx="228">
                  <c:v>83.632427000000007</c:v>
                </c:pt>
                <c:pt idx="229">
                  <c:v>84.917883000000003</c:v>
                </c:pt>
                <c:pt idx="230">
                  <c:v>83.796340000000001</c:v>
                </c:pt>
                <c:pt idx="231">
                  <c:v>82.924993999999998</c:v>
                </c:pt>
                <c:pt idx="232">
                  <c:v>84.313979000000003</c:v>
                </c:pt>
                <c:pt idx="233">
                  <c:v>85.228464000000002</c:v>
                </c:pt>
                <c:pt idx="234">
                  <c:v>83.943008000000006</c:v>
                </c:pt>
                <c:pt idx="235">
                  <c:v>81.734431000000001</c:v>
                </c:pt>
                <c:pt idx="236">
                  <c:v>82.355592999999999</c:v>
                </c:pt>
                <c:pt idx="237">
                  <c:v>82.804213000000004</c:v>
                </c:pt>
                <c:pt idx="238">
                  <c:v>82.554022000000003</c:v>
                </c:pt>
                <c:pt idx="239">
                  <c:v>81.736395000000002</c:v>
                </c:pt>
                <c:pt idx="240">
                  <c:v>82.800600000000003</c:v>
                </c:pt>
                <c:pt idx="241">
                  <c:v>82.791951999999995</c:v>
                </c:pt>
                <c:pt idx="242">
                  <c:v>83.553335000000004</c:v>
                </c:pt>
                <c:pt idx="243">
                  <c:v>84.029202999999995</c:v>
                </c:pt>
                <c:pt idx="244">
                  <c:v>83.700418999999997</c:v>
                </c:pt>
                <c:pt idx="245">
                  <c:v>84.721367000000001</c:v>
                </c:pt>
                <c:pt idx="246">
                  <c:v>83.285122000000001</c:v>
                </c:pt>
                <c:pt idx="247">
                  <c:v>83.501424</c:v>
                </c:pt>
                <c:pt idx="248">
                  <c:v>88.753248999999997</c:v>
                </c:pt>
                <c:pt idx="249">
                  <c:v>88.147598000000002</c:v>
                </c:pt>
                <c:pt idx="250">
                  <c:v>89.912627000000001</c:v>
                </c:pt>
                <c:pt idx="251">
                  <c:v>90.492317</c:v>
                </c:pt>
                <c:pt idx="252">
                  <c:v>90.327931000000007</c:v>
                </c:pt>
                <c:pt idx="253">
                  <c:v>91.669003000000004</c:v>
                </c:pt>
                <c:pt idx="254">
                  <c:v>91.224328999999997</c:v>
                </c:pt>
                <c:pt idx="255">
                  <c:v>91.307704000000001</c:v>
                </c:pt>
                <c:pt idx="256">
                  <c:v>91.669005999999996</c:v>
                </c:pt>
                <c:pt idx="257">
                  <c:v>91.076098999999999</c:v>
                </c:pt>
                <c:pt idx="258">
                  <c:v>90.529516000000001</c:v>
                </c:pt>
                <c:pt idx="259">
                  <c:v>90.649947999999995</c:v>
                </c:pt>
                <c:pt idx="260">
                  <c:v>89.788379000000006</c:v>
                </c:pt>
                <c:pt idx="261">
                  <c:v>91.511516999999998</c:v>
                </c:pt>
                <c:pt idx="262">
                  <c:v>92.512049000000005</c:v>
                </c:pt>
                <c:pt idx="263">
                  <c:v>91.418875999999997</c:v>
                </c:pt>
                <c:pt idx="264">
                  <c:v>91.90061</c:v>
                </c:pt>
                <c:pt idx="265">
                  <c:v>92.169272000000007</c:v>
                </c:pt>
                <c:pt idx="266">
                  <c:v>92.122955000000005</c:v>
                </c:pt>
                <c:pt idx="267">
                  <c:v>91.418875999999997</c:v>
                </c:pt>
                <c:pt idx="268">
                  <c:v>90.714797000000004</c:v>
                </c:pt>
                <c:pt idx="269">
                  <c:v>89.834703000000005</c:v>
                </c:pt>
                <c:pt idx="270">
                  <c:v>91.465199999999996</c:v>
                </c:pt>
                <c:pt idx="271">
                  <c:v>93.985050000000001</c:v>
                </c:pt>
                <c:pt idx="272">
                  <c:v>94.948525000000004</c:v>
                </c:pt>
                <c:pt idx="273">
                  <c:v>94.642812000000006</c:v>
                </c:pt>
                <c:pt idx="274">
                  <c:v>93.910940999999994</c:v>
                </c:pt>
                <c:pt idx="275">
                  <c:v>93.734920000000002</c:v>
                </c:pt>
                <c:pt idx="276">
                  <c:v>93.781244000000001</c:v>
                </c:pt>
                <c:pt idx="277">
                  <c:v>93.327293999999995</c:v>
                </c:pt>
                <c:pt idx="278">
                  <c:v>92.901143000000005</c:v>
                </c:pt>
                <c:pt idx="279">
                  <c:v>92.984523999999993</c:v>
                </c:pt>
                <c:pt idx="280">
                  <c:v>93.707128999999995</c:v>
                </c:pt>
                <c:pt idx="281">
                  <c:v>94.059164999999993</c:v>
                </c:pt>
                <c:pt idx="282">
                  <c:v>93.531107000000006</c:v>
                </c:pt>
                <c:pt idx="283">
                  <c:v>93.753444999999999</c:v>
                </c:pt>
                <c:pt idx="284">
                  <c:v>94.633545999999996</c:v>
                </c:pt>
                <c:pt idx="285">
                  <c:v>94.605755000000002</c:v>
                </c:pt>
                <c:pt idx="286">
                  <c:v>95.319092999999995</c:v>
                </c:pt>
                <c:pt idx="287">
                  <c:v>94.828092999999996</c:v>
                </c:pt>
                <c:pt idx="288">
                  <c:v>94.948525000000004</c:v>
                </c:pt>
                <c:pt idx="289">
                  <c:v>95.754509999999996</c:v>
                </c:pt>
                <c:pt idx="290">
                  <c:v>94.985581999999994</c:v>
                </c:pt>
                <c:pt idx="291">
                  <c:v>94.809560000000005</c:v>
                </c:pt>
                <c:pt idx="292">
                  <c:v>96.486380999999994</c:v>
                </c:pt>
                <c:pt idx="293">
                  <c:v>94.939265000000006</c:v>
                </c:pt>
                <c:pt idx="294">
                  <c:v>95.708186999999995</c:v>
                </c:pt>
                <c:pt idx="295">
                  <c:v>94.468114999999997</c:v>
                </c:pt>
                <c:pt idx="296">
                  <c:v>94.60745</c:v>
                </c:pt>
                <c:pt idx="297">
                  <c:v>95.480609000000001</c:v>
                </c:pt>
                <c:pt idx="298">
                  <c:v>94.737493999999998</c:v>
                </c:pt>
                <c:pt idx="299">
                  <c:v>94.523853000000003</c:v>
                </c:pt>
                <c:pt idx="300">
                  <c:v>94.403092999999998</c:v>
                </c:pt>
                <c:pt idx="301">
                  <c:v>94.765360000000001</c:v>
                </c:pt>
                <c:pt idx="302">
                  <c:v>94.904695000000004</c:v>
                </c:pt>
                <c:pt idx="303">
                  <c:v>94.653897000000001</c:v>
                </c:pt>
                <c:pt idx="304">
                  <c:v>93.892207999999997</c:v>
                </c:pt>
                <c:pt idx="305">
                  <c:v>93.529940999999994</c:v>
                </c:pt>
                <c:pt idx="306">
                  <c:v>93.966521</c:v>
                </c:pt>
                <c:pt idx="307">
                  <c:v>92.972601999999995</c:v>
                </c:pt>
                <c:pt idx="308">
                  <c:v>92.378112999999999</c:v>
                </c:pt>
                <c:pt idx="309">
                  <c:v>93.567098000000001</c:v>
                </c:pt>
                <c:pt idx="310">
                  <c:v>94.087273999999994</c:v>
                </c:pt>
                <c:pt idx="311">
                  <c:v>94.208027000000001</c:v>
                </c:pt>
                <c:pt idx="312">
                  <c:v>96.075097999999997</c:v>
                </c:pt>
                <c:pt idx="313">
                  <c:v>95.815010000000001</c:v>
                </c:pt>
                <c:pt idx="314">
                  <c:v>95.266960999999995</c:v>
                </c:pt>
                <c:pt idx="315">
                  <c:v>94.718919</c:v>
                </c:pt>
                <c:pt idx="316">
                  <c:v>95.712832000000006</c:v>
                </c:pt>
                <c:pt idx="317">
                  <c:v>95.155499000000006</c:v>
                </c:pt>
                <c:pt idx="318">
                  <c:v>96.372343000000001</c:v>
                </c:pt>
                <c:pt idx="319">
                  <c:v>96.065807000000007</c:v>
                </c:pt>
                <c:pt idx="320">
                  <c:v>95.592078000000001</c:v>
                </c:pt>
                <c:pt idx="321">
                  <c:v>94.514562999999995</c:v>
                </c:pt>
                <c:pt idx="322">
                  <c:v>94.449540999999996</c:v>
                </c:pt>
                <c:pt idx="323">
                  <c:v>94.858254000000002</c:v>
                </c:pt>
                <c:pt idx="324">
                  <c:v>95.749988000000002</c:v>
                </c:pt>
                <c:pt idx="325">
                  <c:v>96.158694999999994</c:v>
                </c:pt>
                <c:pt idx="326">
                  <c:v>97.635633999999996</c:v>
                </c:pt>
                <c:pt idx="327">
                  <c:v>97.970034999999996</c:v>
                </c:pt>
                <c:pt idx="328">
                  <c:v>98.434479999999994</c:v>
                </c:pt>
                <c:pt idx="329">
                  <c:v>99.056833999999995</c:v>
                </c:pt>
                <c:pt idx="330">
                  <c:v>98.564524000000006</c:v>
                </c:pt>
                <c:pt idx="331">
                  <c:v>98.285854</c:v>
                </c:pt>
                <c:pt idx="332">
                  <c:v>100.022881</c:v>
                </c:pt>
                <c:pt idx="333">
                  <c:v>98.796745999999999</c:v>
                </c:pt>
                <c:pt idx="334">
                  <c:v>98.796745999999999</c:v>
                </c:pt>
                <c:pt idx="335">
                  <c:v>98.276570000000007</c:v>
                </c:pt>
                <c:pt idx="336">
                  <c:v>99.428392000000002</c:v>
                </c:pt>
                <c:pt idx="337">
                  <c:v>98.267279000000002</c:v>
                </c:pt>
                <c:pt idx="338">
                  <c:v>98.230123000000006</c:v>
                </c:pt>
                <c:pt idx="339">
                  <c:v>98.471636000000004</c:v>
                </c:pt>
                <c:pt idx="340">
                  <c:v>98.583098000000007</c:v>
                </c:pt>
                <c:pt idx="341">
                  <c:v>96.799631000000005</c:v>
                </c:pt>
                <c:pt idx="342">
                  <c:v>98.044347999999999</c:v>
                </c:pt>
                <c:pt idx="343">
                  <c:v>97.319806999999997</c:v>
                </c:pt>
                <c:pt idx="344">
                  <c:v>96.242299000000003</c:v>
                </c:pt>
                <c:pt idx="345">
                  <c:v>97.022563000000005</c:v>
                </c:pt>
                <c:pt idx="346">
                  <c:v>97.682080999999997</c:v>
                </c:pt>
                <c:pt idx="347">
                  <c:v>99.623457999999999</c:v>
                </c:pt>
                <c:pt idx="348">
                  <c:v>100.162216</c:v>
                </c:pt>
                <c:pt idx="349">
                  <c:v>101.36976900000001</c:v>
                </c:pt>
                <c:pt idx="350">
                  <c:v>101.499813</c:v>
                </c:pt>
                <c:pt idx="351">
                  <c:v>100.90532399999999</c:v>
                </c:pt>
                <c:pt idx="352">
                  <c:v>100.719548</c:v>
                </c:pt>
                <c:pt idx="353">
                  <c:v>100.52448200000001</c:v>
                </c:pt>
                <c:pt idx="354">
                  <c:v>100.961062</c:v>
                </c:pt>
                <c:pt idx="355">
                  <c:v>101.945683</c:v>
                </c:pt>
                <c:pt idx="356">
                  <c:v>101.332612</c:v>
                </c:pt>
                <c:pt idx="357">
                  <c:v>101.90852599999999</c:v>
                </c:pt>
                <c:pt idx="358">
                  <c:v>101.815639</c:v>
                </c:pt>
                <c:pt idx="359">
                  <c:v>101.379059</c:v>
                </c:pt>
                <c:pt idx="360">
                  <c:v>102.168615</c:v>
                </c:pt>
                <c:pt idx="361">
                  <c:v>102.187196</c:v>
                </c:pt>
                <c:pt idx="362">
                  <c:v>103.46906199999999</c:v>
                </c:pt>
                <c:pt idx="363">
                  <c:v>105.08984100000001</c:v>
                </c:pt>
                <c:pt idx="364">
                  <c:v>103.869602</c:v>
                </c:pt>
                <c:pt idx="365">
                  <c:v>105.304085</c:v>
                </c:pt>
                <c:pt idx="366">
                  <c:v>104.344652</c:v>
                </c:pt>
                <c:pt idx="367">
                  <c:v>105.704623</c:v>
                </c:pt>
                <c:pt idx="368">
                  <c:v>105.611469</c:v>
                </c:pt>
                <c:pt idx="369">
                  <c:v>105.43449200000001</c:v>
                </c:pt>
                <c:pt idx="370">
                  <c:v>106.552268</c:v>
                </c:pt>
                <c:pt idx="371">
                  <c:v>106.96212300000001</c:v>
                </c:pt>
                <c:pt idx="372">
                  <c:v>105.210931</c:v>
                </c:pt>
                <c:pt idx="373">
                  <c:v>104.214246</c:v>
                </c:pt>
                <c:pt idx="374">
                  <c:v>102.11841</c:v>
                </c:pt>
                <c:pt idx="375">
                  <c:v>103.282763</c:v>
                </c:pt>
                <c:pt idx="376">
                  <c:v>103.077843</c:v>
                </c:pt>
                <c:pt idx="377">
                  <c:v>101.68992900000001</c:v>
                </c:pt>
                <c:pt idx="378">
                  <c:v>103.478374</c:v>
                </c:pt>
                <c:pt idx="379">
                  <c:v>103.00332299999999</c:v>
                </c:pt>
                <c:pt idx="380">
                  <c:v>102.751818</c:v>
                </c:pt>
                <c:pt idx="381">
                  <c:v>102.48168800000001</c:v>
                </c:pt>
                <c:pt idx="382">
                  <c:v>101.904173</c:v>
                </c:pt>
                <c:pt idx="383">
                  <c:v>103.282763</c:v>
                </c:pt>
                <c:pt idx="384">
                  <c:v>103.394544</c:v>
                </c:pt>
                <c:pt idx="385">
                  <c:v>104.046578</c:v>
                </c:pt>
                <c:pt idx="386">
                  <c:v>104.409856</c:v>
                </c:pt>
                <c:pt idx="387">
                  <c:v>102.640045</c:v>
                </c:pt>
                <c:pt idx="388">
                  <c:v>100.190242</c:v>
                </c:pt>
                <c:pt idx="389">
                  <c:v>101.205561</c:v>
                </c:pt>
                <c:pt idx="390">
                  <c:v>102.12772699999999</c:v>
                </c:pt>
                <c:pt idx="391">
                  <c:v>102.695932</c:v>
                </c:pt>
                <c:pt idx="392">
                  <c:v>103.562211</c:v>
                </c:pt>
                <c:pt idx="393">
                  <c:v>103.85096799999999</c:v>
                </c:pt>
                <c:pt idx="394">
                  <c:v>102.994006</c:v>
                </c:pt>
                <c:pt idx="395">
                  <c:v>102.86359899999999</c:v>
                </c:pt>
                <c:pt idx="396">
                  <c:v>103.25482</c:v>
                </c:pt>
                <c:pt idx="397">
                  <c:v>103.310714</c:v>
                </c:pt>
                <c:pt idx="398">
                  <c:v>104.10247200000001</c:v>
                </c:pt>
                <c:pt idx="399">
                  <c:v>104.903548</c:v>
                </c:pt>
                <c:pt idx="400">
                  <c:v>105.58352600000001</c:v>
                </c:pt>
                <c:pt idx="401">
                  <c:v>105.862973</c:v>
                </c:pt>
                <c:pt idx="402">
                  <c:v>107.94949200000001</c:v>
                </c:pt>
                <c:pt idx="403">
                  <c:v>108.48043699999999</c:v>
                </c:pt>
                <c:pt idx="404">
                  <c:v>107.94949200000001</c:v>
                </c:pt>
                <c:pt idx="405">
                  <c:v>108.54564000000001</c:v>
                </c:pt>
                <c:pt idx="406">
                  <c:v>109.356032</c:v>
                </c:pt>
                <c:pt idx="407">
                  <c:v>109.03932500000001</c:v>
                </c:pt>
                <c:pt idx="408">
                  <c:v>109.980124</c:v>
                </c:pt>
                <c:pt idx="409">
                  <c:v>109.96149699999999</c:v>
                </c:pt>
                <c:pt idx="410">
                  <c:v>110.939549</c:v>
                </c:pt>
                <c:pt idx="411">
                  <c:v>109.82177299999999</c:v>
                </c:pt>
                <c:pt idx="412">
                  <c:v>109.402602</c:v>
                </c:pt>
                <c:pt idx="413">
                  <c:v>108.5829</c:v>
                </c:pt>
                <c:pt idx="414">
                  <c:v>109.113845</c:v>
                </c:pt>
                <c:pt idx="415">
                  <c:v>108.918234</c:v>
                </c:pt>
                <c:pt idx="416">
                  <c:v>109.37465899999999</c:v>
                </c:pt>
                <c:pt idx="417">
                  <c:v>110.231621</c:v>
                </c:pt>
                <c:pt idx="418">
                  <c:v>111.19105399999999</c:v>
                </c:pt>
                <c:pt idx="419">
                  <c:v>111.84308799999999</c:v>
                </c:pt>
                <c:pt idx="420">
                  <c:v>111.312144</c:v>
                </c:pt>
                <c:pt idx="421">
                  <c:v>111.45222699999999</c:v>
                </c:pt>
                <c:pt idx="422">
                  <c:v>109.63111499999999</c:v>
                </c:pt>
                <c:pt idx="423">
                  <c:v>107.98744000000001</c:v>
                </c:pt>
                <c:pt idx="424">
                  <c:v>108.08083600000001</c:v>
                </c:pt>
                <c:pt idx="425">
                  <c:v>108.006122</c:v>
                </c:pt>
                <c:pt idx="426">
                  <c:v>106.25971699999999</c:v>
                </c:pt>
                <c:pt idx="427">
                  <c:v>104.401248</c:v>
                </c:pt>
                <c:pt idx="428">
                  <c:v>104.503978</c:v>
                </c:pt>
                <c:pt idx="429">
                  <c:v>104.67208100000001</c:v>
                </c:pt>
                <c:pt idx="430">
                  <c:v>105.381844</c:v>
                </c:pt>
                <c:pt idx="431">
                  <c:v>104.56001000000001</c:v>
                </c:pt>
                <c:pt idx="432">
                  <c:v>104.82150300000001</c:v>
                </c:pt>
                <c:pt idx="433">
                  <c:v>105.596645</c:v>
                </c:pt>
                <c:pt idx="434">
                  <c:v>104.475962</c:v>
                </c:pt>
                <c:pt idx="435">
                  <c:v>104.289177</c:v>
                </c:pt>
                <c:pt idx="436">
                  <c:v>103.159153</c:v>
                </c:pt>
                <c:pt idx="437">
                  <c:v>104.02768500000001</c:v>
                </c:pt>
                <c:pt idx="438">
                  <c:v>104.475962</c:v>
                </c:pt>
                <c:pt idx="439">
                  <c:v>104.578692</c:v>
                </c:pt>
                <c:pt idx="440">
                  <c:v>104.130415</c:v>
                </c:pt>
                <c:pt idx="441">
                  <c:v>107.044201</c:v>
                </c:pt>
                <c:pt idx="442">
                  <c:v>106.79204300000001</c:v>
                </c:pt>
                <c:pt idx="443">
                  <c:v>107.725948</c:v>
                </c:pt>
                <c:pt idx="444">
                  <c:v>109.565742</c:v>
                </c:pt>
                <c:pt idx="445">
                  <c:v>111.368179</c:v>
                </c:pt>
                <c:pt idx="446">
                  <c:v>110.378242</c:v>
                </c:pt>
                <c:pt idx="447">
                  <c:v>109.294909</c:v>
                </c:pt>
                <c:pt idx="448">
                  <c:v>109.59375799999999</c:v>
                </c:pt>
                <c:pt idx="449">
                  <c:v>110.11675</c:v>
                </c:pt>
                <c:pt idx="450">
                  <c:v>110.798496</c:v>
                </c:pt>
                <c:pt idx="451">
                  <c:v>111.32148100000001</c:v>
                </c:pt>
                <c:pt idx="452">
                  <c:v>110.144766</c:v>
                </c:pt>
                <c:pt idx="453">
                  <c:v>109.799218</c:v>
                </c:pt>
                <c:pt idx="454">
                  <c:v>108.65051200000001</c:v>
                </c:pt>
                <c:pt idx="455">
                  <c:v>107.781987</c:v>
                </c:pt>
                <c:pt idx="456">
                  <c:v>108.706551</c:v>
                </c:pt>
                <c:pt idx="457">
                  <c:v>108.071495</c:v>
                </c:pt>
                <c:pt idx="458">
                  <c:v>107.557845</c:v>
                </c:pt>
                <c:pt idx="459">
                  <c:v>107.39908200000001</c:v>
                </c:pt>
                <c:pt idx="460">
                  <c:v>107.230979</c:v>
                </c:pt>
                <c:pt idx="461">
                  <c:v>106.857416</c:v>
                </c:pt>
                <c:pt idx="462">
                  <c:v>106.876098</c:v>
                </c:pt>
                <c:pt idx="463">
                  <c:v>105.914177</c:v>
                </c:pt>
                <c:pt idx="464">
                  <c:v>104.793486</c:v>
                </c:pt>
                <c:pt idx="465">
                  <c:v>107.016178</c:v>
                </c:pt>
                <c:pt idx="466">
                  <c:v>108.052813</c:v>
                </c:pt>
                <c:pt idx="467">
                  <c:v>108.239598</c:v>
                </c:pt>
                <c:pt idx="468">
                  <c:v>108.575805</c:v>
                </c:pt>
                <c:pt idx="469">
                  <c:v>107.73528899999999</c:v>
                </c:pt>
                <c:pt idx="470">
                  <c:v>109.603099</c:v>
                </c:pt>
                <c:pt idx="471">
                  <c:v>110.44361499999999</c:v>
                </c:pt>
                <c:pt idx="472">
                  <c:v>109.864591</c:v>
                </c:pt>
                <c:pt idx="473">
                  <c:v>109.621774</c:v>
                </c:pt>
                <c:pt idx="474">
                  <c:v>110.023353</c:v>
                </c:pt>
                <c:pt idx="475">
                  <c:v>109.416321</c:v>
                </c:pt>
                <c:pt idx="476">
                  <c:v>108.557123</c:v>
                </c:pt>
                <c:pt idx="477">
                  <c:v>108.743908</c:v>
                </c:pt>
                <c:pt idx="478">
                  <c:v>109.59375799999999</c:v>
                </c:pt>
                <c:pt idx="479">
                  <c:v>110.90122599999999</c:v>
                </c:pt>
                <c:pt idx="480">
                  <c:v>109.976662</c:v>
                </c:pt>
                <c:pt idx="481">
                  <c:v>110.20079800000001</c:v>
                </c:pt>
                <c:pt idx="482">
                  <c:v>111.71372599999999</c:v>
                </c:pt>
                <c:pt idx="483">
                  <c:v>112.386132</c:v>
                </c:pt>
                <c:pt idx="484">
                  <c:v>112.19001299999999</c:v>
                </c:pt>
                <c:pt idx="485">
                  <c:v>115.869601</c:v>
                </c:pt>
                <c:pt idx="486">
                  <c:v>114.664863</c:v>
                </c:pt>
                <c:pt idx="487">
                  <c:v>114.664863</c:v>
                </c:pt>
                <c:pt idx="488">
                  <c:v>114.888998</c:v>
                </c:pt>
                <c:pt idx="489">
                  <c:v>114.356672</c:v>
                </c:pt>
                <c:pt idx="490">
                  <c:v>115.32103499999999</c:v>
                </c:pt>
                <c:pt idx="491">
                  <c:v>115.85471099999999</c:v>
                </c:pt>
                <c:pt idx="492">
                  <c:v>116.369666</c:v>
                </c:pt>
                <c:pt idx="493">
                  <c:v>115.452113</c:v>
                </c:pt>
                <c:pt idx="494">
                  <c:v>115.751721</c:v>
                </c:pt>
                <c:pt idx="495">
                  <c:v>114.937166</c:v>
                </c:pt>
                <c:pt idx="496">
                  <c:v>115.995154</c:v>
                </c:pt>
                <c:pt idx="497">
                  <c:v>117.231037</c:v>
                </c:pt>
                <c:pt idx="498">
                  <c:v>117.193585</c:v>
                </c:pt>
                <c:pt idx="499">
                  <c:v>117.20295</c:v>
                </c:pt>
                <c:pt idx="500">
                  <c:v>117.390202</c:v>
                </c:pt>
                <c:pt idx="501">
                  <c:v>117.43701900000001</c:v>
                </c:pt>
                <c:pt idx="502">
                  <c:v>115.807902</c:v>
                </c:pt>
                <c:pt idx="503">
                  <c:v>115.929615</c:v>
                </c:pt>
                <c:pt idx="504">
                  <c:v>115.13378299999999</c:v>
                </c:pt>
                <c:pt idx="505">
                  <c:v>113.242502</c:v>
                </c:pt>
                <c:pt idx="506">
                  <c:v>114.281769</c:v>
                </c:pt>
                <c:pt idx="507">
                  <c:v>113.907264</c:v>
                </c:pt>
                <c:pt idx="508">
                  <c:v>112.390495</c:v>
                </c:pt>
                <c:pt idx="509">
                  <c:v>111.01416999999999</c:v>
                </c:pt>
                <c:pt idx="510">
                  <c:v>110.686475</c:v>
                </c:pt>
                <c:pt idx="511">
                  <c:v>110.396231</c:v>
                </c:pt>
                <c:pt idx="512">
                  <c:v>110.480493</c:v>
                </c:pt>
                <c:pt idx="513">
                  <c:v>110.059172</c:v>
                </c:pt>
                <c:pt idx="514">
                  <c:v>110.94863100000001</c:v>
                </c:pt>
                <c:pt idx="515">
                  <c:v>110.47112799999999</c:v>
                </c:pt>
                <c:pt idx="516">
                  <c:v>110.97671800000001</c:v>
                </c:pt>
                <c:pt idx="517">
                  <c:v>111.126525</c:v>
                </c:pt>
                <c:pt idx="518">
                  <c:v>111.126525</c:v>
                </c:pt>
                <c:pt idx="519">
                  <c:v>111.07034400000001</c:v>
                </c:pt>
                <c:pt idx="520">
                  <c:v>110.97671800000001</c:v>
                </c:pt>
                <c:pt idx="521">
                  <c:v>111.20142199999999</c:v>
                </c:pt>
                <c:pt idx="522">
                  <c:v>111.435491</c:v>
                </c:pt>
                <c:pt idx="523">
                  <c:v>110.302598</c:v>
                </c:pt>
                <c:pt idx="524">
                  <c:v>109.815738</c:v>
                </c:pt>
                <c:pt idx="525">
                  <c:v>108.982454</c:v>
                </c:pt>
                <c:pt idx="526">
                  <c:v>108.47686400000001</c:v>
                </c:pt>
                <c:pt idx="527">
                  <c:v>106.782208</c:v>
                </c:pt>
                <c:pt idx="528">
                  <c:v>110.957995</c:v>
                </c:pt>
                <c:pt idx="529">
                  <c:v>110.34005000000001</c:v>
                </c:pt>
                <c:pt idx="530">
                  <c:v>107.45632000000001</c:v>
                </c:pt>
                <c:pt idx="531">
                  <c:v>108.823289</c:v>
                </c:pt>
                <c:pt idx="532">
                  <c:v>108.832646</c:v>
                </c:pt>
                <c:pt idx="533">
                  <c:v>108.19597899999999</c:v>
                </c:pt>
                <c:pt idx="534">
                  <c:v>108.879463</c:v>
                </c:pt>
                <c:pt idx="535">
                  <c:v>107.606128</c:v>
                </c:pt>
                <c:pt idx="536">
                  <c:v>106.501323</c:v>
                </c:pt>
                <c:pt idx="537">
                  <c:v>105.611864</c:v>
                </c:pt>
                <c:pt idx="538">
                  <c:v>104.984554</c:v>
                </c:pt>
                <c:pt idx="539">
                  <c:v>105.87402</c:v>
                </c:pt>
                <c:pt idx="540">
                  <c:v>107.091173</c:v>
                </c:pt>
                <c:pt idx="541">
                  <c:v>105.078187</c:v>
                </c:pt>
                <c:pt idx="542">
                  <c:v>105.546325</c:v>
                </c:pt>
                <c:pt idx="543">
                  <c:v>105.1999</c:v>
                </c:pt>
                <c:pt idx="544">
                  <c:v>103.15882000000001</c:v>
                </c:pt>
                <c:pt idx="545">
                  <c:v>103.82357399999999</c:v>
                </c:pt>
                <c:pt idx="546">
                  <c:v>103.467792</c:v>
                </c:pt>
                <c:pt idx="547">
                  <c:v>106.978825</c:v>
                </c:pt>
                <c:pt idx="548">
                  <c:v>106.77284299999999</c:v>
                </c:pt>
                <c:pt idx="549">
                  <c:v>106.594949</c:v>
                </c:pt>
                <c:pt idx="550">
                  <c:v>107.662302</c:v>
                </c:pt>
                <c:pt idx="551">
                  <c:v>107.78434799999999</c:v>
                </c:pt>
                <c:pt idx="552">
                  <c:v>108.72315500000001</c:v>
                </c:pt>
                <c:pt idx="553">
                  <c:v>108.995409</c:v>
                </c:pt>
                <c:pt idx="554">
                  <c:v>108.300695</c:v>
                </c:pt>
                <c:pt idx="555">
                  <c:v>107.878235</c:v>
                </c:pt>
                <c:pt idx="556">
                  <c:v>108.01904999999999</c:v>
                </c:pt>
                <c:pt idx="557">
                  <c:v>106.263487</c:v>
                </c:pt>
                <c:pt idx="558">
                  <c:v>106.967592</c:v>
                </c:pt>
                <c:pt idx="559">
                  <c:v>108.39457400000001</c:v>
                </c:pt>
                <c:pt idx="560">
                  <c:v>108.788871</c:v>
                </c:pt>
                <c:pt idx="561">
                  <c:v>109.108069</c:v>
                </c:pt>
                <c:pt idx="562">
                  <c:v>109.65257800000001</c:v>
                </c:pt>
                <c:pt idx="563">
                  <c:v>108.66682900000001</c:v>
                </c:pt>
                <c:pt idx="564">
                  <c:v>109.51175600000001</c:v>
                </c:pt>
                <c:pt idx="565">
                  <c:v>109.34277</c:v>
                </c:pt>
                <c:pt idx="566">
                  <c:v>106.32920300000001</c:v>
                </c:pt>
                <c:pt idx="567">
                  <c:v>106.55451499999999</c:v>
                </c:pt>
                <c:pt idx="568">
                  <c:v>107.57781</c:v>
                </c:pt>
                <c:pt idx="569">
                  <c:v>107.69046899999999</c:v>
                </c:pt>
                <c:pt idx="570">
                  <c:v>108.15987199999999</c:v>
                </c:pt>
                <c:pt idx="571">
                  <c:v>107.408832</c:v>
                </c:pt>
                <c:pt idx="572">
                  <c:v>106.507571</c:v>
                </c:pt>
                <c:pt idx="573">
                  <c:v>106.51696099999999</c:v>
                </c:pt>
                <c:pt idx="574">
                  <c:v>106.883095</c:v>
                </c:pt>
                <c:pt idx="575">
                  <c:v>105.944289</c:v>
                </c:pt>
                <c:pt idx="576">
                  <c:v>106.23532400000001</c:v>
                </c:pt>
                <c:pt idx="577">
                  <c:v>106.864322</c:v>
                </c:pt>
                <c:pt idx="578">
                  <c:v>106.432472</c:v>
                </c:pt>
                <c:pt idx="579">
                  <c:v>106.958202</c:v>
                </c:pt>
                <c:pt idx="580">
                  <c:v>105.606318</c:v>
                </c:pt>
                <c:pt idx="581">
                  <c:v>105.174468</c:v>
                </c:pt>
                <c:pt idx="582">
                  <c:v>104.82711399999999</c:v>
                </c:pt>
                <c:pt idx="583">
                  <c:v>104.845887</c:v>
                </c:pt>
                <c:pt idx="584">
                  <c:v>105.01487299999999</c:v>
                </c:pt>
                <c:pt idx="585">
                  <c:v>104.723845</c:v>
                </c:pt>
                <c:pt idx="586">
                  <c:v>104.86466</c:v>
                </c:pt>
                <c:pt idx="587">
                  <c:v>103.878918</c:v>
                </c:pt>
                <c:pt idx="588">
                  <c:v>104.01035</c:v>
                </c:pt>
                <c:pt idx="589">
                  <c:v>105.76592100000001</c:v>
                </c:pt>
                <c:pt idx="590">
                  <c:v>106.13205499999999</c:v>
                </c:pt>
                <c:pt idx="591">
                  <c:v>105.221411</c:v>
                </c:pt>
                <c:pt idx="592">
                  <c:v>105.221411</c:v>
                </c:pt>
                <c:pt idx="593">
                  <c:v>105.672034</c:v>
                </c:pt>
                <c:pt idx="594">
                  <c:v>105.202631</c:v>
                </c:pt>
                <c:pt idx="595">
                  <c:v>106.545124</c:v>
                </c:pt>
                <c:pt idx="596">
                  <c:v>106.55451499999999</c:v>
                </c:pt>
                <c:pt idx="597">
                  <c:v>107.117797</c:v>
                </c:pt>
                <c:pt idx="598">
                  <c:v>106.61084099999999</c:v>
                </c:pt>
                <c:pt idx="599">
                  <c:v>107.765576</c:v>
                </c:pt>
                <c:pt idx="600">
                  <c:v>107.990887</c:v>
                </c:pt>
                <c:pt idx="601">
                  <c:v>107.972114</c:v>
                </c:pt>
                <c:pt idx="602">
                  <c:v>108.516616</c:v>
                </c:pt>
                <c:pt idx="603">
                  <c:v>108.33824799999999</c:v>
                </c:pt>
                <c:pt idx="604">
                  <c:v>108.601113</c:v>
                </c:pt>
                <c:pt idx="605">
                  <c:v>108.48845300000001</c:v>
                </c:pt>
                <c:pt idx="606">
                  <c:v>108.10354599999999</c:v>
                </c:pt>
                <c:pt idx="607">
                  <c:v>107.483931</c:v>
                </c:pt>
                <c:pt idx="608">
                  <c:v>105.925516</c:v>
                </c:pt>
                <c:pt idx="609">
                  <c:v>105.127532</c:v>
                </c:pt>
                <c:pt idx="610">
                  <c:v>107.709249</c:v>
                </c:pt>
                <c:pt idx="611">
                  <c:v>108.328858</c:v>
                </c:pt>
                <c:pt idx="612">
                  <c:v>109.380323</c:v>
                </c:pt>
                <c:pt idx="613">
                  <c:v>109.173785</c:v>
                </c:pt>
                <c:pt idx="614">
                  <c:v>108.415727</c:v>
                </c:pt>
                <c:pt idx="615">
                  <c:v>107.681217</c:v>
                </c:pt>
                <c:pt idx="616">
                  <c:v>108.86773700000001</c:v>
                </c:pt>
                <c:pt idx="617">
                  <c:v>109.583417</c:v>
                </c:pt>
                <c:pt idx="618">
                  <c:v>108.415727</c:v>
                </c:pt>
                <c:pt idx="619">
                  <c:v>107.841301</c:v>
                </c:pt>
                <c:pt idx="620">
                  <c:v>108.039061</c:v>
                </c:pt>
                <c:pt idx="621">
                  <c:v>108.236813</c:v>
                </c:pt>
                <c:pt idx="622">
                  <c:v>107.229214</c:v>
                </c:pt>
                <c:pt idx="623">
                  <c:v>107.57763199999999</c:v>
                </c:pt>
                <c:pt idx="624">
                  <c:v>107.483465</c:v>
                </c:pt>
                <c:pt idx="625">
                  <c:v>109.253823</c:v>
                </c:pt>
                <c:pt idx="626">
                  <c:v>108.933655</c:v>
                </c:pt>
                <c:pt idx="627">
                  <c:v>108.773571</c:v>
                </c:pt>
                <c:pt idx="628">
                  <c:v>109.526911</c:v>
                </c:pt>
                <c:pt idx="629">
                  <c:v>110.88293400000001</c:v>
                </c:pt>
                <c:pt idx="630">
                  <c:v>111.33494399999999</c:v>
                </c:pt>
                <c:pt idx="631">
                  <c:v>110.91118299999999</c:v>
                </c:pt>
                <c:pt idx="632">
                  <c:v>110.27084000000001</c:v>
                </c:pt>
                <c:pt idx="633">
                  <c:v>109.460994</c:v>
                </c:pt>
                <c:pt idx="634">
                  <c:v>108.70765299999999</c:v>
                </c:pt>
                <c:pt idx="635">
                  <c:v>108.575818</c:v>
                </c:pt>
                <c:pt idx="636">
                  <c:v>108.698234</c:v>
                </c:pt>
                <c:pt idx="637">
                  <c:v>108.71706500000001</c:v>
                </c:pt>
                <c:pt idx="638">
                  <c:v>109.489243</c:v>
                </c:pt>
                <c:pt idx="639">
                  <c:v>109.479831</c:v>
                </c:pt>
                <c:pt idx="640">
                  <c:v>108.632317</c:v>
                </c:pt>
                <c:pt idx="641">
                  <c:v>108.50048200000001</c:v>
                </c:pt>
                <c:pt idx="642">
                  <c:v>109.526911</c:v>
                </c:pt>
                <c:pt idx="643">
                  <c:v>109.489243</c:v>
                </c:pt>
                <c:pt idx="644">
                  <c:v>108.89598700000001</c:v>
                </c:pt>
                <c:pt idx="645">
                  <c:v>108.754733</c:v>
                </c:pt>
                <c:pt idx="646">
                  <c:v>108.443984</c:v>
                </c:pt>
                <c:pt idx="647">
                  <c:v>108.70765299999999</c:v>
                </c:pt>
                <c:pt idx="648">
                  <c:v>108.999572</c:v>
                </c:pt>
                <c:pt idx="649">
                  <c:v>109.56457899999999</c:v>
                </c:pt>
                <c:pt idx="650">
                  <c:v>109.53633000000001</c:v>
                </c:pt>
                <c:pt idx="651">
                  <c:v>110.609846</c:v>
                </c:pt>
                <c:pt idx="652">
                  <c:v>111.379645</c:v>
                </c:pt>
                <c:pt idx="653">
                  <c:v>111.53077399999999</c:v>
                </c:pt>
                <c:pt idx="654">
                  <c:v>111.464657</c:v>
                </c:pt>
                <c:pt idx="655">
                  <c:v>110.850707</c:v>
                </c:pt>
                <c:pt idx="656">
                  <c:v>111.28519300000001</c:v>
                </c:pt>
                <c:pt idx="657">
                  <c:v>111.31352800000001</c:v>
                </c:pt>
                <c:pt idx="658">
                  <c:v>110.31232199999999</c:v>
                </c:pt>
                <c:pt idx="659">
                  <c:v>111.209628</c:v>
                </c:pt>
                <c:pt idx="660">
                  <c:v>110.548456</c:v>
                </c:pt>
                <c:pt idx="661">
                  <c:v>111.030171</c:v>
                </c:pt>
                <c:pt idx="662">
                  <c:v>111.06794600000001</c:v>
                </c:pt>
                <c:pt idx="663">
                  <c:v>111.587444</c:v>
                </c:pt>
                <c:pt idx="664">
                  <c:v>111.030171</c:v>
                </c:pt>
                <c:pt idx="665">
                  <c:v>110.624021</c:v>
                </c:pt>
                <c:pt idx="666">
                  <c:v>112.30529300000001</c:v>
                </c:pt>
                <c:pt idx="667">
                  <c:v>111.625226</c:v>
                </c:pt>
                <c:pt idx="668">
                  <c:v>111.020724</c:v>
                </c:pt>
                <c:pt idx="669">
                  <c:v>111.34186200000001</c:v>
                </c:pt>
                <c:pt idx="670">
                  <c:v>111.596891</c:v>
                </c:pt>
                <c:pt idx="671">
                  <c:v>111.502439</c:v>
                </c:pt>
                <c:pt idx="672">
                  <c:v>112.95701800000001</c:v>
                </c:pt>
                <c:pt idx="673">
                  <c:v>111.266305</c:v>
                </c:pt>
                <c:pt idx="674">
                  <c:v>112.55087399999999</c:v>
                </c:pt>
                <c:pt idx="675">
                  <c:v>112.569762</c:v>
                </c:pt>
                <c:pt idx="676">
                  <c:v>112.409192</c:v>
                </c:pt>
                <c:pt idx="677">
                  <c:v>112.059712</c:v>
                </c:pt>
                <c:pt idx="678">
                  <c:v>112.645326</c:v>
                </c:pt>
                <c:pt idx="679">
                  <c:v>111.993594</c:v>
                </c:pt>
                <c:pt idx="680">
                  <c:v>112.834231</c:v>
                </c:pt>
                <c:pt idx="681">
                  <c:v>113.92044799999999</c:v>
                </c:pt>
                <c:pt idx="682">
                  <c:v>114.203812</c:v>
                </c:pt>
                <c:pt idx="683">
                  <c:v>114.874431</c:v>
                </c:pt>
                <c:pt idx="684">
                  <c:v>114.56273299999999</c:v>
                </c:pt>
                <c:pt idx="685">
                  <c:v>114.657185</c:v>
                </c:pt>
                <c:pt idx="686">
                  <c:v>114.37382100000001</c:v>
                </c:pt>
                <c:pt idx="687">
                  <c:v>114.515503</c:v>
                </c:pt>
                <c:pt idx="688">
                  <c:v>114.260481</c:v>
                </c:pt>
                <c:pt idx="689">
                  <c:v>114.36438099999999</c:v>
                </c:pt>
                <c:pt idx="690">
                  <c:v>114.81775399999999</c:v>
                </c:pt>
                <c:pt idx="691">
                  <c:v>114.61940199999999</c:v>
                </c:pt>
                <c:pt idx="692">
                  <c:v>118.208641</c:v>
                </c:pt>
                <c:pt idx="693">
                  <c:v>119.965478</c:v>
                </c:pt>
                <c:pt idx="694">
                  <c:v>119.578215</c:v>
                </c:pt>
                <c:pt idx="695">
                  <c:v>119.11539399999999</c:v>
                </c:pt>
                <c:pt idx="696">
                  <c:v>119.17206400000001</c:v>
                </c:pt>
                <c:pt idx="697">
                  <c:v>118.954825</c:v>
                </c:pt>
                <c:pt idx="698">
                  <c:v>118.41643999999999</c:v>
                </c:pt>
                <c:pt idx="699">
                  <c:v>118.737579</c:v>
                </c:pt>
                <c:pt idx="700">
                  <c:v>119.41764499999999</c:v>
                </c:pt>
                <c:pt idx="701">
                  <c:v>119.02094200000001</c:v>
                </c:pt>
                <c:pt idx="702">
                  <c:v>119.46487500000001</c:v>
                </c:pt>
                <c:pt idx="703">
                  <c:v>119.483763</c:v>
                </c:pt>
                <c:pt idx="704">
                  <c:v>118.850925</c:v>
                </c:pt>
                <c:pt idx="705">
                  <c:v>118.54867400000001</c:v>
                </c:pt>
                <c:pt idx="706">
                  <c:v>120.541645</c:v>
                </c:pt>
                <c:pt idx="707">
                  <c:v>118.69035599999999</c:v>
                </c:pt>
                <c:pt idx="708">
                  <c:v>118.577009</c:v>
                </c:pt>
                <c:pt idx="709">
                  <c:v>118.36921</c:v>
                </c:pt>
                <c:pt idx="710">
                  <c:v>118.36921</c:v>
                </c:pt>
                <c:pt idx="711">
                  <c:v>117.840273</c:v>
                </c:pt>
                <c:pt idx="712">
                  <c:v>118.813143</c:v>
                </c:pt>
                <c:pt idx="713">
                  <c:v>120.04103499999999</c:v>
                </c:pt>
                <c:pt idx="714">
                  <c:v>119.209846</c:v>
                </c:pt>
                <c:pt idx="715">
                  <c:v>118.32198099999999</c:v>
                </c:pt>
                <c:pt idx="716">
                  <c:v>121.590073</c:v>
                </c:pt>
                <c:pt idx="717">
                  <c:v>121.287829</c:v>
                </c:pt>
                <c:pt idx="718">
                  <c:v>121.750642</c:v>
                </c:pt>
                <c:pt idx="719">
                  <c:v>119.927696</c:v>
                </c:pt>
                <c:pt idx="720">
                  <c:v>119.247629</c:v>
                </c:pt>
                <c:pt idx="721">
                  <c:v>117.405787</c:v>
                </c:pt>
                <c:pt idx="722">
                  <c:v>116.130658</c:v>
                </c:pt>
                <c:pt idx="723">
                  <c:v>117.736373</c:v>
                </c:pt>
                <c:pt idx="724">
                  <c:v>121.297269</c:v>
                </c:pt>
                <c:pt idx="725">
                  <c:v>123.054106</c:v>
                </c:pt>
                <c:pt idx="726">
                  <c:v>123.29968</c:v>
                </c:pt>
                <c:pt idx="727">
                  <c:v>123.34690999999999</c:v>
                </c:pt>
                <c:pt idx="728">
                  <c:v>123.205235</c:v>
                </c:pt>
                <c:pt idx="729">
                  <c:v>123.658609</c:v>
                </c:pt>
                <c:pt idx="730">
                  <c:v>123.790843</c:v>
                </c:pt>
                <c:pt idx="731">
                  <c:v>124.612584</c:v>
                </c:pt>
                <c:pt idx="732">
                  <c:v>125.623244</c:v>
                </c:pt>
                <c:pt idx="733">
                  <c:v>125.972718</c:v>
                </c:pt>
                <c:pt idx="734">
                  <c:v>126.82280900000001</c:v>
                </c:pt>
                <c:pt idx="735">
                  <c:v>128.976349</c:v>
                </c:pt>
                <c:pt idx="736">
                  <c:v>128.92911899999999</c:v>
                </c:pt>
                <c:pt idx="737">
                  <c:v>129.486392</c:v>
                </c:pt>
                <c:pt idx="738">
                  <c:v>130.072014</c:v>
                </c:pt>
                <c:pt idx="739">
                  <c:v>130.05311900000001</c:v>
                </c:pt>
                <c:pt idx="740">
                  <c:v>129.44861700000001</c:v>
                </c:pt>
                <c:pt idx="741">
                  <c:v>129.64273900000001</c:v>
                </c:pt>
                <c:pt idx="742">
                  <c:v>131.35680099999999</c:v>
                </c:pt>
                <c:pt idx="743">
                  <c:v>131.138983</c:v>
                </c:pt>
                <c:pt idx="744">
                  <c:v>131.12951799999999</c:v>
                </c:pt>
                <c:pt idx="745">
                  <c:v>131.83029500000001</c:v>
                </c:pt>
                <c:pt idx="746">
                  <c:v>132.587875</c:v>
                </c:pt>
                <c:pt idx="747">
                  <c:v>131.868168</c:v>
                </c:pt>
                <c:pt idx="748">
                  <c:v>132.313254</c:v>
                </c:pt>
                <c:pt idx="749">
                  <c:v>132.389015</c:v>
                </c:pt>
                <c:pt idx="750">
                  <c:v>131.508308</c:v>
                </c:pt>
                <c:pt idx="751">
                  <c:v>132.34166300000001</c:v>
                </c:pt>
                <c:pt idx="752">
                  <c:v>134.58602099999999</c:v>
                </c:pt>
                <c:pt idx="753">
                  <c:v>134.45344299999999</c:v>
                </c:pt>
                <c:pt idx="754">
                  <c:v>135.47619299999999</c:v>
                </c:pt>
                <c:pt idx="755">
                  <c:v>135.125812</c:v>
                </c:pt>
                <c:pt idx="756">
                  <c:v>135.43832</c:v>
                </c:pt>
                <c:pt idx="757">
                  <c:v>135.65612300000001</c:v>
                </c:pt>
                <c:pt idx="758">
                  <c:v>134.78489500000001</c:v>
                </c:pt>
                <c:pt idx="759">
                  <c:v>135.45724899999999</c:v>
                </c:pt>
                <c:pt idx="760">
                  <c:v>132.815157</c:v>
                </c:pt>
                <c:pt idx="761">
                  <c:v>133.913667</c:v>
                </c:pt>
                <c:pt idx="762">
                  <c:v>130.57079899999999</c:v>
                </c:pt>
                <c:pt idx="763">
                  <c:v>130.864363</c:v>
                </c:pt>
                <c:pt idx="764">
                  <c:v>130.03100800000001</c:v>
                </c:pt>
                <c:pt idx="765">
                  <c:v>131.943929</c:v>
                </c:pt>
                <c:pt idx="766">
                  <c:v>134.05571</c:v>
                </c:pt>
                <c:pt idx="767">
                  <c:v>134.25458399999999</c:v>
                </c:pt>
                <c:pt idx="768">
                  <c:v>135.61824999999999</c:v>
                </c:pt>
                <c:pt idx="769">
                  <c:v>136.50840700000001</c:v>
                </c:pt>
                <c:pt idx="770">
                  <c:v>136.03491299999999</c:v>
                </c:pt>
                <c:pt idx="771">
                  <c:v>135.83605299999999</c:v>
                </c:pt>
                <c:pt idx="772">
                  <c:v>135.74134900000001</c:v>
                </c:pt>
                <c:pt idx="773">
                  <c:v>135.88340500000001</c:v>
                </c:pt>
                <c:pt idx="774">
                  <c:v>134.23563999999999</c:v>
                </c:pt>
                <c:pt idx="775">
                  <c:v>134.10306199999999</c:v>
                </c:pt>
                <c:pt idx="776">
                  <c:v>132.57840999999999</c:v>
                </c:pt>
                <c:pt idx="777">
                  <c:v>134.33034499999999</c:v>
                </c:pt>
                <c:pt idx="778">
                  <c:v>136.669408</c:v>
                </c:pt>
                <c:pt idx="779">
                  <c:v>137.84366399999999</c:v>
                </c:pt>
                <c:pt idx="780">
                  <c:v>135.722419</c:v>
                </c:pt>
                <c:pt idx="781">
                  <c:v>134.96482499999999</c:v>
                </c:pt>
                <c:pt idx="782">
                  <c:v>133.610624</c:v>
                </c:pt>
                <c:pt idx="783">
                  <c:v>131.92498499999999</c:v>
                </c:pt>
                <c:pt idx="784">
                  <c:v>131.92498499999999</c:v>
                </c:pt>
                <c:pt idx="785">
                  <c:v>132.313254</c:v>
                </c:pt>
                <c:pt idx="786">
                  <c:v>131.99128200000001</c:v>
                </c:pt>
                <c:pt idx="787">
                  <c:v>131.76399900000001</c:v>
                </c:pt>
                <c:pt idx="788">
                  <c:v>133.78109000000001</c:v>
                </c:pt>
                <c:pt idx="789">
                  <c:v>134.51974000000001</c:v>
                </c:pt>
                <c:pt idx="790">
                  <c:v>135.33414999999999</c:v>
                </c:pt>
                <c:pt idx="791">
                  <c:v>133.51593399999999</c:v>
                </c:pt>
                <c:pt idx="792">
                  <c:v>132.21854999999999</c:v>
                </c:pt>
                <c:pt idx="793">
                  <c:v>133.184482</c:v>
                </c:pt>
                <c:pt idx="794">
                  <c:v>135.40991099999999</c:v>
                </c:pt>
                <c:pt idx="795">
                  <c:v>138.26034200000001</c:v>
                </c:pt>
                <c:pt idx="796">
                  <c:v>145.599504</c:v>
                </c:pt>
                <c:pt idx="797">
                  <c:v>147.65446700000001</c:v>
                </c:pt>
                <c:pt idx="798">
                  <c:v>145.86406199999999</c:v>
                </c:pt>
                <c:pt idx="799">
                  <c:v>145.48250100000001</c:v>
                </c:pt>
                <c:pt idx="800">
                  <c:v>144.34759700000001</c:v>
                </c:pt>
                <c:pt idx="801">
                  <c:v>145.012891</c:v>
                </c:pt>
                <c:pt idx="802">
                  <c:v>144.61571000000001</c:v>
                </c:pt>
                <c:pt idx="803">
                  <c:v>144.90991099999999</c:v>
                </c:pt>
                <c:pt idx="804">
                  <c:v>144.262653</c:v>
                </c:pt>
                <c:pt idx="805">
                  <c:v>144.68435199999999</c:v>
                </c:pt>
                <c:pt idx="806">
                  <c:v>144.39013499999999</c:v>
                </c:pt>
                <c:pt idx="807">
                  <c:v>143.84093899999999</c:v>
                </c:pt>
                <c:pt idx="808">
                  <c:v>144.694153</c:v>
                </c:pt>
                <c:pt idx="809">
                  <c:v>145.52776399999999</c:v>
                </c:pt>
                <c:pt idx="810">
                  <c:v>145.35124300000001</c:v>
                </c:pt>
                <c:pt idx="811">
                  <c:v>144.635313</c:v>
                </c:pt>
                <c:pt idx="812">
                  <c:v>143.82132100000001</c:v>
                </c:pt>
                <c:pt idx="813">
                  <c:v>144.12535399999999</c:v>
                </c:pt>
                <c:pt idx="814">
                  <c:v>145.08644699999999</c:v>
                </c:pt>
                <c:pt idx="815">
                  <c:v>144.527434</c:v>
                </c:pt>
                <c:pt idx="816">
                  <c:v>144.33129500000001</c:v>
                </c:pt>
                <c:pt idx="817">
                  <c:v>148.254141</c:v>
                </c:pt>
                <c:pt idx="818">
                  <c:v>146.655576</c:v>
                </c:pt>
                <c:pt idx="819">
                  <c:v>147.77358699999999</c:v>
                </c:pt>
                <c:pt idx="820">
                  <c:v>145.30220499999999</c:v>
                </c:pt>
                <c:pt idx="821">
                  <c:v>144.55685399999999</c:v>
                </c:pt>
                <c:pt idx="822">
                  <c:v>146.557514</c:v>
                </c:pt>
                <c:pt idx="823">
                  <c:v>146.400597</c:v>
                </c:pt>
                <c:pt idx="824">
                  <c:v>147.09690800000001</c:v>
                </c:pt>
                <c:pt idx="825">
                  <c:v>147.13613000000001</c:v>
                </c:pt>
                <c:pt idx="826">
                  <c:v>148.018764</c:v>
                </c:pt>
                <c:pt idx="827">
                  <c:v>148.39143999999999</c:v>
                </c:pt>
                <c:pt idx="828">
                  <c:v>149.646749</c:v>
                </c:pt>
                <c:pt idx="829">
                  <c:v>149.980187</c:v>
                </c:pt>
                <c:pt idx="830">
                  <c:v>150.18614299999999</c:v>
                </c:pt>
                <c:pt idx="831">
                  <c:v>148.17568199999999</c:v>
                </c:pt>
                <c:pt idx="832">
                  <c:v>147.16555</c:v>
                </c:pt>
                <c:pt idx="833">
                  <c:v>147.567646</c:v>
                </c:pt>
                <c:pt idx="834">
                  <c:v>149.43099100000001</c:v>
                </c:pt>
                <c:pt idx="835">
                  <c:v>148.577777</c:v>
                </c:pt>
                <c:pt idx="836">
                  <c:v>147.34208599999999</c:v>
                </c:pt>
                <c:pt idx="837">
                  <c:v>148.705274</c:v>
                </c:pt>
                <c:pt idx="838">
                  <c:v>149.55848900000001</c:v>
                </c:pt>
                <c:pt idx="839">
                  <c:v>148.85237499999999</c:v>
                </c:pt>
                <c:pt idx="840">
                  <c:v>149.06813299999999</c:v>
                </c:pt>
                <c:pt idx="841">
                  <c:v>145.939661</c:v>
                </c:pt>
                <c:pt idx="842">
                  <c:v>146.75365300000001</c:v>
                </c:pt>
                <c:pt idx="843">
                  <c:v>146.14561699999999</c:v>
                </c:pt>
                <c:pt idx="844">
                  <c:v>146.63597300000001</c:v>
                </c:pt>
                <c:pt idx="845">
                  <c:v>146.19465600000001</c:v>
                </c:pt>
                <c:pt idx="846">
                  <c:v>144.27245500000001</c:v>
                </c:pt>
                <c:pt idx="847">
                  <c:v>141.781454</c:v>
                </c:pt>
                <c:pt idx="848">
                  <c:v>143.48788300000001</c:v>
                </c:pt>
                <c:pt idx="849">
                  <c:v>144.49801400000001</c:v>
                </c:pt>
                <c:pt idx="850">
                  <c:v>144.14495700000001</c:v>
                </c:pt>
                <c:pt idx="851">
                  <c:v>144.45879199999999</c:v>
                </c:pt>
                <c:pt idx="852">
                  <c:v>145.262968</c:v>
                </c:pt>
                <c:pt idx="853">
                  <c:v>144.12535399999999</c:v>
                </c:pt>
                <c:pt idx="854">
                  <c:v>143.78209899999999</c:v>
                </c:pt>
                <c:pt idx="855">
                  <c:v>142.061159</c:v>
                </c:pt>
                <c:pt idx="856">
                  <c:v>140.67456999999999</c:v>
                </c:pt>
                <c:pt idx="857">
                  <c:v>142.97570899999999</c:v>
                </c:pt>
                <c:pt idx="858">
                  <c:v>143.32973200000001</c:v>
                </c:pt>
                <c:pt idx="859">
                  <c:v>142.10048900000001</c:v>
                </c:pt>
                <c:pt idx="860">
                  <c:v>142.36600899999999</c:v>
                </c:pt>
                <c:pt idx="861">
                  <c:v>142.15949000000001</c:v>
                </c:pt>
                <c:pt idx="862">
                  <c:v>143.45757800000001</c:v>
                </c:pt>
                <c:pt idx="863">
                  <c:v>141.874312</c:v>
                </c:pt>
                <c:pt idx="864">
                  <c:v>141.67763600000001</c:v>
                </c:pt>
                <c:pt idx="865">
                  <c:v>140.86141699999999</c:v>
                </c:pt>
                <c:pt idx="866">
                  <c:v>140.232045</c:v>
                </c:pt>
                <c:pt idx="867">
                  <c:v>142.42500999999999</c:v>
                </c:pt>
                <c:pt idx="868">
                  <c:v>142.65118699999999</c:v>
                </c:pt>
                <c:pt idx="869">
                  <c:v>142.33650900000001</c:v>
                </c:pt>
                <c:pt idx="870">
                  <c:v>141.10726600000001</c:v>
                </c:pt>
                <c:pt idx="871">
                  <c:v>141.54979</c:v>
                </c:pt>
                <c:pt idx="872">
                  <c:v>141.29409799999999</c:v>
                </c:pt>
                <c:pt idx="873">
                  <c:v>140.87124600000001</c:v>
                </c:pt>
                <c:pt idx="874">
                  <c:v>143.00521000000001</c:v>
                </c:pt>
                <c:pt idx="875">
                  <c:v>141.86446799999999</c:v>
                </c:pt>
                <c:pt idx="876">
                  <c:v>140.22220200000001</c:v>
                </c:pt>
                <c:pt idx="877">
                  <c:v>140.02552600000001</c:v>
                </c:pt>
                <c:pt idx="878">
                  <c:v>139.05196000000001</c:v>
                </c:pt>
                <c:pt idx="879">
                  <c:v>139.76984899999999</c:v>
                </c:pt>
                <c:pt idx="880">
                  <c:v>138.314414</c:v>
                </c:pt>
                <c:pt idx="881">
                  <c:v>136.475471</c:v>
                </c:pt>
                <c:pt idx="882">
                  <c:v>135.757598</c:v>
                </c:pt>
                <c:pt idx="883">
                  <c:v>135.74775399999999</c:v>
                </c:pt>
                <c:pt idx="884">
                  <c:v>137.11467200000001</c:v>
                </c:pt>
                <c:pt idx="885">
                  <c:v>137.00651300000001</c:v>
                </c:pt>
                <c:pt idx="886">
                  <c:v>136.475471</c:v>
                </c:pt>
                <c:pt idx="887">
                  <c:v>134.95120700000001</c:v>
                </c:pt>
                <c:pt idx="888">
                  <c:v>135.68875299999999</c:v>
                </c:pt>
                <c:pt idx="889">
                  <c:v>136.57381699999999</c:v>
                </c:pt>
                <c:pt idx="890">
                  <c:v>138.166911</c:v>
                </c:pt>
                <c:pt idx="891">
                  <c:v>137.970235</c:v>
                </c:pt>
                <c:pt idx="892">
                  <c:v>137.86206100000001</c:v>
                </c:pt>
                <c:pt idx="893">
                  <c:v>137.33102</c:v>
                </c:pt>
                <c:pt idx="894">
                  <c:v>136.042776</c:v>
                </c:pt>
                <c:pt idx="895">
                  <c:v>135.16755499999999</c:v>
                </c:pt>
                <c:pt idx="896">
                  <c:v>135.767426</c:v>
                </c:pt>
                <c:pt idx="897">
                  <c:v>133.43678600000001</c:v>
                </c:pt>
                <c:pt idx="898">
                  <c:v>132.81724299999999</c:v>
                </c:pt>
                <c:pt idx="899">
                  <c:v>134.22350499999999</c:v>
                </c:pt>
                <c:pt idx="900">
                  <c:v>134.125159</c:v>
                </c:pt>
                <c:pt idx="901">
                  <c:v>133.62363400000001</c:v>
                </c:pt>
                <c:pt idx="902">
                  <c:v>138.166911</c:v>
                </c:pt>
                <c:pt idx="903">
                  <c:v>137.57686799999999</c:v>
                </c:pt>
                <c:pt idx="904">
                  <c:v>137.134344</c:v>
                </c:pt>
                <c:pt idx="905">
                  <c:v>140.35004799999999</c:v>
                </c:pt>
                <c:pt idx="906">
                  <c:v>141.66779299999999</c:v>
                </c:pt>
                <c:pt idx="907">
                  <c:v>141.53994700000001</c:v>
                </c:pt>
                <c:pt idx="908">
                  <c:v>141.24494000000001</c:v>
                </c:pt>
                <c:pt idx="909">
                  <c:v>141.933313</c:v>
                </c:pt>
                <c:pt idx="910">
                  <c:v>142.277492</c:v>
                </c:pt>
                <c:pt idx="911">
                  <c:v>142.63151500000001</c:v>
                </c:pt>
                <c:pt idx="912">
                  <c:v>142.53318400000001</c:v>
                </c:pt>
                <c:pt idx="913">
                  <c:v>143.949275</c:v>
                </c:pt>
                <c:pt idx="914">
                  <c:v>143.18222800000001</c:v>
                </c:pt>
                <c:pt idx="915">
                  <c:v>142.582357</c:v>
                </c:pt>
                <c:pt idx="916">
                  <c:v>141.85463999999999</c:v>
                </c:pt>
                <c:pt idx="917">
                  <c:v>142.14966100000001</c:v>
                </c:pt>
                <c:pt idx="918">
                  <c:v>142.96588</c:v>
                </c:pt>
                <c:pt idx="919">
                  <c:v>142.88720699999999</c:v>
                </c:pt>
                <c:pt idx="920">
                  <c:v>142.88720699999999</c:v>
                </c:pt>
                <c:pt idx="921">
                  <c:v>143.103555</c:v>
                </c:pt>
                <c:pt idx="922">
                  <c:v>142.43483900000001</c:v>
                </c:pt>
                <c:pt idx="923">
                  <c:v>144.45080100000001</c:v>
                </c:pt>
                <c:pt idx="924">
                  <c:v>144.008276</c:v>
                </c:pt>
                <c:pt idx="925">
                  <c:v>142.84786299999999</c:v>
                </c:pt>
                <c:pt idx="926">
                  <c:v>143.82142899999999</c:v>
                </c:pt>
                <c:pt idx="927">
                  <c:v>143.46740600000001</c:v>
                </c:pt>
                <c:pt idx="928">
                  <c:v>144.453509</c:v>
                </c:pt>
                <c:pt idx="929">
                  <c:v>143.25046800000001</c:v>
                </c:pt>
                <c:pt idx="930">
                  <c:v>144.05906100000001</c:v>
                </c:pt>
                <c:pt idx="931">
                  <c:v>144.05906100000001</c:v>
                </c:pt>
                <c:pt idx="932">
                  <c:v>143.60546400000001</c:v>
                </c:pt>
                <c:pt idx="933">
                  <c:v>143.15185199999999</c:v>
                </c:pt>
                <c:pt idx="934">
                  <c:v>141.71215799999999</c:v>
                </c:pt>
                <c:pt idx="935">
                  <c:v>137.05777399999999</c:v>
                </c:pt>
                <c:pt idx="936">
                  <c:v>131.12145899999999</c:v>
                </c:pt>
                <c:pt idx="937">
                  <c:v>130.86507900000001</c:v>
                </c:pt>
                <c:pt idx="938">
                  <c:v>136.23930999999999</c:v>
                </c:pt>
                <c:pt idx="939">
                  <c:v>138.26081400000001</c:v>
                </c:pt>
                <c:pt idx="940">
                  <c:v>138.00441900000001</c:v>
                </c:pt>
                <c:pt idx="941">
                  <c:v>138.10303500000001</c:v>
                </c:pt>
                <c:pt idx="942">
                  <c:v>136.377363</c:v>
                </c:pt>
                <c:pt idx="943">
                  <c:v>138.46788699999999</c:v>
                </c:pt>
                <c:pt idx="944">
                  <c:v>138.52705</c:v>
                </c:pt>
                <c:pt idx="945">
                  <c:v>136.55485400000001</c:v>
                </c:pt>
                <c:pt idx="946">
                  <c:v>139.46384</c:v>
                </c:pt>
                <c:pt idx="947">
                  <c:v>137.738169</c:v>
                </c:pt>
                <c:pt idx="948">
                  <c:v>138.06358299999999</c:v>
                </c:pt>
                <c:pt idx="949">
                  <c:v>139.089133</c:v>
                </c:pt>
                <c:pt idx="950">
                  <c:v>139.18773400000001</c:v>
                </c:pt>
                <c:pt idx="951">
                  <c:v>140.449938</c:v>
                </c:pt>
                <c:pt idx="952">
                  <c:v>141.613542</c:v>
                </c:pt>
                <c:pt idx="953">
                  <c:v>141.35716199999999</c:v>
                </c:pt>
                <c:pt idx="954">
                  <c:v>139.838562</c:v>
                </c:pt>
                <c:pt idx="955">
                  <c:v>141.219109</c:v>
                </c:pt>
                <c:pt idx="956">
                  <c:v>140.66688099999999</c:v>
                </c:pt>
                <c:pt idx="957">
                  <c:v>143.408232</c:v>
                </c:pt>
                <c:pt idx="958">
                  <c:v>142.85602</c:v>
                </c:pt>
                <c:pt idx="959">
                  <c:v>143.52657400000001</c:v>
                </c:pt>
                <c:pt idx="960">
                  <c:v>141.55437800000001</c:v>
                </c:pt>
                <c:pt idx="961">
                  <c:v>141.722013</c:v>
                </c:pt>
                <c:pt idx="962">
                  <c:v>142.560202</c:v>
                </c:pt>
                <c:pt idx="963">
                  <c:v>142.550332</c:v>
                </c:pt>
                <c:pt idx="964">
                  <c:v>143.83226199999999</c:v>
                </c:pt>
                <c:pt idx="965">
                  <c:v>146.01154600000001</c:v>
                </c:pt>
                <c:pt idx="966">
                  <c:v>146.34681499999999</c:v>
                </c:pt>
                <c:pt idx="967">
                  <c:v>145.903074</c:v>
                </c:pt>
                <c:pt idx="968">
                  <c:v>149.55163400000001</c:v>
                </c:pt>
                <c:pt idx="969">
                  <c:v>151.82951800000001</c:v>
                </c:pt>
                <c:pt idx="970">
                  <c:v>151.494248</c:v>
                </c:pt>
                <c:pt idx="971">
                  <c:v>150.16301000000001</c:v>
                </c:pt>
                <c:pt idx="972">
                  <c:v>147.75692799999999</c:v>
                </c:pt>
                <c:pt idx="973">
                  <c:v>149.66010499999999</c:v>
                </c:pt>
                <c:pt idx="974">
                  <c:v>149.946067</c:v>
                </c:pt>
                <c:pt idx="975">
                  <c:v>151.089945</c:v>
                </c:pt>
                <c:pt idx="976">
                  <c:v>152.41131200000001</c:v>
                </c:pt>
                <c:pt idx="977">
                  <c:v>153.05228500000001</c:v>
                </c:pt>
                <c:pt idx="978">
                  <c:v>155.951401</c:v>
                </c:pt>
                <c:pt idx="979">
                  <c:v>153.574916</c:v>
                </c:pt>
                <c:pt idx="980">
                  <c:v>154.551143</c:v>
                </c:pt>
                <c:pt idx="981">
                  <c:v>155.566823</c:v>
                </c:pt>
                <c:pt idx="982">
                  <c:v>155.566823</c:v>
                </c:pt>
                <c:pt idx="983">
                  <c:v>156.079598</c:v>
                </c:pt>
                <c:pt idx="984">
                  <c:v>155.921819</c:v>
                </c:pt>
                <c:pt idx="985">
                  <c:v>156.937499</c:v>
                </c:pt>
                <c:pt idx="986">
                  <c:v>156.59237400000001</c:v>
                </c:pt>
                <c:pt idx="987">
                  <c:v>154.96530300000001</c:v>
                </c:pt>
                <c:pt idx="988">
                  <c:v>154.09754699999999</c:v>
                </c:pt>
                <c:pt idx="989">
                  <c:v>155.35975099999999</c:v>
                </c:pt>
                <c:pt idx="990">
                  <c:v>153.00297699999999</c:v>
                </c:pt>
                <c:pt idx="991">
                  <c:v>154.63425000000001</c:v>
                </c:pt>
                <c:pt idx="992">
                  <c:v>154.614473</c:v>
                </c:pt>
                <c:pt idx="993">
                  <c:v>154.22890200000001</c:v>
                </c:pt>
                <c:pt idx="994">
                  <c:v>151.925353</c:v>
                </c:pt>
                <c:pt idx="995">
                  <c:v>154.67379</c:v>
                </c:pt>
                <c:pt idx="996">
                  <c:v>157.08609000000001</c:v>
                </c:pt>
                <c:pt idx="997">
                  <c:v>159.419297</c:v>
                </c:pt>
                <c:pt idx="998">
                  <c:v>160.98136099999999</c:v>
                </c:pt>
                <c:pt idx="999">
                  <c:v>161.2483</c:v>
                </c:pt>
                <c:pt idx="1000">
                  <c:v>161.59431699999999</c:v>
                </c:pt>
                <c:pt idx="1001">
                  <c:v>160.34862799999999</c:v>
                </c:pt>
                <c:pt idx="1002">
                  <c:v>160.54635400000001</c:v>
                </c:pt>
                <c:pt idx="1003">
                  <c:v>161.722846</c:v>
                </c:pt>
                <c:pt idx="1004">
                  <c:v>159.58736500000001</c:v>
                </c:pt>
                <c:pt idx="1005">
                  <c:v>159.45883699999999</c:v>
                </c:pt>
                <c:pt idx="1006">
                  <c:v>159.26111</c:v>
                </c:pt>
                <c:pt idx="1007">
                  <c:v>161.81182100000001</c:v>
                </c:pt>
                <c:pt idx="1008">
                  <c:v>164.90629000000001</c:v>
                </c:pt>
                <c:pt idx="1009">
                  <c:v>165.22264899999999</c:v>
                </c:pt>
                <c:pt idx="1010">
                  <c:v>166.95278099999999</c:v>
                </c:pt>
                <c:pt idx="1011">
                  <c:v>157.90666899999999</c:v>
                </c:pt>
                <c:pt idx="1012">
                  <c:v>160.02237299999999</c:v>
                </c:pt>
                <c:pt idx="1013">
                  <c:v>158.20326600000001</c:v>
                </c:pt>
                <c:pt idx="1014">
                  <c:v>160.00259500000001</c:v>
                </c:pt>
                <c:pt idx="1015">
                  <c:v>159.45883699999999</c:v>
                </c:pt>
                <c:pt idx="1016">
                  <c:v>160.912149</c:v>
                </c:pt>
                <c:pt idx="1017">
                  <c:v>158.855761</c:v>
                </c:pt>
                <c:pt idx="1018">
                  <c:v>155.90959799999999</c:v>
                </c:pt>
                <c:pt idx="1019">
                  <c:v>157.58041399999999</c:v>
                </c:pt>
                <c:pt idx="1020">
                  <c:v>159.39952</c:v>
                </c:pt>
                <c:pt idx="1021">
                  <c:v>159.87408199999999</c:v>
                </c:pt>
                <c:pt idx="1022">
                  <c:v>159.91362100000001</c:v>
                </c:pt>
                <c:pt idx="1023">
                  <c:v>159.33032299999999</c:v>
                </c:pt>
                <c:pt idx="1024">
                  <c:v>160.81329299999999</c:v>
                </c:pt>
                <c:pt idx="1025">
                  <c:v>160.862728</c:v>
                </c:pt>
                <c:pt idx="1026">
                  <c:v>159.666459</c:v>
                </c:pt>
                <c:pt idx="1027">
                  <c:v>157.72870499999999</c:v>
                </c:pt>
                <c:pt idx="1028">
                  <c:v>158.11427599999999</c:v>
                </c:pt>
                <c:pt idx="1029">
                  <c:v>156.651083</c:v>
                </c:pt>
                <c:pt idx="1030">
                  <c:v>153.06230600000001</c:v>
                </c:pt>
                <c:pt idx="1031">
                  <c:v>150.38306600000001</c:v>
                </c:pt>
                <c:pt idx="1032">
                  <c:v>152.963435</c:v>
                </c:pt>
                <c:pt idx="1033">
                  <c:v>154.288218</c:v>
                </c:pt>
                <c:pt idx="1034">
                  <c:v>150.39294699999999</c:v>
                </c:pt>
                <c:pt idx="1035">
                  <c:v>151.44091</c:v>
                </c:pt>
                <c:pt idx="1036">
                  <c:v>148.682592</c:v>
                </c:pt>
                <c:pt idx="1037">
                  <c:v>148.761686</c:v>
                </c:pt>
                <c:pt idx="1038">
                  <c:v>147.130425</c:v>
                </c:pt>
                <c:pt idx="1039">
                  <c:v>148.67271099999999</c:v>
                </c:pt>
                <c:pt idx="1040">
                  <c:v>151.94513000000001</c:v>
                </c:pt>
                <c:pt idx="1041">
                  <c:v>149.068164</c:v>
                </c:pt>
                <c:pt idx="1042">
                  <c:v>146.81405100000001</c:v>
                </c:pt>
                <c:pt idx="1043">
                  <c:v>146.05278799999999</c:v>
                </c:pt>
                <c:pt idx="1044">
                  <c:v>147.891672</c:v>
                </c:pt>
                <c:pt idx="1045">
                  <c:v>149.40430000000001</c:v>
                </c:pt>
                <c:pt idx="1046">
                  <c:v>149.53282899999999</c:v>
                </c:pt>
                <c:pt idx="1047">
                  <c:v>146.81405100000001</c:v>
                </c:pt>
                <c:pt idx="1048">
                  <c:v>145.03448299999999</c:v>
                </c:pt>
                <c:pt idx="1049">
                  <c:v>141.653313</c:v>
                </c:pt>
                <c:pt idx="1050">
                  <c:v>142.35525899999999</c:v>
                </c:pt>
                <c:pt idx="1051">
                  <c:v>145.35085799999999</c:v>
                </c:pt>
                <c:pt idx="1052">
                  <c:v>146.260411</c:v>
                </c:pt>
                <c:pt idx="1053">
                  <c:v>146.76598999999999</c:v>
                </c:pt>
                <c:pt idx="1054">
                  <c:v>145.37812299999999</c:v>
                </c:pt>
                <c:pt idx="1055">
                  <c:v>147.36077700000001</c:v>
                </c:pt>
                <c:pt idx="1056">
                  <c:v>147.81679399999999</c:v>
                </c:pt>
                <c:pt idx="1057">
                  <c:v>149.60118600000001</c:v>
                </c:pt>
                <c:pt idx="1058">
                  <c:v>147.36077700000001</c:v>
                </c:pt>
                <c:pt idx="1059">
                  <c:v>147.410347</c:v>
                </c:pt>
                <c:pt idx="1060">
                  <c:v>148.75855200000001</c:v>
                </c:pt>
                <c:pt idx="1061">
                  <c:v>149.05595299999999</c:v>
                </c:pt>
                <c:pt idx="1062">
                  <c:v>152.535506</c:v>
                </c:pt>
                <c:pt idx="1063">
                  <c:v>153.37814</c:v>
                </c:pt>
                <c:pt idx="1064">
                  <c:v>148.381843</c:v>
                </c:pt>
                <c:pt idx="1065">
                  <c:v>148.728814</c:v>
                </c:pt>
                <c:pt idx="1066">
                  <c:v>149.21456900000001</c:v>
                </c:pt>
                <c:pt idx="1067">
                  <c:v>151.46487099999999</c:v>
                </c:pt>
                <c:pt idx="1068">
                  <c:v>150.28520499999999</c:v>
                </c:pt>
                <c:pt idx="1069">
                  <c:v>149.591263</c:v>
                </c:pt>
                <c:pt idx="1070">
                  <c:v>146.88494399999999</c:v>
                </c:pt>
                <c:pt idx="1071">
                  <c:v>149.64083299999999</c:v>
                </c:pt>
                <c:pt idx="1072">
                  <c:v>151.72262599999999</c:v>
                </c:pt>
                <c:pt idx="1073">
                  <c:v>151.54417900000001</c:v>
                </c:pt>
                <c:pt idx="1074">
                  <c:v>151.38557800000001</c:v>
                </c:pt>
                <c:pt idx="1075">
                  <c:v>151.34591699999999</c:v>
                </c:pt>
                <c:pt idx="1076">
                  <c:v>152.842815</c:v>
                </c:pt>
                <c:pt idx="1077">
                  <c:v>152.723861</c:v>
                </c:pt>
                <c:pt idx="1078">
                  <c:v>152.50576799999999</c:v>
                </c:pt>
                <c:pt idx="1079">
                  <c:v>151.82175000000001</c:v>
                </c:pt>
                <c:pt idx="1080">
                  <c:v>152.604906</c:v>
                </c:pt>
                <c:pt idx="1081">
                  <c:v>150.90973</c:v>
                </c:pt>
                <c:pt idx="1082">
                  <c:v>152.178628</c:v>
                </c:pt>
                <c:pt idx="1083">
                  <c:v>150.11666600000001</c:v>
                </c:pt>
                <c:pt idx="1084">
                  <c:v>151.34591699999999</c:v>
                </c:pt>
                <c:pt idx="1085">
                  <c:v>153.91345000000001</c:v>
                </c:pt>
                <c:pt idx="1086">
                  <c:v>156.23316800000001</c:v>
                </c:pt>
                <c:pt idx="1087">
                  <c:v>156.213337</c:v>
                </c:pt>
                <c:pt idx="1088">
                  <c:v>156.87752399999999</c:v>
                </c:pt>
                <c:pt idx="1089">
                  <c:v>156.36203</c:v>
                </c:pt>
                <c:pt idx="1090">
                  <c:v>154.63713000000001</c:v>
                </c:pt>
                <c:pt idx="1091">
                  <c:v>155.41036399999999</c:v>
                </c:pt>
                <c:pt idx="1092">
                  <c:v>150.711468</c:v>
                </c:pt>
                <c:pt idx="1093">
                  <c:v>150.33475899999999</c:v>
                </c:pt>
                <c:pt idx="1094">
                  <c:v>147.757317</c:v>
                </c:pt>
                <c:pt idx="1095">
                  <c:v>149.21456900000001</c:v>
                </c:pt>
                <c:pt idx="1096">
                  <c:v>150.56277499999999</c:v>
                </c:pt>
                <c:pt idx="1097">
                  <c:v>150.086927</c:v>
                </c:pt>
                <c:pt idx="1098">
                  <c:v>151.84157999999999</c:v>
                </c:pt>
                <c:pt idx="1099">
                  <c:v>151.97045800000001</c:v>
                </c:pt>
                <c:pt idx="1100">
                  <c:v>152.34715199999999</c:v>
                </c:pt>
                <c:pt idx="1101">
                  <c:v>151.41531699999999</c:v>
                </c:pt>
                <c:pt idx="1102">
                  <c:v>150.10675800000001</c:v>
                </c:pt>
                <c:pt idx="1103">
                  <c:v>148.619767</c:v>
                </c:pt>
                <c:pt idx="1104">
                  <c:v>150.19597400000001</c:v>
                </c:pt>
                <c:pt idx="1105">
                  <c:v>151.276532</c:v>
                </c:pt>
                <c:pt idx="1106">
                  <c:v>150.89871099999999</c:v>
                </c:pt>
                <c:pt idx="1107">
                  <c:v>150.57060300000001</c:v>
                </c:pt>
                <c:pt idx="1108">
                  <c:v>147.279608</c:v>
                </c:pt>
                <c:pt idx="1109">
                  <c:v>150.06352200000001</c:v>
                </c:pt>
                <c:pt idx="1110">
                  <c:v>150.54077699999999</c:v>
                </c:pt>
                <c:pt idx="1111">
                  <c:v>150.64019400000001</c:v>
                </c:pt>
                <c:pt idx="1112">
                  <c:v>146.991265</c:v>
                </c:pt>
                <c:pt idx="1113">
                  <c:v>145.59930800000001</c:v>
                </c:pt>
                <c:pt idx="1114">
                  <c:v>147.73695900000001</c:v>
                </c:pt>
                <c:pt idx="1115">
                  <c:v>148.701391</c:v>
                </c:pt>
                <c:pt idx="1116">
                  <c:v>146.275397</c:v>
                </c:pt>
                <c:pt idx="1117">
                  <c:v>145.87769900000001</c:v>
                </c:pt>
                <c:pt idx="1118">
                  <c:v>143.67044300000001</c:v>
                </c:pt>
                <c:pt idx="1119">
                  <c:v>144.95303000000001</c:v>
                </c:pt>
                <c:pt idx="1120">
                  <c:v>142.77561600000001</c:v>
                </c:pt>
                <c:pt idx="1121">
                  <c:v>140.47886399999999</c:v>
                </c:pt>
                <c:pt idx="1122">
                  <c:v>141.880773</c:v>
                </c:pt>
                <c:pt idx="1123">
                  <c:v>141.870836</c:v>
                </c:pt>
                <c:pt idx="1124">
                  <c:v>141.19473199999999</c:v>
                </c:pt>
                <c:pt idx="1125">
                  <c:v>141.75153</c:v>
                </c:pt>
                <c:pt idx="1126">
                  <c:v>143.710206</c:v>
                </c:pt>
                <c:pt idx="1127">
                  <c:v>148.850539</c:v>
                </c:pt>
                <c:pt idx="1128">
                  <c:v>148.22415100000001</c:v>
                </c:pt>
                <c:pt idx="1129">
                  <c:v>147.915933</c:v>
                </c:pt>
                <c:pt idx="1130">
                  <c:v>151.64440500000001</c:v>
                </c:pt>
                <c:pt idx="1131">
                  <c:v>150.64019400000001</c:v>
                </c:pt>
                <c:pt idx="1132">
                  <c:v>150.83905799999999</c:v>
                </c:pt>
                <c:pt idx="1133">
                  <c:v>151.36601400000001</c:v>
                </c:pt>
                <c:pt idx="1134">
                  <c:v>151.74382199999999</c:v>
                </c:pt>
                <c:pt idx="1135">
                  <c:v>152.48951600000001</c:v>
                </c:pt>
                <c:pt idx="1136">
                  <c:v>153.16561999999999</c:v>
                </c:pt>
                <c:pt idx="1137">
                  <c:v>153.98090500000001</c:v>
                </c:pt>
                <c:pt idx="1138">
                  <c:v>154.06044700000001</c:v>
                </c:pt>
                <c:pt idx="1139">
                  <c:v>154.97516400000001</c:v>
                </c:pt>
                <c:pt idx="1140">
                  <c:v>153.970968</c:v>
                </c:pt>
                <c:pt idx="1141">
                  <c:v>155.52200999999999</c:v>
                </c:pt>
                <c:pt idx="1142">
                  <c:v>154.99505300000001</c:v>
                </c:pt>
                <c:pt idx="1143">
                  <c:v>155.58166299999999</c:v>
                </c:pt>
                <c:pt idx="1144">
                  <c:v>156.29752999999999</c:v>
                </c:pt>
                <c:pt idx="1145">
                  <c:v>157.21224699999999</c:v>
                </c:pt>
                <c:pt idx="1146">
                  <c:v>156.12850800000001</c:v>
                </c:pt>
                <c:pt idx="1147">
                  <c:v>154.666946</c:v>
                </c:pt>
                <c:pt idx="1148">
                  <c:v>153.37440599999999</c:v>
                </c:pt>
                <c:pt idx="1149">
                  <c:v>154.70672500000001</c:v>
                </c:pt>
                <c:pt idx="1150">
                  <c:v>156.178224</c:v>
                </c:pt>
                <c:pt idx="1151">
                  <c:v>156.13844499999999</c:v>
                </c:pt>
                <c:pt idx="1152">
                  <c:v>155.21379200000001</c:v>
                </c:pt>
                <c:pt idx="1153">
                  <c:v>154.35872800000001</c:v>
                </c:pt>
                <c:pt idx="1154">
                  <c:v>155.11436</c:v>
                </c:pt>
                <c:pt idx="1155">
                  <c:v>162.76021499999999</c:v>
                </c:pt>
                <c:pt idx="1156">
                  <c:v>164.49023099999999</c:v>
                </c:pt>
                <c:pt idx="1157">
                  <c:v>165.76288199999999</c:v>
                </c:pt>
                <c:pt idx="1158">
                  <c:v>165.32540499999999</c:v>
                </c:pt>
                <c:pt idx="1159">
                  <c:v>165.82253499999999</c:v>
                </c:pt>
                <c:pt idx="1160">
                  <c:v>165.98161999999999</c:v>
                </c:pt>
                <c:pt idx="1161">
                  <c:v>165.45466400000001</c:v>
                </c:pt>
                <c:pt idx="1162">
                  <c:v>166.54834</c:v>
                </c:pt>
                <c:pt idx="1163">
                  <c:v>167.15483800000001</c:v>
                </c:pt>
                <c:pt idx="1164">
                  <c:v>167.07529600000001</c:v>
                </c:pt>
                <c:pt idx="1165">
                  <c:v>166.09098900000001</c:v>
                </c:pt>
                <c:pt idx="1166">
                  <c:v>166.50857600000001</c:v>
                </c:pt>
                <c:pt idx="1167">
                  <c:v>167.00570500000001</c:v>
                </c:pt>
                <c:pt idx="1168">
                  <c:v>166.60800800000001</c:v>
                </c:pt>
                <c:pt idx="1169">
                  <c:v>165.196147</c:v>
                </c:pt>
                <c:pt idx="1170">
                  <c:v>165.39501100000001</c:v>
                </c:pt>
                <c:pt idx="1171">
                  <c:v>166.26001099999999</c:v>
                </c:pt>
                <c:pt idx="1172">
                  <c:v>166.59805600000001</c:v>
                </c:pt>
                <c:pt idx="1173">
                  <c:v>165.54414299999999</c:v>
                </c:pt>
                <c:pt idx="1174">
                  <c:v>165.16632000000001</c:v>
                </c:pt>
                <c:pt idx="1175">
                  <c:v>165.59385900000001</c:v>
                </c:pt>
                <c:pt idx="1176">
                  <c:v>166.73725099999999</c:v>
                </c:pt>
                <c:pt idx="1177">
                  <c:v>166.43897000000001</c:v>
                </c:pt>
                <c:pt idx="1178">
                  <c:v>166.89633599999999</c:v>
                </c:pt>
                <c:pt idx="1179">
                  <c:v>167.77362400000001</c:v>
                </c:pt>
                <c:pt idx="1180">
                  <c:v>167.36489399999999</c:v>
                </c:pt>
                <c:pt idx="1181">
                  <c:v>168.521323</c:v>
                </c:pt>
                <c:pt idx="1182">
                  <c:v>168.212277</c:v>
                </c:pt>
                <c:pt idx="1183">
                  <c:v>167.89326700000001</c:v>
                </c:pt>
                <c:pt idx="1184">
                  <c:v>167.44465</c:v>
                </c:pt>
                <c:pt idx="1185">
                  <c:v>167.235288</c:v>
                </c:pt>
                <c:pt idx="1186">
                  <c:v>167.50446400000001</c:v>
                </c:pt>
                <c:pt idx="1187">
                  <c:v>167.42470700000001</c:v>
                </c:pt>
                <c:pt idx="1188">
                  <c:v>166.846485</c:v>
                </c:pt>
                <c:pt idx="1189">
                  <c:v>167.055848</c:v>
                </c:pt>
                <c:pt idx="1190">
                  <c:v>164.35415599999999</c:v>
                </c:pt>
                <c:pt idx="1191">
                  <c:v>163.42700199999999</c:v>
                </c:pt>
                <c:pt idx="1192">
                  <c:v>163.47685100000001</c:v>
                </c:pt>
                <c:pt idx="1193">
                  <c:v>161.46306000000001</c:v>
                </c:pt>
                <c:pt idx="1194">
                  <c:v>161.59265099999999</c:v>
                </c:pt>
                <c:pt idx="1195">
                  <c:v>155.73070300000001</c:v>
                </c:pt>
                <c:pt idx="1196">
                  <c:v>157.495261</c:v>
                </c:pt>
                <c:pt idx="1197">
                  <c:v>157.575018</c:v>
                </c:pt>
                <c:pt idx="1198">
                  <c:v>155.16244499999999</c:v>
                </c:pt>
                <c:pt idx="1199">
                  <c:v>152.99910499999999</c:v>
                </c:pt>
                <c:pt idx="1200">
                  <c:v>150.23759999999999</c:v>
                </c:pt>
                <c:pt idx="1201">
                  <c:v>151.224568</c:v>
                </c:pt>
                <c:pt idx="1202">
                  <c:v>150.27748600000001</c:v>
                </c:pt>
                <c:pt idx="1203">
                  <c:v>150.22763599999999</c:v>
                </c:pt>
                <c:pt idx="1204">
                  <c:v>152.20155700000001</c:v>
                </c:pt>
                <c:pt idx="1205">
                  <c:v>151.88254599999999</c:v>
                </c:pt>
                <c:pt idx="1206">
                  <c:v>151.324252</c:v>
                </c:pt>
                <c:pt idx="1207">
                  <c:v>151.703091</c:v>
                </c:pt>
                <c:pt idx="1208">
                  <c:v>152.23146299999999</c:v>
                </c:pt>
                <c:pt idx="1209">
                  <c:v>152.68007900000001</c:v>
                </c:pt>
                <c:pt idx="1210">
                  <c:v>152.06198699999999</c:v>
                </c:pt>
                <c:pt idx="1211">
                  <c:v>150.726102</c:v>
                </c:pt>
                <c:pt idx="1212">
                  <c:v>149.98836700000001</c:v>
                </c:pt>
                <c:pt idx="1213">
                  <c:v>148.95156499999999</c:v>
                </c:pt>
                <c:pt idx="1214">
                  <c:v>147.03745799999999</c:v>
                </c:pt>
                <c:pt idx="1215">
                  <c:v>152.042044</c:v>
                </c:pt>
                <c:pt idx="1216">
                  <c:v>150.54664600000001</c:v>
                </c:pt>
                <c:pt idx="1217">
                  <c:v>150.01827399999999</c:v>
                </c:pt>
                <c:pt idx="1218">
                  <c:v>149.51980800000001</c:v>
                </c:pt>
                <c:pt idx="1219">
                  <c:v>149.01137800000001</c:v>
                </c:pt>
                <c:pt idx="1220">
                  <c:v>149.529787</c:v>
                </c:pt>
                <c:pt idx="1221">
                  <c:v>149.81889000000001</c:v>
                </c:pt>
                <c:pt idx="1222">
                  <c:v>150.54664600000001</c:v>
                </c:pt>
                <c:pt idx="1223">
                  <c:v>149.998346</c:v>
                </c:pt>
                <c:pt idx="1224">
                  <c:v>149.75907699999999</c:v>
                </c:pt>
                <c:pt idx="1225">
                  <c:v>149.68928399999999</c:v>
                </c:pt>
                <c:pt idx="1226">
                  <c:v>148.24373700000001</c:v>
                </c:pt>
                <c:pt idx="1227">
                  <c:v>148.65248199999999</c:v>
                </c:pt>
                <c:pt idx="1228">
                  <c:v>148.991435</c:v>
                </c:pt>
                <c:pt idx="1229">
                  <c:v>149.579621</c:v>
                </c:pt>
                <c:pt idx="1230">
                  <c:v>148.512912</c:v>
                </c:pt>
                <c:pt idx="1231">
                  <c:v>151.65324100000001</c:v>
                </c:pt>
                <c:pt idx="1232">
                  <c:v>150.52671900000001</c:v>
                </c:pt>
                <c:pt idx="1233">
                  <c:v>150.51674</c:v>
                </c:pt>
                <c:pt idx="1234">
                  <c:v>150.39711299999999</c:v>
                </c:pt>
                <c:pt idx="1235">
                  <c:v>149.30048199999999</c:v>
                </c:pt>
                <c:pt idx="1236">
                  <c:v>147.416281</c:v>
                </c:pt>
                <c:pt idx="1237">
                  <c:v>146.210003</c:v>
                </c:pt>
                <c:pt idx="1238">
                  <c:v>146.270004</c:v>
                </c:pt>
                <c:pt idx="1239">
                  <c:v>144.449997</c:v>
                </c:pt>
                <c:pt idx="1240">
                  <c:v>142.240005</c:v>
                </c:pt>
                <c:pt idx="1241">
                  <c:v>143.53999300000001</c:v>
                </c:pt>
                <c:pt idx="1242">
                  <c:v>146.08999600000001</c:v>
                </c:pt>
                <c:pt idx="1243">
                  <c:v>146.78999300000001</c:v>
                </c:pt>
                <c:pt idx="1244">
                  <c:v>146.699997</c:v>
                </c:pt>
                <c:pt idx="1245">
                  <c:v>149.36000100000001</c:v>
                </c:pt>
                <c:pt idx="1246">
                  <c:v>152</c:v>
                </c:pt>
                <c:pt idx="1247">
                  <c:v>151.14999399999999</c:v>
                </c:pt>
                <c:pt idx="1248">
                  <c:v>152.13999899999999</c:v>
                </c:pt>
                <c:pt idx="1249">
                  <c:v>151.199997</c:v>
                </c:pt>
                <c:pt idx="1250">
                  <c:v>150.36000100000001</c:v>
                </c:pt>
                <c:pt idx="1251">
                  <c:v>151.16999799999999</c:v>
                </c:pt>
                <c:pt idx="1252">
                  <c:v>152.66999799999999</c:v>
                </c:pt>
                <c:pt idx="1253">
                  <c:v>151.60000600000001</c:v>
                </c:pt>
                <c:pt idx="1254">
                  <c:v>151.88000500000001</c:v>
                </c:pt>
                <c:pt idx="1255">
                  <c:v>151.25</c:v>
                </c:pt>
                <c:pt idx="1256">
                  <c:v>151.479996</c:v>
                </c:pt>
                <c:pt idx="1257">
                  <c:v>150.11000100000001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86-4C6F-AFDF-4EDCB5FDC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732296"/>
        <c:axId val="630737544"/>
      </c:lineChart>
      <c:lineChart>
        <c:grouping val="standard"/>
        <c:varyColors val="0"/>
        <c:ser>
          <c:idx val="6"/>
          <c:order val="6"/>
          <c:tx>
            <c:strRef>
              <c:f>'Costco-Stocks'!$H$1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'Costco-Stocks'!$H$2:$H$1258</c:f>
              <c:numCache>
                <c:formatCode>0.000000</c:formatCode>
                <c:ptCount val="1257"/>
                <c:pt idx="1">
                  <c:v>-4.1421484333498222E-3</c:v>
                </c:pt>
                <c:pt idx="2">
                  <c:v>5.4044074225491597E-3</c:v>
                </c:pt>
                <c:pt idx="3">
                  <c:v>9.8140882086953096E-3</c:v>
                </c:pt>
                <c:pt idx="4">
                  <c:v>-6.7224827306181954E-3</c:v>
                </c:pt>
                <c:pt idx="5">
                  <c:v>-1.9743173381320825E-2</c:v>
                </c:pt>
                <c:pt idx="6">
                  <c:v>-1.6340808015029629E-2</c:v>
                </c:pt>
                <c:pt idx="7">
                  <c:v>-2.6109704582973235E-3</c:v>
                </c:pt>
                <c:pt idx="8">
                  <c:v>-6.198673600390856E-3</c:v>
                </c:pt>
                <c:pt idx="9">
                  <c:v>-1.0578249139231296E-2</c:v>
                </c:pt>
                <c:pt idx="10">
                  <c:v>-2.1775995903941894E-3</c:v>
                </c:pt>
                <c:pt idx="11">
                  <c:v>0</c:v>
                </c:pt>
                <c:pt idx="12">
                  <c:v>-6.1957611698766025E-3</c:v>
                </c:pt>
                <c:pt idx="13">
                  <c:v>1.9071208353708635E-2</c:v>
                </c:pt>
                <c:pt idx="14">
                  <c:v>1.7918157893034806E-3</c:v>
                </c:pt>
                <c:pt idx="15">
                  <c:v>-2.3878292412933078E-4</c:v>
                </c:pt>
                <c:pt idx="16">
                  <c:v>1.0568371641002394E-2</c:v>
                </c:pt>
                <c:pt idx="17">
                  <c:v>-9.4541540695052874E-4</c:v>
                </c:pt>
                <c:pt idx="18">
                  <c:v>-4.7404891639100336E-3</c:v>
                </c:pt>
                <c:pt idx="19">
                  <c:v>1.8988404858588219E-3</c:v>
                </c:pt>
                <c:pt idx="20">
                  <c:v>-1.2167592788457063E-2</c:v>
                </c:pt>
                <c:pt idx="21">
                  <c:v>1.5245627281169714E-2</c:v>
                </c:pt>
                <c:pt idx="22">
                  <c:v>-6.284461617472226E-3</c:v>
                </c:pt>
                <c:pt idx="23">
                  <c:v>-9.6815181253463896E-3</c:v>
                </c:pt>
                <c:pt idx="24">
                  <c:v>-2.5915485078781875E-2</c:v>
                </c:pt>
                <c:pt idx="25">
                  <c:v>-2.647832492882761E-2</c:v>
                </c:pt>
                <c:pt idx="26">
                  <c:v>1.7703494740175878E-3</c:v>
                </c:pt>
                <c:pt idx="27">
                  <c:v>1.0556795189446288E-2</c:v>
                </c:pt>
                <c:pt idx="28">
                  <c:v>-5.0020146583414668E-4</c:v>
                </c:pt>
                <c:pt idx="29">
                  <c:v>8.2213252411985245E-3</c:v>
                </c:pt>
                <c:pt idx="30">
                  <c:v>9.9981914474080238E-3</c:v>
                </c:pt>
                <c:pt idx="31">
                  <c:v>4.1672415726941381E-3</c:v>
                </c:pt>
                <c:pt idx="32">
                  <c:v>-6.7497777066462218E-3</c:v>
                </c:pt>
                <c:pt idx="33">
                  <c:v>2.4597770712143992E-3</c:v>
                </c:pt>
                <c:pt idx="34">
                  <c:v>2.8211714128495713E-3</c:v>
                </c:pt>
                <c:pt idx="35">
                  <c:v>1.1018527508586133E-3</c:v>
                </c:pt>
                <c:pt idx="36">
                  <c:v>1.2040242846068434E-2</c:v>
                </c:pt>
                <c:pt idx="37">
                  <c:v>-8.0107613504426713E-3</c:v>
                </c:pt>
                <c:pt idx="38">
                  <c:v>-5.3762916864973278E-3</c:v>
                </c:pt>
                <c:pt idx="39">
                  <c:v>-2.2077809198551468E-3</c:v>
                </c:pt>
                <c:pt idx="40">
                  <c:v>1.0139892308519353E-2</c:v>
                </c:pt>
                <c:pt idx="41">
                  <c:v>1.1481232295345194E-2</c:v>
                </c:pt>
                <c:pt idx="42">
                  <c:v>2.7145641907233686E-2</c:v>
                </c:pt>
                <c:pt idx="43">
                  <c:v>-1.7557424432008855E-3</c:v>
                </c:pt>
                <c:pt idx="44">
                  <c:v>-3.7558672365752732E-3</c:v>
                </c:pt>
                <c:pt idx="45">
                  <c:v>-5.660425301260966E-3</c:v>
                </c:pt>
                <c:pt idx="46">
                  <c:v>-4.7446275772964469E-4</c:v>
                </c:pt>
                <c:pt idx="47">
                  <c:v>2.9619057118218397E-3</c:v>
                </c:pt>
                <c:pt idx="48">
                  <c:v>-3.9116040676080866E-3</c:v>
                </c:pt>
                <c:pt idx="49">
                  <c:v>-3.9268674762289214E-3</c:v>
                </c:pt>
                <c:pt idx="50">
                  <c:v>2.7385406629638429E-3</c:v>
                </c:pt>
                <c:pt idx="51">
                  <c:v>-1.0278573207184054E-2</c:v>
                </c:pt>
                <c:pt idx="52">
                  <c:v>9.6839145262233757E-3</c:v>
                </c:pt>
                <c:pt idx="53">
                  <c:v>4.9845661094581563E-3</c:v>
                </c:pt>
                <c:pt idx="54">
                  <c:v>-2.4891703996716094E-3</c:v>
                </c:pt>
                <c:pt idx="55">
                  <c:v>5.931632281322123E-4</c:v>
                </c:pt>
                <c:pt idx="56">
                  <c:v>5.4412176392387305E-3</c:v>
                </c:pt>
                <c:pt idx="57">
                  <c:v>-4.3742548962562014E-3</c:v>
                </c:pt>
                <c:pt idx="58">
                  <c:v>8.1420662601536797E-3</c:v>
                </c:pt>
                <c:pt idx="59">
                  <c:v>2.1131761170318075E-3</c:v>
                </c:pt>
                <c:pt idx="60">
                  <c:v>9.2220381085190515E-3</c:v>
                </c:pt>
                <c:pt idx="61">
                  <c:v>1.1613869176817454E-3</c:v>
                </c:pt>
                <c:pt idx="62">
                  <c:v>8.1210276473414232E-4</c:v>
                </c:pt>
                <c:pt idx="63">
                  <c:v>1.6105182688861894E-2</c:v>
                </c:pt>
                <c:pt idx="64">
                  <c:v>-5.7068389943194136E-4</c:v>
                </c:pt>
                <c:pt idx="65">
                  <c:v>3.5333439374553668E-3</c:v>
                </c:pt>
                <c:pt idx="66">
                  <c:v>4.6541142558568513E-3</c:v>
                </c:pt>
                <c:pt idx="67">
                  <c:v>1.1709139663988434E-2</c:v>
                </c:pt>
                <c:pt idx="68">
                  <c:v>1.0069210914376268E-3</c:v>
                </c:pt>
                <c:pt idx="69">
                  <c:v>6.1312605993906599E-3</c:v>
                </c:pt>
                <c:pt idx="70">
                  <c:v>1.0172551091044745E-2</c:v>
                </c:pt>
                <c:pt idx="71">
                  <c:v>6.1416977430278335E-3</c:v>
                </c:pt>
                <c:pt idx="72">
                  <c:v>-1.1215031796919616E-2</c:v>
                </c:pt>
                <c:pt idx="73">
                  <c:v>-4.6548554361340224E-3</c:v>
                </c:pt>
                <c:pt idx="74">
                  <c:v>2.6625995220039434E-3</c:v>
                </c:pt>
                <c:pt idx="75">
                  <c:v>4.2011869746816219E-3</c:v>
                </c:pt>
                <c:pt idx="76">
                  <c:v>-1.5457611654815372E-3</c:v>
                </c:pt>
                <c:pt idx="77">
                  <c:v>-2.5447067728028498E-3</c:v>
                </c:pt>
                <c:pt idx="78">
                  <c:v>1.3752345073030194E-2</c:v>
                </c:pt>
                <c:pt idx="79">
                  <c:v>-2.625792022192818E-3</c:v>
                </c:pt>
                <c:pt idx="80">
                  <c:v>-7.2567214521989639E-3</c:v>
                </c:pt>
                <c:pt idx="81">
                  <c:v>-8.6447106604798218E-3</c:v>
                </c:pt>
                <c:pt idx="82">
                  <c:v>1.0629059908952961E-2</c:v>
                </c:pt>
                <c:pt idx="83">
                  <c:v>1.1388567433964743E-2</c:v>
                </c:pt>
                <c:pt idx="84">
                  <c:v>-1.591426225179509E-2</c:v>
                </c:pt>
                <c:pt idx="85">
                  <c:v>-1.5047918305609739E-2</c:v>
                </c:pt>
                <c:pt idx="86">
                  <c:v>-4.3896634362315841E-3</c:v>
                </c:pt>
                <c:pt idx="87">
                  <c:v>-8.7238303561134479E-3</c:v>
                </c:pt>
                <c:pt idx="88">
                  <c:v>-1.1329273702420699E-2</c:v>
                </c:pt>
                <c:pt idx="89">
                  <c:v>4.9365911651680586E-3</c:v>
                </c:pt>
                <c:pt idx="90">
                  <c:v>-1.604579824830879E-3</c:v>
                </c:pt>
                <c:pt idx="91">
                  <c:v>-9.9136331042591012E-3</c:v>
                </c:pt>
                <c:pt idx="92">
                  <c:v>6.4665015692373347E-3</c:v>
                </c:pt>
                <c:pt idx="93">
                  <c:v>9.0519260807876527E-3</c:v>
                </c:pt>
                <c:pt idx="94">
                  <c:v>4.5522014084074846E-3</c:v>
                </c:pt>
                <c:pt idx="95">
                  <c:v>-1.0845442847149358E-2</c:v>
                </c:pt>
                <c:pt idx="96">
                  <c:v>5.2661756161840557E-3</c:v>
                </c:pt>
                <c:pt idx="97">
                  <c:v>-1.1021919397177355E-2</c:v>
                </c:pt>
                <c:pt idx="98">
                  <c:v>-2.195926720858291E-3</c:v>
                </c:pt>
                <c:pt idx="99">
                  <c:v>9.7864855953609005E-3</c:v>
                </c:pt>
                <c:pt idx="100">
                  <c:v>9.1241925314769733E-3</c:v>
                </c:pt>
                <c:pt idx="101">
                  <c:v>6.9016508246362912E-3</c:v>
                </c:pt>
                <c:pt idx="102">
                  <c:v>-5.7669895698473535E-3</c:v>
                </c:pt>
                <c:pt idx="103">
                  <c:v>-1.3816936300114173E-2</c:v>
                </c:pt>
                <c:pt idx="104">
                  <c:v>-3.8016390317553166E-3</c:v>
                </c:pt>
                <c:pt idx="105">
                  <c:v>-2.8091754234684636E-2</c:v>
                </c:pt>
                <c:pt idx="106">
                  <c:v>-1.0141450920926524E-2</c:v>
                </c:pt>
                <c:pt idx="107">
                  <c:v>-2.8821733839859828E-3</c:v>
                </c:pt>
                <c:pt idx="108">
                  <c:v>-6.1524087243997362E-3</c:v>
                </c:pt>
                <c:pt idx="109">
                  <c:v>-2.4199771923219719E-4</c:v>
                </c:pt>
                <c:pt idx="110">
                  <c:v>1.5135362479694612E-2</c:v>
                </c:pt>
                <c:pt idx="111">
                  <c:v>8.5470734770342945E-3</c:v>
                </c:pt>
                <c:pt idx="112">
                  <c:v>-3.5523469996692554E-3</c:v>
                </c:pt>
                <c:pt idx="113">
                  <c:v>3.3159427195099608E-3</c:v>
                </c:pt>
                <c:pt idx="114">
                  <c:v>3.8940640036972218E-3</c:v>
                </c:pt>
                <c:pt idx="115">
                  <c:v>-1.7104611135301765E-2</c:v>
                </c:pt>
                <c:pt idx="116">
                  <c:v>-6.3698138977502702E-3</c:v>
                </c:pt>
                <c:pt idx="117">
                  <c:v>9.4798843035491884E-3</c:v>
                </c:pt>
                <c:pt idx="118">
                  <c:v>-4.1889273695396674E-3</c:v>
                </c:pt>
                <c:pt idx="119">
                  <c:v>2.4637404046230515E-3</c:v>
                </c:pt>
                <c:pt idx="120">
                  <c:v>1.3946298053358308E-2</c:v>
                </c:pt>
                <c:pt idx="121">
                  <c:v>0</c:v>
                </c:pt>
                <c:pt idx="122">
                  <c:v>2.5246732268228107E-2</c:v>
                </c:pt>
                <c:pt idx="123">
                  <c:v>-9.6260790636919381E-3</c:v>
                </c:pt>
                <c:pt idx="124">
                  <c:v>6.73640160762644E-3</c:v>
                </c:pt>
                <c:pt idx="125">
                  <c:v>-1.04725270477538E-2</c:v>
                </c:pt>
                <c:pt idx="126">
                  <c:v>1.2438400330096114E-2</c:v>
                </c:pt>
                <c:pt idx="127">
                  <c:v>2.423112899737203E-3</c:v>
                </c:pt>
                <c:pt idx="128">
                  <c:v>1.1572764128941941E-2</c:v>
                </c:pt>
                <c:pt idx="129">
                  <c:v>3.9792934447732938E-3</c:v>
                </c:pt>
                <c:pt idx="130">
                  <c:v>6.8977659089301813E-3</c:v>
                </c:pt>
                <c:pt idx="131">
                  <c:v>-9.3971151935417011E-3</c:v>
                </c:pt>
                <c:pt idx="132">
                  <c:v>6.6889382550324832E-3</c:v>
                </c:pt>
                <c:pt idx="133">
                  <c:v>-1.2164073920396687E-2</c:v>
                </c:pt>
                <c:pt idx="134">
                  <c:v>2.7080535165078318E-2</c:v>
                </c:pt>
                <c:pt idx="135">
                  <c:v>1.7764039332933922E-2</c:v>
                </c:pt>
                <c:pt idx="136">
                  <c:v>6.4315434899453365E-3</c:v>
                </c:pt>
                <c:pt idx="137">
                  <c:v>-1.8489066396803042E-3</c:v>
                </c:pt>
                <c:pt idx="138">
                  <c:v>-4.036034980504844E-3</c:v>
                </c:pt>
                <c:pt idx="139">
                  <c:v>-1.1985366997222961E-2</c:v>
                </c:pt>
                <c:pt idx="140">
                  <c:v>5.8457000915772455E-3</c:v>
                </c:pt>
                <c:pt idx="141">
                  <c:v>-6.6004268663542517E-4</c:v>
                </c:pt>
                <c:pt idx="142">
                  <c:v>8.9834004661326818E-3</c:v>
                </c:pt>
                <c:pt idx="143">
                  <c:v>-4.0435204544664975E-3</c:v>
                </c:pt>
                <c:pt idx="144">
                  <c:v>1.7369069702692301E-2</c:v>
                </c:pt>
                <c:pt idx="145">
                  <c:v>2.2137997293732368E-2</c:v>
                </c:pt>
                <c:pt idx="146">
                  <c:v>-6.3358031276781225E-3</c:v>
                </c:pt>
                <c:pt idx="147">
                  <c:v>2.1180574933433256E-4</c:v>
                </c:pt>
                <c:pt idx="148">
                  <c:v>-4.4581110409727476E-3</c:v>
                </c:pt>
                <c:pt idx="149">
                  <c:v>-3.4100621884906954E-3</c:v>
                </c:pt>
                <c:pt idx="150">
                  <c:v>3.0908797835140652E-3</c:v>
                </c:pt>
                <c:pt idx="151">
                  <c:v>-1.810713925243978E-3</c:v>
                </c:pt>
                <c:pt idx="152">
                  <c:v>7.4349542524577332E-3</c:v>
                </c:pt>
                <c:pt idx="153">
                  <c:v>-5.092350964626814E-3</c:v>
                </c:pt>
                <c:pt idx="154">
                  <c:v>8.3673735826051872E-3</c:v>
                </c:pt>
                <c:pt idx="155">
                  <c:v>3.5797537090257324E-3</c:v>
                </c:pt>
                <c:pt idx="156">
                  <c:v>9.5183558365558741E-3</c:v>
                </c:pt>
                <c:pt idx="157">
                  <c:v>-1.0415376061082623E-3</c:v>
                </c:pt>
                <c:pt idx="158">
                  <c:v>-1.0424616064180901E-4</c:v>
                </c:pt>
                <c:pt idx="159">
                  <c:v>-3.5497689371561431E-3</c:v>
                </c:pt>
                <c:pt idx="160">
                  <c:v>-1.2842288736817606E-2</c:v>
                </c:pt>
                <c:pt idx="161">
                  <c:v>-3.2896315168750028E-3</c:v>
                </c:pt>
                <c:pt idx="162">
                  <c:v>-3.5138374167242026E-3</c:v>
                </c:pt>
                <c:pt idx="163">
                  <c:v>2.2778627182990771E-2</c:v>
                </c:pt>
                <c:pt idx="164">
                  <c:v>1.2434074605001316E-2</c:v>
                </c:pt>
                <c:pt idx="165">
                  <c:v>-6.7159588080485839E-3</c:v>
                </c:pt>
                <c:pt idx="166">
                  <c:v>-2.9069645474121015E-3</c:v>
                </c:pt>
                <c:pt idx="167">
                  <c:v>-2.4984119220173473E-3</c:v>
                </c:pt>
                <c:pt idx="168">
                  <c:v>-2.5047546499055878E-3</c:v>
                </c:pt>
                <c:pt idx="169">
                  <c:v>1.5655299728737266E-2</c:v>
                </c:pt>
                <c:pt idx="170">
                  <c:v>-7.3305614454322373E-3</c:v>
                </c:pt>
                <c:pt idx="171">
                  <c:v>-7.2802996529874077E-3</c:v>
                </c:pt>
                <c:pt idx="172">
                  <c:v>1.0985368101586828E-3</c:v>
                </c:pt>
                <c:pt idx="173">
                  <c:v>-2.7224524758873744E-3</c:v>
                </c:pt>
                <c:pt idx="174">
                  <c:v>-7.3424498916538393E-4</c:v>
                </c:pt>
                <c:pt idx="175">
                  <c:v>3.4566974650527822E-3</c:v>
                </c:pt>
                <c:pt idx="176">
                  <c:v>4.1820414252566237E-4</c:v>
                </c:pt>
                <c:pt idx="177">
                  <c:v>8.3273472627763169E-3</c:v>
                </c:pt>
                <c:pt idx="178">
                  <c:v>1.0367498889113805E-4</c:v>
                </c:pt>
                <c:pt idx="179">
                  <c:v>-3.5303183619955201E-3</c:v>
                </c:pt>
                <c:pt idx="180">
                  <c:v>-1.24898556304624E-3</c:v>
                </c:pt>
                <c:pt idx="181">
                  <c:v>-7.6315786893351428E-3</c:v>
                </c:pt>
                <c:pt idx="182">
                  <c:v>2.5154285932259442E-3</c:v>
                </c:pt>
                <c:pt idx="183">
                  <c:v>-8.3040413956329308E-3</c:v>
                </c:pt>
                <c:pt idx="184">
                  <c:v>1.5812692648394945E-2</c:v>
                </c:pt>
                <c:pt idx="185">
                  <c:v>4.043758644693753E-3</c:v>
                </c:pt>
                <c:pt idx="186">
                  <c:v>-7.2459239660417174E-4</c:v>
                </c:pt>
                <c:pt idx="187">
                  <c:v>5.5762257533067284E-3</c:v>
                </c:pt>
                <c:pt idx="188">
                  <c:v>1.512543394193137E-2</c:v>
                </c:pt>
                <c:pt idx="189">
                  <c:v>-7.3296985917764273E-3</c:v>
                </c:pt>
                <c:pt idx="190">
                  <c:v>2.8568460616168424E-3</c:v>
                </c:pt>
                <c:pt idx="191">
                  <c:v>7.1293218865170873E-4</c:v>
                </c:pt>
                <c:pt idx="192">
                  <c:v>1.7760322345571945E-2</c:v>
                </c:pt>
                <c:pt idx="193">
                  <c:v>-2.6039289522311829E-3</c:v>
                </c:pt>
                <c:pt idx="194">
                  <c:v>7.2937953899315242E-3</c:v>
                </c:pt>
                <c:pt idx="195">
                  <c:v>-9.3014632660784208E-3</c:v>
                </c:pt>
                <c:pt idx="196">
                  <c:v>1.3672205173736917E-2</c:v>
                </c:pt>
                <c:pt idx="197">
                  <c:v>1.8268051827030399E-2</c:v>
                </c:pt>
                <c:pt idx="198">
                  <c:v>-5.5628844028854625E-3</c:v>
                </c:pt>
                <c:pt idx="199">
                  <c:v>6.8482363257842019E-4</c:v>
                </c:pt>
                <c:pt idx="200">
                  <c:v>-2.5460468766965428E-3</c:v>
                </c:pt>
                <c:pt idx="201">
                  <c:v>-1.0791237839724401E-3</c:v>
                </c:pt>
                <c:pt idx="202">
                  <c:v>7.4320937887354891E-3</c:v>
                </c:pt>
                <c:pt idx="203">
                  <c:v>-2.7317021711122497E-3</c:v>
                </c:pt>
                <c:pt idx="204">
                  <c:v>2.439383731368571E-3</c:v>
                </c:pt>
                <c:pt idx="205">
                  <c:v>-1.146788484308916E-2</c:v>
                </c:pt>
                <c:pt idx="206">
                  <c:v>-4.3470038194307935E-3</c:v>
                </c:pt>
                <c:pt idx="207">
                  <c:v>-6.9547813225415761E-3</c:v>
                </c:pt>
                <c:pt idx="208">
                  <c:v>-1.396784066991895E-3</c:v>
                </c:pt>
                <c:pt idx="209">
                  <c:v>3.4883030644333509E-3</c:v>
                </c:pt>
                <c:pt idx="210">
                  <c:v>-1.0200134085023701E-2</c:v>
                </c:pt>
                <c:pt idx="211">
                  <c:v>1.3058568393746648E-3</c:v>
                </c:pt>
                <c:pt idx="212">
                  <c:v>1.8498799489559428E-2</c:v>
                </c:pt>
                <c:pt idx="213">
                  <c:v>3.0501062879557221E-3</c:v>
                </c:pt>
                <c:pt idx="214">
                  <c:v>-4.3320244969743942E-3</c:v>
                </c:pt>
                <c:pt idx="215">
                  <c:v>-1.7016167290925643E-2</c:v>
                </c:pt>
                <c:pt idx="216">
                  <c:v>1.9086051799207405E-2</c:v>
                </c:pt>
                <c:pt idx="217">
                  <c:v>-3.2422275378335932E-2</c:v>
                </c:pt>
                <c:pt idx="218">
                  <c:v>-7.8623606237705219E-3</c:v>
                </c:pt>
                <c:pt idx="219">
                  <c:v>-1.0718454404117048E-2</c:v>
                </c:pt>
                <c:pt idx="220">
                  <c:v>5.0643298729409923E-3</c:v>
                </c:pt>
                <c:pt idx="221">
                  <c:v>-2.2706268481042452E-3</c:v>
                </c:pt>
                <c:pt idx="222">
                  <c:v>-4.6605331820452674E-3</c:v>
                </c:pt>
                <c:pt idx="223">
                  <c:v>-1.622140970524942E-2</c:v>
                </c:pt>
                <c:pt idx="224">
                  <c:v>2.3184849709223959E-3</c:v>
                </c:pt>
                <c:pt idx="225">
                  <c:v>1.8929410953077573E-3</c:v>
                </c:pt>
                <c:pt idx="226">
                  <c:v>4.6121992864682328E-3</c:v>
                </c:pt>
                <c:pt idx="227">
                  <c:v>1.0403760555345408E-2</c:v>
                </c:pt>
                <c:pt idx="228">
                  <c:v>3.3064646206436891E-3</c:v>
                </c:pt>
                <c:pt idx="229">
                  <c:v>1.5253379520348878E-2</c:v>
                </c:pt>
                <c:pt idx="230">
                  <c:v>-1.3295376062470514E-2</c:v>
                </c:pt>
                <c:pt idx="231">
                  <c:v>-1.0452818638001193E-2</c:v>
                </c:pt>
                <c:pt idx="232">
                  <c:v>1.6611163218417553E-2</c:v>
                </c:pt>
                <c:pt idx="233">
                  <c:v>1.0787786851515801E-2</c:v>
                </c:pt>
                <c:pt idx="234">
                  <c:v>-1.5197370164803279E-2</c:v>
                </c:pt>
                <c:pt idx="235">
                  <c:v>-2.6662747226758279E-2</c:v>
                </c:pt>
                <c:pt idx="236">
                  <c:v>7.5710265860396602E-3</c:v>
                </c:pt>
                <c:pt idx="237">
                  <c:v>5.4325699963116113E-3</c:v>
                </c:pt>
                <c:pt idx="238">
                  <c:v>-3.0260505733648679E-3</c:v>
                </c:pt>
                <c:pt idx="239">
                  <c:v>-9.9535172566009369E-3</c:v>
                </c:pt>
                <c:pt idx="240">
                  <c:v>1.2935933832437385E-2</c:v>
                </c:pt>
                <c:pt idx="241">
                  <c:v>-1.0444914222794805E-4</c:v>
                </c:pt>
                <c:pt idx="242">
                  <c:v>9.1543118630626526E-3</c:v>
                </c:pt>
                <c:pt idx="243">
                  <c:v>5.6792227246988247E-3</c:v>
                </c:pt>
                <c:pt idx="244">
                  <c:v>-3.9204097306888026E-3</c:v>
                </c:pt>
                <c:pt idx="245">
                  <c:v>1.2123853211553275E-2</c:v>
                </c:pt>
                <c:pt idx="246">
                  <c:v>-1.7097910890557743E-2</c:v>
                </c:pt>
                <c:pt idx="247">
                  <c:v>2.5937598259983762E-3</c:v>
                </c:pt>
                <c:pt idx="248">
                  <c:v>6.0996350532547032E-2</c:v>
                </c:pt>
                <c:pt idx="249">
                  <c:v>-6.8473766709119099E-3</c:v>
                </c:pt>
                <c:pt idx="250">
                  <c:v>1.9825728211592304E-2</c:v>
                </c:pt>
                <c:pt idx="251">
                  <c:v>6.4265643976324357E-3</c:v>
                </c:pt>
                <c:pt idx="252">
                  <c:v>-1.8182260792783892E-3</c:v>
                </c:pt>
                <c:pt idx="253">
                  <c:v>1.4737569951202935E-2</c:v>
                </c:pt>
                <c:pt idx="254">
                  <c:v>-4.8626690907805064E-3</c:v>
                </c:pt>
                <c:pt idx="255">
                  <c:v>9.1353834642719746E-4</c:v>
                </c:pt>
                <c:pt idx="256">
                  <c:v>3.9491634707914123E-3</c:v>
                </c:pt>
                <c:pt idx="257">
                  <c:v>-6.4889188732442128E-3</c:v>
                </c:pt>
                <c:pt idx="258">
                  <c:v>-6.0194686205763143E-3</c:v>
                </c:pt>
                <c:pt idx="259">
                  <c:v>1.3294223868247062E-3</c:v>
                </c:pt>
                <c:pt idx="260">
                  <c:v>-9.5498064314072824E-3</c:v>
                </c:pt>
                <c:pt idx="261">
                  <c:v>1.9009276078686441E-2</c:v>
                </c:pt>
                <c:pt idx="262">
                  <c:v>1.0874062281696996E-2</c:v>
                </c:pt>
                <c:pt idx="263">
                  <c:v>-1.1886917569444095E-2</c:v>
                </c:pt>
                <c:pt idx="264">
                  <c:v>5.255689063863255E-3</c:v>
                </c:pt>
                <c:pt idx="265">
                  <c:v>2.9191325366296219E-3</c:v>
                </c:pt>
                <c:pt idx="266">
                  <c:v>-5.0264736314882801E-4</c:v>
                </c:pt>
                <c:pt idx="267">
                  <c:v>-7.6721742373439313E-3</c:v>
                </c:pt>
                <c:pt idx="268">
                  <c:v>-7.7314918834008447E-3</c:v>
                </c:pt>
                <c:pt idx="269">
                  <c:v>-9.7491377240089723E-3</c:v>
                </c:pt>
                <c:pt idx="270">
                  <c:v>1.7987223751677481E-2</c:v>
                </c:pt>
                <c:pt idx="271">
                  <c:v>2.7177154998568476E-2</c:v>
                </c:pt>
                <c:pt idx="272">
                  <c:v>1.0199175577591129E-2</c:v>
                </c:pt>
                <c:pt idx="273">
                  <c:v>-3.2249708219774125E-3</c:v>
                </c:pt>
                <c:pt idx="274">
                  <c:v>-7.7630348253611217E-3</c:v>
                </c:pt>
                <c:pt idx="275">
                  <c:v>-1.8760984195550969E-3</c:v>
                </c:pt>
                <c:pt idx="276">
                  <c:v>4.9408008306268947E-4</c:v>
                </c:pt>
                <c:pt idx="277">
                  <c:v>-4.852273397279532E-3</c:v>
                </c:pt>
                <c:pt idx="278">
                  <c:v>-4.5766559683737343E-3</c:v>
                </c:pt>
                <c:pt idx="279">
                  <c:v>8.9712140734621055E-4</c:v>
                </c:pt>
                <c:pt idx="280">
                  <c:v>7.7411988909326292E-3</c:v>
                </c:pt>
                <c:pt idx="281">
                  <c:v>3.7497295705542434E-3</c:v>
                </c:pt>
                <c:pt idx="282">
                  <c:v>-5.6299230141092166E-3</c:v>
                </c:pt>
                <c:pt idx="283">
                  <c:v>2.3743346910094624E-3</c:v>
                </c:pt>
                <c:pt idx="284">
                  <c:v>9.3436112364116246E-3</c:v>
                </c:pt>
                <c:pt idx="285">
                  <c:v>-2.9371277586550223E-4</c:v>
                </c:pt>
                <c:pt idx="286">
                  <c:v>7.5118275658522665E-3</c:v>
                </c:pt>
                <c:pt idx="287">
                  <c:v>-5.1644318449446287E-3</c:v>
                </c:pt>
                <c:pt idx="288">
                  <c:v>1.2691976222975064E-3</c:v>
                </c:pt>
                <c:pt idx="289">
                  <c:v>8.4528261333797206E-3</c:v>
                </c:pt>
                <c:pt idx="290">
                  <c:v>-8.0626171176794038E-3</c:v>
                </c:pt>
                <c:pt idx="291">
                  <c:v>-1.8548636030657096E-3</c:v>
                </c:pt>
                <c:pt idx="292">
                  <c:v>1.753162079312142E-2</c:v>
                </c:pt>
                <c:pt idx="293">
                  <c:v>-1.6164497489967004E-2</c:v>
                </c:pt>
                <c:pt idx="294">
                  <c:v>8.066472027593646E-3</c:v>
                </c:pt>
                <c:pt idx="295">
                  <c:v>-1.3041473231575127E-2</c:v>
                </c:pt>
                <c:pt idx="296">
                  <c:v>1.4738554421090413E-3</c:v>
                </c:pt>
                <c:pt idx="297">
                  <c:v>9.1869541496960756E-3</c:v>
                </c:pt>
                <c:pt idx="298">
                  <c:v>-7.8133339441563594E-3</c:v>
                </c:pt>
                <c:pt idx="299">
                  <c:v>-2.2576304578676926E-3</c:v>
                </c:pt>
                <c:pt idx="300">
                  <c:v>-1.2783779021760303E-3</c:v>
                </c:pt>
                <c:pt idx="301">
                  <c:v>3.8301041967308924E-3</c:v>
                </c:pt>
                <c:pt idx="302">
                  <c:v>1.4692358797984905E-3</c:v>
                </c:pt>
                <c:pt idx="303">
                  <c:v>-2.6461279722997089E-3</c:v>
                </c:pt>
                <c:pt idx="304">
                  <c:v>-8.0796486740421381E-3</c:v>
                </c:pt>
                <c:pt idx="305">
                  <c:v>-3.8657912427776026E-3</c:v>
                </c:pt>
                <c:pt idx="306">
                  <c:v>4.6569496230330059E-3</c:v>
                </c:pt>
                <c:pt idx="307">
                  <c:v>-1.0633711656670996E-2</c:v>
                </c:pt>
                <c:pt idx="308">
                  <c:v>-6.4147693043867049E-3</c:v>
                </c:pt>
                <c:pt idx="309">
                  <c:v>1.2788726298320162E-2</c:v>
                </c:pt>
                <c:pt idx="310">
                  <c:v>5.5439937454551053E-3</c:v>
                </c:pt>
                <c:pt idx="311">
                  <c:v>1.2825919278107506E-3</c:v>
                </c:pt>
                <c:pt idx="312">
                  <c:v>1.9624766220637871E-2</c:v>
                </c:pt>
                <c:pt idx="313">
                  <c:v>-2.7108031985720702E-3</c:v>
                </c:pt>
                <c:pt idx="314">
                  <c:v>-5.7362868922325137E-3</c:v>
                </c:pt>
                <c:pt idx="315">
                  <c:v>-5.7693079099005642E-3</c:v>
                </c:pt>
                <c:pt idx="316">
                  <c:v>1.0438616668545245E-2</c:v>
                </c:pt>
                <c:pt idx="317">
                  <c:v>-5.839990123960752E-3</c:v>
                </c:pt>
                <c:pt idx="318">
                  <c:v>1.2706877082352413E-2</c:v>
                </c:pt>
                <c:pt idx="319">
                  <c:v>-3.1858159025492487E-3</c:v>
                </c:pt>
                <c:pt idx="320">
                  <c:v>-4.9434956955162757E-3</c:v>
                </c:pt>
                <c:pt idx="321">
                  <c:v>-1.1336022068262577E-2</c:v>
                </c:pt>
                <c:pt idx="322">
                  <c:v>-6.8819422514513077E-4</c:v>
                </c:pt>
                <c:pt idx="323">
                  <c:v>4.3179799863600444E-3</c:v>
                </c:pt>
                <c:pt idx="324">
                  <c:v>9.3567885264412478E-3</c:v>
                </c:pt>
                <c:pt idx="325">
                  <c:v>4.2593968289844882E-3</c:v>
                </c:pt>
                <c:pt idx="326">
                  <c:v>1.5242629681017509E-2</c:v>
                </c:pt>
                <c:pt idx="327">
                  <c:v>3.4191373643285843E-3</c:v>
                </c:pt>
                <c:pt idx="328">
                  <c:v>4.7294825755443224E-3</c:v>
                </c:pt>
                <c:pt idx="329">
                  <c:v>6.3026170370712774E-3</c:v>
                </c:pt>
                <c:pt idx="330">
                  <c:v>-4.9823665155045568E-3</c:v>
                </c:pt>
                <c:pt idx="331">
                  <c:v>-2.8312893171703029E-3</c:v>
                </c:pt>
                <c:pt idx="332">
                  <c:v>1.7518859426427631E-2</c:v>
                </c:pt>
                <c:pt idx="333">
                  <c:v>-1.2334300826301913E-2</c:v>
                </c:pt>
                <c:pt idx="334">
                  <c:v>0</c:v>
                </c:pt>
                <c:pt idx="335">
                  <c:v>-5.2790222297247058E-3</c:v>
                </c:pt>
                <c:pt idx="336">
                  <c:v>1.1652059920727931E-2</c:v>
                </c:pt>
                <c:pt idx="337">
                  <c:v>-1.1746603708836257E-2</c:v>
                </c:pt>
                <c:pt idx="338">
                  <c:v>-3.7818312165617638E-4</c:v>
                </c:pt>
                <c:pt idx="339">
                  <c:v>2.4556274696292965E-3</c:v>
                </c:pt>
                <c:pt idx="340">
                  <c:v>1.1312797173132411E-3</c:v>
                </c:pt>
                <c:pt idx="341">
                  <c:v>-1.8256644744432352E-2</c:v>
                </c:pt>
                <c:pt idx="342">
                  <c:v>1.2776724629924491E-2</c:v>
                </c:pt>
                <c:pt idx="343">
                  <c:v>-7.417372156740305E-3</c:v>
                </c:pt>
                <c:pt idx="344">
                  <c:v>-1.1133575187697623E-2</c:v>
                </c:pt>
                <c:pt idx="345">
                  <c:v>8.0746001244204023E-3</c:v>
                </c:pt>
                <c:pt idx="346">
                  <c:v>6.7745741326192283E-3</c:v>
                </c:pt>
                <c:pt idx="347">
                  <c:v>1.9679525113612054E-2</c:v>
                </c:pt>
                <c:pt idx="348">
                  <c:v>5.3933727597489777E-3</c:v>
                </c:pt>
                <c:pt idx="349">
                  <c:v>1.1983878903325626E-2</c:v>
                </c:pt>
                <c:pt idx="350">
                  <c:v>1.2820455046052908E-3</c:v>
                </c:pt>
                <c:pt idx="351">
                  <c:v>-5.8742650341051346E-3</c:v>
                </c:pt>
                <c:pt idx="352">
                  <c:v>-1.8427890441274515E-3</c:v>
                </c:pt>
                <c:pt idx="353">
                  <c:v>-1.9386022143470423E-3</c:v>
                </c:pt>
                <c:pt idx="354">
                  <c:v>4.3336179319780821E-3</c:v>
                </c:pt>
                <c:pt idx="355">
                  <c:v>9.7052340824935485E-3</c:v>
                </c:pt>
                <c:pt idx="356">
                  <c:v>-6.0318575457813713E-3</c:v>
                </c:pt>
                <c:pt idx="357">
                  <c:v>5.6673127017600753E-3</c:v>
                </c:pt>
                <c:pt idx="358">
                  <c:v>-9.1188992171470546E-4</c:v>
                </c:pt>
                <c:pt idx="359">
                  <c:v>-4.2971659802894524E-3</c:v>
                </c:pt>
                <c:pt idx="360">
                  <c:v>7.7579855816631163E-3</c:v>
                </c:pt>
                <c:pt idx="361">
                  <c:v>1.8184949045770815E-4</c:v>
                </c:pt>
                <c:pt idx="362">
                  <c:v>1.2466263982574693E-2</c:v>
                </c:pt>
                <c:pt idx="363">
                  <c:v>1.5542962741319203E-2</c:v>
                </c:pt>
                <c:pt idx="364">
                  <c:v>-1.1679327367832783E-2</c:v>
                </c:pt>
                <c:pt idx="365">
                  <c:v>1.3715926789931172E-2</c:v>
                </c:pt>
                <c:pt idx="366">
                  <c:v>-9.1528306986853047E-3</c:v>
                </c:pt>
                <c:pt idx="367">
                  <c:v>1.294924730033579E-2</c:v>
                </c:pt>
                <c:pt idx="368">
                  <c:v>-8.8165558195324695E-4</c:v>
                </c:pt>
                <c:pt idx="369">
                  <c:v>-1.6771421793140583E-3</c:v>
                </c:pt>
                <c:pt idx="370">
                  <c:v>1.0545812949434758E-2</c:v>
                </c:pt>
                <c:pt idx="371">
                  <c:v>3.8391370388085222E-3</c:v>
                </c:pt>
                <c:pt idx="372">
                  <c:v>-1.6507579388445191E-2</c:v>
                </c:pt>
                <c:pt idx="373">
                  <c:v>-9.5183639252528311E-3</c:v>
                </c:pt>
                <c:pt idx="374">
                  <c:v>-2.0315815490194119E-2</c:v>
                </c:pt>
                <c:pt idx="375">
                  <c:v>1.1337476363646399E-2</c:v>
                </c:pt>
                <c:pt idx="376">
                  <c:v>-1.986038627511422E-3</c:v>
                </c:pt>
                <c:pt idx="377">
                  <c:v>-1.3556188468072369E-2</c:v>
                </c:pt>
                <c:pt idx="378">
                  <c:v>1.7434372410694648E-2</c:v>
                </c:pt>
                <c:pt idx="379">
                  <c:v>-4.6013941679375076E-3</c:v>
                </c:pt>
                <c:pt idx="380">
                  <c:v>-2.4447031946724773E-3</c:v>
                </c:pt>
                <c:pt idx="381">
                  <c:v>-2.6324176910134979E-3</c:v>
                </c:pt>
                <c:pt idx="382">
                  <c:v>-5.6512376556473332E-3</c:v>
                </c:pt>
                <c:pt idx="383">
                  <c:v>1.3437607394160007E-2</c:v>
                </c:pt>
                <c:pt idx="384">
                  <c:v>1.0816960267366383E-3</c:v>
                </c:pt>
                <c:pt idx="385">
                  <c:v>6.2864695395114826E-3</c:v>
                </c:pt>
                <c:pt idx="386">
                  <c:v>3.4854128586068989E-3</c:v>
                </c:pt>
                <c:pt idx="387">
                  <c:v>-1.7095918389978308E-2</c:v>
                </c:pt>
                <c:pt idx="388">
                  <c:v>-2.4157360053875875E-2</c:v>
                </c:pt>
                <c:pt idx="389">
                  <c:v>1.0082907257547876E-2</c:v>
                </c:pt>
                <c:pt idx="390">
                  <c:v>9.0705494575169295E-3</c:v>
                </c:pt>
                <c:pt idx="391">
                  <c:v>5.548250239889984E-3</c:v>
                </c:pt>
                <c:pt idx="392">
                  <c:v>8.3999989635635316E-3</c:v>
                </c:pt>
                <c:pt idx="393">
                  <c:v>2.7843668174411043E-3</c:v>
                </c:pt>
                <c:pt idx="394">
                  <c:v>-8.2860790534021039E-3</c:v>
                </c:pt>
                <c:pt idx="395">
                  <c:v>-1.2669633210206177E-3</c:v>
                </c:pt>
                <c:pt idx="396">
                  <c:v>3.796084519739203E-3</c:v>
                </c:pt>
                <c:pt idx="397">
                  <c:v>5.4117451524271097E-4</c:v>
                </c:pt>
                <c:pt idx="398">
                  <c:v>7.6346336611833824E-3</c:v>
                </c:pt>
                <c:pt idx="399">
                  <c:v>7.6656157818753385E-3</c:v>
                </c:pt>
                <c:pt idx="400">
                  <c:v>6.4610177958739686E-3</c:v>
                </c:pt>
                <c:pt idx="401">
                  <c:v>2.6431949832933952E-3</c:v>
                </c:pt>
                <c:pt idx="402">
                  <c:v>1.9517900769671664E-2</c:v>
                </c:pt>
                <c:pt idx="403">
                  <c:v>4.9064015089109745E-3</c:v>
                </c:pt>
                <c:pt idx="404">
                  <c:v>-4.9064015089110603E-3</c:v>
                </c:pt>
                <c:pt idx="405">
                  <c:v>5.5072786280400731E-3</c:v>
                </c:pt>
                <c:pt idx="406">
                  <c:v>7.4381782287775873E-3</c:v>
                </c:pt>
                <c:pt idx="407">
                  <c:v>-2.9003109439399897E-3</c:v>
                </c:pt>
                <c:pt idx="408">
                  <c:v>8.5910615764878146E-3</c:v>
                </c:pt>
                <c:pt idx="409">
                  <c:v>-1.6938131091201415E-4</c:v>
                </c:pt>
                <c:pt idx="410">
                  <c:v>8.8551721124798029E-3</c:v>
                </c:pt>
                <c:pt idx="411">
                  <c:v>-1.0126643037665351E-2</c:v>
                </c:pt>
                <c:pt idx="412">
                  <c:v>-3.8241323377400695E-3</c:v>
                </c:pt>
                <c:pt idx="413">
                  <c:v>-7.5207374445207349E-3</c:v>
                </c:pt>
                <c:pt idx="414">
                  <c:v>4.8778501740985103E-3</c:v>
                </c:pt>
                <c:pt idx="415">
                  <c:v>-1.7943327732330479E-3</c:v>
                </c:pt>
                <c:pt idx="416">
                  <c:v>4.1817730193690738E-3</c:v>
                </c:pt>
                <c:pt idx="417">
                  <c:v>7.8045705239960621E-3</c:v>
                </c:pt>
                <c:pt idx="418">
                  <c:v>8.6661314573194485E-3</c:v>
                </c:pt>
                <c:pt idx="419">
                  <c:v>5.8469600370539155E-3</c:v>
                </c:pt>
                <c:pt idx="420">
                  <c:v>-4.7585261354926075E-3</c:v>
                </c:pt>
                <c:pt idx="421">
                  <c:v>1.2576788454627006E-3</c:v>
                </c:pt>
                <c:pt idx="422">
                  <c:v>-1.6474811478495544E-2</c:v>
                </c:pt>
                <c:pt idx="423">
                  <c:v>-1.510630614349184E-2</c:v>
                </c:pt>
                <c:pt idx="424">
                  <c:v>8.6450456814656516E-4</c:v>
                </c:pt>
                <c:pt idx="425">
                  <c:v>-6.9151793027077426E-4</c:v>
                </c:pt>
                <c:pt idx="426">
                  <c:v>-1.6301652962360188E-2</c:v>
                </c:pt>
                <c:pt idx="427">
                  <c:v>-1.7644628340422366E-2</c:v>
                </c:pt>
                <c:pt idx="428">
                  <c:v>9.8350826590440669E-4</c:v>
                </c:pt>
                <c:pt idx="429">
                  <c:v>1.6072875356103967E-3</c:v>
                </c:pt>
                <c:pt idx="430">
                  <c:v>6.7579380030286969E-3</c:v>
                </c:pt>
                <c:pt idx="431">
                  <c:v>-7.8291982497917818E-3</c:v>
                </c:pt>
                <c:pt idx="432">
                  <c:v>2.4977671830186264E-3</c:v>
                </c:pt>
                <c:pt idx="433">
                  <c:v>7.3676677962758582E-3</c:v>
                </c:pt>
                <c:pt idx="434">
                  <c:v>-1.066958369805357E-2</c:v>
                </c:pt>
                <c:pt idx="435">
                  <c:v>-1.7894275906022408E-3</c:v>
                </c:pt>
                <c:pt idx="436">
                  <c:v>-1.0894618212754432E-2</c:v>
                </c:pt>
                <c:pt idx="437">
                  <c:v>8.384095206290727E-3</c:v>
                </c:pt>
                <c:pt idx="438">
                  <c:v>4.2999505970661156E-3</c:v>
                </c:pt>
                <c:pt idx="439">
                  <c:v>9.8280527415547047E-4</c:v>
                </c:pt>
                <c:pt idx="440">
                  <c:v>-4.2957175735012188E-3</c:v>
                </c:pt>
                <c:pt idx="441">
                  <c:v>2.7597738683513156E-2</c:v>
                </c:pt>
                <c:pt idx="442">
                  <c:v>-2.358422615003648E-3</c:v>
                </c:pt>
                <c:pt idx="443">
                  <c:v>8.7070636436039819E-3</c:v>
                </c:pt>
                <c:pt idx="444">
                  <c:v>1.6934269011256293E-2</c:v>
                </c:pt>
                <c:pt idx="445">
                  <c:v>1.6316887708839465E-2</c:v>
                </c:pt>
                <c:pt idx="446">
                  <c:v>-8.9286092827444655E-3</c:v>
                </c:pt>
                <c:pt idx="447">
                  <c:v>-9.8632152135643414E-3</c:v>
                </c:pt>
                <c:pt idx="448">
                  <c:v>2.7306044646870967E-3</c:v>
                </c:pt>
                <c:pt idx="449">
                  <c:v>4.7607462433056922E-3</c:v>
                </c:pt>
                <c:pt idx="450">
                  <c:v>6.1720336332174381E-3</c:v>
                </c:pt>
                <c:pt idx="451">
                  <c:v>4.709040343858972E-3</c:v>
                </c:pt>
                <c:pt idx="452">
                  <c:v>-1.0626685460554173E-2</c:v>
                </c:pt>
                <c:pt idx="453">
                  <c:v>-3.1421480871448187E-3</c:v>
                </c:pt>
                <c:pt idx="454">
                  <c:v>-1.0516987939460796E-2</c:v>
                </c:pt>
                <c:pt idx="455">
                  <c:v>-8.0258710327628935E-3</c:v>
                </c:pt>
                <c:pt idx="456">
                  <c:v>8.5415110627505269E-3</c:v>
                </c:pt>
                <c:pt idx="457">
                  <c:v>-5.8590602547784242E-3</c:v>
                </c:pt>
                <c:pt idx="458">
                  <c:v>-4.7642029749084503E-3</c:v>
                </c:pt>
                <c:pt idx="459">
                  <c:v>-1.4771613186345411E-3</c:v>
                </c:pt>
                <c:pt idx="460">
                  <c:v>-1.5664444541488344E-3</c:v>
                </c:pt>
                <c:pt idx="461">
                  <c:v>-3.4898050324225004E-3</c:v>
                </c:pt>
                <c:pt idx="462">
                  <c:v>1.7481582273120173E-4</c:v>
                </c:pt>
                <c:pt idx="463">
                  <c:v>-9.0410856640406288E-3</c:v>
                </c:pt>
                <c:pt idx="464">
                  <c:v>-1.0637501757722578E-2</c:v>
                </c:pt>
                <c:pt idx="465">
                  <c:v>2.0988405827988003E-2</c:v>
                </c:pt>
                <c:pt idx="466">
                  <c:v>9.6400975628300797E-3</c:v>
                </c:pt>
                <c:pt idx="467">
                  <c:v>1.7271530292620558E-3</c:v>
                </c:pt>
                <c:pt idx="468">
                  <c:v>3.1013227365175484E-3</c:v>
                </c:pt>
                <c:pt idx="469">
                  <c:v>-7.771401962591064E-3</c:v>
                </c:pt>
                <c:pt idx="470">
                  <c:v>1.718845900101033E-2</c:v>
                </c:pt>
                <c:pt idx="471">
                  <c:v>7.6394695701771714E-3</c:v>
                </c:pt>
                <c:pt idx="472">
                  <c:v>-5.256502640139573E-3</c:v>
                </c:pt>
                <c:pt idx="473">
                  <c:v>-2.2125939263759639E-3</c:v>
                </c:pt>
                <c:pt idx="474">
                  <c:v>3.656620594683972E-3</c:v>
                </c:pt>
                <c:pt idx="475">
                  <c:v>-5.5325779276107932E-3</c:v>
                </c:pt>
                <c:pt idx="476">
                  <c:v>-7.883551630745252E-3</c:v>
                </c:pt>
                <c:pt idx="477">
                  <c:v>1.7191363072961044E-3</c:v>
                </c:pt>
                <c:pt idx="478">
                  <c:v>7.7847703284120891E-3</c:v>
                </c:pt>
                <c:pt idx="479">
                  <c:v>1.1859528962411598E-2</c:v>
                </c:pt>
                <c:pt idx="480">
                  <c:v>-8.3717696535593016E-3</c:v>
                </c:pt>
                <c:pt idx="481">
                  <c:v>2.0359584257414148E-3</c:v>
                </c:pt>
                <c:pt idx="482">
                  <c:v>1.3635443175361495E-2</c:v>
                </c:pt>
                <c:pt idx="483">
                  <c:v>6.0009678173701632E-3</c:v>
                </c:pt>
                <c:pt idx="484">
                  <c:v>-1.7465706329159196E-3</c:v>
                </c:pt>
                <c:pt idx="485">
                  <c:v>3.2271451057037125E-2</c:v>
                </c:pt>
                <c:pt idx="486">
                  <c:v>-1.0451790558345239E-2</c:v>
                </c:pt>
                <c:pt idx="487">
                  <c:v>0</c:v>
                </c:pt>
                <c:pt idx="488">
                  <c:v>1.9527885111552024E-3</c:v>
                </c:pt>
                <c:pt idx="489">
                  <c:v>-4.6441614951976051E-3</c:v>
                </c:pt>
                <c:pt idx="490">
                  <c:v>8.3975818095695272E-3</c:v>
                </c:pt>
                <c:pt idx="491">
                  <c:v>4.6170669482279098E-3</c:v>
                </c:pt>
                <c:pt idx="492">
                  <c:v>4.4349852561597104E-3</c:v>
                </c:pt>
                <c:pt idx="493">
                  <c:v>-7.9160620319428682E-3</c:v>
                </c:pt>
                <c:pt idx="494">
                  <c:v>2.5917231779666616E-3</c:v>
                </c:pt>
                <c:pt idx="495">
                  <c:v>-7.0619646731686818E-3</c:v>
                </c:pt>
                <c:pt idx="496">
                  <c:v>9.162817938476708E-3</c:v>
                </c:pt>
                <c:pt idx="497">
                  <c:v>1.0598248531521189E-2</c:v>
                </c:pt>
                <c:pt idx="498">
                  <c:v>-3.1952275319132456E-4</c:v>
                </c:pt>
                <c:pt idx="499">
                  <c:v>7.9907324611094683E-5</c:v>
                </c:pt>
                <c:pt idx="500">
                  <c:v>1.5963981742095382E-3</c:v>
                </c:pt>
                <c:pt idx="501">
                  <c:v>3.9873572084976329E-4</c:v>
                </c:pt>
                <c:pt idx="502">
                  <c:v>-1.3969380216926315E-2</c:v>
                </c:pt>
                <c:pt idx="503">
                  <c:v>1.050438554511081E-3</c:v>
                </c:pt>
                <c:pt idx="504">
                  <c:v>-6.8884570537271787E-3</c:v>
                </c:pt>
                <c:pt idx="505">
                  <c:v>-1.6563227987706895E-2</c:v>
                </c:pt>
                <c:pt idx="506">
                  <c:v>9.1355021009308854E-3</c:v>
                </c:pt>
                <c:pt idx="507">
                  <c:v>-3.2824131057198835E-3</c:v>
                </c:pt>
                <c:pt idx="508">
                  <c:v>-1.3405273834112283E-2</c:v>
                </c:pt>
                <c:pt idx="509">
                  <c:v>-1.2321519004463403E-2</c:v>
                </c:pt>
                <c:pt idx="510">
                  <c:v>-2.9561956271834063E-3</c:v>
                </c:pt>
                <c:pt idx="511">
                  <c:v>-2.625661427787388E-3</c:v>
                </c:pt>
                <c:pt idx="512">
                  <c:v>7.6297766973075238E-4</c:v>
                </c:pt>
                <c:pt idx="513">
                  <c:v>-3.82082300307328E-3</c:v>
                </c:pt>
                <c:pt idx="514">
                  <c:v>8.04916197695257E-3</c:v>
                </c:pt>
                <c:pt idx="515">
                  <c:v>-4.3131086620420986E-3</c:v>
                </c:pt>
                <c:pt idx="516">
                  <c:v>4.5662298154075607E-3</c:v>
                </c:pt>
                <c:pt idx="517">
                  <c:v>1.3489854600434146E-3</c:v>
                </c:pt>
                <c:pt idx="518">
                  <c:v>0</c:v>
                </c:pt>
                <c:pt idx="519">
                  <c:v>-5.0568670431807834E-4</c:v>
                </c:pt>
                <c:pt idx="520">
                  <c:v>-8.4329875572532805E-4</c:v>
                </c:pt>
                <c:pt idx="521">
                  <c:v>2.0227379400519804E-3</c:v>
                </c:pt>
                <c:pt idx="522">
                  <c:v>2.1026979137239469E-3</c:v>
                </c:pt>
                <c:pt idx="523">
                  <c:v>-1.0218387492370518E-2</c:v>
                </c:pt>
                <c:pt idx="524">
                  <c:v>-4.4236277883339141E-3</c:v>
                </c:pt>
                <c:pt idx="525">
                  <c:v>-7.6169553429030175E-3</c:v>
                </c:pt>
                <c:pt idx="526">
                  <c:v>-4.6499815749668381E-3</c:v>
                </c:pt>
                <c:pt idx="527">
                  <c:v>-1.5745594331806747E-2</c:v>
                </c:pt>
                <c:pt idx="528">
                  <c:v>3.8360385380851729E-2</c:v>
                </c:pt>
                <c:pt idx="529">
                  <c:v>-5.5847452796906711E-3</c:v>
                </c:pt>
                <c:pt idx="530">
                  <c:v>-2.6482521575292402E-2</c:v>
                </c:pt>
                <c:pt idx="531">
                  <c:v>1.2640925410810223E-2</c:v>
                </c:pt>
                <c:pt idx="532">
                  <c:v>8.5979736833258279E-5</c:v>
                </c:pt>
                <c:pt idx="533">
                  <c:v>-5.8671415012635552E-3</c:v>
                </c:pt>
                <c:pt idx="534">
                  <c:v>6.2972232356850767E-3</c:v>
                </c:pt>
                <c:pt idx="535">
                  <c:v>-1.1763828516918358E-2</c:v>
                </c:pt>
                <c:pt idx="536">
                  <c:v>-1.0320190171329487E-2</c:v>
                </c:pt>
                <c:pt idx="537">
                  <c:v>-8.3866941611408299E-3</c:v>
                </c:pt>
                <c:pt idx="538">
                  <c:v>-5.9574788717393036E-3</c:v>
                </c:pt>
                <c:pt idx="539">
                  <c:v>8.4366621563806039E-3</c:v>
                </c:pt>
                <c:pt idx="540">
                  <c:v>1.1430659025442231E-2</c:v>
                </c:pt>
                <c:pt idx="541">
                  <c:v>-1.8975844609106E-2</c:v>
                </c:pt>
                <c:pt idx="542">
                  <c:v>4.4452449188334634E-3</c:v>
                </c:pt>
                <c:pt idx="543">
                  <c:v>-3.2876063333864705E-3</c:v>
                </c:pt>
                <c:pt idx="544">
                  <c:v>-1.9592607327162635E-2</c:v>
                </c:pt>
                <c:pt idx="545">
                  <c:v>6.4233123671923343E-3</c:v>
                </c:pt>
                <c:pt idx="546">
                  <c:v>-3.4326789023777808E-3</c:v>
                </c:pt>
                <c:pt idx="547">
                  <c:v>3.3370541810943212E-2</c:v>
                </c:pt>
                <c:pt idx="548">
                  <c:v>-1.9273025159263649E-3</c:v>
                </c:pt>
                <c:pt idx="549">
                  <c:v>-1.6674872955495059E-3</c:v>
                </c:pt>
                <c:pt idx="550">
                  <c:v>9.9633671632064873E-3</c:v>
                </c:pt>
                <c:pt idx="551">
                  <c:v>1.1329580947746069E-3</c:v>
                </c:pt>
                <c:pt idx="552">
                  <c:v>8.6723357935471548E-3</c:v>
                </c:pt>
                <c:pt idx="553">
                  <c:v>2.5009731545846221E-3</c:v>
                </c:pt>
                <c:pt idx="554">
                  <c:v>-6.3941907305062199E-3</c:v>
                </c:pt>
                <c:pt idx="555">
                  <c:v>-3.9084339790781382E-3</c:v>
                </c:pt>
                <c:pt idx="556">
                  <c:v>1.3044630919543982E-3</c:v>
                </c:pt>
                <c:pt idx="557">
                  <c:v>-1.6385864239055213E-2</c:v>
                </c:pt>
                <c:pt idx="558">
                  <c:v>6.6041738609129924E-3</c:v>
                </c:pt>
                <c:pt idx="559">
                  <c:v>1.3252122321906255E-2</c:v>
                </c:pt>
                <c:pt idx="560">
                  <c:v>3.6310081848836837E-3</c:v>
                </c:pt>
                <c:pt idx="561">
                  <c:v>2.929809187105861E-3</c:v>
                </c:pt>
                <c:pt idx="562">
                  <c:v>4.9781359852535782E-3</c:v>
                </c:pt>
                <c:pt idx="563">
                  <c:v>-9.0303991969117505E-3</c:v>
                </c:pt>
                <c:pt idx="564">
                  <c:v>7.7453176618854916E-3</c:v>
                </c:pt>
                <c:pt idx="565">
                  <c:v>-1.544277257332471E-3</c:v>
                </c:pt>
                <c:pt idx="566">
                  <c:v>-2.7947656864937973E-2</c:v>
                </c:pt>
                <c:pt idx="567">
                  <c:v>2.1167620168044245E-3</c:v>
                </c:pt>
                <c:pt idx="568">
                  <c:v>9.5576675752888779E-3</c:v>
                </c:pt>
                <c:pt idx="569">
                  <c:v>1.0466847304082831E-3</c:v>
                </c:pt>
                <c:pt idx="570">
                  <c:v>4.3493444373715476E-3</c:v>
                </c:pt>
                <c:pt idx="571">
                  <c:v>-6.9680155314474964E-3</c:v>
                </c:pt>
                <c:pt idx="572">
                  <c:v>-8.4263415059132891E-3</c:v>
                </c:pt>
                <c:pt idx="573">
                  <c:v>8.8158860558576471E-5</c:v>
                </c:pt>
                <c:pt idx="574">
                  <c:v>3.431436393451268E-3</c:v>
                </c:pt>
                <c:pt idx="575">
                  <c:v>-8.8222866014814622E-3</c:v>
                </c:pt>
                <c:pt idx="576">
                  <c:v>2.7432907281135185E-3</c:v>
                </c:pt>
                <c:pt idx="577">
                  <c:v>5.9033399490836863E-3</c:v>
                </c:pt>
                <c:pt idx="578">
                  <c:v>-4.0492928372724045E-3</c:v>
                </c:pt>
                <c:pt idx="579">
                  <c:v>4.9274043128661165E-3</c:v>
                </c:pt>
                <c:pt idx="580">
                  <c:v>-1.2719923602059612E-2</c:v>
                </c:pt>
                <c:pt idx="581">
                  <c:v>-4.0976278003809537E-3</c:v>
                </c:pt>
                <c:pt idx="582">
                  <c:v>-3.3081114291344028E-3</c:v>
                </c:pt>
                <c:pt idx="583">
                  <c:v>1.7906931231614462E-4</c:v>
                </c:pt>
                <c:pt idx="584">
                  <c:v>1.6104586347936664E-3</c:v>
                </c:pt>
                <c:pt idx="585">
                  <c:v>-2.775149858389666E-3</c:v>
                </c:pt>
                <c:pt idx="586">
                  <c:v>1.3437284758345458E-3</c:v>
                </c:pt>
                <c:pt idx="587">
                  <c:v>-9.4445954870957267E-3</c:v>
                </c:pt>
                <c:pt idx="588">
                  <c:v>1.264442544588648E-3</c:v>
                </c:pt>
                <c:pt idx="589">
                  <c:v>1.6737946365450604E-2</c:v>
                </c:pt>
                <c:pt idx="590">
                  <c:v>3.4557608457090505E-3</c:v>
                </c:pt>
                <c:pt idx="591">
                  <c:v>-8.6173144207442633E-3</c:v>
                </c:pt>
                <c:pt idx="592">
                  <c:v>0</c:v>
                </c:pt>
                <c:pt idx="593">
                  <c:v>4.2734726609850605E-3</c:v>
                </c:pt>
                <c:pt idx="594">
                  <c:v>-4.4519693752519181E-3</c:v>
                </c:pt>
                <c:pt idx="595">
                  <c:v>1.268028544811616E-2</c:v>
                </c:pt>
                <c:pt idx="596">
                  <c:v>8.8137174235947474E-5</c:v>
                </c:pt>
                <c:pt idx="597">
                  <c:v>5.2724033318203318E-3</c:v>
                </c:pt>
                <c:pt idx="598">
                  <c:v>-4.7439309536829403E-3</c:v>
                </c:pt>
                <c:pt idx="599">
                  <c:v>1.0773070884001141E-2</c:v>
                </c:pt>
                <c:pt idx="600">
                  <c:v>2.0885685533580107E-3</c:v>
                </c:pt>
                <c:pt idx="601">
                  <c:v>-1.7385385422830681E-4</c:v>
                </c:pt>
                <c:pt idx="602">
                  <c:v>5.0303140322862537E-3</c:v>
                </c:pt>
                <c:pt idx="603">
                  <c:v>-1.6450453260258113E-3</c:v>
                </c:pt>
                <c:pt idx="604">
                  <c:v>2.4233972796417827E-3</c:v>
                </c:pt>
                <c:pt idx="605">
                  <c:v>-1.0379127121539888E-3</c:v>
                </c:pt>
                <c:pt idx="606">
                  <c:v>-3.5542162865696129E-3</c:v>
                </c:pt>
                <c:pt idx="607">
                  <c:v>-5.7481697425388178E-3</c:v>
                </c:pt>
                <c:pt idx="608">
                  <c:v>-1.4605189452829348E-2</c:v>
                </c:pt>
                <c:pt idx="609">
                  <c:v>-7.5619642565863798E-3</c:v>
                </c:pt>
                <c:pt idx="610">
                  <c:v>2.4261254296988093E-2</c:v>
                </c:pt>
                <c:pt idx="611">
                  <c:v>5.7361241266708097E-3</c:v>
                </c:pt>
                <c:pt idx="612">
                  <c:v>9.6594288830455233E-3</c:v>
                </c:pt>
                <c:pt idx="613">
                  <c:v>-1.8900405338877935E-3</c:v>
                </c:pt>
                <c:pt idx="614">
                  <c:v>-6.9678088803895475E-3</c:v>
                </c:pt>
                <c:pt idx="615">
                  <c:v>-6.7979936693576982E-3</c:v>
                </c:pt>
                <c:pt idx="616">
                  <c:v>1.0958555579716601E-2</c:v>
                </c:pt>
                <c:pt idx="617">
                  <c:v>6.5523349034614107E-3</c:v>
                </c:pt>
                <c:pt idx="618">
                  <c:v>-1.0712896813820223E-2</c:v>
                </c:pt>
                <c:pt idx="619">
                  <c:v>-5.3124502474869249E-3</c:v>
                </c:pt>
                <c:pt idx="620">
                  <c:v>1.8321264008090577E-3</c:v>
                </c:pt>
                <c:pt idx="621">
                  <c:v>1.8287019393515734E-3</c:v>
                </c:pt>
                <c:pt idx="622">
                  <c:v>-9.352809433571467E-3</c:v>
                </c:pt>
                <c:pt idx="623">
                  <c:v>3.2440149095793341E-3</c:v>
                </c:pt>
                <c:pt idx="624">
                  <c:v>-8.7572329288349341E-4</c:v>
                </c:pt>
                <c:pt idx="625">
                  <c:v>1.6336804714815658E-2</c:v>
                </c:pt>
                <c:pt idx="626">
                  <c:v>-2.9347993087101218E-3</c:v>
                </c:pt>
                <c:pt idx="627">
                  <c:v>-1.4706358791422437E-3</c:v>
                </c:pt>
                <c:pt idx="628">
                  <c:v>6.9018903083497996E-3</c:v>
                </c:pt>
                <c:pt idx="629">
                  <c:v>1.2304714511504104E-2</c:v>
                </c:pt>
                <c:pt idx="630">
                  <c:v>4.0681751393448397E-3</c:v>
                </c:pt>
                <c:pt idx="631">
                  <c:v>-3.8134434040325363E-3</c:v>
                </c:pt>
                <c:pt idx="632">
                  <c:v>-5.7902064584769361E-3</c:v>
                </c:pt>
                <c:pt idx="633">
                  <c:v>-7.3712547899517211E-3</c:v>
                </c:pt>
                <c:pt idx="634">
                  <c:v>-6.9060701846788532E-3</c:v>
                </c:pt>
                <c:pt idx="635">
                  <c:v>-1.2134840774678719E-3</c:v>
                </c:pt>
                <c:pt idx="636">
                  <c:v>1.1268350898451737E-3</c:v>
                </c:pt>
                <c:pt idx="637">
                  <c:v>1.7322608053537729E-4</c:v>
                </c:pt>
                <c:pt idx="638">
                  <c:v>7.0775334624349753E-3</c:v>
                </c:pt>
                <c:pt idx="639">
                  <c:v>-8.5966477675243364E-5</c:v>
                </c:pt>
                <c:pt idx="640">
                  <c:v>-7.7713990092637669E-3</c:v>
                </c:pt>
                <c:pt idx="641">
                  <c:v>-1.2143261341202574E-3</c:v>
                </c:pt>
                <c:pt idx="642">
                  <c:v>9.41566625200271E-3</c:v>
                </c:pt>
                <c:pt idx="643">
                  <c:v>-3.4397463094343648E-4</c:v>
                </c:pt>
                <c:pt idx="644">
                  <c:v>-5.4331280494902493E-3</c:v>
                </c:pt>
                <c:pt idx="645">
                  <c:v>-1.2979880777030542E-3</c:v>
                </c:pt>
                <c:pt idx="646">
                  <c:v>-2.8614276946062772E-3</c:v>
                </c:pt>
                <c:pt idx="647">
                  <c:v>2.4284332664520148E-3</c:v>
                </c:pt>
                <c:pt idx="648">
                  <c:v>2.6817591832581904E-3</c:v>
                </c:pt>
                <c:pt idx="649">
                  <c:v>5.1701823561129895E-3</c:v>
                </c:pt>
                <c:pt idx="650">
                  <c:v>-2.5786292065557481E-4</c:v>
                </c:pt>
                <c:pt idx="651">
                  <c:v>9.7528335826270619E-3</c:v>
                </c:pt>
                <c:pt idx="652">
                  <c:v>6.9354822356626072E-3</c:v>
                </c:pt>
                <c:pt idx="653">
                  <c:v>1.3559619495029458E-3</c:v>
                </c:pt>
                <c:pt idx="654">
                  <c:v>-5.929897454932003E-4</c:v>
                </c:pt>
                <c:pt idx="655">
                  <c:v>-5.5232490434332969E-3</c:v>
                </c:pt>
                <c:pt idx="656">
                  <c:v>3.9118985636841892E-3</c:v>
                </c:pt>
                <c:pt idx="657">
                  <c:v>2.5458367438717621E-4</c:v>
                </c:pt>
                <c:pt idx="658">
                  <c:v>-9.0351627397446781E-3</c:v>
                </c:pt>
                <c:pt idx="659">
                  <c:v>8.1013272736460851E-3</c:v>
                </c:pt>
                <c:pt idx="660">
                  <c:v>-5.9630201272853588E-3</c:v>
                </c:pt>
                <c:pt idx="661">
                  <c:v>4.3480345143379747E-3</c:v>
                </c:pt>
                <c:pt idx="662">
                  <c:v>3.4016497640329763E-4</c:v>
                </c:pt>
                <c:pt idx="663">
                  <c:v>4.6663944913469552E-3</c:v>
                </c:pt>
                <c:pt idx="664">
                  <c:v>-5.0065594677502793E-3</c:v>
                </c:pt>
                <c:pt idx="665">
                  <c:v>-3.6647216178584802E-3</c:v>
                </c:pt>
                <c:pt idx="666">
                  <c:v>1.5083739742587662E-2</c:v>
                </c:pt>
                <c:pt idx="667">
                  <c:v>-6.0739294833365241E-3</c:v>
                </c:pt>
                <c:pt idx="668">
                  <c:v>-5.4301772424154016E-3</c:v>
                </c:pt>
                <c:pt idx="669">
                  <c:v>2.8884195767565519E-3</c:v>
                </c:pt>
                <c:pt idx="670">
                  <c:v>2.2878849712054889E-3</c:v>
                </c:pt>
                <c:pt idx="671">
                  <c:v>-8.4672603582515535E-4</c:v>
                </c:pt>
                <c:pt idx="672">
                  <c:v>1.2960909570873737E-2</c:v>
                </c:pt>
                <c:pt idx="673">
                  <c:v>-1.5080902566295656E-2</c:v>
                </c:pt>
                <c:pt idx="674">
                  <c:v>1.1478860655202289E-2</c:v>
                </c:pt>
                <c:pt idx="675">
                  <c:v>1.6780336427552658E-4</c:v>
                </c:pt>
                <c:pt idx="676">
                  <c:v>-1.4274226491772866E-3</c:v>
                </c:pt>
                <c:pt idx="677">
                  <c:v>-3.113841393193852E-3</c:v>
                </c:pt>
                <c:pt idx="678">
                  <c:v>5.2123025905124031E-3</c:v>
                </c:pt>
                <c:pt idx="679">
                  <c:v>-5.8025014418451983E-3</c:v>
                </c:pt>
                <c:pt idx="680">
                  <c:v>7.4780861086824928E-3</c:v>
                </c:pt>
                <c:pt idx="681">
                  <c:v>9.5806209007751175E-3</c:v>
                </c:pt>
                <c:pt idx="682">
                  <c:v>2.4842964596324354E-3</c:v>
                </c:pt>
                <c:pt idx="683">
                  <c:v>5.8549507537379595E-3</c:v>
                </c:pt>
                <c:pt idx="684">
                  <c:v>-2.7170680313858319E-3</c:v>
                </c:pt>
                <c:pt idx="685">
                  <c:v>8.2411691069309446E-4</c:v>
                </c:pt>
                <c:pt idx="686">
                  <c:v>-2.4744609870459601E-3</c:v>
                </c:pt>
                <c:pt idx="687">
                  <c:v>1.2379958629747325E-3</c:v>
                </c:pt>
                <c:pt idx="688">
                  <c:v>-2.2294482241714225E-3</c:v>
                </c:pt>
                <c:pt idx="689">
                  <c:v>9.089125849561934E-4</c:v>
                </c:pt>
                <c:pt idx="690">
                  <c:v>3.9564479264954664E-3</c:v>
                </c:pt>
                <c:pt idx="691">
                  <c:v>-1.7290316256820786E-3</c:v>
                </c:pt>
                <c:pt idx="692">
                  <c:v>3.0834115336494449E-2</c:v>
                </c:pt>
                <c:pt idx="693">
                  <c:v>1.4752810853022633E-2</c:v>
                </c:pt>
                <c:pt idx="694">
                  <c:v>-3.2333419639372874E-3</c:v>
                </c:pt>
                <c:pt idx="695">
                  <c:v>-3.8779553583476608E-3</c:v>
                </c:pt>
                <c:pt idx="696">
                  <c:v>4.7564401034003943E-4</c:v>
                </c:pt>
                <c:pt idx="697">
                  <c:v>-1.8245655598048377E-3</c:v>
                </c:pt>
                <c:pt idx="698">
                  <c:v>-4.5362350258746275E-3</c:v>
                </c:pt>
                <c:pt idx="699">
                  <c:v>2.7082753869723812E-3</c:v>
                </c:pt>
                <c:pt idx="700">
                  <c:v>5.7111310602707263E-3</c:v>
                </c:pt>
                <c:pt idx="701">
                  <c:v>-3.3275097879621809E-3</c:v>
                </c:pt>
                <c:pt idx="702">
                  <c:v>3.7229342888040052E-3</c:v>
                </c:pt>
                <c:pt idx="703">
                  <c:v>1.5809255241979296E-4</c:v>
                </c:pt>
                <c:pt idx="704">
                  <c:v>-5.3105109672420773E-3</c:v>
                </c:pt>
                <c:pt idx="705">
                  <c:v>-2.5463494006460249E-3</c:v>
                </c:pt>
                <c:pt idx="706">
                  <c:v>1.6671667589046424E-2</c:v>
                </c:pt>
                <c:pt idx="707">
                  <c:v>-1.5477243409819338E-2</c:v>
                </c:pt>
                <c:pt idx="708">
                  <c:v>-9.5543699086032873E-4</c:v>
                </c:pt>
                <c:pt idx="709">
                  <c:v>-1.7539765280941005E-3</c:v>
                </c:pt>
                <c:pt idx="710">
                  <c:v>0</c:v>
                </c:pt>
                <c:pt idx="711">
                  <c:v>-4.4785491028871503E-3</c:v>
                </c:pt>
                <c:pt idx="712">
                  <c:v>8.2219432701812357E-3</c:v>
                </c:pt>
                <c:pt idx="713">
                  <c:v>1.0281610538470695E-2</c:v>
                </c:pt>
                <c:pt idx="714">
                  <c:v>-6.9482907698113243E-3</c:v>
                </c:pt>
                <c:pt idx="715">
                  <c:v>-7.4757908971810278E-3</c:v>
                </c:pt>
                <c:pt idx="716">
                  <c:v>2.7245768692505605E-2</c:v>
                </c:pt>
                <c:pt idx="717">
                  <c:v>-2.4888567756035733E-3</c:v>
                </c:pt>
                <c:pt idx="718">
                  <c:v>3.8085621385488223E-3</c:v>
                </c:pt>
                <c:pt idx="719">
                  <c:v>-1.5086007196857477E-2</c:v>
                </c:pt>
                <c:pt idx="720">
                  <c:v>-5.6867808813465016E-3</c:v>
                </c:pt>
                <c:pt idx="721">
                  <c:v>-1.5566047776740847E-2</c:v>
                </c:pt>
                <c:pt idx="722">
                  <c:v>-1.0920279888959359E-2</c:v>
                </c:pt>
                <c:pt idx="723">
                  <c:v>1.3732078656197744E-2</c:v>
                </c:pt>
                <c:pt idx="724">
                  <c:v>2.9796303307804615E-2</c:v>
                </c:pt>
                <c:pt idx="725">
                  <c:v>1.437984356020686E-2</c:v>
                </c:pt>
                <c:pt idx="726">
                  <c:v>1.9936700411873954E-3</c:v>
                </c:pt>
                <c:pt idx="727">
                  <c:v>3.8297712185894449E-4</c:v>
                </c:pt>
                <c:pt idx="728">
                  <c:v>-1.1492499129820576E-3</c:v>
                </c:pt>
                <c:pt idx="729">
                  <c:v>3.6730734025455982E-3</c:v>
                </c:pt>
                <c:pt idx="730">
                  <c:v>1.0687759582297641E-3</c:v>
                </c:pt>
                <c:pt idx="731">
                  <c:v>6.6162049977158107E-3</c:v>
                </c:pt>
                <c:pt idx="732">
                  <c:v>8.0777041679195843E-3</c:v>
                </c:pt>
                <c:pt idx="733">
                  <c:v>2.778059091097118E-3</c:v>
                </c:pt>
                <c:pt idx="734">
                  <c:v>6.7255478325319888E-3</c:v>
                </c:pt>
                <c:pt idx="735">
                  <c:v>1.6838138937547636E-2</c:v>
                </c:pt>
                <c:pt idx="736">
                  <c:v>-3.6625823325297499E-4</c:v>
                </c:pt>
                <c:pt idx="737">
                  <c:v>4.3130063029912669E-3</c:v>
                </c:pt>
                <c:pt idx="738">
                  <c:v>4.512456388836154E-3</c:v>
                </c:pt>
                <c:pt idx="739">
                  <c:v>-1.4527623544333639E-4</c:v>
                </c:pt>
                <c:pt idx="740">
                  <c:v>-4.6589522116699481E-3</c:v>
                </c:pt>
                <c:pt idx="741">
                  <c:v>1.4984833096808579E-3</c:v>
                </c:pt>
                <c:pt idx="742">
                  <c:v>1.3134786695804854E-2</c:v>
                </c:pt>
                <c:pt idx="743">
                  <c:v>-1.6595927498303925E-3</c:v>
                </c:pt>
                <c:pt idx="744">
                  <c:v>-7.2177939539246882E-5</c:v>
                </c:pt>
                <c:pt idx="745">
                  <c:v>5.3299297028385206E-3</c:v>
                </c:pt>
                <c:pt idx="746">
                  <c:v>5.7301816507238177E-3</c:v>
                </c:pt>
                <c:pt idx="747">
                  <c:v>-5.4429368952592806E-3</c:v>
                </c:pt>
                <c:pt idx="748">
                  <c:v>3.369551255734112E-3</c:v>
                </c:pt>
                <c:pt idx="749">
                  <c:v>5.7242427392058867E-4</c:v>
                </c:pt>
                <c:pt idx="750">
                  <c:v>-6.6746434535511299E-3</c:v>
                </c:pt>
                <c:pt idx="751">
                  <c:v>6.3169062931832413E-3</c:v>
                </c:pt>
                <c:pt idx="752">
                  <c:v>1.6816621325454532E-2</c:v>
                </c:pt>
                <c:pt idx="753">
                  <c:v>-9.8556552827141022E-4</c:v>
                </c:pt>
                <c:pt idx="754">
                  <c:v>7.5779370464626201E-3</c:v>
                </c:pt>
                <c:pt idx="755">
                  <c:v>-2.5896422741714491E-3</c:v>
                </c:pt>
                <c:pt idx="756">
                  <c:v>2.3100485394002184E-3</c:v>
                </c:pt>
                <c:pt idx="757">
                  <c:v>1.6068425782001187E-3</c:v>
                </c:pt>
                <c:pt idx="758">
                  <c:v>-6.4430390061654659E-3</c:v>
                </c:pt>
                <c:pt idx="759">
                  <c:v>4.9759476989121032E-3</c:v>
                </c:pt>
                <c:pt idx="760">
                  <c:v>-1.969772043667305E-2</c:v>
                </c:pt>
                <c:pt idx="761">
                  <c:v>8.2369516307772284E-3</c:v>
                </c:pt>
                <c:pt idx="762">
                  <c:v>-2.5279715472268989E-2</c:v>
                </c:pt>
                <c:pt idx="763">
                  <c:v>2.2457891366898745E-3</c:v>
                </c:pt>
                <c:pt idx="764">
                  <c:v>-6.3884447704834835E-3</c:v>
                </c:pt>
                <c:pt idx="765">
                  <c:v>1.4604106948231341E-2</c:v>
                </c:pt>
                <c:pt idx="766">
                  <c:v>1.5878407782403316E-2</c:v>
                </c:pt>
                <c:pt idx="767">
                  <c:v>1.4824182364008265E-3</c:v>
                </c:pt>
                <c:pt idx="768">
                  <c:v>1.0106075413488666E-2</c:v>
                </c:pt>
                <c:pt idx="769">
                  <c:v>6.5422490011102516E-3</c:v>
                </c:pt>
                <c:pt idx="770">
                  <c:v>-3.4746364458922044E-3</c:v>
                </c:pt>
                <c:pt idx="771">
                  <c:v>-1.4629001278837113E-3</c:v>
                </c:pt>
                <c:pt idx="772">
                  <c:v>-6.974365550398954E-4</c:v>
                </c:pt>
                <c:pt idx="773">
                  <c:v>1.045972510675191E-3</c:v>
                </c:pt>
                <c:pt idx="774">
                  <c:v>-1.2200438804291542E-2</c:v>
                </c:pt>
                <c:pt idx="775">
                  <c:v>-9.8813931646464276E-4</c:v>
                </c:pt>
                <c:pt idx="776">
                  <c:v>-1.1434379750894192E-2</c:v>
                </c:pt>
                <c:pt idx="777">
                  <c:v>1.3127783391323923E-2</c:v>
                </c:pt>
                <c:pt idx="778">
                  <c:v>1.7262901992092725E-2</c:v>
                </c:pt>
                <c:pt idx="779">
                  <c:v>8.5552440445506774E-3</c:v>
                </c:pt>
                <c:pt idx="780">
                  <c:v>-1.5508410192951794E-2</c:v>
                </c:pt>
                <c:pt idx="781">
                  <c:v>-5.5975742848806817E-3</c:v>
                </c:pt>
                <c:pt idx="782">
                  <c:v>-1.0084410033372196E-2</c:v>
                </c:pt>
                <c:pt idx="783">
                  <c:v>-1.2696313308246866E-2</c:v>
                </c:pt>
                <c:pt idx="784">
                  <c:v>0</c:v>
                </c:pt>
                <c:pt idx="785">
                  <c:v>2.9387819182252074E-3</c:v>
                </c:pt>
                <c:pt idx="786">
                  <c:v>-2.4363725582553543E-3</c:v>
                </c:pt>
                <c:pt idx="787">
                  <c:v>-1.7234389043919807E-3</c:v>
                </c:pt>
                <c:pt idx="788">
                  <c:v>1.5192371315920895E-2</c:v>
                </c:pt>
                <c:pt idx="789">
                  <c:v>5.5061467098469754E-3</c:v>
                </c:pt>
                <c:pt idx="790">
                  <c:v>6.0359513260699492E-3</c:v>
                </c:pt>
                <c:pt idx="791">
                  <c:v>-1.3526078874963939E-2</c:v>
                </c:pt>
                <c:pt idx="792">
                  <c:v>-9.7645912487781591E-3</c:v>
                </c:pt>
                <c:pt idx="793">
                  <c:v>7.2790145435282999E-3</c:v>
                </c:pt>
                <c:pt idx="794">
                  <c:v>1.6571305913429684E-2</c:v>
                </c:pt>
                <c:pt idx="795">
                  <c:v>2.0831888383132612E-2</c:v>
                </c:pt>
                <c:pt idx="796">
                  <c:v>5.1721285048853989E-2</c:v>
                </c:pt>
                <c:pt idx="797">
                  <c:v>1.4015132547917251E-2</c:v>
                </c:pt>
                <c:pt idx="798">
                  <c:v>-1.2199755921006292E-2</c:v>
                </c:pt>
                <c:pt idx="799">
                  <c:v>-2.6192944527581191E-3</c:v>
                </c:pt>
                <c:pt idx="800">
                  <c:v>-7.8315524055969383E-3</c:v>
                </c:pt>
                <c:pt idx="801">
                  <c:v>4.5983829852403995E-3</c:v>
                </c:pt>
                <c:pt idx="802">
                  <c:v>-2.7426935572459343E-3</c:v>
                </c:pt>
                <c:pt idx="803">
                  <c:v>2.0322975234020185E-3</c:v>
                </c:pt>
                <c:pt idx="804">
                  <c:v>-4.476628570692893E-3</c:v>
                </c:pt>
                <c:pt idx="805">
                  <c:v>2.9188694958037459E-3</c:v>
                </c:pt>
                <c:pt idx="806">
                  <c:v>-2.035579857953879E-3</c:v>
                </c:pt>
                <c:pt idx="807">
                  <c:v>-3.8108081617207563E-3</c:v>
                </c:pt>
                <c:pt idx="808">
                  <c:v>5.9141262921061496E-3</c:v>
                </c:pt>
                <c:pt idx="809">
                  <c:v>5.7446611966775725E-3</c:v>
                </c:pt>
                <c:pt idx="810">
                  <c:v>-1.2137075376443195E-3</c:v>
                </c:pt>
                <c:pt idx="811">
                  <c:v>-4.9376872117863181E-3</c:v>
                </c:pt>
                <c:pt idx="812">
                  <c:v>-5.6437888034762554E-3</c:v>
                </c:pt>
                <c:pt idx="813">
                  <c:v>2.1117320627787378E-3</c:v>
                </c:pt>
                <c:pt idx="814">
                  <c:v>6.6463161916575945E-3</c:v>
                </c:pt>
                <c:pt idx="815">
                  <c:v>-3.8604067754286616E-3</c:v>
                </c:pt>
                <c:pt idx="816">
                  <c:v>-1.3580273708391618E-3</c:v>
                </c:pt>
                <c:pt idx="817">
                  <c:v>2.6816653201292413E-2</c:v>
                </c:pt>
                <c:pt idx="818">
                  <c:v>-1.0841152830922804E-2</c:v>
                </c:pt>
                <c:pt idx="819">
                  <c:v>7.5944676276692991E-3</c:v>
                </c:pt>
                <c:pt idx="820">
                  <c:v>-1.6865538870791355E-2</c:v>
                </c:pt>
                <c:pt idx="821">
                  <c:v>-5.1428625028217372E-3</c:v>
                </c:pt>
                <c:pt idx="822">
                  <c:v>1.3745054988477248E-2</c:v>
                </c:pt>
                <c:pt idx="823">
                  <c:v>-1.0712590579643217E-3</c:v>
                </c:pt>
                <c:pt idx="824">
                  <c:v>4.7449282842454612E-3</c:v>
                </c:pt>
                <c:pt idx="825">
                  <c:v>2.6660500465150325E-4</c:v>
                </c:pt>
                <c:pt idx="826">
                  <c:v>5.9808368348680174E-3</c:v>
                </c:pt>
                <c:pt idx="827">
                  <c:v>2.5145976173979326E-3</c:v>
                </c:pt>
                <c:pt idx="828">
                  <c:v>8.4238629111061825E-3</c:v>
                </c:pt>
                <c:pt idx="829">
                  <c:v>2.2256886653588227E-3</c:v>
                </c:pt>
                <c:pt idx="830">
                  <c:v>1.3722793780402596E-3</c:v>
                </c:pt>
                <c:pt idx="831">
                  <c:v>-1.3476867754340888E-2</c:v>
                </c:pt>
                <c:pt idx="832">
                  <c:v>-6.8404667509280939E-3</c:v>
                </c:pt>
                <c:pt idx="833">
                  <c:v>2.7285440182681555E-3</c:v>
                </c:pt>
                <c:pt idx="834">
                  <c:v>1.2548000002658608E-2</c:v>
                </c:pt>
                <c:pt idx="835">
                  <c:v>-5.7261156241701231E-3</c:v>
                </c:pt>
                <c:pt idx="836">
                  <c:v>-8.3515730900379139E-3</c:v>
                </c:pt>
                <c:pt idx="837">
                  <c:v>9.2093213362840574E-3</c:v>
                </c:pt>
                <c:pt idx="838">
                  <c:v>5.7212268680181698E-3</c:v>
                </c:pt>
                <c:pt idx="839">
                  <c:v>-4.7325040946138951E-3</c:v>
                </c:pt>
                <c:pt idx="840">
                  <c:v>1.448426891918607E-3</c:v>
                </c:pt>
                <c:pt idx="841">
                  <c:v>-2.1210214424111262E-2</c:v>
                </c:pt>
                <c:pt idx="842">
                  <c:v>5.562095610642262E-3</c:v>
                </c:pt>
                <c:pt idx="843">
                  <c:v>-4.1518497020234134E-3</c:v>
                </c:pt>
                <c:pt idx="844">
                  <c:v>3.3496399721471733E-3</c:v>
                </c:pt>
                <c:pt idx="845">
                  <c:v>-3.0141473630943289E-3</c:v>
                </c:pt>
                <c:pt idx="846">
                  <c:v>-1.3235433462346341E-2</c:v>
                </c:pt>
                <c:pt idx="847">
                  <c:v>-1.7416744818250597E-2</c:v>
                </c:pt>
                <c:pt idx="848">
                  <c:v>1.1963776910672949E-2</c:v>
                </c:pt>
                <c:pt idx="849">
                  <c:v>7.0151709032908226E-3</c:v>
                </c:pt>
                <c:pt idx="850">
                  <c:v>-2.4463244322173406E-3</c:v>
                </c:pt>
                <c:pt idx="851">
                  <c:v>2.174851330172518E-3</c:v>
                </c:pt>
                <c:pt idx="852">
                  <c:v>5.5513818861674608E-3</c:v>
                </c:pt>
                <c:pt idx="853">
                  <c:v>-7.8622375101032125E-3</c:v>
                </c:pt>
                <c:pt idx="854">
                  <c:v>-2.3844826458084105E-3</c:v>
                </c:pt>
                <c:pt idx="855">
                  <c:v>-1.2041290080661933E-2</c:v>
                </c:pt>
                <c:pt idx="856">
                  <c:v>-9.8084534372338012E-3</c:v>
                </c:pt>
                <c:pt idx="857">
                  <c:v>1.6225540074268109E-2</c:v>
                </c:pt>
                <c:pt idx="858">
                  <c:v>2.4730454244657057E-3</c:v>
                </c:pt>
                <c:pt idx="859">
                  <c:v>-8.6133177867520547E-3</c:v>
                </c:pt>
                <c:pt idx="860">
                  <c:v>1.8667933058997169E-3</c:v>
                </c:pt>
                <c:pt idx="861">
                  <c:v>-1.4516733086717237E-3</c:v>
                </c:pt>
                <c:pt idx="862">
                  <c:v>9.0897714680717966E-3</c:v>
                </c:pt>
                <c:pt idx="863">
                  <c:v>-1.1097828916296319E-2</c:v>
                </c:pt>
                <c:pt idx="864">
                  <c:v>-1.3872310377528094E-3</c:v>
                </c:pt>
                <c:pt idx="865">
                  <c:v>-5.7777589466039489E-3</c:v>
                </c:pt>
                <c:pt idx="866">
                  <c:v>-4.4780340833515692E-3</c:v>
                </c:pt>
                <c:pt idx="867">
                  <c:v>1.55171007618556E-2</c:v>
                </c:pt>
                <c:pt idx="868">
                  <c:v>1.5867831115849767E-3</c:v>
                </c:pt>
                <c:pt idx="869">
                  <c:v>-2.2083629034066843E-3</c:v>
                </c:pt>
                <c:pt idx="870">
                  <c:v>-8.6736828607633324E-3</c:v>
                </c:pt>
                <c:pt idx="871">
                  <c:v>3.1311750558353762E-3</c:v>
                </c:pt>
                <c:pt idx="872">
                  <c:v>-1.8080084491874633E-3</c:v>
                </c:pt>
                <c:pt idx="873">
                  <c:v>-2.9971952653846446E-3</c:v>
                </c:pt>
                <c:pt idx="874">
                  <c:v>1.5034738895127296E-2</c:v>
                </c:pt>
                <c:pt idx="875">
                  <c:v>-8.0089120437275823E-3</c:v>
                </c:pt>
                <c:pt idx="876">
                  <c:v>-1.1643829569529153E-2</c:v>
                </c:pt>
                <c:pt idx="877">
                  <c:v>-1.4035869884986632E-3</c:v>
                </c:pt>
                <c:pt idx="878">
                  <c:v>-6.9770583312208064E-3</c:v>
                </c:pt>
                <c:pt idx="879">
                  <c:v>5.1494579202700655E-3</c:v>
                </c:pt>
                <c:pt idx="880">
                  <c:v>-1.0467678205778371E-2</c:v>
                </c:pt>
                <c:pt idx="881">
                  <c:v>-1.3384557100768812E-2</c:v>
                </c:pt>
                <c:pt idx="882">
                  <c:v>-5.2739710615781043E-3</c:v>
                </c:pt>
                <c:pt idx="883">
                  <c:v>-7.2514224355487493E-5</c:v>
                </c:pt>
                <c:pt idx="884">
                  <c:v>1.0019184060990682E-2</c:v>
                </c:pt>
                <c:pt idx="885">
                  <c:v>-7.8913277434445814E-4</c:v>
                </c:pt>
                <c:pt idx="886">
                  <c:v>-3.883566000712429E-3</c:v>
                </c:pt>
                <c:pt idx="887">
                  <c:v>-1.1231615366032026E-2</c:v>
                </c:pt>
                <c:pt idx="888">
                  <c:v>5.4503985726728557E-3</c:v>
                </c:pt>
                <c:pt idx="889">
                  <c:v>6.5015702868480669E-3</c:v>
                </c:pt>
                <c:pt idx="890">
                  <c:v>1.1597201964443919E-2</c:v>
                </c:pt>
                <c:pt idx="891">
                  <c:v>-1.424480814015574E-3</c:v>
                </c:pt>
                <c:pt idx="892">
                  <c:v>-7.8434619233780877E-4</c:v>
                </c:pt>
                <c:pt idx="893">
                  <c:v>-3.8594114156307343E-3</c:v>
                </c:pt>
                <c:pt idx="894">
                  <c:v>-9.42485018553872E-3</c:v>
                </c:pt>
                <c:pt idx="895">
                  <c:v>-6.4542086948804261E-3</c:v>
                </c:pt>
                <c:pt idx="896">
                  <c:v>4.4281619007313488E-3</c:v>
                </c:pt>
                <c:pt idx="897">
                  <c:v>-1.7315466310705831E-2</c:v>
                </c:pt>
                <c:pt idx="898">
                  <c:v>-4.6537821078783447E-3</c:v>
                </c:pt>
                <c:pt idx="899">
                  <c:v>1.053228775099949E-2</c:v>
                </c:pt>
                <c:pt idx="900">
                  <c:v>-7.3297182059386479E-4</c:v>
                </c:pt>
                <c:pt idx="901">
                  <c:v>-3.7462397565047874E-3</c:v>
                </c:pt>
                <c:pt idx="902">
                  <c:v>3.3435307646355307E-2</c:v>
                </c:pt>
                <c:pt idx="903">
                  <c:v>-4.2796533993549107E-3</c:v>
                </c:pt>
                <c:pt idx="904">
                  <c:v>-3.2217424221427757E-3</c:v>
                </c:pt>
                <c:pt idx="905">
                  <c:v>2.317858633013448E-2</c:v>
                </c:pt>
                <c:pt idx="906">
                  <c:v>9.3451860029661118E-3</c:v>
                </c:pt>
                <c:pt idx="907">
                  <c:v>-9.0284261781960846E-4</c:v>
                </c:pt>
                <c:pt idx="908">
                  <c:v>-2.0864418190755115E-3</c:v>
                </c:pt>
                <c:pt idx="909">
                  <c:v>4.8617741554712246E-3</c:v>
                </c:pt>
                <c:pt idx="910">
                  <c:v>2.4219991794361792E-3</c:v>
                </c:pt>
                <c:pt idx="911">
                  <c:v>2.4851666567733801E-3</c:v>
                </c:pt>
                <c:pt idx="912">
                  <c:v>-6.896435936290709E-4</c:v>
                </c:pt>
                <c:pt idx="913">
                  <c:v>9.8861378004117227E-3</c:v>
                </c:pt>
                <c:pt idx="914">
                  <c:v>-5.3428398950159609E-3</c:v>
                </c:pt>
                <c:pt idx="915">
                  <c:v>-4.1983640563668691E-3</c:v>
                </c:pt>
                <c:pt idx="916">
                  <c:v>-5.1169052934431358E-3</c:v>
                </c:pt>
                <c:pt idx="917">
                  <c:v>2.0775819597025087E-3</c:v>
                </c:pt>
                <c:pt idx="918">
                  <c:v>5.7255471020818917E-3</c:v>
                </c:pt>
                <c:pt idx="919">
                  <c:v>-5.50443605924249E-4</c:v>
                </c:pt>
                <c:pt idx="920">
                  <c:v>0</c:v>
                </c:pt>
                <c:pt idx="921">
                  <c:v>1.5129722355850938E-3</c:v>
                </c:pt>
                <c:pt idx="922">
                  <c:v>-4.6839040677464057E-3</c:v>
                </c:pt>
                <c:pt idx="923">
                  <c:v>1.4054347114831559E-2</c:v>
                </c:pt>
                <c:pt idx="924">
                  <c:v>-3.0682019214516173E-3</c:v>
                </c:pt>
                <c:pt idx="925">
                  <c:v>-8.0906013298614743E-3</c:v>
                </c:pt>
                <c:pt idx="926">
                  <c:v>6.7922848392395095E-3</c:v>
                </c:pt>
                <c:pt idx="927">
                  <c:v>-2.4645801442244935E-3</c:v>
                </c:pt>
                <c:pt idx="928">
                  <c:v>6.8498452478933849E-3</c:v>
                </c:pt>
                <c:pt idx="929">
                  <c:v>-8.3630961545856398E-3</c:v>
                </c:pt>
                <c:pt idx="930">
                  <c:v>5.6287387173037636E-3</c:v>
                </c:pt>
                <c:pt idx="931">
                  <c:v>0</c:v>
                </c:pt>
                <c:pt idx="932">
                  <c:v>-3.1536552930113665E-3</c:v>
                </c:pt>
                <c:pt idx="933">
                  <c:v>-3.1637370909061726E-3</c:v>
                </c:pt>
                <c:pt idx="934">
                  <c:v>-1.0108024934661992E-2</c:v>
                </c:pt>
                <c:pt idx="935">
                  <c:v>-3.3395399040461654E-2</c:v>
                </c:pt>
                <c:pt idx="936">
                  <c:v>-4.4278483378099982E-2</c:v>
                </c:pt>
                <c:pt idx="937">
                  <c:v>-1.9572004256298973E-3</c:v>
                </c:pt>
                <c:pt idx="938">
                  <c:v>4.0246110589959402E-2</c:v>
                </c:pt>
                <c:pt idx="939">
                  <c:v>1.4728886208488697E-2</c:v>
                </c:pt>
                <c:pt idx="940">
                  <c:v>-1.8561515745494596E-3</c:v>
                </c:pt>
                <c:pt idx="941">
                  <c:v>7.1433061849454627E-4</c:v>
                </c:pt>
                <c:pt idx="942">
                  <c:v>-1.2574265776293029E-2</c:v>
                </c:pt>
                <c:pt idx="943">
                  <c:v>1.5212664701318449E-2</c:v>
                </c:pt>
                <c:pt idx="944">
                  <c:v>4.2717748952707019E-4</c:v>
                </c:pt>
                <c:pt idx="945">
                  <c:v>-1.4339218710249801E-2</c:v>
                </c:pt>
                <c:pt idx="946">
                  <c:v>2.1078961484339031E-2</c:v>
                </c:pt>
                <c:pt idx="947">
                  <c:v>-1.2450799323617345E-2</c:v>
                </c:pt>
                <c:pt idx="948">
                  <c:v>2.3597685558273242E-3</c:v>
                </c:pt>
                <c:pt idx="949">
                  <c:v>7.4006468025403626E-3</c:v>
                </c:pt>
                <c:pt idx="950">
                  <c:v>7.0865397608751459E-4</c:v>
                </c:pt>
                <c:pt idx="951">
                  <c:v>9.0274859102965465E-3</c:v>
                </c:pt>
                <c:pt idx="952">
                  <c:v>8.2507001681268854E-3</c:v>
                </c:pt>
                <c:pt idx="953">
                  <c:v>-1.8120608708197844E-3</c:v>
                </c:pt>
                <c:pt idx="954">
                  <c:v>-1.0801122735653165E-2</c:v>
                </c:pt>
                <c:pt idx="955">
                  <c:v>9.8240200900909062E-3</c:v>
                </c:pt>
                <c:pt idx="956">
                  <c:v>-3.9180997002422769E-3</c:v>
                </c:pt>
                <c:pt idx="957">
                  <c:v>1.9300783312183777E-2</c:v>
                </c:pt>
                <c:pt idx="958">
                  <c:v>-3.8580624796735736E-3</c:v>
                </c:pt>
                <c:pt idx="959">
                  <c:v>4.6829328281674E-3</c:v>
                </c:pt>
                <c:pt idx="960">
                  <c:v>-1.3836262644130947E-2</c:v>
                </c:pt>
                <c:pt idx="961">
                  <c:v>1.1835438807763898E-3</c:v>
                </c:pt>
                <c:pt idx="962">
                  <c:v>5.896896707998844E-3</c:v>
                </c:pt>
                <c:pt idx="963">
                  <c:v>-6.9236305410904573E-5</c:v>
                </c:pt>
                <c:pt idx="964">
                  <c:v>8.9526290286088914E-3</c:v>
                </c:pt>
                <c:pt idx="965">
                  <c:v>1.503792738134207E-2</c:v>
                </c:pt>
                <c:pt idx="966">
                  <c:v>2.2935492306294298E-3</c:v>
                </c:pt>
                <c:pt idx="967">
                  <c:v>-3.0367254716313105E-3</c:v>
                </c:pt>
                <c:pt idx="968">
                  <c:v>2.4699186595652067E-2</c:v>
                </c:pt>
                <c:pt idx="969">
                  <c:v>1.5116588157946802E-2</c:v>
                </c:pt>
                <c:pt idx="970">
                  <c:v>-2.210642053923172E-3</c:v>
                </c:pt>
                <c:pt idx="971">
                  <c:v>-8.8262198695807335E-3</c:v>
                </c:pt>
                <c:pt idx="972">
                  <c:v>-1.61528921585532E-2</c:v>
                </c:pt>
                <c:pt idx="973">
                  <c:v>1.2798211038412034E-2</c:v>
                </c:pt>
                <c:pt idx="974">
                  <c:v>1.9089198658866664E-3</c:v>
                </c:pt>
                <c:pt idx="975">
                  <c:v>7.5996456221149051E-3</c:v>
                </c:pt>
                <c:pt idx="976">
                  <c:v>8.7075444894989112E-3</c:v>
                </c:pt>
                <c:pt idx="977">
                  <c:v>4.1967288217515586E-3</c:v>
                </c:pt>
                <c:pt idx="978">
                  <c:v>1.8764831620575313E-2</c:v>
                </c:pt>
                <c:pt idx="979">
                  <c:v>-1.5355926576247477E-2</c:v>
                </c:pt>
                <c:pt idx="980">
                  <c:v>6.3365641297934237E-3</c:v>
                </c:pt>
                <c:pt idx="981">
                  <c:v>6.5503049997638957E-3</c:v>
                </c:pt>
                <c:pt idx="982">
                  <c:v>0</c:v>
                </c:pt>
                <c:pt idx="983">
                  <c:v>3.2907514939090822E-3</c:v>
                </c:pt>
                <c:pt idx="984">
                  <c:v>-1.0113993389314266E-3</c:v>
                </c:pt>
                <c:pt idx="985">
                  <c:v>6.4929091754881091E-3</c:v>
                </c:pt>
                <c:pt idx="986">
                  <c:v>-2.2015454928981672E-3</c:v>
                </c:pt>
                <c:pt idx="987">
                  <c:v>-1.0444844805110732E-2</c:v>
                </c:pt>
                <c:pt idx="988">
                  <c:v>-5.6154162833702585E-3</c:v>
                </c:pt>
                <c:pt idx="989">
                  <c:v>8.1575778481239088E-3</c:v>
                </c:pt>
                <c:pt idx="990">
                  <c:v>-1.5286023093104919E-2</c:v>
                </c:pt>
                <c:pt idx="991">
                  <c:v>1.060527235426203E-2</c:v>
                </c:pt>
                <c:pt idx="992">
                  <c:v>-1.27903519439662E-4</c:v>
                </c:pt>
                <c:pt idx="993">
                  <c:v>-2.4968720816239795E-3</c:v>
                </c:pt>
                <c:pt idx="994">
                  <c:v>-1.5048573939066863E-2</c:v>
                </c:pt>
                <c:pt idx="995">
                  <c:v>1.7929016998469934E-2</c:v>
                </c:pt>
                <c:pt idx="996">
                  <c:v>1.5475680479664151E-2</c:v>
                </c:pt>
                <c:pt idx="997">
                  <c:v>1.4743820243018053E-2</c:v>
                </c:pt>
                <c:pt idx="998">
                  <c:v>9.7507688414785552E-3</c:v>
                </c:pt>
                <c:pt idx="999">
                  <c:v>1.6568248884067237E-3</c:v>
                </c:pt>
                <c:pt idx="1000">
                  <c:v>2.1435654047617129E-3</c:v>
                </c:pt>
                <c:pt idx="1001">
                  <c:v>-7.7386085699827989E-3</c:v>
                </c:pt>
                <c:pt idx="1002">
                  <c:v>1.2323410219192358E-3</c:v>
                </c:pt>
                <c:pt idx="1003">
                  <c:v>7.3013320944550816E-3</c:v>
                </c:pt>
                <c:pt idx="1004">
                  <c:v>-1.3292527720606444E-2</c:v>
                </c:pt>
                <c:pt idx="1005">
                  <c:v>-8.0570153255041753E-4</c:v>
                </c:pt>
                <c:pt idx="1006">
                  <c:v>-1.2407571426105953E-3</c:v>
                </c:pt>
                <c:pt idx="1007">
                  <c:v>1.5889004748162891E-2</c:v>
                </c:pt>
                <c:pt idx="1008">
                  <c:v>1.8943311879776201E-2</c:v>
                </c:pt>
                <c:pt idx="1009">
                  <c:v>1.9165790057530008E-3</c:v>
                </c:pt>
                <c:pt idx="1010">
                  <c:v>1.0417071759139853E-2</c:v>
                </c:pt>
                <c:pt idx="1011">
                  <c:v>-5.5706867971020729E-2</c:v>
                </c:pt>
                <c:pt idx="1012">
                  <c:v>1.3309480746503193E-2</c:v>
                </c:pt>
                <c:pt idx="1013">
                  <c:v>-1.1432936834418655E-2</c:v>
                </c:pt>
                <c:pt idx="1014">
                  <c:v>1.1309333978374391E-2</c:v>
                </c:pt>
                <c:pt idx="1015">
                  <c:v>-3.4042201696590966E-3</c:v>
                </c:pt>
                <c:pt idx="1016">
                  <c:v>9.0727439910103895E-3</c:v>
                </c:pt>
                <c:pt idx="1017">
                  <c:v>-1.2861930697282819E-2</c:v>
                </c:pt>
                <c:pt idx="1018">
                  <c:v>-1.8720287701858403E-2</c:v>
                </c:pt>
                <c:pt idx="1019">
                  <c:v>1.0659553776535382E-2</c:v>
                </c:pt>
                <c:pt idx="1020">
                  <c:v>1.147786200818458E-2</c:v>
                </c:pt>
                <c:pt idx="1021">
                  <c:v>2.9727628373604769E-3</c:v>
                </c:pt>
                <c:pt idx="1022">
                  <c:v>2.4728280562738342E-4</c:v>
                </c:pt>
                <c:pt idx="1023">
                  <c:v>-3.6542503627961737E-3</c:v>
                </c:pt>
                <c:pt idx="1024">
                  <c:v>9.2644708990840471E-3</c:v>
                </c:pt>
                <c:pt idx="1025">
                  <c:v>3.073589398148384E-4</c:v>
                </c:pt>
                <c:pt idx="1026">
                  <c:v>-7.4643720626700353E-3</c:v>
                </c:pt>
                <c:pt idx="1027">
                  <c:v>-1.2210507882652539E-2</c:v>
                </c:pt>
                <c:pt idx="1028">
                  <c:v>2.4415371860723278E-3</c:v>
                </c:pt>
                <c:pt idx="1029">
                  <c:v>-9.2971065433356901E-3</c:v>
                </c:pt>
                <c:pt idx="1030">
                  <c:v>-2.3175863620260129E-2</c:v>
                </c:pt>
                <c:pt idx="1031">
                  <c:v>-1.7659255163922905E-2</c:v>
                </c:pt>
                <c:pt idx="1032">
                  <c:v>1.7013093810848277E-2</c:v>
                </c:pt>
                <c:pt idx="1033">
                  <c:v>8.6234928066565939E-3</c:v>
                </c:pt>
                <c:pt idx="1034">
                  <c:v>-2.5570883239732358E-2</c:v>
                </c:pt>
                <c:pt idx="1035">
                  <c:v>6.9440003941394057E-3</c:v>
                </c:pt>
                <c:pt idx="1036">
                  <c:v>-1.8381737172333081E-2</c:v>
                </c:pt>
                <c:pt idx="1037">
                  <c:v>5.3182399336136534E-4</c:v>
                </c:pt>
                <c:pt idx="1038">
                  <c:v>-1.102616437689579E-2</c:v>
                </c:pt>
                <c:pt idx="1039">
                  <c:v>1.0427881168555296E-2</c:v>
                </c:pt>
                <c:pt idx="1040">
                  <c:v>2.1772149356581085E-2</c:v>
                </c:pt>
                <c:pt idx="1041">
                  <c:v>-1.9115790987685604E-2</c:v>
                </c:pt>
                <c:pt idx="1042">
                  <c:v>-1.5236850986193177E-2</c:v>
                </c:pt>
                <c:pt idx="1043">
                  <c:v>-5.198708854345876E-3</c:v>
                </c:pt>
                <c:pt idx="1044">
                  <c:v>1.2511941810439575E-2</c:v>
                </c:pt>
                <c:pt idx="1045">
                  <c:v>1.0175994263419773E-2</c:v>
                </c:pt>
                <c:pt idx="1046">
                  <c:v>8.5990661882566217E-4</c:v>
                </c:pt>
                <c:pt idx="1047">
                  <c:v>-1.8349133838339207E-2</c:v>
                </c:pt>
                <c:pt idx="1048">
                  <c:v>-1.2195298918397534E-2</c:v>
                </c:pt>
                <c:pt idx="1049">
                  <c:v>-2.3588913303487453E-2</c:v>
                </c:pt>
                <c:pt idx="1050">
                  <c:v>4.9431425563942564E-3</c:v>
                </c:pt>
                <c:pt idx="1051">
                  <c:v>2.0824772786871573E-2</c:v>
                </c:pt>
                <c:pt idx="1052">
                  <c:v>6.2381399228878323E-3</c:v>
                </c:pt>
                <c:pt idx="1053">
                  <c:v>3.4507436869982331E-3</c:v>
                </c:pt>
                <c:pt idx="1054">
                  <c:v>-9.5013206088658108E-3</c:v>
                </c:pt>
                <c:pt idx="1055">
                  <c:v>1.354575231314018E-2</c:v>
                </c:pt>
                <c:pt idx="1056">
                  <c:v>3.0897832870259044E-3</c:v>
                </c:pt>
                <c:pt idx="1057">
                  <c:v>1.1999364735014121E-2</c:v>
                </c:pt>
                <c:pt idx="1058">
                  <c:v>-1.5089148022040165E-2</c:v>
                </c:pt>
                <c:pt idx="1059">
                  <c:v>3.36328740716476E-4</c:v>
                </c:pt>
                <c:pt idx="1060">
                  <c:v>9.1043611749721514E-3</c:v>
                </c:pt>
                <c:pt idx="1061">
                  <c:v>1.9972237340058789E-3</c:v>
                </c:pt>
                <c:pt idx="1062">
                  <c:v>2.3075636233061192E-2</c:v>
                </c:pt>
                <c:pt idx="1063">
                  <c:v>5.5089803419949073E-3</c:v>
                </c:pt>
                <c:pt idx="1064">
                  <c:v>-3.3117404023476904E-2</c:v>
                </c:pt>
                <c:pt idx="1065">
                  <c:v>2.3356358956377098E-3</c:v>
                </c:pt>
                <c:pt idx="1066">
                  <c:v>3.2607230642313035E-3</c:v>
                </c:pt>
                <c:pt idx="1067">
                  <c:v>1.4968393019355042E-2</c:v>
                </c:pt>
                <c:pt idx="1068">
                  <c:v>-7.8188680215665711E-3</c:v>
                </c:pt>
                <c:pt idx="1069">
                  <c:v>-4.6281940248570552E-3</c:v>
                </c:pt>
                <c:pt idx="1070">
                  <c:v>-1.8257074992063055E-2</c:v>
                </c:pt>
                <c:pt idx="1071">
                  <c:v>1.8588389721439131E-2</c:v>
                </c:pt>
                <c:pt idx="1072">
                  <c:v>1.381604871237869E-2</c:v>
                </c:pt>
                <c:pt idx="1073">
                  <c:v>-1.1768318698430512E-3</c:v>
                </c:pt>
                <c:pt idx="1074">
                  <c:v>-1.0471141301017243E-3</c:v>
                </c:pt>
                <c:pt idx="1075">
                  <c:v>-2.6202097160010822E-4</c:v>
                </c:pt>
                <c:pt idx="1076">
                  <c:v>9.8419824638235724E-3</c:v>
                </c:pt>
                <c:pt idx="1077">
                  <c:v>-7.7857970356049768E-4</c:v>
                </c:pt>
                <c:pt idx="1078">
                  <c:v>-1.4290423759294813E-3</c:v>
                </c:pt>
                <c:pt idx="1079">
                  <c:v>-4.4952829527649153E-3</c:v>
                </c:pt>
                <c:pt idx="1080">
                  <c:v>5.1451324135469694E-3</c:v>
                </c:pt>
                <c:pt idx="1081">
                  <c:v>-1.1170424260788198E-2</c:v>
                </c:pt>
                <c:pt idx="1082">
                  <c:v>8.3731715853510285E-3</c:v>
                </c:pt>
                <c:pt idx="1083">
                  <c:v>-1.3642249947709358E-2</c:v>
                </c:pt>
                <c:pt idx="1084">
                  <c:v>8.1552927780306848E-3</c:v>
                </c:pt>
                <c:pt idx="1085">
                  <c:v>1.6822373539437638E-2</c:v>
                </c:pt>
                <c:pt idx="1086">
                  <c:v>1.4959126575657648E-2</c:v>
                </c:pt>
                <c:pt idx="1087">
                  <c:v>-1.2694013028981282E-4</c:v>
                </c:pt>
                <c:pt idx="1088">
                  <c:v>4.2427811161574814E-3</c:v>
                </c:pt>
                <c:pt idx="1089">
                  <c:v>-3.2913752991016506E-3</c:v>
                </c:pt>
                <c:pt idx="1090">
                  <c:v>-1.1092748207043921E-2</c:v>
                </c:pt>
                <c:pt idx="1091">
                  <c:v>4.9878526228996096E-3</c:v>
                </c:pt>
                <c:pt idx="1092">
                  <c:v>-3.0701927170910696E-2</c:v>
                </c:pt>
                <c:pt idx="1093">
                  <c:v>-2.5026667855990296E-3</c:v>
                </c:pt>
                <c:pt idx="1094">
                  <c:v>-1.729335625725829E-2</c:v>
                </c:pt>
                <c:pt idx="1095">
                  <c:v>9.814152552909787E-3</c:v>
                </c:pt>
                <c:pt idx="1096">
                  <c:v>8.9947764018989441E-3</c:v>
                </c:pt>
                <c:pt idx="1097">
                  <c:v>-3.1654672808574236E-3</c:v>
                </c:pt>
                <c:pt idx="1098">
                  <c:v>1.1623100921096207E-2</c:v>
                </c:pt>
                <c:pt idx="1099">
                  <c:v>8.4840619600769771E-4</c:v>
                </c:pt>
                <c:pt idx="1100">
                  <c:v>2.4756647661223091E-3</c:v>
                </c:pt>
                <c:pt idx="1101">
                  <c:v>-6.1353064852007937E-3</c:v>
                </c:pt>
                <c:pt idx="1102">
                  <c:v>-8.6797440309231092E-3</c:v>
                </c:pt>
                <c:pt idx="1103">
                  <c:v>-9.9556159722860495E-3</c:v>
                </c:pt>
                <c:pt idx="1104">
                  <c:v>1.0549789738409128E-2</c:v>
                </c:pt>
                <c:pt idx="1105">
                  <c:v>7.1685649989904525E-3</c:v>
                </c:pt>
                <c:pt idx="1106">
                  <c:v>-2.5006760523277076E-3</c:v>
                </c:pt>
                <c:pt idx="1107">
                  <c:v>-2.1767265477091414E-3</c:v>
                </c:pt>
                <c:pt idx="1108">
                  <c:v>-2.2099221784439755E-2</c:v>
                </c:pt>
                <c:pt idx="1109">
                  <c:v>1.8725809129585425E-2</c:v>
                </c:pt>
                <c:pt idx="1110">
                  <c:v>3.175306558050258E-3</c:v>
                </c:pt>
                <c:pt idx="1111">
                  <c:v>6.6018117466541345E-4</c:v>
                </c:pt>
                <c:pt idx="1112">
                  <c:v>-2.4521008942137681E-2</c:v>
                </c:pt>
                <c:pt idx="1113">
                  <c:v>-9.5147802404469857E-3</c:v>
                </c:pt>
                <c:pt idx="1114">
                  <c:v>1.4575005427285735E-2</c:v>
                </c:pt>
                <c:pt idx="1115">
                  <c:v>6.506819395874771E-3</c:v>
                </c:pt>
                <c:pt idx="1116">
                  <c:v>-1.6449082090610891E-2</c:v>
                </c:pt>
                <c:pt idx="1117">
                  <c:v>-2.7225331587857459E-3</c:v>
                </c:pt>
                <c:pt idx="1118">
                  <c:v>-1.524650610478849E-2</c:v>
                </c:pt>
                <c:pt idx="1119">
                  <c:v>8.8876724360870563E-3</c:v>
                </c:pt>
                <c:pt idx="1120">
                  <c:v>-1.5135479886655451E-2</c:v>
                </c:pt>
                <c:pt idx="1121">
                  <c:v>-1.6217235728700284E-2</c:v>
                </c:pt>
                <c:pt idx="1122">
                  <c:v>9.9300348629741998E-3</c:v>
                </c:pt>
                <c:pt idx="1123">
                  <c:v>-7.0040131501548515E-5</c:v>
                </c:pt>
                <c:pt idx="1124">
                  <c:v>-4.7770224439362052E-3</c:v>
                </c:pt>
                <c:pt idx="1125">
                  <c:v>3.9357206191220498E-3</c:v>
                </c:pt>
                <c:pt idx="1126">
                  <c:v>1.37230773270732E-2</c:v>
                </c:pt>
                <c:pt idx="1127">
                  <c:v>3.5143895022814106E-2</c:v>
                </c:pt>
                <c:pt idx="1128">
                  <c:v>-4.2170467519784659E-3</c:v>
                </c:pt>
                <c:pt idx="1129">
                  <c:v>-2.0815696890978414E-3</c:v>
                </c:pt>
                <c:pt idx="1130">
                  <c:v>2.4894247180574806E-2</c:v>
                </c:pt>
                <c:pt idx="1131">
                  <c:v>-6.6441671031665745E-3</c:v>
                </c:pt>
                <c:pt idx="1132">
                  <c:v>1.3192551561887137E-3</c:v>
                </c:pt>
                <c:pt idx="1133">
                  <c:v>3.4874102580987193E-3</c:v>
                </c:pt>
                <c:pt idx="1134">
                  <c:v>2.4928798130833744E-3</c:v>
                </c:pt>
                <c:pt idx="1135">
                  <c:v>4.9021287292680673E-3</c:v>
                </c:pt>
                <c:pt idx="1136">
                  <c:v>4.4239734463313619E-3</c:v>
                </c:pt>
                <c:pt idx="1137">
                  <c:v>5.3087816297119218E-3</c:v>
                </c:pt>
                <c:pt idx="1138">
                  <c:v>5.1643716826611818E-4</c:v>
                </c:pt>
                <c:pt idx="1139">
                  <c:v>5.9198334350510197E-3</c:v>
                </c:pt>
                <c:pt idx="1140">
                  <c:v>-6.5008066615436155E-3</c:v>
                </c:pt>
                <c:pt idx="1141">
                  <c:v>1.0023199850247052E-2</c:v>
                </c:pt>
                <c:pt idx="1142">
                  <c:v>-3.3940647304419127E-3</c:v>
                </c:pt>
                <c:pt idx="1143">
                  <c:v>3.7775574751970162E-3</c:v>
                </c:pt>
                <c:pt idx="1144">
                  <c:v>4.5906766034239134E-3</c:v>
                </c:pt>
                <c:pt idx="1145">
                  <c:v>5.8353497256806944E-3</c:v>
                </c:pt>
                <c:pt idx="1146">
                  <c:v>-6.9173467165316617E-3</c:v>
                </c:pt>
                <c:pt idx="1147">
                  <c:v>-9.4053677776565463E-3</c:v>
                </c:pt>
                <c:pt idx="1148">
                  <c:v>-8.3920394280572463E-3</c:v>
                </c:pt>
                <c:pt idx="1149">
                  <c:v>8.6491977058811322E-3</c:v>
                </c:pt>
                <c:pt idx="1150">
                  <c:v>9.466588806622097E-3</c:v>
                </c:pt>
                <c:pt idx="1151">
                  <c:v>-2.547350440339171E-4</c:v>
                </c:pt>
                <c:pt idx="1152">
                  <c:v>-5.9396118512569773E-3</c:v>
                </c:pt>
                <c:pt idx="1153">
                  <c:v>-5.5241736214949105E-3</c:v>
                </c:pt>
                <c:pt idx="1154">
                  <c:v>4.8833551668248142E-3</c:v>
                </c:pt>
                <c:pt idx="1155">
                  <c:v>4.811539277051579E-2</c:v>
                </c:pt>
                <c:pt idx="1156">
                  <c:v>1.0573138327771783E-2</c:v>
                </c:pt>
                <c:pt idx="1157">
                  <c:v>7.70716307921482E-3</c:v>
                </c:pt>
                <c:pt idx="1158">
                  <c:v>-2.6426622250114648E-3</c:v>
                </c:pt>
                <c:pt idx="1159">
                  <c:v>3.0024669545635472E-3</c:v>
                </c:pt>
                <c:pt idx="1160">
                  <c:v>9.5890910220819371E-4</c:v>
                </c:pt>
                <c:pt idx="1161">
                  <c:v>-3.1798355790146502E-3</c:v>
                </c:pt>
                <c:pt idx="1162">
                  <c:v>6.5883738574038179E-3</c:v>
                </c:pt>
                <c:pt idx="1163">
                  <c:v>3.6349588963216998E-3</c:v>
                </c:pt>
                <c:pt idx="1164">
                  <c:v>-4.7597145445706139E-4</c:v>
                </c:pt>
                <c:pt idx="1165">
                  <c:v>-5.9088203588937875E-3</c:v>
                </c:pt>
                <c:pt idx="1166">
                  <c:v>2.5110509054348043E-3</c:v>
                </c:pt>
                <c:pt idx="1167">
                  <c:v>2.9811579083652237E-3</c:v>
                </c:pt>
                <c:pt idx="1168">
                  <c:v>-2.3841777054640582E-3</c:v>
                </c:pt>
                <c:pt idx="1169">
                  <c:v>-8.5102582341065082E-3</c:v>
                </c:pt>
                <c:pt idx="1170">
                  <c:v>1.203081323707928E-3</c:v>
                </c:pt>
                <c:pt idx="1171">
                  <c:v>5.2162753703310673E-3</c:v>
                </c:pt>
                <c:pt idx="1172">
                  <c:v>2.0311667328222088E-3</c:v>
                </c:pt>
                <c:pt idx="1173">
                  <c:v>-6.3461766693588264E-3</c:v>
                </c:pt>
                <c:pt idx="1174">
                  <c:v>-2.2849181181168422E-3</c:v>
                </c:pt>
                <c:pt idx="1175">
                  <c:v>2.585191720501959E-3</c:v>
                </c:pt>
                <c:pt idx="1176">
                  <c:v>6.8810681705052832E-3</c:v>
                </c:pt>
                <c:pt idx="1177">
                  <c:v>-1.7905304213814009E-3</c:v>
                </c:pt>
                <c:pt idx="1178">
                  <c:v>2.7441814820384075E-3</c:v>
                </c:pt>
                <c:pt idx="1179">
                  <c:v>5.2427173889972927E-3</c:v>
                </c:pt>
                <c:pt idx="1180">
                  <c:v>-2.4391717495566402E-3</c:v>
                </c:pt>
                <c:pt idx="1181">
                  <c:v>6.8858649793875661E-3</c:v>
                </c:pt>
                <c:pt idx="1182">
                  <c:v>-1.8355524175262237E-3</c:v>
                </c:pt>
                <c:pt idx="1183">
                  <c:v>-1.8982733340124917E-3</c:v>
                </c:pt>
                <c:pt idx="1184">
                  <c:v>-2.6756131346392341E-3</c:v>
                </c:pt>
                <c:pt idx="1185">
                  <c:v>-1.251117880328187E-3</c:v>
                </c:pt>
                <c:pt idx="1186">
                  <c:v>1.6082706425583032E-3</c:v>
                </c:pt>
                <c:pt idx="1187">
                  <c:v>-4.7626189901252898E-4</c:v>
                </c:pt>
                <c:pt idx="1188">
                  <c:v>-3.459601608269009E-3</c:v>
                </c:pt>
                <c:pt idx="1189">
                  <c:v>1.2540375238239781E-3</c:v>
                </c:pt>
                <c:pt idx="1190">
                  <c:v>-1.6304588386105295E-2</c:v>
                </c:pt>
                <c:pt idx="1191">
                  <c:v>-5.6571675952360066E-3</c:v>
                </c:pt>
                <c:pt idx="1192">
                  <c:v>3.049765240080642E-4</c:v>
                </c:pt>
                <c:pt idx="1193">
                  <c:v>-1.2395010365762456E-2</c:v>
                </c:pt>
                <c:pt idx="1194">
                  <c:v>8.0228271804804764E-4</c:v>
                </c:pt>
                <c:pt idx="1195">
                  <c:v>-3.6950415847366136E-2</c:v>
                </c:pt>
                <c:pt idx="1196">
                  <c:v>1.1267116203725568E-2</c:v>
                </c:pt>
                <c:pt idx="1197">
                  <c:v>5.0628070636652355E-4</c:v>
                </c:pt>
                <c:pt idx="1198">
                  <c:v>-1.5429049255573367E-2</c:v>
                </c:pt>
                <c:pt idx="1199">
                  <c:v>-1.4040528672789019E-2</c:v>
                </c:pt>
                <c:pt idx="1200">
                  <c:v>-1.8214030810658029E-2</c:v>
                </c:pt>
                <c:pt idx="1201">
                  <c:v>6.5478964269083343E-3</c:v>
                </c:pt>
                <c:pt idx="1202">
                  <c:v>-6.2824455254900224E-3</c:v>
                </c:pt>
                <c:pt idx="1203">
                  <c:v>-3.3177471402487765E-4</c:v>
                </c:pt>
                <c:pt idx="1204">
                  <c:v>1.3053958256979335E-2</c:v>
                </c:pt>
                <c:pt idx="1205">
                  <c:v>-2.0981768786057357E-3</c:v>
                </c:pt>
                <c:pt idx="1206">
                  <c:v>-3.6825996951673264E-3</c:v>
                </c:pt>
                <c:pt idx="1207">
                  <c:v>2.5003631264342084E-3</c:v>
                </c:pt>
                <c:pt idx="1208">
                  <c:v>3.4768835943430787E-3</c:v>
                </c:pt>
                <c:pt idx="1209">
                  <c:v>2.9425998161120271E-3</c:v>
                </c:pt>
                <c:pt idx="1210">
                  <c:v>-4.0564983737273481E-3</c:v>
                </c:pt>
                <c:pt idx="1211">
                  <c:v>-8.8239512479068045E-3</c:v>
                </c:pt>
                <c:pt idx="1212">
                  <c:v>-4.9065579218129504E-3</c:v>
                </c:pt>
                <c:pt idx="1213">
                  <c:v>-6.9365517699090645E-3</c:v>
                </c:pt>
                <c:pt idx="1214">
                  <c:v>-1.2933815340497359E-2</c:v>
                </c:pt>
                <c:pt idx="1215">
                  <c:v>3.3469717216150663E-2</c:v>
                </c:pt>
                <c:pt idx="1216">
                  <c:v>-9.8841114945267244E-3</c:v>
                </c:pt>
                <c:pt idx="1217">
                  <c:v>-3.515863024068065E-3</c:v>
                </c:pt>
                <c:pt idx="1218">
                  <c:v>-3.3282343053229191E-3</c:v>
                </c:pt>
                <c:pt idx="1219">
                  <c:v>-3.4062135912280608E-3</c:v>
                </c:pt>
                <c:pt idx="1220">
                  <c:v>3.4729516853136146E-3</c:v>
                </c:pt>
                <c:pt idx="1221">
                  <c:v>1.9315474702027169E-3</c:v>
                </c:pt>
                <c:pt idx="1222">
                  <c:v>4.8458117651026594E-3</c:v>
                </c:pt>
                <c:pt idx="1223">
                  <c:v>-3.64870899792983E-3</c:v>
                </c:pt>
                <c:pt idx="1224">
                  <c:v>-1.596417852950035E-3</c:v>
                </c:pt>
                <c:pt idx="1225">
                  <c:v>-4.6614381879205247E-4</c:v>
                </c:pt>
                <c:pt idx="1226">
                  <c:v>-9.7039149173475826E-3</c:v>
                </c:pt>
                <c:pt idx="1227">
                  <c:v>2.7534554641277386E-3</c:v>
                </c:pt>
                <c:pt idx="1228">
                  <c:v>2.2775748279259701E-3</c:v>
                </c:pt>
                <c:pt idx="1229">
                  <c:v>3.9400119273545744E-3</c:v>
                </c:pt>
                <c:pt idx="1230">
                  <c:v>-7.1569290412979185E-3</c:v>
                </c:pt>
                <c:pt idx="1231">
                  <c:v>2.0924701527700148E-2</c:v>
                </c:pt>
                <c:pt idx="1232">
                  <c:v>-7.4560021703167561E-3</c:v>
                </c:pt>
                <c:pt idx="1233">
                  <c:v>-6.6296075900930821E-5</c:v>
                </c:pt>
                <c:pt idx="1234">
                  <c:v>-7.9509138651765279E-4</c:v>
                </c:pt>
                <c:pt idx="1235">
                  <c:v>-7.3182829136507659E-3</c:v>
                </c:pt>
                <c:pt idx="1236">
                  <c:v>-1.2700504738093015E-2</c:v>
                </c:pt>
                <c:pt idx="1237">
                  <c:v>-8.216463253257783E-3</c:v>
                </c:pt>
                <c:pt idx="1238">
                  <c:v>4.102912979053605E-4</c:v>
                </c:pt>
                <c:pt idx="1239">
                  <c:v>-1.2520850101872176E-2</c:v>
                </c:pt>
                <c:pt idx="1240">
                  <c:v>-1.5417599226362214E-2</c:v>
                </c:pt>
                <c:pt idx="1241">
                  <c:v>9.0978863175806106E-3</c:v>
                </c:pt>
                <c:pt idx="1242">
                  <c:v>1.760914952901001E-2</c:v>
                </c:pt>
                <c:pt idx="1243">
                  <c:v>4.7801035179281803E-3</c:v>
                </c:pt>
                <c:pt idx="1244">
                  <c:v>-6.1328158293067077E-4</c:v>
                </c:pt>
                <c:pt idx="1245">
                  <c:v>1.7969841229662213E-2</c:v>
                </c:pt>
                <c:pt idx="1246">
                  <c:v>1.7521014917576242E-2</c:v>
                </c:pt>
                <c:pt idx="1247">
                  <c:v>-5.6078393164766772E-3</c:v>
                </c:pt>
                <c:pt idx="1248">
                  <c:v>6.5284614664618702E-3</c:v>
                </c:pt>
                <c:pt idx="1249">
                  <c:v>-6.1976990920990238E-3</c:v>
                </c:pt>
                <c:pt idx="1250">
                  <c:v>-5.5710185574802821E-3</c:v>
                </c:pt>
                <c:pt idx="1251">
                  <c:v>5.3725927837956801E-3</c:v>
                </c:pt>
                <c:pt idx="1252">
                  <c:v>9.8736980382221895E-3</c:v>
                </c:pt>
                <c:pt idx="1253">
                  <c:v>-7.0332033825932522E-3</c:v>
                </c:pt>
                <c:pt idx="1254">
                  <c:v>1.8452554982210873E-3</c:v>
                </c:pt>
                <c:pt idx="1255">
                  <c:v>-4.1566713733771962E-3</c:v>
                </c:pt>
                <c:pt idx="1256">
                  <c:v>1.519479716516569E-3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6-4C85-ADE5-CCA12D28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984192"/>
        <c:axId val="611979272"/>
      </c:lineChart>
      <c:dateAx>
        <c:axId val="630732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37544"/>
        <c:crosses val="autoZero"/>
        <c:auto val="1"/>
        <c:lblOffset val="100"/>
        <c:baseTimeUnit val="days"/>
        <c:majorUnit val="6"/>
        <c:majorTimeUnit val="months"/>
      </c:dateAx>
      <c:valAx>
        <c:axId val="63073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32296"/>
        <c:crosses val="autoZero"/>
        <c:crossBetween val="between"/>
      </c:valAx>
      <c:valAx>
        <c:axId val="611979272"/>
        <c:scaling>
          <c:orientation val="minMax"/>
        </c:scaling>
        <c:delete val="0"/>
        <c:axPos val="r"/>
        <c:numFmt formatCode="0.0000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84192"/>
        <c:crosses val="max"/>
        <c:crossBetween val="between"/>
      </c:valAx>
      <c:catAx>
        <c:axId val="611984192"/>
        <c:scaling>
          <c:orientation val="minMax"/>
        </c:scaling>
        <c:delete val="1"/>
        <c:axPos val="b"/>
        <c:majorTickMark val="out"/>
        <c:minorTickMark val="none"/>
        <c:tickLblPos val="nextTo"/>
        <c:crossAx val="611979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Walmart</a:t>
            </a:r>
            <a:r>
              <a:rPr lang="en-US" baseline="0"/>
              <a:t> Stock Values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'Walmart-Stocks'!$B$1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'Walmart-Stocks'!$A$2:$A$1259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'Walmart-Stocks'!$B$2:$B$1259</c:f>
            </c:numRef>
          </c:val>
          <c:smooth val="0"/>
          <c:extLst>
            <c:ext xmlns:c16="http://schemas.microsoft.com/office/drawing/2014/chart" uri="{C3380CC4-5D6E-409C-BE32-E72D297353CC}">
              <c16:uniqueId val="{00000000-C1DF-4650-99BF-E2079AAC6A61}"/>
            </c:ext>
          </c:extLst>
        </c:ser>
        <c:ser>
          <c:idx val="1"/>
          <c:order val="1"/>
          <c:tx>
            <c:strRef>
              <c:f>'Walmart-Stocks'!$C$1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'Walmart-Stocks'!$A$2:$A$1259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'Walmart-Stocks'!$C$2:$C$1259</c:f>
            </c:numRef>
          </c:val>
          <c:smooth val="0"/>
          <c:extLst>
            <c:ext xmlns:c16="http://schemas.microsoft.com/office/drawing/2014/chart" uri="{C3380CC4-5D6E-409C-BE32-E72D297353CC}">
              <c16:uniqueId val="{00000001-C1DF-4650-99BF-E2079AAC6A61}"/>
            </c:ext>
          </c:extLst>
        </c:ser>
        <c:ser>
          <c:idx val="2"/>
          <c:order val="2"/>
          <c:tx>
            <c:strRef>
              <c:f>'Walmart-Stocks'!$D$1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'Walmart-Stocks'!$A$2:$A$1259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'Walmart-Stocks'!$D$2:$D$1259</c:f>
            </c:numRef>
          </c:val>
          <c:smooth val="0"/>
          <c:extLst>
            <c:ext xmlns:c16="http://schemas.microsoft.com/office/drawing/2014/chart" uri="{C3380CC4-5D6E-409C-BE32-E72D297353CC}">
              <c16:uniqueId val="{00000002-C1DF-4650-99BF-E2079AAC6A61}"/>
            </c:ext>
          </c:extLst>
        </c:ser>
        <c:ser>
          <c:idx val="3"/>
          <c:order val="3"/>
          <c:tx>
            <c:strRef>
              <c:f>'Walmart-Stocks'!$E$1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'Walmart-Stocks'!$A$2:$A$1259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'Walmart-Stocks'!$E$2:$E$1259</c:f>
            </c:numRef>
          </c:val>
          <c:smooth val="0"/>
          <c:extLst>
            <c:ext xmlns:c16="http://schemas.microsoft.com/office/drawing/2014/chart" uri="{C3380CC4-5D6E-409C-BE32-E72D297353CC}">
              <c16:uniqueId val="{00000003-C1DF-4650-99BF-E2079AAC6A61}"/>
            </c:ext>
          </c:extLst>
        </c:ser>
        <c:ser>
          <c:idx val="4"/>
          <c:order val="4"/>
          <c:tx>
            <c:strRef>
              <c:f>'Walmart-Stocks'!$F$1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'Walmart-Stocks'!$A$2:$A$1259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'Walmart-Stocks'!$F$2:$F$1259</c:f>
            </c:numRef>
          </c:val>
          <c:smooth val="0"/>
          <c:extLst>
            <c:ext xmlns:c16="http://schemas.microsoft.com/office/drawing/2014/chart" uri="{C3380CC4-5D6E-409C-BE32-E72D297353CC}">
              <c16:uniqueId val="{00000004-C1DF-4650-99BF-E2079AAC6A61}"/>
            </c:ext>
          </c:extLst>
        </c:ser>
        <c:ser>
          <c:idx val="5"/>
          <c:order val="5"/>
          <c:tx>
            <c:strRef>
              <c:f>'Walmart-Stocks'!$G$1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'Walmart-Stocks'!$A$2:$A$1259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'Walmart-Stocks'!$G$2:$G$1259</c:f>
              <c:numCache>
                <c:formatCode>General</c:formatCode>
                <c:ptCount val="1258"/>
                <c:pt idx="0">
                  <c:v>51.175178000000002</c:v>
                </c:pt>
                <c:pt idx="1">
                  <c:v>50.721141000000003</c:v>
                </c:pt>
                <c:pt idx="2">
                  <c:v>50.939427999999999</c:v>
                </c:pt>
                <c:pt idx="3">
                  <c:v>51.323611999999997</c:v>
                </c:pt>
                <c:pt idx="4">
                  <c:v>51.407080000000001</c:v>
                </c:pt>
                <c:pt idx="5">
                  <c:v>50.941420999999998</c:v>
                </c:pt>
                <c:pt idx="6">
                  <c:v>51.240146000000003</c:v>
                </c:pt>
                <c:pt idx="7">
                  <c:v>51.038068000000003</c:v>
                </c:pt>
                <c:pt idx="8">
                  <c:v>50.607551000000001</c:v>
                </c:pt>
                <c:pt idx="9">
                  <c:v>50.651484000000004</c:v>
                </c:pt>
                <c:pt idx="10">
                  <c:v>50.915064000000001</c:v>
                </c:pt>
                <c:pt idx="11">
                  <c:v>51.196216999999997</c:v>
                </c:pt>
                <c:pt idx="12">
                  <c:v>50.765700000000002</c:v>
                </c:pt>
                <c:pt idx="13">
                  <c:v>52.004530000000003</c:v>
                </c:pt>
                <c:pt idx="14">
                  <c:v>52.180252000000003</c:v>
                </c:pt>
                <c:pt idx="15">
                  <c:v>52.004530000000003</c:v>
                </c:pt>
                <c:pt idx="16">
                  <c:v>52.707416000000002</c:v>
                </c:pt>
                <c:pt idx="17">
                  <c:v>52.566839000000002</c:v>
                </c:pt>
                <c:pt idx="18">
                  <c:v>52.478977</c:v>
                </c:pt>
                <c:pt idx="19">
                  <c:v>52.707416000000002</c:v>
                </c:pt>
                <c:pt idx="20">
                  <c:v>52.505333999999998</c:v>
                </c:pt>
                <c:pt idx="21">
                  <c:v>53.006141</c:v>
                </c:pt>
                <c:pt idx="22">
                  <c:v>52.461404999999999</c:v>
                </c:pt>
                <c:pt idx="23">
                  <c:v>52.206609</c:v>
                </c:pt>
                <c:pt idx="24">
                  <c:v>51.837597000000002</c:v>
                </c:pt>
                <c:pt idx="25">
                  <c:v>51.995745999999997</c:v>
                </c:pt>
                <c:pt idx="26">
                  <c:v>51.872742000000002</c:v>
                </c:pt>
                <c:pt idx="27">
                  <c:v>52.189039999999999</c:v>
                </c:pt>
                <c:pt idx="28">
                  <c:v>52.276899</c:v>
                </c:pt>
                <c:pt idx="29">
                  <c:v>52.312044</c:v>
                </c:pt>
                <c:pt idx="30">
                  <c:v>52.584409000000001</c:v>
                </c:pt>
                <c:pt idx="31">
                  <c:v>52.724984999999997</c:v>
                </c:pt>
                <c:pt idx="32">
                  <c:v>53.252149000000003</c:v>
                </c:pt>
                <c:pt idx="33">
                  <c:v>53.603588000000002</c:v>
                </c:pt>
                <c:pt idx="34">
                  <c:v>53.515729</c:v>
                </c:pt>
                <c:pt idx="35">
                  <c:v>53.937457999999999</c:v>
                </c:pt>
                <c:pt idx="36">
                  <c:v>54.007747999999999</c:v>
                </c:pt>
                <c:pt idx="37">
                  <c:v>53.568446999999999</c:v>
                </c:pt>
                <c:pt idx="38">
                  <c:v>53.340007999999997</c:v>
                </c:pt>
                <c:pt idx="39">
                  <c:v>53.858384000000001</c:v>
                </c:pt>
                <c:pt idx="40">
                  <c:v>53.911101000000002</c:v>
                </c:pt>
                <c:pt idx="41">
                  <c:v>54.631556000000003</c:v>
                </c:pt>
                <c:pt idx="42">
                  <c:v>54.42069</c:v>
                </c:pt>
                <c:pt idx="43">
                  <c:v>54.499763999999999</c:v>
                </c:pt>
                <c:pt idx="44">
                  <c:v>54.367975999999999</c:v>
                </c:pt>
                <c:pt idx="45">
                  <c:v>54.201039000000002</c:v>
                </c:pt>
                <c:pt idx="46">
                  <c:v>54.139536999999997</c:v>
                </c:pt>
                <c:pt idx="47">
                  <c:v>54.438262000000002</c:v>
                </c:pt>
                <c:pt idx="48">
                  <c:v>54.385548</c:v>
                </c:pt>
                <c:pt idx="49">
                  <c:v>54.288901000000003</c:v>
                </c:pt>
                <c:pt idx="50">
                  <c:v>54.666701000000003</c:v>
                </c:pt>
                <c:pt idx="51">
                  <c:v>54.262540999999999</c:v>
                </c:pt>
                <c:pt idx="52">
                  <c:v>54.508552000000002</c:v>
                </c:pt>
                <c:pt idx="53">
                  <c:v>54.895136000000001</c:v>
                </c:pt>
                <c:pt idx="54">
                  <c:v>52.777701999999998</c:v>
                </c:pt>
                <c:pt idx="55">
                  <c:v>51.486153999999999</c:v>
                </c:pt>
                <c:pt idx="56">
                  <c:v>51.433439999999997</c:v>
                </c:pt>
                <c:pt idx="57">
                  <c:v>51.653091000000003</c:v>
                </c:pt>
                <c:pt idx="58">
                  <c:v>51.363149999999997</c:v>
                </c:pt>
                <c:pt idx="59">
                  <c:v>51.776094999999998</c:v>
                </c:pt>
                <c:pt idx="60">
                  <c:v>51.907887000000002</c:v>
                </c:pt>
                <c:pt idx="61">
                  <c:v>51.679448000000001</c:v>
                </c:pt>
                <c:pt idx="62">
                  <c:v>51.846381999999998</c:v>
                </c:pt>
                <c:pt idx="63">
                  <c:v>52.189039999999999</c:v>
                </c:pt>
                <c:pt idx="64">
                  <c:v>51.811239999999998</c:v>
                </c:pt>
                <c:pt idx="65">
                  <c:v>52.593195999999999</c:v>
                </c:pt>
                <c:pt idx="66">
                  <c:v>52.865619000000002</c:v>
                </c:pt>
                <c:pt idx="67">
                  <c:v>53.139811000000002</c:v>
                </c:pt>
                <c:pt idx="68">
                  <c:v>53.670499999999997</c:v>
                </c:pt>
                <c:pt idx="69">
                  <c:v>53.953533999999998</c:v>
                </c:pt>
                <c:pt idx="70">
                  <c:v>54.024295000000002</c:v>
                </c:pt>
                <c:pt idx="71">
                  <c:v>54.156965</c:v>
                </c:pt>
                <c:pt idx="72">
                  <c:v>53.812016999999997</c:v>
                </c:pt>
                <c:pt idx="73">
                  <c:v>53.723570000000002</c:v>
                </c:pt>
                <c:pt idx="74">
                  <c:v>53.599739</c:v>
                </c:pt>
                <c:pt idx="75">
                  <c:v>53.564363</c:v>
                </c:pt>
                <c:pt idx="76">
                  <c:v>53.643965999999999</c:v>
                </c:pt>
                <c:pt idx="77">
                  <c:v>53.732413000000001</c:v>
                </c:pt>
                <c:pt idx="78">
                  <c:v>54.130431999999999</c:v>
                </c:pt>
                <c:pt idx="79">
                  <c:v>54.033138000000001</c:v>
                </c:pt>
                <c:pt idx="80">
                  <c:v>54.121585000000003</c:v>
                </c:pt>
                <c:pt idx="81">
                  <c:v>53.794327000000003</c:v>
                </c:pt>
                <c:pt idx="82">
                  <c:v>54.130431999999999</c:v>
                </c:pt>
                <c:pt idx="83">
                  <c:v>54.271948999999999</c:v>
                </c:pt>
                <c:pt idx="84">
                  <c:v>53.643965999999999</c:v>
                </c:pt>
                <c:pt idx="85">
                  <c:v>53.299014999999997</c:v>
                </c:pt>
                <c:pt idx="86">
                  <c:v>53.661653000000001</c:v>
                </c:pt>
                <c:pt idx="87">
                  <c:v>53.184033999999997</c:v>
                </c:pt>
                <c:pt idx="88">
                  <c:v>53.007137</c:v>
                </c:pt>
                <c:pt idx="89">
                  <c:v>52.892153</c:v>
                </c:pt>
                <c:pt idx="90">
                  <c:v>53.192878</c:v>
                </c:pt>
                <c:pt idx="91">
                  <c:v>52.865619000000002</c:v>
                </c:pt>
                <c:pt idx="92">
                  <c:v>53.582053000000002</c:v>
                </c:pt>
                <c:pt idx="93">
                  <c:v>54.723035000000003</c:v>
                </c:pt>
                <c:pt idx="94">
                  <c:v>54.891089000000001</c:v>
                </c:pt>
                <c:pt idx="95">
                  <c:v>54.616897999999999</c:v>
                </c:pt>
                <c:pt idx="96">
                  <c:v>55.236037000000003</c:v>
                </c:pt>
                <c:pt idx="97">
                  <c:v>52.662188</c:v>
                </c:pt>
                <c:pt idx="98">
                  <c:v>51.096651000000001</c:v>
                </c:pt>
                <c:pt idx="99">
                  <c:v>50.734012999999997</c:v>
                </c:pt>
                <c:pt idx="100">
                  <c:v>52.140343000000001</c:v>
                </c:pt>
                <c:pt idx="101">
                  <c:v>52.211100000000002</c:v>
                </c:pt>
                <c:pt idx="102">
                  <c:v>52.104962</c:v>
                </c:pt>
                <c:pt idx="103">
                  <c:v>52.246479999999998</c:v>
                </c:pt>
                <c:pt idx="104">
                  <c:v>52.193409000000003</c:v>
                </c:pt>
                <c:pt idx="105">
                  <c:v>52.175722999999998</c:v>
                </c:pt>
                <c:pt idx="106">
                  <c:v>51.919221999999998</c:v>
                </c:pt>
                <c:pt idx="107">
                  <c:v>52.352617000000002</c:v>
                </c:pt>
                <c:pt idx="108">
                  <c:v>52.228789999999996</c:v>
                </c:pt>
                <c:pt idx="109">
                  <c:v>52.565390999999998</c:v>
                </c:pt>
                <c:pt idx="110">
                  <c:v>52.707869000000002</c:v>
                </c:pt>
                <c:pt idx="111">
                  <c:v>52.912680000000002</c:v>
                </c:pt>
                <c:pt idx="112">
                  <c:v>52.601011</c:v>
                </c:pt>
                <c:pt idx="113">
                  <c:v>52.850346000000002</c:v>
                </c:pt>
                <c:pt idx="114">
                  <c:v>52.707869000000002</c:v>
                </c:pt>
                <c:pt idx="115">
                  <c:v>54.925181000000002</c:v>
                </c:pt>
                <c:pt idx="116">
                  <c:v>55.593044999999996</c:v>
                </c:pt>
                <c:pt idx="117">
                  <c:v>56.136242000000003</c:v>
                </c:pt>
                <c:pt idx="118">
                  <c:v>56.750675999999999</c:v>
                </c:pt>
                <c:pt idx="119">
                  <c:v>57.507590999999998</c:v>
                </c:pt>
                <c:pt idx="120">
                  <c:v>57.943928</c:v>
                </c:pt>
                <c:pt idx="121">
                  <c:v>58.157643</c:v>
                </c:pt>
                <c:pt idx="122">
                  <c:v>58.487124999999999</c:v>
                </c:pt>
                <c:pt idx="123">
                  <c:v>58.273409999999998</c:v>
                </c:pt>
                <c:pt idx="124">
                  <c:v>58.611792000000001</c:v>
                </c:pt>
                <c:pt idx="125">
                  <c:v>58.371364</c:v>
                </c:pt>
                <c:pt idx="126">
                  <c:v>58.763173000000002</c:v>
                </c:pt>
                <c:pt idx="127">
                  <c:v>58.326836999999998</c:v>
                </c:pt>
                <c:pt idx="128">
                  <c:v>58.709746000000003</c:v>
                </c:pt>
                <c:pt idx="129">
                  <c:v>58.656319000000003</c:v>
                </c:pt>
                <c:pt idx="130">
                  <c:v>60.748959999999997</c:v>
                </c:pt>
                <c:pt idx="131">
                  <c:v>60.134523000000002</c:v>
                </c:pt>
                <c:pt idx="132">
                  <c:v>60.303716999999999</c:v>
                </c:pt>
                <c:pt idx="133">
                  <c:v>59.724899999999998</c:v>
                </c:pt>
                <c:pt idx="134">
                  <c:v>60.223570000000002</c:v>
                </c:pt>
                <c:pt idx="135">
                  <c:v>60.330430999999997</c:v>
                </c:pt>
                <c:pt idx="136">
                  <c:v>60.659913000000003</c:v>
                </c:pt>
                <c:pt idx="137">
                  <c:v>60.383857999999996</c:v>
                </c:pt>
                <c:pt idx="138">
                  <c:v>61.016101999999997</c:v>
                </c:pt>
                <c:pt idx="139">
                  <c:v>60.285904000000002</c:v>
                </c:pt>
                <c:pt idx="140">
                  <c:v>59.929715000000002</c:v>
                </c:pt>
                <c:pt idx="141">
                  <c:v>60.713340000000002</c:v>
                </c:pt>
                <c:pt idx="142">
                  <c:v>61.069535999999999</c:v>
                </c:pt>
                <c:pt idx="143">
                  <c:v>61.078436000000004</c:v>
                </c:pt>
                <c:pt idx="144">
                  <c:v>60.820200999999997</c:v>
                </c:pt>
                <c:pt idx="145">
                  <c:v>62.084688999999997</c:v>
                </c:pt>
                <c:pt idx="146">
                  <c:v>61.755206999999999</c:v>
                </c:pt>
                <c:pt idx="147">
                  <c:v>63.001888999999998</c:v>
                </c:pt>
                <c:pt idx="148">
                  <c:v>63.295751000000003</c:v>
                </c:pt>
                <c:pt idx="149">
                  <c:v>63.545085999999998</c:v>
                </c:pt>
                <c:pt idx="150">
                  <c:v>63.901282000000002</c:v>
                </c:pt>
                <c:pt idx="151">
                  <c:v>64.212950000000006</c:v>
                </c:pt>
                <c:pt idx="152">
                  <c:v>64.346525</c:v>
                </c:pt>
                <c:pt idx="153">
                  <c:v>64.391045000000005</c:v>
                </c:pt>
                <c:pt idx="154">
                  <c:v>65.165769999999995</c:v>
                </c:pt>
                <c:pt idx="155">
                  <c:v>64.987675999999993</c:v>
                </c:pt>
                <c:pt idx="156">
                  <c:v>65.094530000000006</c:v>
                </c:pt>
                <c:pt idx="157">
                  <c:v>64.871908000000005</c:v>
                </c:pt>
                <c:pt idx="158">
                  <c:v>63.696466999999998</c:v>
                </c:pt>
                <c:pt idx="159">
                  <c:v>64.337618000000006</c:v>
                </c:pt>
                <c:pt idx="160">
                  <c:v>63.981422000000002</c:v>
                </c:pt>
                <c:pt idx="161">
                  <c:v>64.239664000000005</c:v>
                </c:pt>
                <c:pt idx="162">
                  <c:v>64.186237000000006</c:v>
                </c:pt>
                <c:pt idx="163">
                  <c:v>65.602107000000004</c:v>
                </c:pt>
                <c:pt idx="164">
                  <c:v>66.359018000000006</c:v>
                </c:pt>
                <c:pt idx="165">
                  <c:v>66.768647999999999</c:v>
                </c:pt>
                <c:pt idx="166">
                  <c:v>66.278878000000006</c:v>
                </c:pt>
                <c:pt idx="167">
                  <c:v>65.557586000000001</c:v>
                </c:pt>
                <c:pt idx="168">
                  <c:v>65.940495999999996</c:v>
                </c:pt>
                <c:pt idx="169">
                  <c:v>66.385739000000001</c:v>
                </c:pt>
                <c:pt idx="170">
                  <c:v>66.145303999999996</c:v>
                </c:pt>
                <c:pt idx="171">
                  <c:v>65.887062</c:v>
                </c:pt>
                <c:pt idx="172">
                  <c:v>66.529888999999997</c:v>
                </c:pt>
                <c:pt idx="173">
                  <c:v>66.118050999999994</c:v>
                </c:pt>
                <c:pt idx="174">
                  <c:v>65.965851000000001</c:v>
                </c:pt>
                <c:pt idx="175">
                  <c:v>65.715168000000006</c:v>
                </c:pt>
                <c:pt idx="176">
                  <c:v>66.261302999999998</c:v>
                </c:pt>
                <c:pt idx="177">
                  <c:v>66.655231000000001</c:v>
                </c:pt>
                <c:pt idx="178">
                  <c:v>64.596040000000002</c:v>
                </c:pt>
                <c:pt idx="179">
                  <c:v>64.452788999999996</c:v>
                </c:pt>
                <c:pt idx="180">
                  <c:v>64.730337000000006</c:v>
                </c:pt>
                <c:pt idx="181">
                  <c:v>63.951422000000001</c:v>
                </c:pt>
                <c:pt idx="182">
                  <c:v>64.255820999999997</c:v>
                </c:pt>
                <c:pt idx="183">
                  <c:v>64.067808999999997</c:v>
                </c:pt>
                <c:pt idx="184">
                  <c:v>64.560227999999995</c:v>
                </c:pt>
                <c:pt idx="185">
                  <c:v>64.909395000000004</c:v>
                </c:pt>
                <c:pt idx="186">
                  <c:v>64.828821000000005</c:v>
                </c:pt>
                <c:pt idx="187">
                  <c:v>65.151122999999998</c:v>
                </c:pt>
                <c:pt idx="188">
                  <c:v>64.685569000000001</c:v>
                </c:pt>
                <c:pt idx="189">
                  <c:v>64.998924000000002</c:v>
                </c:pt>
                <c:pt idx="190">
                  <c:v>65.813652000000005</c:v>
                </c:pt>
                <c:pt idx="191">
                  <c:v>65.849464999999995</c:v>
                </c:pt>
                <c:pt idx="192">
                  <c:v>66.977540000000005</c:v>
                </c:pt>
                <c:pt idx="193">
                  <c:v>66.091193000000004</c:v>
                </c:pt>
                <c:pt idx="194">
                  <c:v>65.813652000000005</c:v>
                </c:pt>
                <c:pt idx="195">
                  <c:v>66.306064000000006</c:v>
                </c:pt>
                <c:pt idx="196">
                  <c:v>66.315019000000007</c:v>
                </c:pt>
                <c:pt idx="197">
                  <c:v>67.272992000000002</c:v>
                </c:pt>
                <c:pt idx="198">
                  <c:v>66.699999000000005</c:v>
                </c:pt>
                <c:pt idx="199">
                  <c:v>66.243392999999998</c:v>
                </c:pt>
                <c:pt idx="200">
                  <c:v>66.207579999999993</c:v>
                </c:pt>
                <c:pt idx="201">
                  <c:v>66.583612000000002</c:v>
                </c:pt>
                <c:pt idx="202">
                  <c:v>66.923823999999996</c:v>
                </c:pt>
                <c:pt idx="203">
                  <c:v>66.655231000000001</c:v>
                </c:pt>
                <c:pt idx="204">
                  <c:v>66.914868999999996</c:v>
                </c:pt>
                <c:pt idx="205">
                  <c:v>66.485128000000003</c:v>
                </c:pt>
                <c:pt idx="206">
                  <c:v>66.422456999999994</c:v>
                </c:pt>
                <c:pt idx="207">
                  <c:v>66.234444999999994</c:v>
                </c:pt>
                <c:pt idx="208">
                  <c:v>66.07329</c:v>
                </c:pt>
                <c:pt idx="209">
                  <c:v>66.297116000000003</c:v>
                </c:pt>
                <c:pt idx="210">
                  <c:v>66.028521999999995</c:v>
                </c:pt>
                <c:pt idx="211">
                  <c:v>66.431404999999998</c:v>
                </c:pt>
                <c:pt idx="212">
                  <c:v>66.896966000000006</c:v>
                </c:pt>
                <c:pt idx="213">
                  <c:v>67.264037000000002</c:v>
                </c:pt>
                <c:pt idx="214">
                  <c:v>67.371475000000004</c:v>
                </c:pt>
                <c:pt idx="215">
                  <c:v>66.377690000000001</c:v>
                </c:pt>
                <c:pt idx="216">
                  <c:v>67.523674999999997</c:v>
                </c:pt>
                <c:pt idx="217">
                  <c:v>67.156604999999999</c:v>
                </c:pt>
                <c:pt idx="218">
                  <c:v>67.872842000000006</c:v>
                </c:pt>
                <c:pt idx="219">
                  <c:v>69.072550000000007</c:v>
                </c:pt>
                <c:pt idx="220">
                  <c:v>68.857680000000002</c:v>
                </c:pt>
                <c:pt idx="221">
                  <c:v>68.965112000000005</c:v>
                </c:pt>
                <c:pt idx="222">
                  <c:v>68.544319000000002</c:v>
                </c:pt>
                <c:pt idx="223">
                  <c:v>67.702740000000006</c:v>
                </c:pt>
                <c:pt idx="224">
                  <c:v>67.729596999999998</c:v>
                </c:pt>
                <c:pt idx="225">
                  <c:v>66.932778999999996</c:v>
                </c:pt>
                <c:pt idx="226">
                  <c:v>66.986495000000005</c:v>
                </c:pt>
                <c:pt idx="227">
                  <c:v>67.434145999999998</c:v>
                </c:pt>
                <c:pt idx="228">
                  <c:v>67.246133999999998</c:v>
                </c:pt>
                <c:pt idx="229">
                  <c:v>67.165553000000003</c:v>
                </c:pt>
                <c:pt idx="230">
                  <c:v>65.759929</c:v>
                </c:pt>
                <c:pt idx="231">
                  <c:v>65.151122999999998</c:v>
                </c:pt>
                <c:pt idx="232">
                  <c:v>65.482388</c:v>
                </c:pt>
                <c:pt idx="233">
                  <c:v>66.037476999999996</c:v>
                </c:pt>
                <c:pt idx="234">
                  <c:v>65.455529999999996</c:v>
                </c:pt>
                <c:pt idx="235">
                  <c:v>64.891492</c:v>
                </c:pt>
                <c:pt idx="236">
                  <c:v>64.739284999999995</c:v>
                </c:pt>
                <c:pt idx="237">
                  <c:v>64.891492</c:v>
                </c:pt>
                <c:pt idx="238">
                  <c:v>64.291634000000002</c:v>
                </c:pt>
                <c:pt idx="239">
                  <c:v>63.843983000000001</c:v>
                </c:pt>
                <c:pt idx="240">
                  <c:v>61.525154000000001</c:v>
                </c:pt>
                <c:pt idx="241">
                  <c:v>60.907393999999996</c:v>
                </c:pt>
                <c:pt idx="242">
                  <c:v>61.793740999999997</c:v>
                </c:pt>
                <c:pt idx="243">
                  <c:v>61.775838</c:v>
                </c:pt>
                <c:pt idx="244">
                  <c:v>61.677354000000001</c:v>
                </c:pt>
                <c:pt idx="245">
                  <c:v>62.850197999999999</c:v>
                </c:pt>
                <c:pt idx="246">
                  <c:v>62.590566000000003</c:v>
                </c:pt>
                <c:pt idx="247">
                  <c:v>62.223489000000001</c:v>
                </c:pt>
                <c:pt idx="248">
                  <c:v>63.172507000000003</c:v>
                </c:pt>
                <c:pt idx="249">
                  <c:v>63.414242000000002</c:v>
                </c:pt>
                <c:pt idx="250">
                  <c:v>64.479647</c:v>
                </c:pt>
                <c:pt idx="251">
                  <c:v>63.870840999999999</c:v>
                </c:pt>
                <c:pt idx="252">
                  <c:v>64.569182999999995</c:v>
                </c:pt>
                <c:pt idx="253">
                  <c:v>64.504362999999998</c:v>
                </c:pt>
                <c:pt idx="254">
                  <c:v>64.450342000000006</c:v>
                </c:pt>
                <c:pt idx="255">
                  <c:v>65.080534999999998</c:v>
                </c:pt>
                <c:pt idx="256">
                  <c:v>64.954498000000001</c:v>
                </c:pt>
                <c:pt idx="257">
                  <c:v>63.820155999999997</c:v>
                </c:pt>
                <c:pt idx="258">
                  <c:v>62.064630999999999</c:v>
                </c:pt>
                <c:pt idx="259">
                  <c:v>62.154657</c:v>
                </c:pt>
                <c:pt idx="260">
                  <c:v>61.893577999999998</c:v>
                </c:pt>
                <c:pt idx="261">
                  <c:v>62.298696999999997</c:v>
                </c:pt>
                <c:pt idx="262">
                  <c:v>62.568781000000001</c:v>
                </c:pt>
                <c:pt idx="263">
                  <c:v>61.686512999999998</c:v>
                </c:pt>
                <c:pt idx="264">
                  <c:v>62.118645000000001</c:v>
                </c:pt>
                <c:pt idx="265">
                  <c:v>61.803552000000003</c:v>
                </c:pt>
                <c:pt idx="266">
                  <c:v>61.731529000000002</c:v>
                </c:pt>
                <c:pt idx="267">
                  <c:v>61.209370999999997</c:v>
                </c:pt>
                <c:pt idx="268">
                  <c:v>61.389429</c:v>
                </c:pt>
                <c:pt idx="269">
                  <c:v>60.867269999999998</c:v>
                </c:pt>
                <c:pt idx="270">
                  <c:v>61.425440000000002</c:v>
                </c:pt>
                <c:pt idx="271">
                  <c:v>62.334707999999999</c:v>
                </c:pt>
                <c:pt idx="272">
                  <c:v>61.938594000000002</c:v>
                </c:pt>
                <c:pt idx="273">
                  <c:v>62.172659000000003</c:v>
                </c:pt>
                <c:pt idx="274">
                  <c:v>61.578485000000001</c:v>
                </c:pt>
                <c:pt idx="275">
                  <c:v>61.749530999999998</c:v>
                </c:pt>
                <c:pt idx="276">
                  <c:v>61.731529000000002</c:v>
                </c:pt>
                <c:pt idx="277">
                  <c:v>61.542473000000001</c:v>
                </c:pt>
                <c:pt idx="278">
                  <c:v>61.785542999999997</c:v>
                </c:pt>
                <c:pt idx="279">
                  <c:v>61.488458999999999</c:v>
                </c:pt>
                <c:pt idx="280">
                  <c:v>62.100642999999998</c:v>
                </c:pt>
                <c:pt idx="281">
                  <c:v>62.307701000000002</c:v>
                </c:pt>
                <c:pt idx="282">
                  <c:v>61.983604</c:v>
                </c:pt>
                <c:pt idx="283">
                  <c:v>62.298696999999997</c:v>
                </c:pt>
                <c:pt idx="284">
                  <c:v>62.640804000000003</c:v>
                </c:pt>
                <c:pt idx="285">
                  <c:v>62.559775999999999</c:v>
                </c:pt>
                <c:pt idx="286">
                  <c:v>62.829859999999996</c:v>
                </c:pt>
                <c:pt idx="287">
                  <c:v>62.118645000000001</c:v>
                </c:pt>
                <c:pt idx="288">
                  <c:v>62.433739000000003</c:v>
                </c:pt>
                <c:pt idx="289">
                  <c:v>62.919885000000001</c:v>
                </c:pt>
                <c:pt idx="290">
                  <c:v>62.793847999999997</c:v>
                </c:pt>
                <c:pt idx="291">
                  <c:v>62.973899000000003</c:v>
                </c:pt>
                <c:pt idx="292">
                  <c:v>63.460045999999998</c:v>
                </c:pt>
                <c:pt idx="293">
                  <c:v>62.685813000000003</c:v>
                </c:pt>
                <c:pt idx="294">
                  <c:v>63.712121000000003</c:v>
                </c:pt>
                <c:pt idx="295">
                  <c:v>64.198267000000001</c:v>
                </c:pt>
                <c:pt idx="296">
                  <c:v>64.126250999999996</c:v>
                </c:pt>
                <c:pt idx="297">
                  <c:v>64.351319000000004</c:v>
                </c:pt>
                <c:pt idx="298">
                  <c:v>64.279295000000005</c:v>
                </c:pt>
                <c:pt idx="299">
                  <c:v>64.279295000000005</c:v>
                </c:pt>
                <c:pt idx="300">
                  <c:v>64.270291</c:v>
                </c:pt>
                <c:pt idx="301">
                  <c:v>63.757137</c:v>
                </c:pt>
                <c:pt idx="302">
                  <c:v>62.388728999999998</c:v>
                </c:pt>
                <c:pt idx="303">
                  <c:v>61.902582000000002</c:v>
                </c:pt>
                <c:pt idx="304">
                  <c:v>62.307701000000002</c:v>
                </c:pt>
                <c:pt idx="305">
                  <c:v>63.252988000000002</c:v>
                </c:pt>
                <c:pt idx="306">
                  <c:v>63.379024999999999</c:v>
                </c:pt>
                <c:pt idx="307">
                  <c:v>63.415036999999998</c:v>
                </c:pt>
                <c:pt idx="308">
                  <c:v>64.018215999999995</c:v>
                </c:pt>
                <c:pt idx="309">
                  <c:v>64.513368</c:v>
                </c:pt>
                <c:pt idx="310">
                  <c:v>63.721125000000001</c:v>
                </c:pt>
                <c:pt idx="311">
                  <c:v>64.585384000000005</c:v>
                </c:pt>
                <c:pt idx="312">
                  <c:v>65.953799000000004</c:v>
                </c:pt>
                <c:pt idx="313">
                  <c:v>66.367921999999993</c:v>
                </c:pt>
                <c:pt idx="314">
                  <c:v>66.061826999999994</c:v>
                </c:pt>
                <c:pt idx="315">
                  <c:v>66.007812999999999</c:v>
                </c:pt>
                <c:pt idx="316">
                  <c:v>66.170903999999993</c:v>
                </c:pt>
                <c:pt idx="317">
                  <c:v>66.125604999999993</c:v>
                </c:pt>
                <c:pt idx="318">
                  <c:v>66.687369000000004</c:v>
                </c:pt>
                <c:pt idx="319">
                  <c:v>66.732675</c:v>
                </c:pt>
                <c:pt idx="320">
                  <c:v>66.343061000000006</c:v>
                </c:pt>
                <c:pt idx="321">
                  <c:v>65.690684000000005</c:v>
                </c:pt>
                <c:pt idx="322">
                  <c:v>65.464163999999997</c:v>
                </c:pt>
                <c:pt idx="323">
                  <c:v>65.645376999999996</c:v>
                </c:pt>
                <c:pt idx="324">
                  <c:v>66.134659999999997</c:v>
                </c:pt>
                <c:pt idx="325">
                  <c:v>66.261510999999999</c:v>
                </c:pt>
                <c:pt idx="326">
                  <c:v>67.303501999999995</c:v>
                </c:pt>
                <c:pt idx="327">
                  <c:v>67.819967000000005</c:v>
                </c:pt>
                <c:pt idx="328">
                  <c:v>67.747478999999998</c:v>
                </c:pt>
                <c:pt idx="329">
                  <c:v>67.756541999999996</c:v>
                </c:pt>
                <c:pt idx="330">
                  <c:v>67.801848000000007</c:v>
                </c:pt>
                <c:pt idx="331">
                  <c:v>68.345494000000002</c:v>
                </c:pt>
                <c:pt idx="332">
                  <c:v>68.880077</c:v>
                </c:pt>
                <c:pt idx="333">
                  <c:v>68.861958000000001</c:v>
                </c:pt>
                <c:pt idx="334">
                  <c:v>69.043171000000001</c:v>
                </c:pt>
                <c:pt idx="335">
                  <c:v>69.215328</c:v>
                </c:pt>
                <c:pt idx="336">
                  <c:v>70.030799999999999</c:v>
                </c:pt>
                <c:pt idx="337">
                  <c:v>70.782847000000004</c:v>
                </c:pt>
                <c:pt idx="338">
                  <c:v>70.103288000000006</c:v>
                </c:pt>
                <c:pt idx="339">
                  <c:v>70.483839000000003</c:v>
                </c:pt>
                <c:pt idx="340">
                  <c:v>71.181516999999999</c:v>
                </c:pt>
                <c:pt idx="341">
                  <c:v>71.099973000000006</c:v>
                </c:pt>
                <c:pt idx="342">
                  <c:v>71.290249000000003</c:v>
                </c:pt>
                <c:pt idx="343">
                  <c:v>71.136217000000002</c:v>
                </c:pt>
                <c:pt idx="344">
                  <c:v>69.913013000000007</c:v>
                </c:pt>
                <c:pt idx="345">
                  <c:v>70.936879000000005</c:v>
                </c:pt>
                <c:pt idx="346">
                  <c:v>70.646934000000002</c:v>
                </c:pt>
                <c:pt idx="347">
                  <c:v>71.661737000000002</c:v>
                </c:pt>
                <c:pt idx="348">
                  <c:v>70.701295999999999</c:v>
                </c:pt>
                <c:pt idx="349">
                  <c:v>71.263067000000007</c:v>
                </c:pt>
                <c:pt idx="350">
                  <c:v>71.616437000000005</c:v>
                </c:pt>
                <c:pt idx="351">
                  <c:v>71.027484999999999</c:v>
                </c:pt>
                <c:pt idx="352">
                  <c:v>70.420413999999994</c:v>
                </c:pt>
                <c:pt idx="353">
                  <c:v>70.728477999999996</c:v>
                </c:pt>
                <c:pt idx="354">
                  <c:v>71.090909999999994</c:v>
                </c:pt>
                <c:pt idx="355">
                  <c:v>71.806713000000002</c:v>
                </c:pt>
                <c:pt idx="356">
                  <c:v>71.426162000000005</c:v>
                </c:pt>
                <c:pt idx="357">
                  <c:v>71.426162000000005</c:v>
                </c:pt>
                <c:pt idx="358">
                  <c:v>71.325895000000003</c:v>
                </c:pt>
                <c:pt idx="359">
                  <c:v>71.462622999999994</c:v>
                </c:pt>
                <c:pt idx="360">
                  <c:v>71.909261999999998</c:v>
                </c:pt>
                <c:pt idx="361">
                  <c:v>71.553773000000007</c:v>
                </c:pt>
                <c:pt idx="362">
                  <c:v>71.808994999999996</c:v>
                </c:pt>
                <c:pt idx="363">
                  <c:v>72.793430999999998</c:v>
                </c:pt>
                <c:pt idx="364">
                  <c:v>71.553773000000007</c:v>
                </c:pt>
                <c:pt idx="365">
                  <c:v>70.979522000000003</c:v>
                </c:pt>
                <c:pt idx="366">
                  <c:v>70.551109999999994</c:v>
                </c:pt>
                <c:pt idx="367">
                  <c:v>70.541993000000005</c:v>
                </c:pt>
                <c:pt idx="368">
                  <c:v>70.213847999999999</c:v>
                </c:pt>
                <c:pt idx="369">
                  <c:v>69.575790999999995</c:v>
                </c:pt>
                <c:pt idx="370">
                  <c:v>70.469070000000002</c:v>
                </c:pt>
                <c:pt idx="371">
                  <c:v>70.478187000000005</c:v>
                </c:pt>
                <c:pt idx="372">
                  <c:v>69.484640999999996</c:v>
                </c:pt>
                <c:pt idx="373">
                  <c:v>68.937728000000007</c:v>
                </c:pt>
                <c:pt idx="374">
                  <c:v>68.217631999999995</c:v>
                </c:pt>
                <c:pt idx="375">
                  <c:v>68.992424</c:v>
                </c:pt>
                <c:pt idx="376">
                  <c:v>69.220302000000004</c:v>
                </c:pt>
                <c:pt idx="377">
                  <c:v>68.591356000000005</c:v>
                </c:pt>
                <c:pt idx="378">
                  <c:v>68.937728000000007</c:v>
                </c:pt>
                <c:pt idx="379">
                  <c:v>69.575790999999995</c:v>
                </c:pt>
                <c:pt idx="380">
                  <c:v>69.047111999999998</c:v>
                </c:pt>
                <c:pt idx="381">
                  <c:v>68.591356000000005</c:v>
                </c:pt>
                <c:pt idx="382">
                  <c:v>68.217631999999995</c:v>
                </c:pt>
                <c:pt idx="383">
                  <c:v>68.363477000000003</c:v>
                </c:pt>
                <c:pt idx="384">
                  <c:v>68.244983000000005</c:v>
                </c:pt>
                <c:pt idx="385">
                  <c:v>68.317898999999997</c:v>
                </c:pt>
                <c:pt idx="386">
                  <c:v>69.028885000000002</c:v>
                </c:pt>
                <c:pt idx="387">
                  <c:v>67.871258999999995</c:v>
                </c:pt>
                <c:pt idx="388">
                  <c:v>66.567796000000001</c:v>
                </c:pt>
                <c:pt idx="389">
                  <c:v>67.005324999999999</c:v>
                </c:pt>
                <c:pt idx="390">
                  <c:v>67.634264000000002</c:v>
                </c:pt>
                <c:pt idx="391">
                  <c:v>67.789226999999997</c:v>
                </c:pt>
                <c:pt idx="392">
                  <c:v>68.372594000000007</c:v>
                </c:pt>
                <c:pt idx="393">
                  <c:v>68.600472999999994</c:v>
                </c:pt>
                <c:pt idx="394">
                  <c:v>67.898604000000006</c:v>
                </c:pt>
                <c:pt idx="395">
                  <c:v>67.989754000000005</c:v>
                </c:pt>
                <c:pt idx="396">
                  <c:v>68.099137999999996</c:v>
                </c:pt>
                <c:pt idx="397">
                  <c:v>68.144716000000003</c:v>
                </c:pt>
                <c:pt idx="398">
                  <c:v>68.554894000000004</c:v>
                </c:pt>
                <c:pt idx="399">
                  <c:v>69.922163999999995</c:v>
                </c:pt>
                <c:pt idx="400">
                  <c:v>70.213847999999999</c:v>
                </c:pt>
                <c:pt idx="401">
                  <c:v>69.976851999999994</c:v>
                </c:pt>
                <c:pt idx="402">
                  <c:v>70.760754000000006</c:v>
                </c:pt>
                <c:pt idx="403">
                  <c:v>70.760754000000006</c:v>
                </c:pt>
                <c:pt idx="404">
                  <c:v>70.213847999999999</c:v>
                </c:pt>
                <c:pt idx="405">
                  <c:v>70.523765999999995</c:v>
                </c:pt>
                <c:pt idx="406">
                  <c:v>70.368803</c:v>
                </c:pt>
                <c:pt idx="407">
                  <c:v>70.496414000000001</c:v>
                </c:pt>
                <c:pt idx="408">
                  <c:v>71.170939000000004</c:v>
                </c:pt>
                <c:pt idx="409">
                  <c:v>70.979522000000003</c:v>
                </c:pt>
                <c:pt idx="410">
                  <c:v>71.599350999999999</c:v>
                </c:pt>
                <c:pt idx="411">
                  <c:v>71.307666999999995</c:v>
                </c:pt>
                <c:pt idx="412">
                  <c:v>71.107133000000005</c:v>
                </c:pt>
                <c:pt idx="413">
                  <c:v>71.098016000000001</c:v>
                </c:pt>
                <c:pt idx="414">
                  <c:v>71.088898999999998</c:v>
                </c:pt>
                <c:pt idx="415">
                  <c:v>70.997748999999999</c:v>
                </c:pt>
                <c:pt idx="416">
                  <c:v>71.043328000000002</c:v>
                </c:pt>
                <c:pt idx="417">
                  <c:v>71.298550000000006</c:v>
                </c:pt>
                <c:pt idx="418">
                  <c:v>71.781650999999997</c:v>
                </c:pt>
                <c:pt idx="419">
                  <c:v>71.799878000000007</c:v>
                </c:pt>
                <c:pt idx="420">
                  <c:v>70.979522000000003</c:v>
                </c:pt>
                <c:pt idx="421">
                  <c:v>70.952009000000004</c:v>
                </c:pt>
                <c:pt idx="422">
                  <c:v>70.841960999999998</c:v>
                </c:pt>
                <c:pt idx="423">
                  <c:v>70.520994999999999</c:v>
                </c:pt>
                <c:pt idx="424">
                  <c:v>70.686064000000002</c:v>
                </c:pt>
                <c:pt idx="425">
                  <c:v>70.484313</c:v>
                </c:pt>
                <c:pt idx="426">
                  <c:v>70.062471000000002</c:v>
                </c:pt>
                <c:pt idx="427">
                  <c:v>68.237548000000004</c:v>
                </c:pt>
                <c:pt idx="428">
                  <c:v>67.962430999999995</c:v>
                </c:pt>
                <c:pt idx="429">
                  <c:v>67.476395999999994</c:v>
                </c:pt>
                <c:pt idx="430">
                  <c:v>67.155430999999993</c:v>
                </c:pt>
                <c:pt idx="431">
                  <c:v>67.448886000000002</c:v>
                </c:pt>
                <c:pt idx="432">
                  <c:v>67.366348000000002</c:v>
                </c:pt>
                <c:pt idx="433">
                  <c:v>67.348010000000002</c:v>
                </c:pt>
                <c:pt idx="434">
                  <c:v>66.972016999999994</c:v>
                </c:pt>
                <c:pt idx="435">
                  <c:v>66.816120999999995</c:v>
                </c:pt>
                <c:pt idx="436">
                  <c:v>66.375934000000001</c:v>
                </c:pt>
                <c:pt idx="437">
                  <c:v>66.421790000000001</c:v>
                </c:pt>
                <c:pt idx="438">
                  <c:v>66.926169000000002</c:v>
                </c:pt>
                <c:pt idx="439">
                  <c:v>66.651052000000007</c:v>
                </c:pt>
                <c:pt idx="440">
                  <c:v>66.861975999999999</c:v>
                </c:pt>
                <c:pt idx="441">
                  <c:v>66.641879000000003</c:v>
                </c:pt>
                <c:pt idx="442">
                  <c:v>66.568513999999993</c:v>
                </c:pt>
                <c:pt idx="443">
                  <c:v>67.412203000000005</c:v>
                </c:pt>
                <c:pt idx="444">
                  <c:v>67.824871999999999</c:v>
                </c:pt>
                <c:pt idx="445">
                  <c:v>67.907409999999999</c:v>
                </c:pt>
                <c:pt idx="446">
                  <c:v>67.779024000000007</c:v>
                </c:pt>
                <c:pt idx="447">
                  <c:v>68.191693000000001</c:v>
                </c:pt>
                <c:pt idx="448">
                  <c:v>68.576851000000005</c:v>
                </c:pt>
                <c:pt idx="449">
                  <c:v>68.916161000000002</c:v>
                </c:pt>
                <c:pt idx="450">
                  <c:v>70.080809000000002</c:v>
                </c:pt>
                <c:pt idx="451">
                  <c:v>69.888229999999993</c:v>
                </c:pt>
                <c:pt idx="452">
                  <c:v>69.539754000000002</c:v>
                </c:pt>
                <c:pt idx="453">
                  <c:v>70.080809000000002</c:v>
                </c:pt>
                <c:pt idx="454">
                  <c:v>69.466389000000007</c:v>
                </c:pt>
                <c:pt idx="455">
                  <c:v>68.457637000000005</c:v>
                </c:pt>
                <c:pt idx="456">
                  <c:v>68.430126999999999</c:v>
                </c:pt>
                <c:pt idx="457">
                  <c:v>68.191693000000001</c:v>
                </c:pt>
                <c:pt idx="458">
                  <c:v>67.824871999999999</c:v>
                </c:pt>
                <c:pt idx="459">
                  <c:v>67.485562000000002</c:v>
                </c:pt>
                <c:pt idx="460">
                  <c:v>67.604782</c:v>
                </c:pt>
                <c:pt idx="461">
                  <c:v>67.091238000000004</c:v>
                </c:pt>
                <c:pt idx="462">
                  <c:v>66.761099999999999</c:v>
                </c:pt>
                <c:pt idx="463">
                  <c:v>65.908244999999994</c:v>
                </c:pt>
                <c:pt idx="464">
                  <c:v>66.852802999999994</c:v>
                </c:pt>
                <c:pt idx="465">
                  <c:v>66.944507000000002</c:v>
                </c:pt>
                <c:pt idx="466">
                  <c:v>68.586023999999995</c:v>
                </c:pt>
                <c:pt idx="467">
                  <c:v>68.613534000000001</c:v>
                </c:pt>
                <c:pt idx="468">
                  <c:v>68.485147999999995</c:v>
                </c:pt>
                <c:pt idx="469">
                  <c:v>68.200864999999993</c:v>
                </c:pt>
                <c:pt idx="470">
                  <c:v>69.328829999999996</c:v>
                </c:pt>
                <c:pt idx="471">
                  <c:v>69.493898999999999</c:v>
                </c:pt>
                <c:pt idx="472">
                  <c:v>69.429705999999996</c:v>
                </c:pt>
                <c:pt idx="473">
                  <c:v>68.916161000000002</c:v>
                </c:pt>
                <c:pt idx="474">
                  <c:v>69.989106000000007</c:v>
                </c:pt>
                <c:pt idx="475">
                  <c:v>69.603947000000005</c:v>
                </c:pt>
                <c:pt idx="476">
                  <c:v>70.080809000000002</c:v>
                </c:pt>
                <c:pt idx="477">
                  <c:v>69.769015999999993</c:v>
                </c:pt>
                <c:pt idx="478">
                  <c:v>70.741084999999998</c:v>
                </c:pt>
                <c:pt idx="479">
                  <c:v>70.667719000000005</c:v>
                </c:pt>
                <c:pt idx="480">
                  <c:v>70.530168000000003</c:v>
                </c:pt>
                <c:pt idx="481">
                  <c:v>70.383437000000001</c:v>
                </c:pt>
                <c:pt idx="482">
                  <c:v>70.676891999999995</c:v>
                </c:pt>
                <c:pt idx="483">
                  <c:v>70.915325999999993</c:v>
                </c:pt>
                <c:pt idx="484">
                  <c:v>70.997856999999996</c:v>
                </c:pt>
                <c:pt idx="485">
                  <c:v>71.676478000000003</c:v>
                </c:pt>
                <c:pt idx="486">
                  <c:v>71.080394999999996</c:v>
                </c:pt>
                <c:pt idx="487">
                  <c:v>71.493064000000004</c:v>
                </c:pt>
                <c:pt idx="488">
                  <c:v>72.455967000000001</c:v>
                </c:pt>
                <c:pt idx="489">
                  <c:v>72.180850000000007</c:v>
                </c:pt>
                <c:pt idx="490">
                  <c:v>72.355091999999999</c:v>
                </c:pt>
                <c:pt idx="491">
                  <c:v>72.520160000000004</c:v>
                </c:pt>
                <c:pt idx="492">
                  <c:v>72.648546999999994</c:v>
                </c:pt>
                <c:pt idx="493">
                  <c:v>72.648546999999994</c:v>
                </c:pt>
                <c:pt idx="494">
                  <c:v>72.676057</c:v>
                </c:pt>
                <c:pt idx="495">
                  <c:v>72.355091999999999</c:v>
                </c:pt>
                <c:pt idx="496">
                  <c:v>72.318409000000003</c:v>
                </c:pt>
                <c:pt idx="497">
                  <c:v>73.189601999999994</c:v>
                </c:pt>
                <c:pt idx="498">
                  <c:v>73.758173999999997</c:v>
                </c:pt>
                <c:pt idx="499">
                  <c:v>73.987436000000002</c:v>
                </c:pt>
                <c:pt idx="500">
                  <c:v>74.216697999999994</c:v>
                </c:pt>
                <c:pt idx="501">
                  <c:v>74.290063000000004</c:v>
                </c:pt>
                <c:pt idx="502">
                  <c:v>74.381766999999996</c:v>
                </c:pt>
                <c:pt idx="503">
                  <c:v>74.473470000000006</c:v>
                </c:pt>
                <c:pt idx="504">
                  <c:v>73.993834000000007</c:v>
                </c:pt>
                <c:pt idx="505">
                  <c:v>73.274373999999995</c:v>
                </c:pt>
                <c:pt idx="506">
                  <c:v>73.735567000000003</c:v>
                </c:pt>
                <c:pt idx="507">
                  <c:v>73.744786000000005</c:v>
                </c:pt>
                <c:pt idx="508">
                  <c:v>72.942313999999996</c:v>
                </c:pt>
                <c:pt idx="509">
                  <c:v>72.951532999999998</c:v>
                </c:pt>
                <c:pt idx="510">
                  <c:v>72.407328000000007</c:v>
                </c:pt>
                <c:pt idx="511">
                  <c:v>72.019927999999993</c:v>
                </c:pt>
                <c:pt idx="512">
                  <c:v>71.706312999999994</c:v>
                </c:pt>
                <c:pt idx="513">
                  <c:v>71.254345000000001</c:v>
                </c:pt>
                <c:pt idx="514">
                  <c:v>71.890794</c:v>
                </c:pt>
                <c:pt idx="515">
                  <c:v>71.24512</c:v>
                </c:pt>
                <c:pt idx="516">
                  <c:v>71.420375000000007</c:v>
                </c:pt>
                <c:pt idx="517">
                  <c:v>71.826227000000003</c:v>
                </c:pt>
                <c:pt idx="518">
                  <c:v>71.955360999999996</c:v>
                </c:pt>
                <c:pt idx="519">
                  <c:v>72.305864999999997</c:v>
                </c:pt>
                <c:pt idx="520">
                  <c:v>72.379658000000006</c:v>
                </c:pt>
                <c:pt idx="521">
                  <c:v>72.527236000000002</c:v>
                </c:pt>
                <c:pt idx="522">
                  <c:v>72.582583999999997</c:v>
                </c:pt>
                <c:pt idx="523">
                  <c:v>72.785510000000002</c:v>
                </c:pt>
                <c:pt idx="524">
                  <c:v>72.545687999999998</c:v>
                </c:pt>
                <c:pt idx="525">
                  <c:v>72.139835000000005</c:v>
                </c:pt>
                <c:pt idx="526">
                  <c:v>72.361205999999996</c:v>
                </c:pt>
                <c:pt idx="527">
                  <c:v>71.789331000000004</c:v>
                </c:pt>
                <c:pt idx="528">
                  <c:v>72.029146999999995</c:v>
                </c:pt>
                <c:pt idx="529">
                  <c:v>71.983030999999997</c:v>
                </c:pt>
                <c:pt idx="530">
                  <c:v>71.475716000000006</c:v>
                </c:pt>
                <c:pt idx="531">
                  <c:v>71.909238999999999</c:v>
                </c:pt>
                <c:pt idx="532">
                  <c:v>71.632526999999996</c:v>
                </c:pt>
                <c:pt idx="533">
                  <c:v>70.802378000000004</c:v>
                </c:pt>
                <c:pt idx="534">
                  <c:v>70.276617999999999</c:v>
                </c:pt>
                <c:pt idx="535">
                  <c:v>69.953777000000002</c:v>
                </c:pt>
                <c:pt idx="536">
                  <c:v>69.501810000000006</c:v>
                </c:pt>
                <c:pt idx="537">
                  <c:v>69.142080000000007</c:v>
                </c:pt>
                <c:pt idx="538">
                  <c:v>68.643990000000002</c:v>
                </c:pt>
                <c:pt idx="539">
                  <c:v>68.394948999999997</c:v>
                </c:pt>
                <c:pt idx="540">
                  <c:v>68.874587000000005</c:v>
                </c:pt>
                <c:pt idx="541">
                  <c:v>68.348827</c:v>
                </c:pt>
                <c:pt idx="542">
                  <c:v>68.94838</c:v>
                </c:pt>
                <c:pt idx="543">
                  <c:v>68.883813000000004</c:v>
                </c:pt>
                <c:pt idx="544">
                  <c:v>67.020595</c:v>
                </c:pt>
                <c:pt idx="545">
                  <c:v>67.085161999999997</c:v>
                </c:pt>
                <c:pt idx="546">
                  <c:v>67.214296000000004</c:v>
                </c:pt>
                <c:pt idx="547">
                  <c:v>67.168173999999993</c:v>
                </c:pt>
                <c:pt idx="548">
                  <c:v>68.025993</c:v>
                </c:pt>
                <c:pt idx="549">
                  <c:v>68.035218999999998</c:v>
                </c:pt>
                <c:pt idx="550">
                  <c:v>68.994501999999997</c:v>
                </c:pt>
                <c:pt idx="551">
                  <c:v>69.142080000000007</c:v>
                </c:pt>
                <c:pt idx="552">
                  <c:v>69.511036000000004</c:v>
                </c:pt>
                <c:pt idx="553">
                  <c:v>69.907662000000002</c:v>
                </c:pt>
                <c:pt idx="554">
                  <c:v>69.483365000000006</c:v>
                </c:pt>
                <c:pt idx="555">
                  <c:v>69.040616999999997</c:v>
                </c:pt>
                <c:pt idx="556">
                  <c:v>67.813840999999996</c:v>
                </c:pt>
                <c:pt idx="557">
                  <c:v>67.444891999999996</c:v>
                </c:pt>
                <c:pt idx="558">
                  <c:v>67.657037000000003</c:v>
                </c:pt>
                <c:pt idx="559">
                  <c:v>67.657037000000003</c:v>
                </c:pt>
                <c:pt idx="560">
                  <c:v>68.976050000000001</c:v>
                </c:pt>
                <c:pt idx="561">
                  <c:v>68.773123999999996</c:v>
                </c:pt>
                <c:pt idx="562">
                  <c:v>68.902257000000006</c:v>
                </c:pt>
                <c:pt idx="563">
                  <c:v>68.367278999999996</c:v>
                </c:pt>
                <c:pt idx="564">
                  <c:v>69.298884000000001</c:v>
                </c:pt>
                <c:pt idx="565">
                  <c:v>68.994501999999997</c:v>
                </c:pt>
                <c:pt idx="566">
                  <c:v>69.068286999999998</c:v>
                </c:pt>
                <c:pt idx="567">
                  <c:v>69.235391000000007</c:v>
                </c:pt>
                <c:pt idx="568">
                  <c:v>69.096138999999994</c:v>
                </c:pt>
                <c:pt idx="569">
                  <c:v>69.551023000000001</c:v>
                </c:pt>
                <c:pt idx="570">
                  <c:v>70.117309000000006</c:v>
                </c:pt>
                <c:pt idx="571">
                  <c:v>69.560308000000006</c:v>
                </c:pt>
                <c:pt idx="572">
                  <c:v>68.956886999999995</c:v>
                </c:pt>
                <c:pt idx="573">
                  <c:v>69.328224000000006</c:v>
                </c:pt>
                <c:pt idx="574">
                  <c:v>69.411771000000002</c:v>
                </c:pt>
                <c:pt idx="575">
                  <c:v>69.049719999999994</c:v>
                </c:pt>
                <c:pt idx="576">
                  <c:v>69.978057000000007</c:v>
                </c:pt>
                <c:pt idx="577">
                  <c:v>70.646461000000002</c:v>
                </c:pt>
                <c:pt idx="578">
                  <c:v>71.259167000000005</c:v>
                </c:pt>
                <c:pt idx="579">
                  <c:v>71.361283999999998</c:v>
                </c:pt>
                <c:pt idx="580">
                  <c:v>70.767149000000003</c:v>
                </c:pt>
                <c:pt idx="581">
                  <c:v>70.683594999999997</c:v>
                </c:pt>
                <c:pt idx="582">
                  <c:v>70.562914000000006</c:v>
                </c:pt>
                <c:pt idx="583">
                  <c:v>70.952814000000004</c:v>
                </c:pt>
                <c:pt idx="584">
                  <c:v>71.268445</c:v>
                </c:pt>
                <c:pt idx="585">
                  <c:v>71.649067000000002</c:v>
                </c:pt>
                <c:pt idx="586">
                  <c:v>71.909000000000006</c:v>
                </c:pt>
                <c:pt idx="587">
                  <c:v>71.769748000000007</c:v>
                </c:pt>
                <c:pt idx="588">
                  <c:v>71.769748000000007</c:v>
                </c:pt>
                <c:pt idx="589">
                  <c:v>72.577404000000001</c:v>
                </c:pt>
                <c:pt idx="590">
                  <c:v>72.382453999999996</c:v>
                </c:pt>
                <c:pt idx="591">
                  <c:v>71.379847999999996</c:v>
                </c:pt>
                <c:pt idx="592">
                  <c:v>71.017797000000002</c:v>
                </c:pt>
                <c:pt idx="593">
                  <c:v>71.834731000000005</c:v>
                </c:pt>
                <c:pt idx="594">
                  <c:v>71.370563000000004</c:v>
                </c:pt>
                <c:pt idx="595">
                  <c:v>71.686200999999997</c:v>
                </c:pt>
                <c:pt idx="596">
                  <c:v>72.094672000000003</c:v>
                </c:pt>
                <c:pt idx="597">
                  <c:v>72.038967</c:v>
                </c:pt>
                <c:pt idx="598">
                  <c:v>72.001831999999993</c:v>
                </c:pt>
                <c:pt idx="599">
                  <c:v>72.447436999999994</c:v>
                </c:pt>
                <c:pt idx="600">
                  <c:v>72.698085000000006</c:v>
                </c:pt>
                <c:pt idx="601">
                  <c:v>72.985874999999993</c:v>
                </c:pt>
                <c:pt idx="602">
                  <c:v>74.044178000000002</c:v>
                </c:pt>
                <c:pt idx="603">
                  <c:v>73.960623999999996</c:v>
                </c:pt>
                <c:pt idx="604">
                  <c:v>73.997759000000002</c:v>
                </c:pt>
                <c:pt idx="605">
                  <c:v>73.988472999999999</c:v>
                </c:pt>
                <c:pt idx="606">
                  <c:v>73.450042999999994</c:v>
                </c:pt>
                <c:pt idx="607">
                  <c:v>72.985874999999993</c:v>
                </c:pt>
                <c:pt idx="608">
                  <c:v>72.419588000000005</c:v>
                </c:pt>
                <c:pt idx="609">
                  <c:v>72.821239000000006</c:v>
                </c:pt>
                <c:pt idx="610">
                  <c:v>73.503124</c:v>
                </c:pt>
                <c:pt idx="611">
                  <c:v>73.979501999999997</c:v>
                </c:pt>
                <c:pt idx="612">
                  <c:v>73.932801999999995</c:v>
                </c:pt>
                <c:pt idx="613">
                  <c:v>73.923458999999994</c:v>
                </c:pt>
                <c:pt idx="614">
                  <c:v>73.549824000000001</c:v>
                </c:pt>
                <c:pt idx="615">
                  <c:v>71.765726000000001</c:v>
                </c:pt>
                <c:pt idx="616">
                  <c:v>71.933860999999993</c:v>
                </c:pt>
                <c:pt idx="617">
                  <c:v>71.560226</c:v>
                </c:pt>
                <c:pt idx="618">
                  <c:v>70.700869999999995</c:v>
                </c:pt>
                <c:pt idx="619">
                  <c:v>70.672848000000002</c:v>
                </c:pt>
                <c:pt idx="620">
                  <c:v>70.420641000000003</c:v>
                </c:pt>
                <c:pt idx="621">
                  <c:v>70.626141000000004</c:v>
                </c:pt>
                <c:pt idx="622">
                  <c:v>70.607455999999999</c:v>
                </c:pt>
                <c:pt idx="623">
                  <c:v>70.551412999999997</c:v>
                </c:pt>
                <c:pt idx="624">
                  <c:v>70.971755000000002</c:v>
                </c:pt>
                <c:pt idx="625">
                  <c:v>71.709676000000002</c:v>
                </c:pt>
                <c:pt idx="626">
                  <c:v>71.700339999999997</c:v>
                </c:pt>
                <c:pt idx="627">
                  <c:v>71.653632999999999</c:v>
                </c:pt>
                <c:pt idx="628">
                  <c:v>72.045946999999998</c:v>
                </c:pt>
                <c:pt idx="629">
                  <c:v>72.223425000000006</c:v>
                </c:pt>
                <c:pt idx="630">
                  <c:v>72.120675000000006</c:v>
                </c:pt>
                <c:pt idx="631">
                  <c:v>71.933860999999993</c:v>
                </c:pt>
                <c:pt idx="632">
                  <c:v>71.569569000000001</c:v>
                </c:pt>
                <c:pt idx="633">
                  <c:v>71.139891000000006</c:v>
                </c:pt>
                <c:pt idx="634">
                  <c:v>70.738234000000006</c:v>
                </c:pt>
                <c:pt idx="635">
                  <c:v>70.317892000000001</c:v>
                </c:pt>
                <c:pt idx="636">
                  <c:v>70.373934000000006</c:v>
                </c:pt>
                <c:pt idx="637">
                  <c:v>70.047005999999996</c:v>
                </c:pt>
                <c:pt idx="638">
                  <c:v>70.710205000000002</c:v>
                </c:pt>
                <c:pt idx="639">
                  <c:v>70.869005000000001</c:v>
                </c:pt>
                <c:pt idx="640">
                  <c:v>70.691526999999994</c:v>
                </c:pt>
                <c:pt idx="641">
                  <c:v>70.794276999999994</c:v>
                </c:pt>
                <c:pt idx="642">
                  <c:v>70.962412</c:v>
                </c:pt>
                <c:pt idx="643">
                  <c:v>70.635484000000005</c:v>
                </c:pt>
                <c:pt idx="644">
                  <c:v>69.972284999999999</c:v>
                </c:pt>
                <c:pt idx="645">
                  <c:v>70.373934000000006</c:v>
                </c:pt>
                <c:pt idx="646">
                  <c:v>70.121735000000001</c:v>
                </c:pt>
                <c:pt idx="647">
                  <c:v>70.317892000000001</c:v>
                </c:pt>
                <c:pt idx="648">
                  <c:v>70.635484000000005</c:v>
                </c:pt>
                <c:pt idx="649">
                  <c:v>70.756912999999997</c:v>
                </c:pt>
                <c:pt idx="650">
                  <c:v>71.055819</c:v>
                </c:pt>
                <c:pt idx="651">
                  <c:v>71.597589999999997</c:v>
                </c:pt>
                <c:pt idx="652">
                  <c:v>72.120675000000006</c:v>
                </c:pt>
                <c:pt idx="653">
                  <c:v>71.980560999999994</c:v>
                </c:pt>
                <c:pt idx="654">
                  <c:v>71.756383</c:v>
                </c:pt>
                <c:pt idx="655">
                  <c:v>71.504182999999998</c:v>
                </c:pt>
                <c:pt idx="656">
                  <c:v>71.775060999999994</c:v>
                </c:pt>
                <c:pt idx="657">
                  <c:v>71.793746999999996</c:v>
                </c:pt>
                <c:pt idx="658">
                  <c:v>71.560226</c:v>
                </c:pt>
                <c:pt idx="659">
                  <c:v>72.008583000000002</c:v>
                </c:pt>
                <c:pt idx="660">
                  <c:v>71.709676000000002</c:v>
                </c:pt>
                <c:pt idx="661">
                  <c:v>71.588246999999996</c:v>
                </c:pt>
                <c:pt idx="662">
                  <c:v>71.915176000000002</c:v>
                </c:pt>
                <c:pt idx="663">
                  <c:v>71.317362000000003</c:v>
                </c:pt>
                <c:pt idx="664">
                  <c:v>70.962412</c:v>
                </c:pt>
                <c:pt idx="665">
                  <c:v>70.719548000000003</c:v>
                </c:pt>
                <c:pt idx="666">
                  <c:v>70.467348999999999</c:v>
                </c:pt>
                <c:pt idx="667">
                  <c:v>69.850848999999997</c:v>
                </c:pt>
                <c:pt idx="668">
                  <c:v>68.729951</c:v>
                </c:pt>
                <c:pt idx="669">
                  <c:v>68.692586000000006</c:v>
                </c:pt>
                <c:pt idx="670">
                  <c:v>68.692586000000006</c:v>
                </c:pt>
                <c:pt idx="671">
                  <c:v>68.505764999999997</c:v>
                </c:pt>
                <c:pt idx="672">
                  <c:v>69.765687999999997</c:v>
                </c:pt>
                <c:pt idx="673">
                  <c:v>69.530627999999993</c:v>
                </c:pt>
                <c:pt idx="674">
                  <c:v>70.207600999999997</c:v>
                </c:pt>
                <c:pt idx="675">
                  <c:v>69.916128999999998</c:v>
                </c:pt>
                <c:pt idx="676">
                  <c:v>69.784496000000004</c:v>
                </c:pt>
                <c:pt idx="677">
                  <c:v>69.605849000000006</c:v>
                </c:pt>
                <c:pt idx="678">
                  <c:v>69.944334999999995</c:v>
                </c:pt>
                <c:pt idx="679">
                  <c:v>69.483620000000002</c:v>
                </c:pt>
                <c:pt idx="680">
                  <c:v>70.038358000000002</c:v>
                </c:pt>
                <c:pt idx="681">
                  <c:v>70.405050000000003</c:v>
                </c:pt>
                <c:pt idx="682">
                  <c:v>70.480271000000002</c:v>
                </c:pt>
                <c:pt idx="683">
                  <c:v>71.035015000000001</c:v>
                </c:pt>
                <c:pt idx="684">
                  <c:v>71.204257999999996</c:v>
                </c:pt>
                <c:pt idx="685">
                  <c:v>71.166647999999995</c:v>
                </c:pt>
                <c:pt idx="686">
                  <c:v>71.006801999999993</c:v>
                </c:pt>
                <c:pt idx="687">
                  <c:v>71.317081999999999</c:v>
                </c:pt>
                <c:pt idx="688">
                  <c:v>71.364097000000001</c:v>
                </c:pt>
                <c:pt idx="689">
                  <c:v>70.988</c:v>
                </c:pt>
                <c:pt idx="690">
                  <c:v>71.223060000000004</c:v>
                </c:pt>
                <c:pt idx="691">
                  <c:v>71.467523999999997</c:v>
                </c:pt>
                <c:pt idx="692">
                  <c:v>71.984650999999999</c:v>
                </c:pt>
                <c:pt idx="693">
                  <c:v>72.877882</c:v>
                </c:pt>
                <c:pt idx="694">
                  <c:v>71.956445000000002</c:v>
                </c:pt>
                <c:pt idx="695">
                  <c:v>72.153893999999994</c:v>
                </c:pt>
                <c:pt idx="696">
                  <c:v>71.937642999999994</c:v>
                </c:pt>
                <c:pt idx="697">
                  <c:v>71.552142000000003</c:v>
                </c:pt>
                <c:pt idx="698">
                  <c:v>71.241861999999998</c:v>
                </c:pt>
                <c:pt idx="699">
                  <c:v>71.279471999999998</c:v>
                </c:pt>
                <c:pt idx="700">
                  <c:v>71.758995999999996</c:v>
                </c:pt>
                <c:pt idx="701">
                  <c:v>71.683774999999997</c:v>
                </c:pt>
                <c:pt idx="702">
                  <c:v>71.664973000000003</c:v>
                </c:pt>
                <c:pt idx="703">
                  <c:v>72.247916000000004</c:v>
                </c:pt>
                <c:pt idx="704">
                  <c:v>71.749590999999995</c:v>
                </c:pt>
                <c:pt idx="705">
                  <c:v>71.082023000000007</c:v>
                </c:pt>
                <c:pt idx="706">
                  <c:v>72.473579000000001</c:v>
                </c:pt>
                <c:pt idx="707">
                  <c:v>71.570950999999994</c:v>
                </c:pt>
                <c:pt idx="708">
                  <c:v>71.918834000000004</c:v>
                </c:pt>
                <c:pt idx="709">
                  <c:v>71.533339999999995</c:v>
                </c:pt>
                <c:pt idx="710">
                  <c:v>71.900032999999993</c:v>
                </c:pt>
                <c:pt idx="711">
                  <c:v>71.570950999999994</c:v>
                </c:pt>
                <c:pt idx="712">
                  <c:v>71.674378000000004</c:v>
                </c:pt>
                <c:pt idx="713">
                  <c:v>72.699234000000004</c:v>
                </c:pt>
                <c:pt idx="714">
                  <c:v>72.727440000000001</c:v>
                </c:pt>
                <c:pt idx="715">
                  <c:v>72.680431999999996</c:v>
                </c:pt>
                <c:pt idx="716">
                  <c:v>73.564251999999996</c:v>
                </c:pt>
                <c:pt idx="717">
                  <c:v>73.206963999999999</c:v>
                </c:pt>
                <c:pt idx="718">
                  <c:v>73.611266000000001</c:v>
                </c:pt>
                <c:pt idx="719">
                  <c:v>72.924888999999993</c:v>
                </c:pt>
                <c:pt idx="720">
                  <c:v>73.319794999999999</c:v>
                </c:pt>
                <c:pt idx="721">
                  <c:v>70.705926000000005</c:v>
                </c:pt>
                <c:pt idx="722">
                  <c:v>69.4084</c:v>
                </c:pt>
                <c:pt idx="723">
                  <c:v>69.671665000000004</c:v>
                </c:pt>
                <c:pt idx="724">
                  <c:v>70.649513999999996</c:v>
                </c:pt>
                <c:pt idx="725">
                  <c:v>71.476921000000004</c:v>
                </c:pt>
                <c:pt idx="726">
                  <c:v>71.486326000000005</c:v>
                </c:pt>
                <c:pt idx="727">
                  <c:v>71.693179000000001</c:v>
                </c:pt>
                <c:pt idx="728">
                  <c:v>71.815408000000005</c:v>
                </c:pt>
                <c:pt idx="729">
                  <c:v>72.012856999999997</c:v>
                </c:pt>
                <c:pt idx="730">
                  <c:v>71.787201999999994</c:v>
                </c:pt>
                <c:pt idx="731">
                  <c:v>71.824811999999994</c:v>
                </c:pt>
                <c:pt idx="732">
                  <c:v>71.881224000000003</c:v>
                </c:pt>
                <c:pt idx="733">
                  <c:v>71.711980999999994</c:v>
                </c:pt>
                <c:pt idx="734">
                  <c:v>71.721384999999998</c:v>
                </c:pt>
                <c:pt idx="735">
                  <c:v>72.642821999999995</c:v>
                </c:pt>
                <c:pt idx="736">
                  <c:v>73.056522000000001</c:v>
                </c:pt>
                <c:pt idx="737">
                  <c:v>73.159948999999997</c:v>
                </c:pt>
                <c:pt idx="738">
                  <c:v>74.062577000000005</c:v>
                </c:pt>
                <c:pt idx="739">
                  <c:v>74.692542000000003</c:v>
                </c:pt>
                <c:pt idx="740">
                  <c:v>74.288239000000004</c:v>
                </c:pt>
                <c:pt idx="741">
                  <c:v>74.466880000000003</c:v>
                </c:pt>
                <c:pt idx="742">
                  <c:v>77.983377000000004</c:v>
                </c:pt>
                <c:pt idx="743">
                  <c:v>78.002178000000001</c:v>
                </c:pt>
                <c:pt idx="744">
                  <c:v>78.575723999999994</c:v>
                </c:pt>
                <c:pt idx="745">
                  <c:v>78.782578000000001</c:v>
                </c:pt>
                <c:pt idx="746">
                  <c:v>79.910860999999997</c:v>
                </c:pt>
                <c:pt idx="747">
                  <c:v>79.525367000000003</c:v>
                </c:pt>
                <c:pt idx="748">
                  <c:v>79.591183000000001</c:v>
                </c:pt>
                <c:pt idx="749">
                  <c:v>80.296362000000002</c:v>
                </c:pt>
                <c:pt idx="750">
                  <c:v>79.873250999999996</c:v>
                </c:pt>
                <c:pt idx="751">
                  <c:v>79.901464000000004</c:v>
                </c:pt>
                <c:pt idx="752">
                  <c:v>82.308471999999995</c:v>
                </c:pt>
                <c:pt idx="753">
                  <c:v>81.067357000000001</c:v>
                </c:pt>
                <c:pt idx="754">
                  <c:v>81.236600999999993</c:v>
                </c:pt>
                <c:pt idx="755">
                  <c:v>80.310018999999997</c:v>
                </c:pt>
                <c:pt idx="756">
                  <c:v>80.139831000000001</c:v>
                </c:pt>
                <c:pt idx="757">
                  <c:v>79.534717000000001</c:v>
                </c:pt>
                <c:pt idx="758">
                  <c:v>79.638721000000004</c:v>
                </c:pt>
                <c:pt idx="759">
                  <c:v>79.005236999999994</c:v>
                </c:pt>
                <c:pt idx="760">
                  <c:v>78.456857999999997</c:v>
                </c:pt>
                <c:pt idx="761">
                  <c:v>79.260524000000004</c:v>
                </c:pt>
                <c:pt idx="762">
                  <c:v>79.241609999999994</c:v>
                </c:pt>
                <c:pt idx="763">
                  <c:v>79.364528000000007</c:v>
                </c:pt>
                <c:pt idx="764">
                  <c:v>78.437944000000002</c:v>
                </c:pt>
                <c:pt idx="765">
                  <c:v>79.638721000000004</c:v>
                </c:pt>
                <c:pt idx="766">
                  <c:v>81.255510000000001</c:v>
                </c:pt>
                <c:pt idx="767">
                  <c:v>80.518028999999999</c:v>
                </c:pt>
                <c:pt idx="768">
                  <c:v>81.671521999999996</c:v>
                </c:pt>
                <c:pt idx="769">
                  <c:v>81.936265000000006</c:v>
                </c:pt>
                <c:pt idx="770">
                  <c:v>81.718799000000004</c:v>
                </c:pt>
                <c:pt idx="771">
                  <c:v>82.172638000000006</c:v>
                </c:pt>
                <c:pt idx="772">
                  <c:v>81.917350999999996</c:v>
                </c:pt>
                <c:pt idx="773">
                  <c:v>82.059175999999994</c:v>
                </c:pt>
                <c:pt idx="774">
                  <c:v>81.198775999999995</c:v>
                </c:pt>
                <c:pt idx="775">
                  <c:v>81.217690000000005</c:v>
                </c:pt>
                <c:pt idx="776">
                  <c:v>80.981317000000004</c:v>
                </c:pt>
                <c:pt idx="777">
                  <c:v>81.605338000000003</c:v>
                </c:pt>
                <c:pt idx="778">
                  <c:v>83.770512999999994</c:v>
                </c:pt>
                <c:pt idx="779">
                  <c:v>85.538584</c:v>
                </c:pt>
                <c:pt idx="780">
                  <c:v>84.479630999999998</c:v>
                </c:pt>
                <c:pt idx="781">
                  <c:v>85.113108999999994</c:v>
                </c:pt>
                <c:pt idx="782">
                  <c:v>84.441811000000001</c:v>
                </c:pt>
                <c:pt idx="783">
                  <c:v>81.888987999999998</c:v>
                </c:pt>
                <c:pt idx="784">
                  <c:v>82.617013</c:v>
                </c:pt>
                <c:pt idx="785">
                  <c:v>82.040262999999996</c:v>
                </c:pt>
                <c:pt idx="786">
                  <c:v>81.964629000000002</c:v>
                </c:pt>
                <c:pt idx="787">
                  <c:v>81.917350999999996</c:v>
                </c:pt>
                <c:pt idx="788">
                  <c:v>83.486869999999996</c:v>
                </c:pt>
                <c:pt idx="789">
                  <c:v>83.685422000000003</c:v>
                </c:pt>
                <c:pt idx="790">
                  <c:v>83.798877000000005</c:v>
                </c:pt>
                <c:pt idx="791">
                  <c:v>82.758837999999997</c:v>
                </c:pt>
                <c:pt idx="792">
                  <c:v>82.087540000000004</c:v>
                </c:pt>
                <c:pt idx="793">
                  <c:v>82.938484000000003</c:v>
                </c:pt>
                <c:pt idx="794">
                  <c:v>80.347840000000005</c:v>
                </c:pt>
                <c:pt idx="795">
                  <c:v>81.038043999999999</c:v>
                </c:pt>
                <c:pt idx="796">
                  <c:v>81.491883000000001</c:v>
                </c:pt>
                <c:pt idx="797">
                  <c:v>81.926807999999994</c:v>
                </c:pt>
                <c:pt idx="798">
                  <c:v>82.522464999999997</c:v>
                </c:pt>
                <c:pt idx="799">
                  <c:v>82.569743000000003</c:v>
                </c:pt>
                <c:pt idx="800">
                  <c:v>81.227147000000002</c:v>
                </c:pt>
                <c:pt idx="801">
                  <c:v>82.531921999999994</c:v>
                </c:pt>
                <c:pt idx="802">
                  <c:v>81.633701000000002</c:v>
                </c:pt>
                <c:pt idx="803">
                  <c:v>81.208233000000007</c:v>
                </c:pt>
                <c:pt idx="804">
                  <c:v>81.132592000000002</c:v>
                </c:pt>
                <c:pt idx="805">
                  <c:v>81.274417</c:v>
                </c:pt>
                <c:pt idx="806">
                  <c:v>81.586431000000005</c:v>
                </c:pt>
                <c:pt idx="807">
                  <c:v>78.967416</c:v>
                </c:pt>
                <c:pt idx="808">
                  <c:v>79.704905999999994</c:v>
                </c:pt>
                <c:pt idx="809">
                  <c:v>79.988549000000006</c:v>
                </c:pt>
                <c:pt idx="810">
                  <c:v>79.960184999999996</c:v>
                </c:pt>
                <c:pt idx="811">
                  <c:v>79.014694000000006</c:v>
                </c:pt>
                <c:pt idx="812">
                  <c:v>79.232159999999993</c:v>
                </c:pt>
                <c:pt idx="813">
                  <c:v>79.355070999999995</c:v>
                </c:pt>
                <c:pt idx="814">
                  <c:v>79.383435000000006</c:v>
                </c:pt>
                <c:pt idx="815">
                  <c:v>78.825598999999997</c:v>
                </c:pt>
                <c:pt idx="816">
                  <c:v>78.078659999999999</c:v>
                </c:pt>
                <c:pt idx="817">
                  <c:v>79.014694000000006</c:v>
                </c:pt>
                <c:pt idx="818">
                  <c:v>78.088109000000003</c:v>
                </c:pt>
                <c:pt idx="819">
                  <c:v>78.362302999999997</c:v>
                </c:pt>
                <c:pt idx="820">
                  <c:v>77.596457000000001</c:v>
                </c:pt>
                <c:pt idx="821">
                  <c:v>76.749916999999996</c:v>
                </c:pt>
                <c:pt idx="822">
                  <c:v>77.900831999999994</c:v>
                </c:pt>
                <c:pt idx="823">
                  <c:v>77.900831999999994</c:v>
                </c:pt>
                <c:pt idx="824">
                  <c:v>79.222956999999994</c:v>
                </c:pt>
                <c:pt idx="825">
                  <c:v>78.585674999999995</c:v>
                </c:pt>
                <c:pt idx="826">
                  <c:v>78.500066000000004</c:v>
                </c:pt>
                <c:pt idx="827">
                  <c:v>77.539382000000003</c:v>
                </c:pt>
                <c:pt idx="828">
                  <c:v>79.175396000000006</c:v>
                </c:pt>
                <c:pt idx="829">
                  <c:v>79.241978000000003</c:v>
                </c:pt>
                <c:pt idx="830">
                  <c:v>78.994679000000005</c:v>
                </c:pt>
                <c:pt idx="831">
                  <c:v>77.349151000000006</c:v>
                </c:pt>
                <c:pt idx="832">
                  <c:v>77.891317999999998</c:v>
                </c:pt>
                <c:pt idx="833">
                  <c:v>77.377685</c:v>
                </c:pt>
                <c:pt idx="834">
                  <c:v>78.500066000000004</c:v>
                </c:pt>
                <c:pt idx="835">
                  <c:v>78.233739999999997</c:v>
                </c:pt>
                <c:pt idx="836">
                  <c:v>76.768936999999994</c:v>
                </c:pt>
                <c:pt idx="837">
                  <c:v>76.787964000000002</c:v>
                </c:pt>
                <c:pt idx="838">
                  <c:v>77.035263</c:v>
                </c:pt>
                <c:pt idx="839">
                  <c:v>76.569192000000001</c:v>
                </c:pt>
                <c:pt idx="840">
                  <c:v>77.073311000000004</c:v>
                </c:pt>
                <c:pt idx="841">
                  <c:v>76.892585999999994</c:v>
                </c:pt>
                <c:pt idx="842">
                  <c:v>76.711868999999993</c:v>
                </c:pt>
                <c:pt idx="843">
                  <c:v>76.369446999999994</c:v>
                </c:pt>
                <c:pt idx="844">
                  <c:v>76.236283999999998</c:v>
                </c:pt>
                <c:pt idx="845">
                  <c:v>75.846300999999997</c:v>
                </c:pt>
                <c:pt idx="846">
                  <c:v>75.370716000000002</c:v>
                </c:pt>
                <c:pt idx="847">
                  <c:v>74.077123999999998</c:v>
                </c:pt>
                <c:pt idx="848">
                  <c:v>74.324430000000007</c:v>
                </c:pt>
                <c:pt idx="849">
                  <c:v>74.219801000000004</c:v>
                </c:pt>
                <c:pt idx="850">
                  <c:v>74.600269999999995</c:v>
                </c:pt>
                <c:pt idx="851">
                  <c:v>75.313648000000001</c:v>
                </c:pt>
                <c:pt idx="852">
                  <c:v>75.941416000000004</c:v>
                </c:pt>
                <c:pt idx="853">
                  <c:v>75.494371999999998</c:v>
                </c:pt>
                <c:pt idx="854">
                  <c:v>75.237551999999994</c:v>
                </c:pt>
                <c:pt idx="855">
                  <c:v>74.077123999999998</c:v>
                </c:pt>
                <c:pt idx="856">
                  <c:v>74.238827999999998</c:v>
                </c:pt>
                <c:pt idx="857">
                  <c:v>74.761966999999999</c:v>
                </c:pt>
                <c:pt idx="858">
                  <c:v>75.313648000000001</c:v>
                </c:pt>
                <c:pt idx="859">
                  <c:v>74.314915999999997</c:v>
                </c:pt>
                <c:pt idx="860">
                  <c:v>74.324493000000004</c:v>
                </c:pt>
                <c:pt idx="861">
                  <c:v>74.688216999999995</c:v>
                </c:pt>
                <c:pt idx="862">
                  <c:v>75.166803000000002</c:v>
                </c:pt>
                <c:pt idx="863">
                  <c:v>74.755217999999999</c:v>
                </c:pt>
                <c:pt idx="864">
                  <c:v>75.578388000000004</c:v>
                </c:pt>
                <c:pt idx="865">
                  <c:v>74.812653999999995</c:v>
                </c:pt>
                <c:pt idx="866">
                  <c:v>75.348668000000004</c:v>
                </c:pt>
                <c:pt idx="867">
                  <c:v>75.846395000000001</c:v>
                </c:pt>
                <c:pt idx="868">
                  <c:v>76.497273000000007</c:v>
                </c:pt>
                <c:pt idx="869">
                  <c:v>73.156740999999997</c:v>
                </c:pt>
                <c:pt idx="870">
                  <c:v>72.649439999999998</c:v>
                </c:pt>
                <c:pt idx="871">
                  <c:v>72.850446000000005</c:v>
                </c:pt>
                <c:pt idx="872">
                  <c:v>72.611153000000002</c:v>
                </c:pt>
                <c:pt idx="873">
                  <c:v>71.692267000000001</c:v>
                </c:pt>
                <c:pt idx="874">
                  <c:v>71.969847999999999</c:v>
                </c:pt>
                <c:pt idx="875">
                  <c:v>71.634832000000003</c:v>
                </c:pt>
                <c:pt idx="876">
                  <c:v>71.089243999999994</c:v>
                </c:pt>
                <c:pt idx="877">
                  <c:v>71.52955</c:v>
                </c:pt>
                <c:pt idx="878">
                  <c:v>71.338110999999998</c:v>
                </c:pt>
                <c:pt idx="879">
                  <c:v>71.682693999999998</c:v>
                </c:pt>
                <c:pt idx="880">
                  <c:v>70.974386999999993</c:v>
                </c:pt>
                <c:pt idx="881">
                  <c:v>69.931065000000004</c:v>
                </c:pt>
                <c:pt idx="882">
                  <c:v>69.500339999999994</c:v>
                </c:pt>
                <c:pt idx="883">
                  <c:v>69.366336000000004</c:v>
                </c:pt>
                <c:pt idx="884">
                  <c:v>69.806635</c:v>
                </c:pt>
                <c:pt idx="885">
                  <c:v>69.816209000000001</c:v>
                </c:pt>
                <c:pt idx="886">
                  <c:v>69.328048999999993</c:v>
                </c:pt>
                <c:pt idx="887">
                  <c:v>68.849462000000003</c:v>
                </c:pt>
                <c:pt idx="888">
                  <c:v>69.251473000000004</c:v>
                </c:pt>
                <c:pt idx="889">
                  <c:v>69.615202999999994</c:v>
                </c:pt>
                <c:pt idx="890">
                  <c:v>69.854496999999995</c:v>
                </c:pt>
                <c:pt idx="891">
                  <c:v>69.624769999999998</c:v>
                </c:pt>
                <c:pt idx="892">
                  <c:v>69.672630999999996</c:v>
                </c:pt>
                <c:pt idx="893">
                  <c:v>69.462052</c:v>
                </c:pt>
                <c:pt idx="894">
                  <c:v>69.280186999999998</c:v>
                </c:pt>
                <c:pt idx="895">
                  <c:v>68.78246</c:v>
                </c:pt>
                <c:pt idx="896">
                  <c:v>69.031327000000005</c:v>
                </c:pt>
                <c:pt idx="897">
                  <c:v>68.361301999999995</c:v>
                </c:pt>
                <c:pt idx="898">
                  <c:v>67.892289000000005</c:v>
                </c:pt>
                <c:pt idx="899">
                  <c:v>68.801599999999993</c:v>
                </c:pt>
                <c:pt idx="900">
                  <c:v>68.78246</c:v>
                </c:pt>
                <c:pt idx="901">
                  <c:v>69.423764000000006</c:v>
                </c:pt>
                <c:pt idx="902">
                  <c:v>70.629805000000005</c:v>
                </c:pt>
                <c:pt idx="903">
                  <c:v>69.931065000000004</c:v>
                </c:pt>
                <c:pt idx="904">
                  <c:v>69.663058000000007</c:v>
                </c:pt>
                <c:pt idx="905">
                  <c:v>69.988500000000002</c:v>
                </c:pt>
                <c:pt idx="906">
                  <c:v>70.715947</c:v>
                </c:pt>
                <c:pt idx="907">
                  <c:v>70.629805000000005</c:v>
                </c:pt>
                <c:pt idx="908">
                  <c:v>70.495801</c:v>
                </c:pt>
                <c:pt idx="909">
                  <c:v>70.668092000000001</c:v>
                </c:pt>
                <c:pt idx="910">
                  <c:v>70.246933999999996</c:v>
                </c:pt>
                <c:pt idx="911">
                  <c:v>69.969352999999998</c:v>
                </c:pt>
                <c:pt idx="912">
                  <c:v>69.624769999999998</c:v>
                </c:pt>
                <c:pt idx="913">
                  <c:v>70.026787999999996</c:v>
                </c:pt>
                <c:pt idx="914">
                  <c:v>69.404623999999998</c:v>
                </c:pt>
                <c:pt idx="915">
                  <c:v>68.514453000000003</c:v>
                </c:pt>
                <c:pt idx="916">
                  <c:v>68.323014000000001</c:v>
                </c:pt>
                <c:pt idx="917">
                  <c:v>69.012180000000001</c:v>
                </c:pt>
                <c:pt idx="918">
                  <c:v>69.136617000000001</c:v>
                </c:pt>
                <c:pt idx="919">
                  <c:v>69.069614999999999</c:v>
                </c:pt>
                <c:pt idx="920">
                  <c:v>68.897323999999998</c:v>
                </c:pt>
                <c:pt idx="921">
                  <c:v>69.088755000000006</c:v>
                </c:pt>
                <c:pt idx="922">
                  <c:v>69.155756999999994</c:v>
                </c:pt>
                <c:pt idx="923">
                  <c:v>70.842250000000007</c:v>
                </c:pt>
                <c:pt idx="924">
                  <c:v>70.148379000000006</c:v>
                </c:pt>
                <c:pt idx="925">
                  <c:v>68.664265999999998</c:v>
                </c:pt>
                <c:pt idx="926">
                  <c:v>68.885921999999994</c:v>
                </c:pt>
                <c:pt idx="927">
                  <c:v>69.319587999999996</c:v>
                </c:pt>
                <c:pt idx="928">
                  <c:v>69.946000999999995</c:v>
                </c:pt>
                <c:pt idx="929">
                  <c:v>69.493055999999996</c:v>
                </c:pt>
                <c:pt idx="930">
                  <c:v>69.753254999999996</c:v>
                </c:pt>
                <c:pt idx="931">
                  <c:v>69.300317000000007</c:v>
                </c:pt>
                <c:pt idx="932">
                  <c:v>66.958504000000005</c:v>
                </c:pt>
                <c:pt idx="933">
                  <c:v>66.081525999999997</c:v>
                </c:pt>
                <c:pt idx="934">
                  <c:v>65.946607</c:v>
                </c:pt>
                <c:pt idx="935">
                  <c:v>64.125197999999997</c:v>
                </c:pt>
                <c:pt idx="936">
                  <c:v>61.629190999999999</c:v>
                </c:pt>
                <c:pt idx="937">
                  <c:v>60.810035999999997</c:v>
                </c:pt>
                <c:pt idx="938">
                  <c:v>62.477255999999997</c:v>
                </c:pt>
                <c:pt idx="939">
                  <c:v>63.681891999999998</c:v>
                </c:pt>
                <c:pt idx="940">
                  <c:v>62.583264999999997</c:v>
                </c:pt>
                <c:pt idx="941">
                  <c:v>62.380887000000001</c:v>
                </c:pt>
                <c:pt idx="942">
                  <c:v>61.503908000000003</c:v>
                </c:pt>
                <c:pt idx="943">
                  <c:v>62.101410000000001</c:v>
                </c:pt>
                <c:pt idx="944">
                  <c:v>62.506166</c:v>
                </c:pt>
                <c:pt idx="945">
                  <c:v>61.571367000000002</c:v>
                </c:pt>
                <c:pt idx="946">
                  <c:v>63.971001000000001</c:v>
                </c:pt>
                <c:pt idx="947">
                  <c:v>62.756732999999997</c:v>
                </c:pt>
                <c:pt idx="948">
                  <c:v>61.793024000000003</c:v>
                </c:pt>
                <c:pt idx="949">
                  <c:v>62.303787999999997</c:v>
                </c:pt>
                <c:pt idx="950">
                  <c:v>61.947212999999998</c:v>
                </c:pt>
                <c:pt idx="951">
                  <c:v>61.985762000000001</c:v>
                </c:pt>
                <c:pt idx="952">
                  <c:v>62.342337000000001</c:v>
                </c:pt>
                <c:pt idx="953">
                  <c:v>62.130319999999998</c:v>
                </c:pt>
                <c:pt idx="954">
                  <c:v>61.041328</c:v>
                </c:pt>
                <c:pt idx="955">
                  <c:v>61.407538000000002</c:v>
                </c:pt>
                <c:pt idx="956">
                  <c:v>61.282254999999999</c:v>
                </c:pt>
                <c:pt idx="957">
                  <c:v>61.407538000000002</c:v>
                </c:pt>
                <c:pt idx="958">
                  <c:v>61.513547000000003</c:v>
                </c:pt>
                <c:pt idx="959">
                  <c:v>61.465358999999999</c:v>
                </c:pt>
                <c:pt idx="960">
                  <c:v>61.349715000000003</c:v>
                </c:pt>
                <c:pt idx="961">
                  <c:v>61.465358999999999</c:v>
                </c:pt>
                <c:pt idx="962">
                  <c:v>62.486888</c:v>
                </c:pt>
                <c:pt idx="963">
                  <c:v>61.937573999999998</c:v>
                </c:pt>
                <c:pt idx="964">
                  <c:v>62.621814000000001</c:v>
                </c:pt>
                <c:pt idx="965">
                  <c:v>63.479514000000002</c:v>
                </c:pt>
                <c:pt idx="966">
                  <c:v>63.296407000000002</c:v>
                </c:pt>
                <c:pt idx="967">
                  <c:v>63.951729999999998</c:v>
                </c:pt>
                <c:pt idx="968">
                  <c:v>64.452855</c:v>
                </c:pt>
                <c:pt idx="969">
                  <c:v>64.269755000000004</c:v>
                </c:pt>
                <c:pt idx="970">
                  <c:v>64.501042999999996</c:v>
                </c:pt>
                <c:pt idx="971">
                  <c:v>64.308305000000004</c:v>
                </c:pt>
                <c:pt idx="972">
                  <c:v>57.85145</c:v>
                </c:pt>
                <c:pt idx="973">
                  <c:v>57.176856999999998</c:v>
                </c:pt>
                <c:pt idx="974">
                  <c:v>56.752822000000002</c:v>
                </c:pt>
                <c:pt idx="975">
                  <c:v>56.714272999999999</c:v>
                </c:pt>
                <c:pt idx="976">
                  <c:v>56.617904000000003</c:v>
                </c:pt>
                <c:pt idx="977">
                  <c:v>56.511895000000003</c:v>
                </c:pt>
                <c:pt idx="978">
                  <c:v>56.762461000000002</c:v>
                </c:pt>
                <c:pt idx="979">
                  <c:v>56.184233999999996</c:v>
                </c:pt>
                <c:pt idx="980">
                  <c:v>55.914396000000004</c:v>
                </c:pt>
                <c:pt idx="981">
                  <c:v>55.393993000000002</c:v>
                </c:pt>
                <c:pt idx="982">
                  <c:v>55.548186000000001</c:v>
                </c:pt>
                <c:pt idx="983">
                  <c:v>55.856572999999997</c:v>
                </c:pt>
                <c:pt idx="984">
                  <c:v>55.162705000000003</c:v>
                </c:pt>
                <c:pt idx="985">
                  <c:v>55.519275999999998</c:v>
                </c:pt>
                <c:pt idx="986">
                  <c:v>56.001130000000003</c:v>
                </c:pt>
                <c:pt idx="987">
                  <c:v>56.251693000000003</c:v>
                </c:pt>
                <c:pt idx="988">
                  <c:v>56.482984999999999</c:v>
                </c:pt>
                <c:pt idx="989">
                  <c:v>56.646813999999999</c:v>
                </c:pt>
                <c:pt idx="990">
                  <c:v>56.367341000000003</c:v>
                </c:pt>
                <c:pt idx="991">
                  <c:v>56.550443999999999</c:v>
                </c:pt>
                <c:pt idx="992">
                  <c:v>55.490366000000002</c:v>
                </c:pt>
                <c:pt idx="993">
                  <c:v>54.883228000000003</c:v>
                </c:pt>
                <c:pt idx="994">
                  <c:v>54.372459999999997</c:v>
                </c:pt>
                <c:pt idx="995">
                  <c:v>55.769838999999997</c:v>
                </c:pt>
                <c:pt idx="996">
                  <c:v>57.745441</c:v>
                </c:pt>
                <c:pt idx="997">
                  <c:v>58.718789000000001</c:v>
                </c:pt>
                <c:pt idx="998">
                  <c:v>58.497137000000002</c:v>
                </c:pt>
                <c:pt idx="999">
                  <c:v>57.889999000000003</c:v>
                </c:pt>
                <c:pt idx="1000">
                  <c:v>58.073103000000003</c:v>
                </c:pt>
                <c:pt idx="1001">
                  <c:v>57.745441</c:v>
                </c:pt>
                <c:pt idx="1002">
                  <c:v>58.053832</c:v>
                </c:pt>
                <c:pt idx="1003">
                  <c:v>57.716531000000003</c:v>
                </c:pt>
                <c:pt idx="1004">
                  <c:v>56.704638000000003</c:v>
                </c:pt>
                <c:pt idx="1005">
                  <c:v>56.849195000000002</c:v>
                </c:pt>
                <c:pt idx="1006">
                  <c:v>56.703423999999998</c:v>
                </c:pt>
                <c:pt idx="1007">
                  <c:v>57.373956</c:v>
                </c:pt>
                <c:pt idx="1008">
                  <c:v>57.976458999999998</c:v>
                </c:pt>
                <c:pt idx="1009">
                  <c:v>58.792755</c:v>
                </c:pt>
                <c:pt idx="1010">
                  <c:v>57.927869999999999</c:v>
                </c:pt>
                <c:pt idx="1011">
                  <c:v>57.461416</c:v>
                </c:pt>
                <c:pt idx="1012">
                  <c:v>57.879282000000003</c:v>
                </c:pt>
                <c:pt idx="1013">
                  <c:v>57.684925</c:v>
                </c:pt>
                <c:pt idx="1014">
                  <c:v>58.685859000000001</c:v>
                </c:pt>
                <c:pt idx="1015">
                  <c:v>57.957023</c:v>
                </c:pt>
                <c:pt idx="1016">
                  <c:v>58.598398000000003</c:v>
                </c:pt>
                <c:pt idx="1017">
                  <c:v>57.315646999999998</c:v>
                </c:pt>
                <c:pt idx="1018">
                  <c:v>57.189315000000001</c:v>
                </c:pt>
                <c:pt idx="1019">
                  <c:v>57.869562000000002</c:v>
                </c:pt>
                <c:pt idx="1020">
                  <c:v>58.831626999999997</c:v>
                </c:pt>
                <c:pt idx="1021">
                  <c:v>59.366106000000002</c:v>
                </c:pt>
                <c:pt idx="1022">
                  <c:v>59.113444999999999</c:v>
                </c:pt>
                <c:pt idx="1023">
                  <c:v>59.035699999999999</c:v>
                </c:pt>
                <c:pt idx="1024">
                  <c:v>59.871433000000003</c:v>
                </c:pt>
                <c:pt idx="1025">
                  <c:v>59.939456999999997</c:v>
                </c:pt>
                <c:pt idx="1026">
                  <c:v>59.570179000000003</c:v>
                </c:pt>
                <c:pt idx="1027">
                  <c:v>59.725664000000002</c:v>
                </c:pt>
                <c:pt idx="1028">
                  <c:v>61.144463000000002</c:v>
                </c:pt>
                <c:pt idx="1029">
                  <c:v>61.756686999999999</c:v>
                </c:pt>
                <c:pt idx="1030">
                  <c:v>63.194921999999998</c:v>
                </c:pt>
                <c:pt idx="1031">
                  <c:v>61.746969999999997</c:v>
                </c:pt>
                <c:pt idx="1032">
                  <c:v>62.407781999999997</c:v>
                </c:pt>
                <c:pt idx="1033">
                  <c:v>61.824711000000001</c:v>
                </c:pt>
                <c:pt idx="1034">
                  <c:v>60.172682000000002</c:v>
                </c:pt>
                <c:pt idx="1035">
                  <c:v>61.280515999999999</c:v>
                </c:pt>
                <c:pt idx="1036">
                  <c:v>60.182402000000003</c:v>
                </c:pt>
                <c:pt idx="1037">
                  <c:v>60.794625000000003</c:v>
                </c:pt>
                <c:pt idx="1038">
                  <c:v>59.123161000000003</c:v>
                </c:pt>
                <c:pt idx="1039">
                  <c:v>60.133814000000001</c:v>
                </c:pt>
                <c:pt idx="1040">
                  <c:v>60.920954000000002</c:v>
                </c:pt>
                <c:pt idx="1041">
                  <c:v>61.659509999999997</c:v>
                </c:pt>
                <c:pt idx="1042">
                  <c:v>62.193989000000002</c:v>
                </c:pt>
                <c:pt idx="1043">
                  <c:v>62.145400000000002</c:v>
                </c:pt>
                <c:pt idx="1044">
                  <c:v>62.407781999999997</c:v>
                </c:pt>
                <c:pt idx="1045">
                  <c:v>64.487392999999997</c:v>
                </c:pt>
                <c:pt idx="1046">
                  <c:v>65.595223000000004</c:v>
                </c:pt>
                <c:pt idx="1047">
                  <c:v>64.973282999999995</c:v>
                </c:pt>
                <c:pt idx="1048">
                  <c:v>64.399929</c:v>
                </c:pt>
                <c:pt idx="1049">
                  <c:v>64.545697000000004</c:v>
                </c:pt>
                <c:pt idx="1050">
                  <c:v>65.109331999999995</c:v>
                </c:pt>
                <c:pt idx="1051">
                  <c:v>65.012155000000007</c:v>
                </c:pt>
                <c:pt idx="1052">
                  <c:v>63.952910000000003</c:v>
                </c:pt>
                <c:pt idx="1053">
                  <c:v>63.933478000000001</c:v>
                </c:pt>
                <c:pt idx="1054">
                  <c:v>63.476739999999999</c:v>
                </c:pt>
                <c:pt idx="1055">
                  <c:v>64.312472</c:v>
                </c:pt>
                <c:pt idx="1056">
                  <c:v>64.040374</c:v>
                </c:pt>
                <c:pt idx="1057">
                  <c:v>64.244446999999994</c:v>
                </c:pt>
                <c:pt idx="1058">
                  <c:v>62.310605000000002</c:v>
                </c:pt>
                <c:pt idx="1059">
                  <c:v>62.835368000000003</c:v>
                </c:pt>
                <c:pt idx="1060">
                  <c:v>63.777988999999998</c:v>
                </c:pt>
                <c:pt idx="1061">
                  <c:v>64.604009000000005</c:v>
                </c:pt>
                <c:pt idx="1062">
                  <c:v>65.225948000000002</c:v>
                </c:pt>
                <c:pt idx="1063">
                  <c:v>66.119985</c:v>
                </c:pt>
                <c:pt idx="1064">
                  <c:v>64.633161000000001</c:v>
                </c:pt>
                <c:pt idx="1065">
                  <c:v>64.467952999999994</c:v>
                </c:pt>
                <c:pt idx="1066">
                  <c:v>64.584569000000002</c:v>
                </c:pt>
                <c:pt idx="1067">
                  <c:v>64.341623999999996</c:v>
                </c:pt>
                <c:pt idx="1068">
                  <c:v>64.273600000000002</c:v>
                </c:pt>
                <c:pt idx="1069">
                  <c:v>64.895538999999999</c:v>
                </c:pt>
                <c:pt idx="1070">
                  <c:v>65.974216999999996</c:v>
                </c:pt>
                <c:pt idx="1071">
                  <c:v>66.119985</c:v>
                </c:pt>
                <c:pt idx="1072">
                  <c:v>66.110191999999998</c:v>
                </c:pt>
                <c:pt idx="1073">
                  <c:v>65.992720000000006</c:v>
                </c:pt>
                <c:pt idx="1074">
                  <c:v>65.757761000000002</c:v>
                </c:pt>
                <c:pt idx="1075">
                  <c:v>65.943769000000003</c:v>
                </c:pt>
                <c:pt idx="1076">
                  <c:v>66.658416000000003</c:v>
                </c:pt>
                <c:pt idx="1077">
                  <c:v>66.560519999999997</c:v>
                </c:pt>
                <c:pt idx="1078">
                  <c:v>66.031873000000004</c:v>
                </c:pt>
                <c:pt idx="1079">
                  <c:v>65.542384999999996</c:v>
                </c:pt>
                <c:pt idx="1080">
                  <c:v>66.540943999999996</c:v>
                </c:pt>
                <c:pt idx="1081">
                  <c:v>66.443048000000005</c:v>
                </c:pt>
                <c:pt idx="1082">
                  <c:v>66.041664999999995</c:v>
                </c:pt>
                <c:pt idx="1083">
                  <c:v>66.570312000000001</c:v>
                </c:pt>
                <c:pt idx="1084">
                  <c:v>66.687792000000002</c:v>
                </c:pt>
                <c:pt idx="1085">
                  <c:v>66.599680000000006</c:v>
                </c:pt>
                <c:pt idx="1086">
                  <c:v>67.353494999999995</c:v>
                </c:pt>
                <c:pt idx="1087">
                  <c:v>67.050008000000005</c:v>
                </c:pt>
                <c:pt idx="1088">
                  <c:v>67.608023000000003</c:v>
                </c:pt>
                <c:pt idx="1089">
                  <c:v>67.647182999999998</c:v>
                </c:pt>
                <c:pt idx="1090">
                  <c:v>67.196855999999997</c:v>
                </c:pt>
                <c:pt idx="1091">
                  <c:v>67.588447000000002</c:v>
                </c:pt>
                <c:pt idx="1092">
                  <c:v>66.785687999999993</c:v>
                </c:pt>
                <c:pt idx="1093">
                  <c:v>66.629047999999997</c:v>
                </c:pt>
                <c:pt idx="1094">
                  <c:v>65.982928000000001</c:v>
                </c:pt>
                <c:pt idx="1095">
                  <c:v>67.353494999999995</c:v>
                </c:pt>
                <c:pt idx="1096">
                  <c:v>67.696134999999998</c:v>
                </c:pt>
                <c:pt idx="1097">
                  <c:v>67.353494999999995</c:v>
                </c:pt>
                <c:pt idx="1098">
                  <c:v>67.608023000000003</c:v>
                </c:pt>
                <c:pt idx="1099">
                  <c:v>68.391205999999997</c:v>
                </c:pt>
                <c:pt idx="1100">
                  <c:v>68.303094999999999</c:v>
                </c:pt>
                <c:pt idx="1101">
                  <c:v>67.754870999999994</c:v>
                </c:pt>
                <c:pt idx="1102">
                  <c:v>67.030432000000005</c:v>
                </c:pt>
                <c:pt idx="1103">
                  <c:v>67.275175000000004</c:v>
                </c:pt>
                <c:pt idx="1104">
                  <c:v>68.009406999999996</c:v>
                </c:pt>
                <c:pt idx="1105">
                  <c:v>67.842983000000004</c:v>
                </c:pt>
                <c:pt idx="1106">
                  <c:v>67.960454999999996</c:v>
                </c:pt>
                <c:pt idx="1107">
                  <c:v>67.461183000000005</c:v>
                </c:pt>
                <c:pt idx="1108">
                  <c:v>65.464072999999999</c:v>
                </c:pt>
                <c:pt idx="1109">
                  <c:v>66.168929000000006</c:v>
                </c:pt>
                <c:pt idx="1110">
                  <c:v>65.591336999999996</c:v>
                </c:pt>
                <c:pt idx="1111">
                  <c:v>65.777344999999997</c:v>
                </c:pt>
                <c:pt idx="1112">
                  <c:v>65.796920999999998</c:v>
                </c:pt>
                <c:pt idx="1113">
                  <c:v>66.815055999999998</c:v>
                </c:pt>
                <c:pt idx="1114">
                  <c:v>67.500335000000007</c:v>
                </c:pt>
                <c:pt idx="1115">
                  <c:v>67.343703000000005</c:v>
                </c:pt>
                <c:pt idx="1116">
                  <c:v>65.489760000000004</c:v>
                </c:pt>
                <c:pt idx="1117">
                  <c:v>65.923658000000003</c:v>
                </c:pt>
                <c:pt idx="1118">
                  <c:v>64.040127999999996</c:v>
                </c:pt>
                <c:pt idx="1119">
                  <c:v>65.105157000000005</c:v>
                </c:pt>
                <c:pt idx="1120">
                  <c:v>64.197907000000001</c:v>
                </c:pt>
                <c:pt idx="1121">
                  <c:v>62.274932</c:v>
                </c:pt>
                <c:pt idx="1122">
                  <c:v>68.241091999999995</c:v>
                </c:pt>
                <c:pt idx="1123">
                  <c:v>68.891949999999994</c:v>
                </c:pt>
                <c:pt idx="1124">
                  <c:v>68.536938000000006</c:v>
                </c:pt>
                <c:pt idx="1125">
                  <c:v>69.266682000000003</c:v>
                </c:pt>
                <c:pt idx="1126">
                  <c:v>69.503360999999998</c:v>
                </c:pt>
                <c:pt idx="1127">
                  <c:v>69.868229999999997</c:v>
                </c:pt>
                <c:pt idx="1128">
                  <c:v>69.769616999999997</c:v>
                </c:pt>
                <c:pt idx="1129">
                  <c:v>69.799199999999999</c:v>
                </c:pt>
                <c:pt idx="1130">
                  <c:v>69.523081000000005</c:v>
                </c:pt>
                <c:pt idx="1131">
                  <c:v>69.966842</c:v>
                </c:pt>
                <c:pt idx="1132">
                  <c:v>69.887957</c:v>
                </c:pt>
                <c:pt idx="1133">
                  <c:v>70.065462999999994</c:v>
                </c:pt>
                <c:pt idx="1134">
                  <c:v>70.045736000000005</c:v>
                </c:pt>
                <c:pt idx="1135">
                  <c:v>70.292271</c:v>
                </c:pt>
                <c:pt idx="1136">
                  <c:v>70.104901999999996</c:v>
                </c:pt>
                <c:pt idx="1137">
                  <c:v>70.154212000000001</c:v>
                </c:pt>
                <c:pt idx="1138">
                  <c:v>69.552663999999993</c:v>
                </c:pt>
                <c:pt idx="1139">
                  <c:v>69.966842</c:v>
                </c:pt>
                <c:pt idx="1140">
                  <c:v>70.134491999999995</c:v>
                </c:pt>
                <c:pt idx="1141">
                  <c:v>70.311998000000003</c:v>
                </c:pt>
                <c:pt idx="1142">
                  <c:v>69.966842</c:v>
                </c:pt>
                <c:pt idx="1143">
                  <c:v>70.114765000000006</c:v>
                </c:pt>
                <c:pt idx="1144">
                  <c:v>70.469776999999993</c:v>
                </c:pt>
                <c:pt idx="1145">
                  <c:v>70.755759999999995</c:v>
                </c:pt>
                <c:pt idx="1146">
                  <c:v>71.100908000000004</c:v>
                </c:pt>
                <c:pt idx="1147">
                  <c:v>70.962849000000006</c:v>
                </c:pt>
                <c:pt idx="1148">
                  <c:v>70.509224000000003</c:v>
                </c:pt>
                <c:pt idx="1149">
                  <c:v>70.519087999999996</c:v>
                </c:pt>
                <c:pt idx="1150">
                  <c:v>71.455920000000006</c:v>
                </c:pt>
                <c:pt idx="1151">
                  <c:v>72.008157999999995</c:v>
                </c:pt>
                <c:pt idx="1152">
                  <c:v>71.801068999999998</c:v>
                </c:pt>
                <c:pt idx="1153">
                  <c:v>72.126497999999998</c:v>
                </c:pt>
                <c:pt idx="1154">
                  <c:v>72.797075000000007</c:v>
                </c:pt>
                <c:pt idx="1155">
                  <c:v>72.511093000000002</c:v>
                </c:pt>
                <c:pt idx="1156">
                  <c:v>72.816794999999999</c:v>
                </c:pt>
                <c:pt idx="1157">
                  <c:v>73.033748000000003</c:v>
                </c:pt>
                <c:pt idx="1158">
                  <c:v>72.254694000000001</c:v>
                </c:pt>
                <c:pt idx="1159">
                  <c:v>72.599850000000004</c:v>
                </c:pt>
                <c:pt idx="1160">
                  <c:v>72.678736000000001</c:v>
                </c:pt>
                <c:pt idx="1161">
                  <c:v>72.649152000000001</c:v>
                </c:pt>
                <c:pt idx="1162">
                  <c:v>72.816794999999999</c:v>
                </c:pt>
                <c:pt idx="1163">
                  <c:v>72.639296000000002</c:v>
                </c:pt>
                <c:pt idx="1164">
                  <c:v>72.767492000000004</c:v>
                </c:pt>
                <c:pt idx="1165">
                  <c:v>72.501230000000007</c:v>
                </c:pt>
                <c:pt idx="1166">
                  <c:v>72.530820000000006</c:v>
                </c:pt>
                <c:pt idx="1167">
                  <c:v>72.728046000000006</c:v>
                </c:pt>
                <c:pt idx="1168">
                  <c:v>72.708326</c:v>
                </c:pt>
                <c:pt idx="1169">
                  <c:v>72.304004000000006</c:v>
                </c:pt>
                <c:pt idx="1170">
                  <c:v>72.225110999999998</c:v>
                </c:pt>
                <c:pt idx="1171">
                  <c:v>71.958855</c:v>
                </c:pt>
                <c:pt idx="1172">
                  <c:v>72.757628999999994</c:v>
                </c:pt>
                <c:pt idx="1173">
                  <c:v>72.116634000000005</c:v>
                </c:pt>
                <c:pt idx="1174">
                  <c:v>71.929271999999997</c:v>
                </c:pt>
                <c:pt idx="1175">
                  <c:v>72.284284</c:v>
                </c:pt>
                <c:pt idx="1176">
                  <c:v>72.737909000000002</c:v>
                </c:pt>
                <c:pt idx="1177">
                  <c:v>72.323723000000001</c:v>
                </c:pt>
                <c:pt idx="1178">
                  <c:v>72.520956999999996</c:v>
                </c:pt>
                <c:pt idx="1179">
                  <c:v>73.424486000000002</c:v>
                </c:pt>
                <c:pt idx="1180">
                  <c:v>73.275558000000004</c:v>
                </c:pt>
                <c:pt idx="1181">
                  <c:v>73.364914999999996</c:v>
                </c:pt>
                <c:pt idx="1182">
                  <c:v>72.798964999999995</c:v>
                </c:pt>
                <c:pt idx="1183">
                  <c:v>72.372021000000004</c:v>
                </c:pt>
                <c:pt idx="1184">
                  <c:v>72.411738</c:v>
                </c:pt>
                <c:pt idx="1185">
                  <c:v>73.772004999999993</c:v>
                </c:pt>
                <c:pt idx="1186">
                  <c:v>72.292587999999995</c:v>
                </c:pt>
                <c:pt idx="1187">
                  <c:v>72.183368999999999</c:v>
                </c:pt>
                <c:pt idx="1188">
                  <c:v>71.458561000000003</c:v>
                </c:pt>
                <c:pt idx="1189">
                  <c:v>71.716714999999994</c:v>
                </c:pt>
                <c:pt idx="1190">
                  <c:v>70.713890000000006</c:v>
                </c:pt>
                <c:pt idx="1191">
                  <c:v>70.634456999999998</c:v>
                </c:pt>
                <c:pt idx="1192">
                  <c:v>70.892611000000002</c:v>
                </c:pt>
                <c:pt idx="1193">
                  <c:v>70.803246999999999</c:v>
                </c:pt>
                <c:pt idx="1194">
                  <c:v>70.932327999999998</c:v>
                </c:pt>
                <c:pt idx="1195">
                  <c:v>72.322372999999999</c:v>
                </c:pt>
                <c:pt idx="1196">
                  <c:v>71.984792999999996</c:v>
                </c:pt>
                <c:pt idx="1197">
                  <c:v>72.48124</c:v>
                </c:pt>
                <c:pt idx="1198">
                  <c:v>71.547916999999998</c:v>
                </c:pt>
                <c:pt idx="1199">
                  <c:v>71.319556000000006</c:v>
                </c:pt>
                <c:pt idx="1200">
                  <c:v>69.800430000000006</c:v>
                </c:pt>
                <c:pt idx="1201">
                  <c:v>71.428775000000002</c:v>
                </c:pt>
                <c:pt idx="1202">
                  <c:v>70.952183000000005</c:v>
                </c:pt>
                <c:pt idx="1203">
                  <c:v>71.011753999999996</c:v>
                </c:pt>
                <c:pt idx="1204">
                  <c:v>71.885504999999995</c:v>
                </c:pt>
                <c:pt idx="1205">
                  <c:v>72.352165999999997</c:v>
                </c:pt>
                <c:pt idx="1206">
                  <c:v>71.577703</c:v>
                </c:pt>
                <c:pt idx="1207">
                  <c:v>71.458561000000003</c:v>
                </c:pt>
                <c:pt idx="1208">
                  <c:v>71.676997999999998</c:v>
                </c:pt>
                <c:pt idx="1209">
                  <c:v>71.756423999999996</c:v>
                </c:pt>
                <c:pt idx="1210">
                  <c:v>71.835857000000004</c:v>
                </c:pt>
                <c:pt idx="1211">
                  <c:v>71.111048999999994</c:v>
                </c:pt>
                <c:pt idx="1212">
                  <c:v>71.816002999999995</c:v>
                </c:pt>
                <c:pt idx="1213">
                  <c:v>71.279838999999996</c:v>
                </c:pt>
                <c:pt idx="1214">
                  <c:v>70.227373999999998</c:v>
                </c:pt>
                <c:pt idx="1215">
                  <c:v>71.607495999999998</c:v>
                </c:pt>
                <c:pt idx="1216">
                  <c:v>71.498277000000002</c:v>
                </c:pt>
                <c:pt idx="1217">
                  <c:v>71.240122999999997</c:v>
                </c:pt>
                <c:pt idx="1218">
                  <c:v>71.160689000000005</c:v>
                </c:pt>
                <c:pt idx="1219">
                  <c:v>68.867107000000004</c:v>
                </c:pt>
                <c:pt idx="1220">
                  <c:v>68.211793999999998</c:v>
                </c:pt>
                <c:pt idx="1221">
                  <c:v>67.496916999999996</c:v>
                </c:pt>
                <c:pt idx="1222">
                  <c:v>66.911106000000004</c:v>
                </c:pt>
                <c:pt idx="1223">
                  <c:v>66.980608000000004</c:v>
                </c:pt>
                <c:pt idx="1224">
                  <c:v>67.745140000000006</c:v>
                </c:pt>
                <c:pt idx="1225">
                  <c:v>67.963570000000004</c:v>
                </c:pt>
                <c:pt idx="1226">
                  <c:v>67.735208999999998</c:v>
                </c:pt>
                <c:pt idx="1227">
                  <c:v>68.380591999999993</c:v>
                </c:pt>
                <c:pt idx="1228">
                  <c:v>68.400446000000002</c:v>
                </c:pt>
                <c:pt idx="1229">
                  <c:v>68.241586999999996</c:v>
                </c:pt>
                <c:pt idx="1230">
                  <c:v>67.854352000000006</c:v>
                </c:pt>
                <c:pt idx="1231">
                  <c:v>68.698317000000003</c:v>
                </c:pt>
                <c:pt idx="1232">
                  <c:v>68.867107000000004</c:v>
                </c:pt>
                <c:pt idx="1233">
                  <c:v>69.095468999999994</c:v>
                </c:pt>
                <c:pt idx="1234">
                  <c:v>69.333769000000004</c:v>
                </c:pt>
                <c:pt idx="1235">
                  <c:v>69.492627999999996</c:v>
                </c:pt>
                <c:pt idx="1236">
                  <c:v>69.522413</c:v>
                </c:pt>
                <c:pt idx="1237">
                  <c:v>68.807535999999999</c:v>
                </c:pt>
                <c:pt idx="1238">
                  <c:v>68.956463999999997</c:v>
                </c:pt>
                <c:pt idx="1239">
                  <c:v>69.135185000000007</c:v>
                </c:pt>
                <c:pt idx="1240">
                  <c:v>68.668531999999999</c:v>
                </c:pt>
                <c:pt idx="1241">
                  <c:v>69.284120999999999</c:v>
                </c:pt>
                <c:pt idx="1242">
                  <c:v>69.294051999999994</c:v>
                </c:pt>
                <c:pt idx="1243">
                  <c:v>70.594740000000002</c:v>
                </c:pt>
                <c:pt idx="1244">
                  <c:v>70.882679999999993</c:v>
                </c:pt>
                <c:pt idx="1245">
                  <c:v>70.723821000000001</c:v>
                </c:pt>
                <c:pt idx="1246">
                  <c:v>69.989074000000002</c:v>
                </c:pt>
                <c:pt idx="1247">
                  <c:v>70.912465999999995</c:v>
                </c:pt>
                <c:pt idx="1248">
                  <c:v>70.882679999999993</c:v>
                </c:pt>
                <c:pt idx="1249">
                  <c:v>68.698317000000003</c:v>
                </c:pt>
                <c:pt idx="1250">
                  <c:v>68.052935000000005</c:v>
                </c:pt>
                <c:pt idx="1251">
                  <c:v>68.877037999999999</c:v>
                </c:pt>
                <c:pt idx="1252">
                  <c:v>69.621708999999996</c:v>
                </c:pt>
                <c:pt idx="1253">
                  <c:v>70.326661999999999</c:v>
                </c:pt>
                <c:pt idx="1254">
                  <c:v>70.723821000000001</c:v>
                </c:pt>
                <c:pt idx="1255">
                  <c:v>70.684105000000002</c:v>
                </c:pt>
                <c:pt idx="1256">
                  <c:v>70.862825999999998</c:v>
                </c:pt>
                <c:pt idx="1257">
                  <c:v>69.929502999999997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DF-4650-99BF-E2079AAC6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841976"/>
        <c:axId val="699846240"/>
      </c:lineChart>
      <c:lineChart>
        <c:grouping val="standard"/>
        <c:varyColors val="0"/>
        <c:ser>
          <c:idx val="6"/>
          <c:order val="6"/>
          <c:tx>
            <c:strRef>
              <c:f>'Walmart-Stocks'!$H$1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'Walmart-Stocks'!$H$2:$H$1258</c:f>
              <c:numCache>
                <c:formatCode>General</c:formatCode>
                <c:ptCount val="1257"/>
                <c:pt idx="1">
                  <c:v>-8.9118038694533629E-3</c:v>
                </c:pt>
                <c:pt idx="2">
                  <c:v>4.2944346588046842E-3</c:v>
                </c:pt>
                <c:pt idx="3">
                  <c:v>7.5136785966007881E-3</c:v>
                </c:pt>
                <c:pt idx="4">
                  <c:v>1.6249869779328217E-3</c:v>
                </c:pt>
                <c:pt idx="5">
                  <c:v>-9.099541440413781E-3</c:v>
                </c:pt>
                <c:pt idx="6">
                  <c:v>5.8469616352853516E-3</c:v>
                </c:pt>
                <c:pt idx="7">
                  <c:v>-3.9515407054026104E-3</c:v>
                </c:pt>
                <c:pt idx="8">
                  <c:v>-8.4709912466725615E-3</c:v>
                </c:pt>
                <c:pt idx="9">
                  <c:v>8.6773496817674136E-4</c:v>
                </c:pt>
                <c:pt idx="10">
                  <c:v>5.1903032427628015E-3</c:v>
                </c:pt>
                <c:pt idx="11">
                  <c:v>5.5068099771595613E-3</c:v>
                </c:pt>
                <c:pt idx="12">
                  <c:v>-8.4447129109621426E-3</c:v>
                </c:pt>
                <c:pt idx="13">
                  <c:v>2.4109900485726227E-2</c:v>
                </c:pt>
                <c:pt idx="14">
                  <c:v>3.373278961768496E-3</c:v>
                </c:pt>
                <c:pt idx="15">
                  <c:v>-3.373278961768483E-3</c:v>
                </c:pt>
                <c:pt idx="16">
                  <c:v>1.3425336537937297E-2</c:v>
                </c:pt>
                <c:pt idx="17">
                  <c:v>-2.6706830374816463E-3</c:v>
                </c:pt>
                <c:pt idx="18">
                  <c:v>-1.6728323665777182E-3</c:v>
                </c:pt>
                <c:pt idx="19">
                  <c:v>4.3435154040593633E-3</c:v>
                </c:pt>
                <c:pt idx="20">
                  <c:v>-3.841402273007782E-3</c:v>
                </c:pt>
                <c:pt idx="21">
                  <c:v>9.4930103278329479E-3</c:v>
                </c:pt>
                <c:pt idx="22">
                  <c:v>-1.033001837406106E-2</c:v>
                </c:pt>
                <c:pt idx="23">
                  <c:v>-4.8686603206920037E-3</c:v>
                </c:pt>
                <c:pt idx="24">
                  <c:v>-7.0933992667625168E-3</c:v>
                </c:pt>
                <c:pt idx="25">
                  <c:v>3.0462107397228504E-3</c:v>
                </c:pt>
                <c:pt idx="26">
                  <c:v>-2.3684576500270947E-3</c:v>
                </c:pt>
                <c:pt idx="27">
                  <c:v>6.0790612650679201E-3</c:v>
                </c:pt>
                <c:pt idx="28">
                  <c:v>1.6820606133672793E-3</c:v>
                </c:pt>
                <c:pt idx="29">
                  <c:v>6.7205959472805556E-4</c:v>
                </c:pt>
                <c:pt idx="30">
                  <c:v>5.1930375965426549E-3</c:v>
                </c:pt>
                <c:pt idx="31">
                  <c:v>2.6697729074097315E-3</c:v>
                </c:pt>
                <c:pt idx="32">
                  <c:v>9.9487187129557991E-3</c:v>
                </c:pt>
                <c:pt idx="33">
                  <c:v>6.5778455521296802E-3</c:v>
                </c:pt>
                <c:pt idx="34">
                  <c:v>-1.6403954424322371E-3</c:v>
                </c:pt>
                <c:pt idx="35">
                  <c:v>7.8495794718871706E-3</c:v>
                </c:pt>
                <c:pt idx="36">
                  <c:v>1.3023275889557377E-3</c:v>
                </c:pt>
                <c:pt idx="37">
                  <c:v>-8.1672983870277622E-3</c:v>
                </c:pt>
                <c:pt idx="38">
                  <c:v>-4.273550631135571E-3</c:v>
                </c:pt>
                <c:pt idx="39">
                  <c:v>9.6714144848922597E-3</c:v>
                </c:pt>
                <c:pt idx="40">
                  <c:v>9.7832896213145295E-4</c:v>
                </c:pt>
                <c:pt idx="41">
                  <c:v>1.327525233863662E-2</c:v>
                </c:pt>
                <c:pt idx="42">
                  <c:v>-3.8672520839765408E-3</c:v>
                </c:pt>
                <c:pt idx="43">
                  <c:v>1.4519589478002534E-3</c:v>
                </c:pt>
                <c:pt idx="44">
                  <c:v>-2.4210673313082342E-3</c:v>
                </c:pt>
                <c:pt idx="45">
                  <c:v>-3.0752260497243838E-3</c:v>
                </c:pt>
                <c:pt idx="46">
                  <c:v>-1.1353457564484846E-3</c:v>
                </c:pt>
                <c:pt idx="47">
                  <c:v>5.5025199714312245E-3</c:v>
                </c:pt>
                <c:pt idx="48">
                  <c:v>-9.6879541568997219E-4</c:v>
                </c:pt>
                <c:pt idx="49">
                  <c:v>-1.778652229088319E-3</c:v>
                </c:pt>
                <c:pt idx="50">
                  <c:v>6.9349626309070326E-3</c:v>
                </c:pt>
                <c:pt idx="51">
                  <c:v>-7.4206309929751258E-3</c:v>
                </c:pt>
                <c:pt idx="52">
                  <c:v>4.5234705784417874E-3</c:v>
                </c:pt>
                <c:pt idx="53">
                  <c:v>7.0671403504513246E-3</c:v>
                </c:pt>
                <c:pt idx="54">
                  <c:v>-3.933595623267281E-2</c:v>
                </c:pt>
                <c:pt idx="55">
                  <c:v>-2.4775873754973986E-2</c:v>
                </c:pt>
                <c:pt idx="56">
                  <c:v>-1.0243725720405286E-3</c:v>
                </c:pt>
                <c:pt idx="57">
                  <c:v>4.2614943054237958E-3</c:v>
                </c:pt>
                <c:pt idx="58">
                  <c:v>-5.6290496096364859E-3</c:v>
                </c:pt>
                <c:pt idx="59">
                  <c:v>8.0075669845998936E-3</c:v>
                </c:pt>
                <c:pt idx="60">
                  <c:v>2.5421876829128279E-3</c:v>
                </c:pt>
                <c:pt idx="61">
                  <c:v>-4.4105656414509618E-3</c:v>
                </c:pt>
                <c:pt idx="62">
                  <c:v>3.2249757318076212E-3</c:v>
                </c:pt>
                <c:pt idx="63">
                  <c:v>6.5873571231691037E-3</c:v>
                </c:pt>
                <c:pt idx="64">
                  <c:v>-7.2653970138844646E-3</c:v>
                </c:pt>
                <c:pt idx="65">
                  <c:v>1.4979643620752655E-2</c:v>
                </c:pt>
                <c:pt idx="66">
                  <c:v>5.1664454216158546E-3</c:v>
                </c:pt>
                <c:pt idx="67">
                  <c:v>5.1731804962997889E-3</c:v>
                </c:pt>
                <c:pt idx="68">
                  <c:v>9.9371186543705508E-3</c:v>
                </c:pt>
                <c:pt idx="69">
                  <c:v>5.2596923192078301E-3</c:v>
                </c:pt>
                <c:pt idx="70">
                  <c:v>1.3106581375995398E-3</c:v>
                </c:pt>
                <c:pt idx="71">
                  <c:v>2.452736573986267E-3</c:v>
                </c:pt>
                <c:pt idx="72">
                  <c:v>-6.3897828297642288E-3</c:v>
                </c:pt>
                <c:pt idx="73">
                  <c:v>-1.6449813947549145E-3</c:v>
                </c:pt>
                <c:pt idx="74">
                  <c:v>-2.3076264812417948E-3</c:v>
                </c:pt>
                <c:pt idx="75">
                  <c:v>-6.6022111182363738E-4</c:v>
                </c:pt>
                <c:pt idx="76">
                  <c:v>1.4850154903328864E-3</c:v>
                </c:pt>
                <c:pt idx="77">
                  <c:v>1.6474204257477837E-3</c:v>
                </c:pt>
                <c:pt idx="78">
                  <c:v>7.3801280978617895E-3</c:v>
                </c:pt>
                <c:pt idx="79">
                  <c:v>-1.7990165494848108E-3</c:v>
                </c:pt>
                <c:pt idx="80">
                  <c:v>1.6355646293289539E-3</c:v>
                </c:pt>
                <c:pt idx="81">
                  <c:v>-6.0650741326247161E-3</c:v>
                </c:pt>
                <c:pt idx="82">
                  <c:v>6.2285260527804569E-3</c:v>
                </c:pt>
                <c:pt idx="83">
                  <c:v>2.6109588938770479E-3</c:v>
                </c:pt>
                <c:pt idx="84">
                  <c:v>-1.1638507417486598E-2</c:v>
                </c:pt>
                <c:pt idx="85">
                  <c:v>-6.4511423395764607E-3</c:v>
                </c:pt>
                <c:pt idx="86">
                  <c:v>6.7807988911159911E-3</c:v>
                </c:pt>
                <c:pt idx="87">
                  <c:v>-8.9404110691737333E-3</c:v>
                </c:pt>
                <c:pt idx="88">
                  <c:v>-3.3316736592050237E-3</c:v>
                </c:pt>
                <c:pt idx="89">
                  <c:v>-2.1715734862082074E-3</c:v>
                </c:pt>
                <c:pt idx="90">
                  <c:v>5.6695238280900142E-3</c:v>
                </c:pt>
                <c:pt idx="91">
                  <c:v>-6.1713120192547792E-3</c:v>
                </c:pt>
                <c:pt idx="92">
                  <c:v>1.3460976732211263E-2</c:v>
                </c:pt>
                <c:pt idx="93">
                  <c:v>2.1070556039076913E-2</c:v>
                </c:pt>
                <c:pt idx="94">
                  <c:v>3.0662860868520365E-3</c:v>
                </c:pt>
                <c:pt idx="95">
                  <c:v>-5.0076999952845206E-3</c:v>
                </c:pt>
                <c:pt idx="96">
                  <c:v>1.1272262426806519E-2</c:v>
                </c:pt>
                <c:pt idx="97">
                  <c:v>-4.7717881707634843E-2</c:v>
                </c:pt>
                <c:pt idx="98">
                  <c:v>-3.0178745866769947E-2</c:v>
                </c:pt>
                <c:pt idx="99">
                  <c:v>-7.1224033854763421E-3</c:v>
                </c:pt>
                <c:pt idx="100">
                  <c:v>2.7342433410378515E-2</c:v>
                </c:pt>
                <c:pt idx="101">
                  <c:v>1.356129034919299E-3</c:v>
                </c:pt>
                <c:pt idx="102">
                  <c:v>-2.0349318137792886E-3</c:v>
                </c:pt>
                <c:pt idx="103">
                  <c:v>2.7123360070014646E-3</c:v>
                </c:pt>
                <c:pt idx="104">
                  <c:v>-1.0162976057531104E-3</c:v>
                </c:pt>
                <c:pt idx="105">
                  <c:v>-3.3891247019839402E-4</c:v>
                </c:pt>
                <c:pt idx="106">
                  <c:v>-4.9282223866773745E-3</c:v>
                </c:pt>
                <c:pt idx="107">
                  <c:v>8.3128388240818803E-3</c:v>
                </c:pt>
                <c:pt idx="108">
                  <c:v>-2.3680510985100594E-3</c:v>
                </c:pt>
                <c:pt idx="109">
                  <c:v>6.4240619922608933E-3</c:v>
                </c:pt>
                <c:pt idx="110">
                  <c:v>2.7068238789878462E-3</c:v>
                </c:pt>
                <c:pt idx="111">
                  <c:v>3.8782463952153701E-3</c:v>
                </c:pt>
                <c:pt idx="112">
                  <c:v>-5.9076675926491799E-3</c:v>
                </c:pt>
                <c:pt idx="113">
                  <c:v>4.7289190341974555E-3</c:v>
                </c:pt>
                <c:pt idx="114">
                  <c:v>-2.6994978367637446E-3</c:v>
                </c:pt>
                <c:pt idx="115">
                  <c:v>4.120715237936088E-2</c:v>
                </c:pt>
                <c:pt idx="116">
                  <c:v>1.2086189836015346E-2</c:v>
                </c:pt>
                <c:pt idx="117">
                  <c:v>9.7235253957132003E-3</c:v>
                </c:pt>
                <c:pt idx="118">
                  <c:v>1.0885939285044308E-2</c:v>
                </c:pt>
                <c:pt idx="119">
                  <c:v>1.3249388296241124E-2</c:v>
                </c:pt>
                <c:pt idx="120">
                  <c:v>7.558827832130942E-3</c:v>
                </c:pt>
                <c:pt idx="121">
                  <c:v>3.681521956046234E-3</c:v>
                </c:pt>
                <c:pt idx="122">
                  <c:v>5.6493382761068018E-3</c:v>
                </c:pt>
                <c:pt idx="123">
                  <c:v>-3.6607444230545611E-3</c:v>
                </c:pt>
                <c:pt idx="124">
                  <c:v>5.790004885826313E-3</c:v>
                </c:pt>
                <c:pt idx="125">
                  <c:v>-4.1104778968880512E-3</c:v>
                </c:pt>
                <c:pt idx="126">
                  <c:v>6.689922055782698E-3</c:v>
                </c:pt>
                <c:pt idx="127">
                  <c:v>-7.453035827533607E-3</c:v>
                </c:pt>
                <c:pt idx="128">
                  <c:v>6.5434303773836862E-3</c:v>
                </c:pt>
                <c:pt idx="129">
                  <c:v>-9.1043358555849936E-4</c:v>
                </c:pt>
                <c:pt idx="130">
                  <c:v>3.50546526012342E-2</c:v>
                </c:pt>
                <c:pt idx="131">
                  <c:v>-1.0165860154092656E-2</c:v>
                </c:pt>
                <c:pt idx="132">
                  <c:v>2.8096410459437096E-3</c:v>
                </c:pt>
                <c:pt idx="133">
                  <c:v>-9.6447247546642568E-3</c:v>
                </c:pt>
                <c:pt idx="134">
                  <c:v>8.3147850570543282E-3</c:v>
                </c:pt>
                <c:pt idx="135">
                  <c:v>1.7728325414615648E-3</c:v>
                </c:pt>
                <c:pt idx="136">
                  <c:v>5.4464315676064721E-3</c:v>
                </c:pt>
                <c:pt idx="137">
                  <c:v>-4.5612504688131222E-3</c:v>
                </c:pt>
                <c:pt idx="138">
                  <c:v>1.0415978986158595E-2</c:v>
                </c:pt>
                <c:pt idx="139">
                  <c:v>-1.2039484658032633E-2</c:v>
                </c:pt>
                <c:pt idx="140">
                  <c:v>-5.9258529845315194E-3</c:v>
                </c:pt>
                <c:pt idx="141">
                  <c:v>1.2990984366553989E-2</c:v>
                </c:pt>
                <c:pt idx="142">
                  <c:v>5.849706090432785E-3</c:v>
                </c:pt>
                <c:pt idx="143">
                  <c:v>1.4572489203099377E-4</c:v>
                </c:pt>
                <c:pt idx="144">
                  <c:v>-4.2368871819708949E-3</c:v>
                </c:pt>
                <c:pt idx="145">
                  <c:v>2.0577417517068829E-2</c:v>
                </c:pt>
                <c:pt idx="146">
                  <c:v>-5.321108755095511E-3</c:v>
                </c:pt>
                <c:pt idx="147">
                  <c:v>1.9986414229334795E-2</c:v>
                </c:pt>
                <c:pt idx="148">
                  <c:v>4.6534920256305744E-3</c:v>
                </c:pt>
                <c:pt idx="149">
                  <c:v>3.93146761011189E-3</c:v>
                </c:pt>
                <c:pt idx="150">
                  <c:v>5.5897540753026423E-3</c:v>
                </c:pt>
                <c:pt idx="151">
                  <c:v>4.865479970095639E-3</c:v>
                </c:pt>
                <c:pt idx="152">
                  <c:v>2.0780272798550069E-3</c:v>
                </c:pt>
                <c:pt idx="153">
                  <c:v>6.9163961654296693E-4</c:v>
                </c:pt>
                <c:pt idx="154">
                  <c:v>1.1959760425313078E-2</c:v>
                </c:pt>
                <c:pt idx="155">
                  <c:v>-2.7366791525690022E-3</c:v>
                </c:pt>
                <c:pt idx="156">
                  <c:v>1.6428691874034393E-3</c:v>
                </c:pt>
                <c:pt idx="157">
                  <c:v>-3.4258416427712574E-3</c:v>
                </c:pt>
                <c:pt idx="158">
                  <c:v>-1.8285581532254451E-2</c:v>
                </c:pt>
                <c:pt idx="159">
                  <c:v>1.0015401123632568E-2</c:v>
                </c:pt>
                <c:pt idx="160">
                  <c:v>-5.5517390853801448E-3</c:v>
                </c:pt>
                <c:pt idx="161">
                  <c:v>4.0280792688607014E-3</c:v>
                </c:pt>
                <c:pt idx="162">
                  <c:v>-8.3202847192274921E-4</c:v>
                </c:pt>
                <c:pt idx="163">
                  <c:v>2.1819003569828865E-2</c:v>
                </c:pt>
                <c:pt idx="164">
                  <c:v>1.1471852804942676E-2</c:v>
                </c:pt>
                <c:pt idx="165">
                  <c:v>6.1539619084999908E-3</c:v>
                </c:pt>
                <c:pt idx="166">
                  <c:v>-7.3623648185093486E-3</c:v>
                </c:pt>
                <c:pt idx="167">
                  <c:v>-1.0942332266362934E-2</c:v>
                </c:pt>
                <c:pt idx="168">
                  <c:v>5.8238276397305057E-3</c:v>
                </c:pt>
                <c:pt idx="169">
                  <c:v>6.7294997137609452E-3</c:v>
                </c:pt>
                <c:pt idx="170">
                  <c:v>-3.62836145154785E-3</c:v>
                </c:pt>
                <c:pt idx="171">
                  <c:v>-3.9118034029009636E-3</c:v>
                </c:pt>
                <c:pt idx="172">
                  <c:v>9.709210867848074E-3</c:v>
                </c:pt>
                <c:pt idx="173">
                  <c:v>-6.2095095227800851E-3</c:v>
                </c:pt>
                <c:pt idx="174">
                  <c:v>-2.3045967761200401E-3</c:v>
                </c:pt>
                <c:pt idx="175">
                  <c:v>-3.8074326085877062E-3</c:v>
                </c:pt>
                <c:pt idx="176">
                  <c:v>8.2762952099751288E-3</c:v>
                </c:pt>
                <c:pt idx="177">
                  <c:v>5.9274665314862605E-3</c:v>
                </c:pt>
                <c:pt idx="178">
                  <c:v>-3.1380419566098376E-2</c:v>
                </c:pt>
                <c:pt idx="179">
                  <c:v>-2.2201062954057644E-3</c:v>
                </c:pt>
                <c:pt idx="180">
                  <c:v>4.2969764805643358E-3</c:v>
                </c:pt>
                <c:pt idx="181">
                  <c:v>-1.2106214885573454E-2</c:v>
                </c:pt>
                <c:pt idx="182">
                  <c:v>4.7485549936543501E-3</c:v>
                </c:pt>
                <c:pt idx="183">
                  <c:v>-2.9302807991188062E-3</c:v>
                </c:pt>
                <c:pt idx="184">
                  <c:v>7.656517459831565E-3</c:v>
                </c:pt>
                <c:pt idx="185">
                  <c:v>5.3938188502193184E-3</c:v>
                </c:pt>
                <c:pt idx="186">
                  <c:v>-1.2421014076412803E-3</c:v>
                </c:pt>
                <c:pt idx="187">
                  <c:v>4.9592675707978888E-3</c:v>
                </c:pt>
                <c:pt idx="188">
                  <c:v>-7.1714087609435276E-3</c:v>
                </c:pt>
                <c:pt idx="189">
                  <c:v>4.8325841060642555E-3</c:v>
                </c:pt>
                <c:pt idx="190">
                  <c:v>1.2456578102033773E-2</c:v>
                </c:pt>
                <c:pt idx="191">
                  <c:v>5.4400961634874171E-4</c:v>
                </c:pt>
                <c:pt idx="192">
                  <c:v>1.69860356794348E-2</c:v>
                </c:pt>
                <c:pt idx="193">
                  <c:v>-1.3321838848460735E-2</c:v>
                </c:pt>
                <c:pt idx="194">
                  <c:v>-4.2082064473226389E-3</c:v>
                </c:pt>
                <c:pt idx="195">
                  <c:v>7.45406204158404E-3</c:v>
                </c:pt>
                <c:pt idx="196">
                  <c:v>1.3504640153801691E-4</c:v>
                </c:pt>
                <c:pt idx="197">
                  <c:v>1.4342446069614831E-2</c:v>
                </c:pt>
                <c:pt idx="198">
                  <c:v>-8.5539105981632287E-3</c:v>
                </c:pt>
                <c:pt idx="199">
                  <c:v>-6.8692063378271995E-3</c:v>
                </c:pt>
                <c:pt idx="200">
                  <c:v>-5.4077369250818278E-4</c:v>
                </c:pt>
                <c:pt idx="201">
                  <c:v>5.6635233023170093E-3</c:v>
                </c:pt>
                <c:pt idx="202">
                  <c:v>5.0965361421194694E-3</c:v>
                </c:pt>
                <c:pt idx="203">
                  <c:v>-4.0214891770589027E-3</c:v>
                </c:pt>
                <c:pt idx="204">
                  <c:v>3.8876713727656821E-3</c:v>
                </c:pt>
                <c:pt idx="205">
                  <c:v>-6.4429159857698984E-3</c:v>
                </c:pt>
                <c:pt idx="206">
                  <c:v>-9.4307641877535158E-4</c:v>
                </c:pt>
                <c:pt idx="207">
                  <c:v>-2.8345622888986816E-3</c:v>
                </c:pt>
                <c:pt idx="208">
                  <c:v>-2.4360643721492302E-3</c:v>
                </c:pt>
                <c:pt idx="209">
                  <c:v>3.3818165265561808E-3</c:v>
                </c:pt>
                <c:pt idx="210">
                  <c:v>-4.0595968088406676E-3</c:v>
                </c:pt>
                <c:pt idx="211">
                  <c:v>6.0831113452794981E-3</c:v>
                </c:pt>
                <c:pt idx="212">
                  <c:v>6.983703298946038E-3</c:v>
                </c:pt>
                <c:pt idx="213">
                  <c:v>5.4721104904655246E-3</c:v>
                </c:pt>
                <c:pt idx="214">
                  <c:v>1.5959834253117496E-3</c:v>
                </c:pt>
                <c:pt idx="215">
                  <c:v>-1.4860702703145174E-2</c:v>
                </c:pt>
                <c:pt idx="216">
                  <c:v>1.7117271076208345E-2</c:v>
                </c:pt>
                <c:pt idx="217">
                  <c:v>-5.4509971156395214E-3</c:v>
                </c:pt>
                <c:pt idx="218">
                  <c:v>1.0608704001747571E-2</c:v>
                </c:pt>
                <c:pt idx="219">
                  <c:v>1.7521417476824189E-2</c:v>
                </c:pt>
                <c:pt idx="220">
                  <c:v>-3.1156356922659423E-3</c:v>
                </c:pt>
                <c:pt idx="221">
                  <c:v>1.5589877436084799E-3</c:v>
                </c:pt>
                <c:pt idx="222">
                  <c:v>-6.1202247789793772E-3</c:v>
                </c:pt>
                <c:pt idx="223">
                  <c:v>-1.2353876986572677E-2</c:v>
                </c:pt>
                <c:pt idx="224">
                  <c:v>3.9661134034850464E-4</c:v>
                </c:pt>
                <c:pt idx="225">
                  <c:v>-1.1834445870481528E-2</c:v>
                </c:pt>
                <c:pt idx="226">
                  <c:v>8.0221466673646409E-4</c:v>
                </c:pt>
                <c:pt idx="227">
                  <c:v>6.6604749323752885E-3</c:v>
                </c:pt>
                <c:pt idx="228">
                  <c:v>-2.7919770011106616E-3</c:v>
                </c:pt>
                <c:pt idx="229">
                  <c:v>-1.1990179046542637E-3</c:v>
                </c:pt>
                <c:pt idx="230">
                  <c:v>-2.1149840872363032E-2</c:v>
                </c:pt>
                <c:pt idx="231">
                  <c:v>-9.3011304962971955E-3</c:v>
                </c:pt>
                <c:pt idx="232">
                  <c:v>5.0716804214905971E-3</c:v>
                </c:pt>
                <c:pt idx="233">
                  <c:v>8.4411932145786565E-3</c:v>
                </c:pt>
                <c:pt idx="234">
                  <c:v>-8.8514334381430311E-3</c:v>
                </c:pt>
                <c:pt idx="235">
                  <c:v>-8.6544596395512624E-3</c:v>
                </c:pt>
                <c:pt idx="236">
                  <c:v>-2.3483168653170338E-3</c:v>
                </c:pt>
                <c:pt idx="237">
                  <c:v>2.3483168653169223E-3</c:v>
                </c:pt>
                <c:pt idx="238">
                  <c:v>-9.2870072117365674E-3</c:v>
                </c:pt>
                <c:pt idx="239">
                  <c:v>-6.9871723677508409E-3</c:v>
                </c:pt>
                <c:pt idx="240">
                  <c:v>-3.6996242224704892E-2</c:v>
                </c:pt>
                <c:pt idx="241">
                  <c:v>-1.0091519824468733E-2</c:v>
                </c:pt>
                <c:pt idx="242">
                  <c:v>1.4447501520438052E-2</c:v>
                </c:pt>
                <c:pt idx="243">
                  <c:v>-2.8976387667813445E-4</c:v>
                </c:pt>
                <c:pt idx="244">
                  <c:v>-1.5954876386116751E-3</c:v>
                </c:pt>
                <c:pt idx="245">
                  <c:v>1.8837255887081256E-2</c:v>
                </c:pt>
                <c:pt idx="246">
                  <c:v>-4.1395215154550928E-3</c:v>
                </c:pt>
                <c:pt idx="247">
                  <c:v>-5.8819987595273857E-3</c:v>
                </c:pt>
                <c:pt idx="248">
                  <c:v>1.5136625568887584E-2</c:v>
                </c:pt>
                <c:pt idx="249">
                  <c:v>3.8192827567974244E-3</c:v>
                </c:pt>
                <c:pt idx="250">
                  <c:v>1.666115017763882E-2</c:v>
                </c:pt>
                <c:pt idx="251">
                  <c:v>-9.4866887595989897E-3</c:v>
                </c:pt>
                <c:pt idx="252">
                  <c:v>1.0874318765495517E-2</c:v>
                </c:pt>
                <c:pt idx="253">
                  <c:v>-1.0043886986599538E-3</c:v>
                </c:pt>
                <c:pt idx="254">
                  <c:v>-8.3782911464962389E-4</c:v>
                </c:pt>
                <c:pt idx="255">
                  <c:v>9.7304671583360834E-3</c:v>
                </c:pt>
                <c:pt idx="256">
                  <c:v>-1.9385089780945247E-3</c:v>
                </c:pt>
                <c:pt idx="257">
                  <c:v>-1.7617928768544931E-2</c:v>
                </c:pt>
                <c:pt idx="258">
                  <c:v>-2.7892787651520465E-2</c:v>
                </c:pt>
                <c:pt idx="259">
                  <c:v>1.4494691961485825E-3</c:v>
                </c:pt>
                <c:pt idx="260">
                  <c:v>-4.2093204387997933E-3</c:v>
                </c:pt>
                <c:pt idx="261">
                  <c:v>6.5240843191758206E-3</c:v>
                </c:pt>
                <c:pt idx="262">
                  <c:v>4.3259369936152056E-3</c:v>
                </c:pt>
                <c:pt idx="263">
                  <c:v>-1.4201130574834655E-2</c:v>
                </c:pt>
                <c:pt idx="264">
                  <c:v>6.9808683561546868E-3</c:v>
                </c:pt>
                <c:pt idx="265">
                  <c:v>-5.0853468817195074E-3</c:v>
                </c:pt>
                <c:pt idx="266">
                  <c:v>-1.1660332850780572E-3</c:v>
                </c:pt>
                <c:pt idx="267">
                  <c:v>-8.4945065435536836E-3</c:v>
                </c:pt>
                <c:pt idx="268">
                  <c:v>2.9373554955275595E-3</c:v>
                </c:pt>
                <c:pt idx="269">
                  <c:v>-8.5420623866189708E-3</c:v>
                </c:pt>
                <c:pt idx="270">
                  <c:v>9.1284897683395119E-3</c:v>
                </c:pt>
                <c:pt idx="271">
                  <c:v>1.4694299830487912E-2</c:v>
                </c:pt>
                <c:pt idx="272">
                  <c:v>-6.3749065183196724E-3</c:v>
                </c:pt>
                <c:pt idx="273">
                  <c:v>3.7718622903988482E-3</c:v>
                </c:pt>
                <c:pt idx="274">
                  <c:v>-9.6027971411541471E-3</c:v>
                </c:pt>
                <c:pt idx="275">
                  <c:v>2.7738402873793869E-3</c:v>
                </c:pt>
                <c:pt idx="276">
                  <c:v>-2.9157508248683152E-4</c:v>
                </c:pt>
                <c:pt idx="277">
                  <c:v>-3.0672509231966616E-3</c:v>
                </c:pt>
                <c:pt idx="278">
                  <c:v>3.9418507265832859E-3</c:v>
                </c:pt>
                <c:pt idx="279">
                  <c:v>-4.8199063926221922E-3</c:v>
                </c:pt>
                <c:pt idx="280">
                  <c:v>9.9068444873182913E-3</c:v>
                </c:pt>
                <c:pt idx="281">
                  <c:v>3.3286865579721585E-3</c:v>
                </c:pt>
                <c:pt idx="282">
                  <c:v>-5.2151312524162542E-3</c:v>
                </c:pt>
                <c:pt idx="283">
                  <c:v>5.0706121882237677E-3</c:v>
                </c:pt>
                <c:pt idx="284">
                  <c:v>5.4763762023004314E-3</c:v>
                </c:pt>
                <c:pt idx="285">
                  <c:v>-1.2943711812331978E-3</c:v>
                </c:pt>
                <c:pt idx="286">
                  <c:v>4.3079225094678382E-3</c:v>
                </c:pt>
                <c:pt idx="287">
                  <c:v>-1.1384252755599896E-2</c:v>
                </c:pt>
                <c:pt idx="288">
                  <c:v>5.0596329364075788E-3</c:v>
                </c:pt>
                <c:pt idx="289">
                  <c:v>7.756432112408825E-3</c:v>
                </c:pt>
                <c:pt idx="290">
                  <c:v>-2.0051435785254628E-3</c:v>
                </c:pt>
                <c:pt idx="291">
                  <c:v>2.8632320654721783E-3</c:v>
                </c:pt>
                <c:pt idx="292">
                  <c:v>7.6901720632273915E-3</c:v>
                </c:pt>
                <c:pt idx="293">
                  <c:v>-1.2275356927005829E-2</c:v>
                </c:pt>
                <c:pt idx="294">
                  <c:v>1.6239672957414897E-2</c:v>
                </c:pt>
                <c:pt idx="295">
                  <c:v>7.6013895108535756E-3</c:v>
                </c:pt>
                <c:pt idx="296">
                  <c:v>-1.1224044895370025E-3</c:v>
                </c:pt>
                <c:pt idx="297">
                  <c:v>3.5036190399969644E-3</c:v>
                </c:pt>
                <c:pt idx="298">
                  <c:v>-1.1198579449678391E-3</c:v>
                </c:pt>
                <c:pt idx="299">
                  <c:v>0</c:v>
                </c:pt>
                <c:pt idx="300">
                  <c:v>-1.4008602119849181E-4</c:v>
                </c:pt>
                <c:pt idx="301">
                  <c:v>-8.0163564329510835E-3</c:v>
                </c:pt>
                <c:pt idx="302">
                  <c:v>-2.1696496652727149E-2</c:v>
                </c:pt>
                <c:pt idx="303">
                  <c:v>-7.8227428006927471E-3</c:v>
                </c:pt>
                <c:pt idx="304">
                  <c:v>6.5231384510816871E-3</c:v>
                </c:pt>
                <c:pt idx="305">
                  <c:v>1.5057337887412233E-2</c:v>
                </c:pt>
                <c:pt idx="306">
                  <c:v>1.9906031442218212E-3</c:v>
                </c:pt>
                <c:pt idx="307">
                  <c:v>5.680392346500199E-4</c:v>
                </c:pt>
                <c:pt idx="308">
                  <c:v>9.4666578842657056E-3</c:v>
                </c:pt>
                <c:pt idx="309">
                  <c:v>7.7047902795003512E-3</c:v>
                </c:pt>
                <c:pt idx="310">
                  <c:v>-1.2356317887935928E-2</c:v>
                </c:pt>
                <c:pt idx="311">
                  <c:v>1.3471991066093827E-2</c:v>
                </c:pt>
                <c:pt idx="312">
                  <c:v>2.0966350430584382E-2</c:v>
                </c:pt>
                <c:pt idx="313">
                  <c:v>6.2593555912798448E-3</c:v>
                </c:pt>
                <c:pt idx="314">
                  <c:v>-4.6227610852293821E-3</c:v>
                </c:pt>
                <c:pt idx="315">
                  <c:v>-8.1796244786543851E-4</c:v>
                </c:pt>
                <c:pt idx="316">
                  <c:v>2.4677359028212366E-3</c:v>
                </c:pt>
                <c:pt idx="317">
                  <c:v>-6.8481023592704428E-4</c:v>
                </c:pt>
                <c:pt idx="318">
                  <c:v>8.4595251989307216E-3</c:v>
                </c:pt>
                <c:pt idx="319">
                  <c:v>6.79148355571162E-4</c:v>
                </c:pt>
                <c:pt idx="320">
                  <c:v>-5.8555394836979635E-3</c:v>
                </c:pt>
                <c:pt idx="321">
                  <c:v>-9.8820541518489739E-3</c:v>
                </c:pt>
                <c:pt idx="322">
                  <c:v>-3.4542409783009111E-3</c:v>
                </c:pt>
                <c:pt idx="323">
                  <c:v>2.764300965599497E-3</c:v>
                </c:pt>
                <c:pt idx="324">
                  <c:v>7.4257870840885899E-3</c:v>
                </c:pt>
                <c:pt idx="325">
                  <c:v>1.9162342514560157E-3</c:v>
                </c:pt>
                <c:pt idx="326">
                  <c:v>1.5603070241311637E-2</c:v>
                </c:pt>
                <c:pt idx="327">
                  <c:v>7.6443791571527264E-3</c:v>
                </c:pt>
                <c:pt idx="328">
                  <c:v>-1.069401379859689E-3</c:v>
                </c:pt>
                <c:pt idx="329">
                  <c:v>1.3376724833156101E-4</c:v>
                </c:pt>
                <c:pt idx="330">
                  <c:v>6.6843522834599445E-4</c:v>
                </c:pt>
                <c:pt idx="331">
                  <c:v>7.9861844006696488E-3</c:v>
                </c:pt>
                <c:pt idx="332">
                  <c:v>7.7913423922970409E-3</c:v>
                </c:pt>
                <c:pt idx="333">
                  <c:v>-2.6308599411215748E-4</c:v>
                </c:pt>
                <c:pt idx="334">
                  <c:v>2.62808360522264E-3</c:v>
                </c:pt>
                <c:pt idx="335">
                  <c:v>2.4903653695144004E-3</c:v>
                </c:pt>
                <c:pt idx="336">
                  <c:v>1.1712804292090193E-2</c:v>
                </c:pt>
                <c:pt idx="337">
                  <c:v>1.0681552057540959E-2</c:v>
                </c:pt>
                <c:pt idx="338">
                  <c:v>-9.6469999724648984E-3</c:v>
                </c:pt>
                <c:pt idx="339">
                  <c:v>5.4137521347103739E-3</c:v>
                </c:pt>
                <c:pt idx="340">
                  <c:v>9.8497425237538665E-3</c:v>
                </c:pt>
                <c:pt idx="341">
                  <c:v>-1.1462349589968007E-3</c:v>
                </c:pt>
                <c:pt idx="342">
                  <c:v>2.6726008371350239E-3</c:v>
                </c:pt>
                <c:pt idx="343">
                  <c:v>-2.1629696274626923E-3</c:v>
                </c:pt>
                <c:pt idx="344">
                  <c:v>-1.7344790407566778E-2</c:v>
                </c:pt>
                <c:pt idx="345">
                  <c:v>1.453865558798836E-2</c:v>
                </c:pt>
                <c:pt idx="346">
                  <c:v>-4.0957422911244105E-3</c:v>
                </c:pt>
                <c:pt idx="347">
                  <c:v>1.4262239885915618E-2</c:v>
                </c:pt>
                <c:pt idx="348">
                  <c:v>-1.3493047336701369E-2</c:v>
                </c:pt>
                <c:pt idx="349">
                  <c:v>7.9142951144358549E-3</c:v>
                </c:pt>
                <c:pt idx="350">
                  <c:v>4.9464158343181363E-3</c:v>
                </c:pt>
                <c:pt idx="351">
                  <c:v>-8.2576998506343081E-3</c:v>
                </c:pt>
                <c:pt idx="352">
                  <c:v>-8.5837220873217109E-3</c:v>
                </c:pt>
                <c:pt idx="353">
                  <c:v>4.3650996446585651E-3</c:v>
                </c:pt>
                <c:pt idx="354">
                  <c:v>5.1111881687361813E-3</c:v>
                </c:pt>
                <c:pt idx="355">
                  <c:v>1.0018486970779531E-2</c:v>
                </c:pt>
                <c:pt idx="356">
                  <c:v>-5.3137507075017741E-3</c:v>
                </c:pt>
                <c:pt idx="357">
                  <c:v>0</c:v>
                </c:pt>
                <c:pt idx="358">
                  <c:v>-1.4047715822234159E-3</c:v>
                </c:pt>
                <c:pt idx="359">
                  <c:v>1.9151125553283914E-3</c:v>
                </c:pt>
                <c:pt idx="360">
                  <c:v>6.2305164621570507E-3</c:v>
                </c:pt>
                <c:pt idx="361">
                  <c:v>-4.9558372660490867E-3</c:v>
                </c:pt>
                <c:pt idx="362">
                  <c:v>3.5605097918533822E-3</c:v>
                </c:pt>
                <c:pt idx="363">
                  <c:v>1.3615970855859911E-2</c:v>
                </c:pt>
                <c:pt idx="364">
                  <c:v>-1.7176480647713269E-2</c:v>
                </c:pt>
                <c:pt idx="365">
                  <c:v>-8.057824062829377E-3</c:v>
                </c:pt>
                <c:pt idx="366">
                  <c:v>-6.054001206948381E-3</c:v>
                </c:pt>
                <c:pt idx="367">
                  <c:v>-1.2923381538613811E-4</c:v>
                </c:pt>
                <c:pt idx="368">
                  <c:v>-4.6626213471338274E-3</c:v>
                </c:pt>
                <c:pt idx="369">
                  <c:v>-9.1288801612988916E-3</c:v>
                </c:pt>
                <c:pt idx="370">
                  <c:v>1.2757213773139228E-2</c:v>
                </c:pt>
                <c:pt idx="371">
                  <c:v>1.2936754083444003E-4</c:v>
                </c:pt>
                <c:pt idx="372">
                  <c:v>-1.4197522345049092E-2</c:v>
                </c:pt>
                <c:pt idx="373">
                  <c:v>-7.9021309906222789E-3</c:v>
                </c:pt>
                <c:pt idx="374">
                  <c:v>-1.0500539192188291E-2</c:v>
                </c:pt>
                <c:pt idx="375">
                  <c:v>1.1293636307994934E-2</c:v>
                </c:pt>
                <c:pt idx="376">
                  <c:v>3.2974996309094568E-3</c:v>
                </c:pt>
                <c:pt idx="377">
                  <c:v>-9.1276801370423089E-3</c:v>
                </c:pt>
                <c:pt idx="378">
                  <c:v>5.0370833903261988E-3</c:v>
                </c:pt>
                <c:pt idx="379">
                  <c:v>9.2130720216978858E-3</c:v>
                </c:pt>
                <c:pt idx="380">
                  <c:v>-7.6276221576002633E-3</c:v>
                </c:pt>
                <c:pt idx="381">
                  <c:v>-6.6225332544237762E-3</c:v>
                </c:pt>
                <c:pt idx="382">
                  <c:v>-5.4634558018619699E-3</c:v>
                </c:pt>
                <c:pt idx="383">
                  <c:v>2.135654872058807E-3</c:v>
                </c:pt>
                <c:pt idx="384">
                  <c:v>-1.7347978261015287E-3</c:v>
                </c:pt>
                <c:pt idx="385">
                  <c:v>1.067874459901494E-3</c:v>
                </c:pt>
                <c:pt idx="386">
                  <c:v>1.035324352189345E-2</c:v>
                </c:pt>
                <c:pt idx="387">
                  <c:v>-1.6912379474368282E-2</c:v>
                </c:pt>
                <c:pt idx="388">
                  <c:v>-1.9391743655135699E-2</c:v>
                </c:pt>
                <c:pt idx="389">
                  <c:v>6.5511767868077012E-3</c:v>
                </c:pt>
                <c:pt idx="390">
                  <c:v>9.3426246973961381E-3</c:v>
                </c:pt>
                <c:pt idx="391">
                  <c:v>2.2885699739577108E-3</c:v>
                </c:pt>
                <c:pt idx="392">
                  <c:v>8.5687833071233285E-3</c:v>
                </c:pt>
                <c:pt idx="393">
                  <c:v>3.3273579285950385E-3</c:v>
                </c:pt>
                <c:pt idx="394">
                  <c:v>-1.0283955045041499E-2</c:v>
                </c:pt>
                <c:pt idx="395">
                  <c:v>1.3415426459197611E-3</c:v>
                </c:pt>
                <c:pt idx="396">
                  <c:v>1.6075378665825685E-3</c:v>
                </c:pt>
                <c:pt idx="397">
                  <c:v>6.6906506770203239E-4</c:v>
                </c:pt>
                <c:pt idx="398">
                  <c:v>6.001176316681742E-3</c:v>
                </c:pt>
                <c:pt idx="399">
                  <c:v>1.9747883921454872E-2</c:v>
                </c:pt>
                <c:pt idx="400">
                  <c:v>4.1628760097572673E-3</c:v>
                </c:pt>
                <c:pt idx="401">
                  <c:v>-3.3810548883614999E-3</c:v>
                </c:pt>
                <c:pt idx="402">
                  <c:v>1.1140023326021944E-2</c:v>
                </c:pt>
                <c:pt idx="403">
                  <c:v>0</c:v>
                </c:pt>
                <c:pt idx="404">
                  <c:v>-7.7589684376604814E-3</c:v>
                </c:pt>
                <c:pt idx="405">
                  <c:v>4.4042028587543067E-3</c:v>
                </c:pt>
                <c:pt idx="406">
                  <c:v>-2.1997336493537632E-3</c:v>
                </c:pt>
                <c:pt idx="407">
                  <c:v>1.811817532057972E-3</c:v>
                </c:pt>
                <c:pt idx="408">
                  <c:v>9.5227317092437466E-3</c:v>
                </c:pt>
                <c:pt idx="409">
                  <c:v>-2.6931620812339061E-3</c:v>
                </c:pt>
                <c:pt idx="410">
                  <c:v>8.6945967753839469E-3</c:v>
                </c:pt>
                <c:pt idx="411">
                  <c:v>-4.0821564837602775E-3</c:v>
                </c:pt>
                <c:pt idx="412">
                  <c:v>-2.8161979307733454E-3</c:v>
                </c:pt>
                <c:pt idx="413">
                  <c:v>-1.2822320537068084E-4</c:v>
                </c:pt>
                <c:pt idx="414">
                  <c:v>-1.2823964866950243E-4</c:v>
                </c:pt>
                <c:pt idx="415">
                  <c:v>-1.283020097761902E-3</c:v>
                </c:pt>
                <c:pt idx="416">
                  <c:v>6.4177212010844303E-4</c:v>
                </c:pt>
                <c:pt idx="417">
                  <c:v>3.5860461740858853E-3</c:v>
                </c:pt>
                <c:pt idx="418">
                  <c:v>6.7528956832651624E-3</c:v>
                </c:pt>
                <c:pt idx="419">
                  <c:v>2.5389059755626488E-4</c:v>
                </c:pt>
                <c:pt idx="420">
                  <c:v>-1.1491363984064324E-2</c:v>
                </c:pt>
                <c:pt idx="421">
                  <c:v>-3.8769398386340144E-4</c:v>
                </c:pt>
                <c:pt idx="422">
                  <c:v>-1.5522242884632319E-3</c:v>
                </c:pt>
                <c:pt idx="423">
                  <c:v>-4.5410277293767599E-3</c:v>
                </c:pt>
                <c:pt idx="424">
                  <c:v>2.3379720016755575E-3</c:v>
                </c:pt>
                <c:pt idx="425">
                  <c:v>-2.8582644835372963E-3</c:v>
                </c:pt>
                <c:pt idx="426">
                  <c:v>-6.0028875046134354E-3</c:v>
                </c:pt>
                <c:pt idx="427">
                  <c:v>-2.639231638298228E-2</c:v>
                </c:pt>
                <c:pt idx="428">
                  <c:v>-4.039903327412408E-3</c:v>
                </c:pt>
                <c:pt idx="429">
                  <c:v>-7.1772193715737599E-3</c:v>
                </c:pt>
                <c:pt idx="430">
                  <c:v>-4.7680495054988588E-3</c:v>
                </c:pt>
                <c:pt idx="431">
                  <c:v>4.3602682509643409E-3</c:v>
                </c:pt>
                <c:pt idx="432">
                  <c:v>-1.224461180885135E-3</c:v>
                </c:pt>
                <c:pt idx="433">
                  <c:v>-2.7225012070751612E-4</c:v>
                </c:pt>
                <c:pt idx="434">
                  <c:v>-5.5984798463619189E-3</c:v>
                </c:pt>
                <c:pt idx="435">
                  <c:v>-2.3304916697235237E-3</c:v>
                </c:pt>
                <c:pt idx="436">
                  <c:v>-6.6098327357776987E-3</c:v>
                </c:pt>
                <c:pt idx="437">
                  <c:v>6.9061427321711125E-4</c:v>
                </c:pt>
                <c:pt idx="438">
                  <c:v>7.564891268617052E-3</c:v>
                </c:pt>
                <c:pt idx="439">
                  <c:v>-4.1192261218830359E-3</c:v>
                </c:pt>
                <c:pt idx="440">
                  <c:v>3.1596044016454169E-3</c:v>
                </c:pt>
                <c:pt idx="441">
                  <c:v>-3.2972411081935542E-3</c:v>
                </c:pt>
                <c:pt idx="442">
                  <c:v>-1.1014907435594684E-3</c:v>
                </c:pt>
                <c:pt idx="443">
                  <c:v>1.2594351946501731E-2</c:v>
                </c:pt>
                <c:pt idx="444">
                  <c:v>6.1029163909504794E-3</c:v>
                </c:pt>
                <c:pt idx="445">
                  <c:v>1.2161883519145765E-3</c:v>
                </c:pt>
                <c:pt idx="446">
                  <c:v>-1.8923931380514973E-3</c:v>
                </c:pt>
                <c:pt idx="447">
                  <c:v>6.0699873643570131E-3</c:v>
                </c:pt>
                <c:pt idx="448">
                  <c:v>5.6322748918251836E-3</c:v>
                </c:pt>
                <c:pt idx="449">
                  <c:v>4.9356790412772725E-3</c:v>
                </c:pt>
                <c:pt idx="450">
                  <c:v>1.6758282666470541E-2</c:v>
                </c:pt>
                <c:pt idx="451">
                  <c:v>-2.7517388544535345E-3</c:v>
                </c:pt>
                <c:pt idx="452">
                  <c:v>-4.9986626157204461E-3</c:v>
                </c:pt>
                <c:pt idx="453">
                  <c:v>7.7504014701739342E-3</c:v>
                </c:pt>
                <c:pt idx="454">
                  <c:v>-8.8059664290843463E-3</c:v>
                </c:pt>
                <c:pt idx="455">
                  <c:v>-1.4627908081850296E-2</c:v>
                </c:pt>
                <c:pt idx="456">
                  <c:v>-4.0193512650798298E-4</c:v>
                </c:pt>
                <c:pt idx="457">
                  <c:v>-3.4904269621304595E-3</c:v>
                </c:pt>
                <c:pt idx="458">
                  <c:v>-5.3937825782200723E-3</c:v>
                </c:pt>
                <c:pt idx="459">
                  <c:v>-5.0152926303711704E-3</c:v>
                </c:pt>
                <c:pt idx="460">
                  <c:v>1.7650414888455046E-3</c:v>
                </c:pt>
                <c:pt idx="461">
                  <c:v>-7.625265962848655E-3</c:v>
                </c:pt>
                <c:pt idx="462">
                  <c:v>-4.9328786389235338E-3</c:v>
                </c:pt>
                <c:pt idx="463">
                  <c:v>-1.2857028099003147E-2</c:v>
                </c:pt>
                <c:pt idx="464">
                  <c:v>1.4229684871087542E-2</c:v>
                </c:pt>
                <c:pt idx="465">
                  <c:v>1.3707901057177087E-3</c:v>
                </c:pt>
                <c:pt idx="466">
                  <c:v>2.4224759729287646E-2</c:v>
                </c:pt>
                <c:pt idx="467">
                  <c:v>4.0102170545885246E-4</c:v>
                </c:pt>
                <c:pt idx="468">
                  <c:v>-1.8728996611195657E-3</c:v>
                </c:pt>
                <c:pt idx="469">
                  <c:v>-4.1596561881735898E-3</c:v>
                </c:pt>
                <c:pt idx="470">
                  <c:v>1.640358894722211E-2</c:v>
                </c:pt>
                <c:pt idx="471">
                  <c:v>2.378127544164724E-3</c:v>
                </c:pt>
                <c:pt idx="472">
                  <c:v>-9.241482693840684E-4</c:v>
                </c:pt>
                <c:pt idx="473">
                  <c:v>-7.4241084306381575E-3</c:v>
                </c:pt>
                <c:pt idx="474">
                  <c:v>1.5448893521741563E-2</c:v>
                </c:pt>
                <c:pt idx="475">
                  <c:v>-5.5183258639970208E-3</c:v>
                </c:pt>
                <c:pt idx="476">
                  <c:v>6.8277150087261698E-3</c:v>
                </c:pt>
                <c:pt idx="477">
                  <c:v>-4.4589761424590705E-3</c:v>
                </c:pt>
                <c:pt idx="478">
                  <c:v>1.3836507147833941E-2</c:v>
                </c:pt>
                <c:pt idx="479">
                  <c:v>-1.0376441141923471E-3</c:v>
                </c:pt>
                <c:pt idx="480">
                  <c:v>-1.9483442200871105E-3</c:v>
                </c:pt>
                <c:pt idx="481">
                  <c:v>-2.0825675850404813E-3</c:v>
                </c:pt>
                <c:pt idx="482">
                  <c:v>4.1607080520162515E-3</c:v>
                </c:pt>
                <c:pt idx="483">
                  <c:v>3.3679001394659727E-3</c:v>
                </c:pt>
                <c:pt idx="484">
                  <c:v>1.1631196983909473E-3</c:v>
                </c:pt>
                <c:pt idx="485">
                  <c:v>9.5129389276614237E-3</c:v>
                </c:pt>
                <c:pt idx="486">
                  <c:v>-8.3510720251170779E-3</c:v>
                </c:pt>
                <c:pt idx="487">
                  <c:v>5.7888776117231379E-3</c:v>
                </c:pt>
                <c:pt idx="488">
                  <c:v>1.3378587622247124E-2</c:v>
                </c:pt>
                <c:pt idx="489">
                  <c:v>-3.8042503631474248E-3</c:v>
                </c:pt>
                <c:pt idx="490">
                  <c:v>2.4110554371099013E-3</c:v>
                </c:pt>
                <c:pt idx="491">
                  <c:v>2.2787614744551273E-3</c:v>
                </c:pt>
                <c:pt idx="492">
                  <c:v>1.7687976441520049E-3</c:v>
                </c:pt>
                <c:pt idx="493">
                  <c:v>0</c:v>
                </c:pt>
                <c:pt idx="494">
                  <c:v>3.7860072653098309E-4</c:v>
                </c:pt>
                <c:pt idx="495">
                  <c:v>-4.4261598451381494E-3</c:v>
                </c:pt>
                <c:pt idx="496">
                  <c:v>-5.0711430265493261E-4</c:v>
                </c:pt>
                <c:pt idx="497">
                  <c:v>1.1974645301970593E-2</c:v>
                </c:pt>
                <c:pt idx="498">
                  <c:v>7.7384612796139191E-3</c:v>
                </c:pt>
                <c:pt idx="499">
                  <c:v>3.1034720288762949E-3</c:v>
                </c:pt>
                <c:pt idx="500">
                  <c:v>3.093870281314135E-3</c:v>
                </c:pt>
                <c:pt idx="501">
                  <c:v>9.8803590455184202E-4</c:v>
                </c:pt>
                <c:pt idx="502">
                  <c:v>1.2336434095170659E-3</c:v>
                </c:pt>
                <c:pt idx="503">
                  <c:v>1.232109980801992E-3</c:v>
                </c:pt>
                <c:pt idx="504">
                  <c:v>-6.4611891734914668E-3</c:v>
                </c:pt>
                <c:pt idx="505">
                  <c:v>-9.7708220070493977E-3</c:v>
                </c:pt>
                <c:pt idx="506">
                  <c:v>6.2743309718067807E-3</c:v>
                </c:pt>
                <c:pt idx="507">
                  <c:v>1.2502004266306516E-4</c:v>
                </c:pt>
                <c:pt idx="508">
                  <c:v>-1.0941384833048065E-2</c:v>
                </c:pt>
                <c:pt idx="509">
                  <c:v>1.2637955886209698E-4</c:v>
                </c:pt>
                <c:pt idx="510">
                  <c:v>-7.4877794020714594E-3</c:v>
                </c:pt>
                <c:pt idx="511">
                  <c:v>-5.364651241413978E-3</c:v>
                </c:pt>
                <c:pt idx="512">
                  <c:v>-4.3640673484972668E-3</c:v>
                </c:pt>
                <c:pt idx="513">
                  <c:v>-6.3229914038869257E-3</c:v>
                </c:pt>
                <c:pt idx="514">
                  <c:v>8.8924178407934935E-3</c:v>
                </c:pt>
                <c:pt idx="515">
                  <c:v>-9.021892011280926E-3</c:v>
                </c:pt>
                <c:pt idx="516">
                  <c:v>2.4568672075350479E-3</c:v>
                </c:pt>
                <c:pt idx="517">
                  <c:v>5.6664951251485379E-3</c:v>
                </c:pt>
                <c:pt idx="518">
                  <c:v>1.7962527263386025E-3</c:v>
                </c:pt>
                <c:pt idx="519">
                  <c:v>4.859305572512039E-3</c:v>
                </c:pt>
                <c:pt idx="520">
                  <c:v>1.020046855668413E-3</c:v>
                </c:pt>
                <c:pt idx="521">
                  <c:v>2.0368672179665362E-3</c:v>
                </c:pt>
                <c:pt idx="522">
                  <c:v>7.6284296519770606E-4</c:v>
                </c:pt>
                <c:pt idx="523">
                  <c:v>2.7918936848929298E-3</c:v>
                </c:pt>
                <c:pt idx="524">
                  <c:v>-3.3003542389453584E-3</c:v>
                </c:pt>
                <c:pt idx="525">
                  <c:v>-5.610154437891559E-3</c:v>
                </c:pt>
                <c:pt idx="526">
                  <c:v>3.0639388013921093E-3</c:v>
                </c:pt>
                <c:pt idx="527">
                  <c:v>-7.9344553565387221E-3</c:v>
                </c:pt>
                <c:pt idx="528">
                  <c:v>3.3349848448804872E-3</c:v>
                </c:pt>
                <c:pt idx="529">
                  <c:v>-6.4044585974228053E-4</c:v>
                </c:pt>
                <c:pt idx="530">
                  <c:v>-7.0726550366398636E-3</c:v>
                </c:pt>
                <c:pt idx="531">
                  <c:v>6.0469987387870563E-3</c:v>
                </c:pt>
                <c:pt idx="532">
                  <c:v>-3.8554958669439147E-3</c:v>
                </c:pt>
                <c:pt idx="533">
                  <c:v>-1.1656670812430669E-2</c:v>
                </c:pt>
                <c:pt idx="534">
                  <c:v>-7.4534473437604222E-3</c:v>
                </c:pt>
                <c:pt idx="535">
                  <c:v>-4.6044449974887713E-3</c:v>
                </c:pt>
                <c:pt idx="536">
                  <c:v>-6.4818999678997527E-3</c:v>
                </c:pt>
                <c:pt idx="537">
                  <c:v>-5.1892774683653291E-3</c:v>
                </c:pt>
                <c:pt idx="538">
                  <c:v>-7.2299350678416193E-3</c:v>
                </c:pt>
                <c:pt idx="539">
                  <c:v>-3.6346059883033128E-3</c:v>
                </c:pt>
                <c:pt idx="540">
                  <c:v>6.9882942122777483E-3</c:v>
                </c:pt>
                <c:pt idx="541">
                  <c:v>-7.6628697300548075E-3</c:v>
                </c:pt>
                <c:pt idx="542">
                  <c:v>8.7337073220432708E-3</c:v>
                </c:pt>
                <c:pt idx="543">
                  <c:v>-9.3689294667029905E-4</c:v>
                </c:pt>
                <c:pt idx="544">
                  <c:v>-2.7421255513545361E-2</c:v>
                </c:pt>
                <c:pt idx="545">
                  <c:v>9.6292666971823661E-4</c:v>
                </c:pt>
                <c:pt idx="546">
                  <c:v>1.9230761124469594E-3</c:v>
                </c:pt>
                <c:pt idx="547">
                  <c:v>-6.8642884464036871E-4</c:v>
                </c:pt>
                <c:pt idx="548">
                  <c:v>1.2690347983025665E-2</c:v>
                </c:pt>
                <c:pt idx="549">
                  <c:v>1.3561543188575601E-4</c:v>
                </c:pt>
                <c:pt idx="550">
                  <c:v>1.4001322694053563E-2</c:v>
                </c:pt>
                <c:pt idx="551">
                  <c:v>2.1366976656047431E-3</c:v>
                </c:pt>
                <c:pt idx="552">
                  <c:v>5.3220134029069773E-3</c:v>
                </c:pt>
                <c:pt idx="553">
                  <c:v>5.6897256348855839E-3</c:v>
                </c:pt>
                <c:pt idx="554">
                  <c:v>-6.0878855631484085E-3</c:v>
                </c:pt>
                <c:pt idx="555">
                  <c:v>-6.3923878199324017E-3</c:v>
                </c:pt>
                <c:pt idx="556">
                  <c:v>-1.7928664928982069E-2</c:v>
                </c:pt>
                <c:pt idx="557">
                  <c:v>-5.4554690388669532E-3</c:v>
                </c:pt>
                <c:pt idx="558">
                  <c:v>3.1405202861780387E-3</c:v>
                </c:pt>
                <c:pt idx="559">
                  <c:v>0</c:v>
                </c:pt>
                <c:pt idx="560">
                  <c:v>1.9307972992560724E-2</c:v>
                </c:pt>
                <c:pt idx="561">
                  <c:v>-2.9463138094179657E-3</c:v>
                </c:pt>
                <c:pt idx="562">
                  <c:v>1.875906017917762E-3</c:v>
                </c:pt>
                <c:pt idx="563">
                  <c:v>-7.7946021261841763E-3</c:v>
                </c:pt>
                <c:pt idx="564">
                  <c:v>1.3534469193436094E-2</c:v>
                </c:pt>
                <c:pt idx="565">
                  <c:v>-4.4019819069576662E-3</c:v>
                </c:pt>
                <c:pt idx="566">
                  <c:v>1.0688616036105155E-3</c:v>
                </c:pt>
                <c:pt idx="567">
                  <c:v>2.4164806566503824E-3</c:v>
                </c:pt>
                <c:pt idx="568">
                  <c:v>-2.0133088535515078E-3</c:v>
                </c:pt>
                <c:pt idx="569">
                  <c:v>6.5617734340011813E-3</c:v>
                </c:pt>
                <c:pt idx="570">
                  <c:v>8.1090551448944805E-3</c:v>
                </c:pt>
                <c:pt idx="571">
                  <c:v>-7.9755649403647332E-3</c:v>
                </c:pt>
                <c:pt idx="572">
                  <c:v>-8.7126340832340728E-3</c:v>
                </c:pt>
                <c:pt idx="573">
                  <c:v>5.3706127849716002E-3</c:v>
                </c:pt>
                <c:pt idx="574">
                  <c:v>1.2043680713519009E-3</c:v>
                </c:pt>
                <c:pt idx="575">
                  <c:v>-5.2296392669621264E-3</c:v>
                </c:pt>
                <c:pt idx="576">
                  <c:v>1.3354896663854952E-2</c:v>
                </c:pt>
                <c:pt idx="577">
                  <c:v>9.5062943947101294E-3</c:v>
                </c:pt>
                <c:pt idx="578">
                  <c:v>8.6354546488806114E-3</c:v>
                </c:pt>
                <c:pt idx="579">
                  <c:v>1.4320108614795627E-3</c:v>
                </c:pt>
                <c:pt idx="580">
                  <c:v>-8.3605855388860385E-3</c:v>
                </c:pt>
                <c:pt idx="581">
                  <c:v>-1.1813866418101254E-3</c:v>
                </c:pt>
                <c:pt idx="582">
                  <c:v>-1.7088001709929198E-3</c:v>
                </c:pt>
                <c:pt idx="583">
                  <c:v>5.5103555214307282E-3</c:v>
                </c:pt>
                <c:pt idx="584">
                  <c:v>4.4385982856626847E-3</c:v>
                </c:pt>
                <c:pt idx="585">
                  <c:v>5.3264697176369962E-3</c:v>
                </c:pt>
                <c:pt idx="586">
                  <c:v>3.621298189520286E-3</c:v>
                </c:pt>
                <c:pt idx="587">
                  <c:v>-1.9383805265505397E-3</c:v>
                </c:pt>
                <c:pt idx="588">
                  <c:v>0</c:v>
                </c:pt>
                <c:pt idx="589">
                  <c:v>1.1190583496780071E-2</c:v>
                </c:pt>
                <c:pt idx="590">
                  <c:v>-2.6897117618764868E-3</c:v>
                </c:pt>
                <c:pt idx="591">
                  <c:v>-1.3948333342611915E-2</c:v>
                </c:pt>
                <c:pt idx="592">
                  <c:v>-5.0850810090391392E-3</c:v>
                </c:pt>
                <c:pt idx="593">
                  <c:v>1.1437570160289368E-2</c:v>
                </c:pt>
                <c:pt idx="594">
                  <c:v>-6.4825763425660852E-3</c:v>
                </c:pt>
                <c:pt idx="595">
                  <c:v>4.4127729911457832E-3</c:v>
                </c:pt>
                <c:pt idx="596">
                  <c:v>5.6818697840352872E-3</c:v>
                </c:pt>
                <c:pt idx="597">
                  <c:v>-7.729632466092172E-4</c:v>
                </c:pt>
                <c:pt idx="598">
                  <c:v>-5.1561781218297941E-4</c:v>
                </c:pt>
                <c:pt idx="599">
                  <c:v>6.1697288826831368E-3</c:v>
                </c:pt>
                <c:pt idx="600">
                  <c:v>3.4537510451387054E-3</c:v>
                </c:pt>
                <c:pt idx="601">
                  <c:v>3.9508862108741539E-3</c:v>
                </c:pt>
                <c:pt idx="602">
                  <c:v>1.4395985795072121E-2</c:v>
                </c:pt>
                <c:pt idx="603">
                  <c:v>-1.1290715942613929E-3</c:v>
                </c:pt>
                <c:pt idx="604">
                  <c:v>5.0196548552093069E-4</c:v>
                </c:pt>
                <c:pt idx="605">
                  <c:v>-1.2549816137203096E-4</c:v>
                </c:pt>
                <c:pt idx="606">
                  <c:v>-7.303822748469144E-3</c:v>
                </c:pt>
                <c:pt idx="607">
                  <c:v>-6.3395587764904148E-3</c:v>
                </c:pt>
                <c:pt idx="608">
                  <c:v>-7.7891139903565748E-3</c:v>
                </c:pt>
                <c:pt idx="609">
                  <c:v>5.5308418738473563E-3</c:v>
                </c:pt>
                <c:pt idx="610">
                  <c:v>9.3202515579253794E-3</c:v>
                </c:pt>
                <c:pt idx="611">
                  <c:v>6.4601461156759367E-3</c:v>
                </c:pt>
                <c:pt idx="612">
                  <c:v>-6.3145526489461216E-4</c:v>
                </c:pt>
                <c:pt idx="613">
                  <c:v>-1.2637949788863489E-4</c:v>
                </c:pt>
                <c:pt idx="614">
                  <c:v>-5.0671659551964733E-3</c:v>
                </c:pt>
                <c:pt idx="615">
                  <c:v>-2.4556045790448004E-2</c:v>
                </c:pt>
                <c:pt idx="616">
                  <c:v>2.3400913006933876E-3</c:v>
                </c:pt>
                <c:pt idx="617">
                  <c:v>-5.2076828003856596E-3</c:v>
                </c:pt>
                <c:pt idx="618">
                  <c:v>-1.2081538481383089E-2</c:v>
                </c:pt>
                <c:pt idx="619">
                  <c:v>-3.9642446649060036E-4</c:v>
                </c:pt>
                <c:pt idx="620">
                  <c:v>-3.5750376634203903E-3</c:v>
                </c:pt>
                <c:pt idx="621">
                  <c:v>2.9139288751448499E-3</c:v>
                </c:pt>
                <c:pt idx="622">
                  <c:v>-2.6459710020726858E-4</c:v>
                </c:pt>
                <c:pt idx="623">
                  <c:v>-7.940415411602917E-4</c:v>
                </c:pt>
                <c:pt idx="624">
                  <c:v>5.9402745428240866E-3</c:v>
                </c:pt>
                <c:pt idx="625">
                  <c:v>1.034370869620652E-2</c:v>
                </c:pt>
                <c:pt idx="626">
                  <c:v>-1.3020011117205414E-4</c:v>
                </c:pt>
                <c:pt idx="627">
                  <c:v>-6.5163177099729428E-4</c:v>
                </c:pt>
                <c:pt idx="628">
                  <c:v>5.4602104571262007E-3</c:v>
                </c:pt>
                <c:pt idx="629">
                  <c:v>2.4603710000090625E-3</c:v>
                </c:pt>
                <c:pt idx="630">
                  <c:v>-1.4236815686276205E-3</c:v>
                </c:pt>
                <c:pt idx="631">
                  <c:v>-2.5936580674666334E-3</c:v>
                </c:pt>
                <c:pt idx="632">
                  <c:v>-5.0771299687649742E-3</c:v>
                </c:pt>
                <c:pt idx="633">
                  <c:v>-6.0217353269968032E-3</c:v>
                </c:pt>
                <c:pt idx="634">
                  <c:v>-5.6620155226911363E-3</c:v>
                </c:pt>
                <c:pt idx="635">
                  <c:v>-5.9599431256730168E-3</c:v>
                </c:pt>
                <c:pt idx="636">
                  <c:v>7.9666323989613472E-4</c:v>
                </c:pt>
                <c:pt idx="637">
                  <c:v>-4.6564079503794674E-3</c:v>
                </c:pt>
                <c:pt idx="638">
                  <c:v>9.4233738073127345E-3</c:v>
                </c:pt>
                <c:pt idx="639">
                  <c:v>2.2432681548861114E-3</c:v>
                </c:pt>
                <c:pt idx="640">
                  <c:v>-2.5074516248401462E-3</c:v>
                </c:pt>
                <c:pt idx="641">
                  <c:v>1.4524427915518846E-3</c:v>
                </c:pt>
                <c:pt idx="642">
                  <c:v>2.3721643053273836E-3</c:v>
                </c:pt>
                <c:pt idx="643">
                  <c:v>-4.6177039371936854E-3</c:v>
                </c:pt>
                <c:pt idx="644">
                  <c:v>-9.4333893897654616E-3</c:v>
                </c:pt>
                <c:pt idx="645">
                  <c:v>5.7237038431007456E-3</c:v>
                </c:pt>
                <c:pt idx="646">
                  <c:v>-3.5901358764914206E-3</c:v>
                </c:pt>
                <c:pt idx="647">
                  <c:v>2.793472636595168E-3</c:v>
                </c:pt>
                <c:pt idx="648">
                  <c:v>4.506348786561018E-3</c:v>
                </c:pt>
                <c:pt idx="649">
                  <c:v>1.7176175300771211E-3</c:v>
                </c:pt>
                <c:pt idx="650">
                  <c:v>4.2155092624935574E-3</c:v>
                </c:pt>
                <c:pt idx="651">
                  <c:v>7.5956629223837028E-3</c:v>
                </c:pt>
                <c:pt idx="652">
                  <c:v>7.2793435100775173E-3</c:v>
                </c:pt>
                <c:pt idx="653">
                  <c:v>-1.9446612401832963E-3</c:v>
                </c:pt>
                <c:pt idx="654">
                  <c:v>-3.119284096783225E-3</c:v>
                </c:pt>
                <c:pt idx="655">
                  <c:v>-3.5208608701467943E-3</c:v>
                </c:pt>
                <c:pt idx="656">
                  <c:v>3.7811243996551214E-3</c:v>
                </c:pt>
                <c:pt idx="657">
                  <c:v>2.6030724035154139E-4</c:v>
                </c:pt>
                <c:pt idx="658">
                  <c:v>-3.2579663007454725E-3</c:v>
                </c:pt>
                <c:pt idx="659">
                  <c:v>6.2459034201762615E-3</c:v>
                </c:pt>
                <c:pt idx="660">
                  <c:v>-4.1596305586622138E-3</c:v>
                </c:pt>
                <c:pt idx="661">
                  <c:v>-1.694777237835362E-3</c:v>
                </c:pt>
                <c:pt idx="662">
                  <c:v>4.5564009383732684E-3</c:v>
                </c:pt>
                <c:pt idx="663">
                  <c:v>-8.3475092977546572E-3</c:v>
                </c:pt>
                <c:pt idx="664">
                  <c:v>-4.9894756842829525E-3</c:v>
                </c:pt>
                <c:pt idx="665">
                  <c:v>-3.4283014982300075E-3</c:v>
                </c:pt>
                <c:pt idx="666">
                  <c:v>-3.5725591198219942E-3</c:v>
                </c:pt>
                <c:pt idx="667">
                  <c:v>-8.7872275402855714E-3</c:v>
                </c:pt>
                <c:pt idx="668">
                  <c:v>-1.6177168047552749E-2</c:v>
                </c:pt>
                <c:pt idx="669">
                  <c:v>-5.4379728007466143E-4</c:v>
                </c:pt>
                <c:pt idx="670">
                  <c:v>0</c:v>
                </c:pt>
                <c:pt idx="671">
                  <c:v>-2.7233726076952491E-3</c:v>
                </c:pt>
                <c:pt idx="672">
                  <c:v>1.8224410663218043E-2</c:v>
                </c:pt>
                <c:pt idx="673">
                  <c:v>-3.3749668314119077E-3</c:v>
                </c:pt>
                <c:pt idx="674">
                  <c:v>9.6892353809563143E-3</c:v>
                </c:pt>
                <c:pt idx="675">
                  <c:v>-4.1602149812142294E-3</c:v>
                </c:pt>
                <c:pt idx="676">
                  <c:v>-1.8845017902560297E-3</c:v>
                </c:pt>
                <c:pt idx="677">
                  <c:v>-2.563263586355074E-3</c:v>
                </c:pt>
                <c:pt idx="678">
                  <c:v>4.8511102472873621E-3</c:v>
                </c:pt>
                <c:pt idx="679">
                  <c:v>-6.6086700732429912E-3</c:v>
                </c:pt>
                <c:pt idx="680">
                  <c:v>7.9520220566122301E-3</c:v>
                </c:pt>
                <c:pt idx="681">
                  <c:v>5.2219301494452102E-3</c:v>
                </c:pt>
                <c:pt idx="682">
                  <c:v>1.0678331371041239E-3</c:v>
                </c:pt>
                <c:pt idx="683">
                  <c:v>7.8400978045682444E-3</c:v>
                </c:pt>
                <c:pt idx="684">
                  <c:v>2.3796955130371304E-3</c:v>
                </c:pt>
                <c:pt idx="685">
                  <c:v>-5.2833829511310805E-4</c:v>
                </c:pt>
                <c:pt idx="686">
                  <c:v>-2.2486064360331226E-3</c:v>
                </c:pt>
                <c:pt idx="687">
                  <c:v>4.360202698943277E-3</c:v>
                </c:pt>
                <c:pt idx="688">
                  <c:v>6.5902177191268653E-4</c:v>
                </c:pt>
                <c:pt idx="689">
                  <c:v>-5.2840510679575013E-3</c:v>
                </c:pt>
                <c:pt idx="690">
                  <c:v>3.3057937134649555E-3</c:v>
                </c:pt>
                <c:pt idx="691">
                  <c:v>3.4264943394557478E-3</c:v>
                </c:pt>
                <c:pt idx="692">
                  <c:v>7.2097790090559829E-3</c:v>
                </c:pt>
                <c:pt idx="693">
                  <c:v>1.233227532420378E-2</c:v>
                </c:pt>
                <c:pt idx="694">
                  <c:v>-1.272418564231092E-2</c:v>
                </c:pt>
                <c:pt idx="695">
                  <c:v>2.7402492412862476E-3</c:v>
                </c:pt>
                <c:pt idx="696">
                  <c:v>-3.0015803406849865E-3</c:v>
                </c:pt>
                <c:pt idx="697">
                  <c:v>-5.373231655517373E-3</c:v>
                </c:pt>
                <c:pt idx="698">
                  <c:v>-4.3458475796921536E-3</c:v>
                </c:pt>
                <c:pt idx="699">
                  <c:v>5.2778064613154827E-4</c:v>
                </c:pt>
                <c:pt idx="700">
                  <c:v>6.7048508435707055E-3</c:v>
                </c:pt>
                <c:pt idx="701">
                  <c:v>-1.0487946708038966E-3</c:v>
                </c:pt>
                <c:pt idx="702">
                  <c:v>-2.6232527831799489E-4</c:v>
                </c:pt>
                <c:pt idx="703">
                  <c:v>8.1013756637192524E-3</c:v>
                </c:pt>
                <c:pt idx="704">
                  <c:v>-6.9213280108282645E-3</c:v>
                </c:pt>
                <c:pt idx="705">
                  <c:v>-9.3476905044650137E-3</c:v>
                </c:pt>
                <c:pt idx="706">
                  <c:v>1.9387604083965781E-2</c:v>
                </c:pt>
                <c:pt idx="707">
                  <c:v>-1.2532788501953574E-2</c:v>
                </c:pt>
                <c:pt idx="708">
                  <c:v>4.8488982210560735E-3</c:v>
                </c:pt>
                <c:pt idx="709">
                  <c:v>-5.3745428485256468E-3</c:v>
                </c:pt>
                <c:pt idx="710">
                  <c:v>5.1130889725594453E-3</c:v>
                </c:pt>
                <c:pt idx="711">
                  <c:v>-4.5874443450897757E-3</c:v>
                </c:pt>
                <c:pt idx="712">
                  <c:v>1.4440543184897569E-3</c:v>
                </c:pt>
                <c:pt idx="713">
                  <c:v>1.4197514361707273E-2</c:v>
                </c:pt>
                <c:pt idx="714">
                  <c:v>3.8790683411594454E-4</c:v>
                </c:pt>
                <c:pt idx="715">
                  <c:v>-6.465674930947725E-4</c:v>
                </c:pt>
                <c:pt idx="716">
                  <c:v>1.208701384565347E-2</c:v>
                </c:pt>
                <c:pt idx="717">
                  <c:v>-4.8686481653830759E-3</c:v>
                </c:pt>
                <c:pt idx="718">
                  <c:v>5.5075316188003378E-3</c:v>
                </c:pt>
                <c:pt idx="719">
                  <c:v>-9.368091032019573E-3</c:v>
                </c:pt>
                <c:pt idx="720">
                  <c:v>5.4006333638253095E-3</c:v>
                </c:pt>
                <c:pt idx="721">
                  <c:v>-3.6301238661454384E-2</c:v>
                </c:pt>
                <c:pt idx="722">
                  <c:v>-1.8521490690945882E-2</c:v>
                </c:pt>
                <c:pt idx="723">
                  <c:v>3.7858094822409284E-3</c:v>
                </c:pt>
                <c:pt idx="724">
                  <c:v>1.3937522991450426E-2</c:v>
                </c:pt>
                <c:pt idx="725">
                  <c:v>1.1643384251478978E-2</c:v>
                </c:pt>
                <c:pt idx="726">
                  <c:v>1.3157227764375786E-4</c:v>
                </c:pt>
                <c:pt idx="727">
                  <c:v>2.8894239285712406E-3</c:v>
                </c:pt>
                <c:pt idx="728">
                  <c:v>1.7034385483290437E-3</c:v>
                </c:pt>
                <c:pt idx="729">
                  <c:v>2.745623386866557E-3</c:v>
                </c:pt>
                <c:pt idx="730">
                  <c:v>-3.138457477594319E-3</c:v>
                </c:pt>
                <c:pt idx="731">
                  <c:v>5.2377234762285177E-4</c:v>
                </c:pt>
                <c:pt idx="732">
                  <c:v>7.8510276210861578E-4</c:v>
                </c:pt>
                <c:pt idx="733">
                  <c:v>-2.3572574812137734E-3</c:v>
                </c:pt>
                <c:pt idx="734">
                  <c:v>1.3112709093756616E-4</c:v>
                </c:pt>
                <c:pt idx="735">
                  <c:v>1.2765622896637796E-2</c:v>
                </c:pt>
                <c:pt idx="736">
                  <c:v>5.6788328681645428E-3</c:v>
                </c:pt>
                <c:pt idx="737">
                  <c:v>1.4147108946427523E-3</c:v>
                </c:pt>
                <c:pt idx="738">
                  <c:v>1.2262244571177021E-2</c:v>
                </c:pt>
                <c:pt idx="739">
                  <c:v>8.4698768057044297E-3</c:v>
                </c:pt>
                <c:pt idx="740">
                  <c:v>-5.4275993159695448E-3</c:v>
                </c:pt>
                <c:pt idx="741">
                  <c:v>2.4018142982677334E-3</c:v>
                </c:pt>
                <c:pt idx="742">
                  <c:v>4.6141225813306055E-2</c:v>
                </c:pt>
                <c:pt idx="743">
                  <c:v>2.4106078400700591E-4</c:v>
                </c:pt>
                <c:pt idx="744">
                  <c:v>7.3260473911390036E-3</c:v>
                </c:pt>
                <c:pt idx="745">
                  <c:v>2.6290842811628875E-3</c:v>
                </c:pt>
                <c:pt idx="746">
                  <c:v>1.4219894900799668E-2</c:v>
                </c:pt>
                <c:pt idx="747">
                  <c:v>-4.8357234242409021E-3</c:v>
                </c:pt>
                <c:pt idx="748">
                  <c:v>8.2726785810216573E-4</c:v>
                </c:pt>
                <c:pt idx="749">
                  <c:v>8.8209944369197196E-3</c:v>
                </c:pt>
                <c:pt idx="750">
                  <c:v>-5.2832990762084007E-3</c:v>
                </c:pt>
                <c:pt idx="751">
                  <c:v>3.5315976364893301E-4</c:v>
                </c:pt>
                <c:pt idx="752">
                  <c:v>2.967986733874757E-2</c:v>
                </c:pt>
                <c:pt idx="753">
                  <c:v>-1.519366583409913E-2</c:v>
                </c:pt>
                <c:pt idx="754">
                  <c:v>2.085519828695355E-3</c:v>
                </c:pt>
                <c:pt idx="755">
                  <c:v>-1.1471514057757206E-2</c:v>
                </c:pt>
                <c:pt idx="756">
                  <c:v>-2.1213863873910466E-3</c:v>
                </c:pt>
                <c:pt idx="757">
                  <c:v>-7.5793782341307334E-3</c:v>
                </c:pt>
                <c:pt idx="758">
                  <c:v>1.3068011360148992E-3</c:v>
                </c:pt>
                <c:pt idx="759">
                  <c:v>-7.9862778889743732E-3</c:v>
                </c:pt>
                <c:pt idx="760">
                  <c:v>-6.965247312805416E-3</c:v>
                </c:pt>
                <c:pt idx="761">
                  <c:v>1.0191304797306237E-2</c:v>
                </c:pt>
                <c:pt idx="762">
                  <c:v>-2.3865924845887872E-4</c:v>
                </c:pt>
                <c:pt idx="763">
                  <c:v>1.5499781554295094E-3</c:v>
                </c:pt>
                <c:pt idx="764">
                  <c:v>-1.1743727932721836E-2</c:v>
                </c:pt>
                <c:pt idx="765">
                  <c:v>1.5192629430224825E-2</c:v>
                </c:pt>
                <c:pt idx="766">
                  <c:v>2.0098214997027287E-2</c:v>
                </c:pt>
                <c:pt idx="767">
                  <c:v>-9.1175122135749402E-3</c:v>
                </c:pt>
                <c:pt idx="768">
                  <c:v>1.4224251089050536E-2</c:v>
                </c:pt>
                <c:pt idx="769">
                  <c:v>3.2363157759812632E-3</c:v>
                </c:pt>
                <c:pt idx="770">
                  <c:v>-2.6576156298519652E-3</c:v>
                </c:pt>
                <c:pt idx="771">
                  <c:v>5.5383022853336666E-3</c:v>
                </c:pt>
                <c:pt idx="772">
                  <c:v>-3.1115512594585789E-3</c:v>
                </c:pt>
                <c:pt idx="773">
                  <c:v>1.729821187943772E-3</c:v>
                </c:pt>
                <c:pt idx="774">
                  <c:v>-1.0540472368132339E-2</c:v>
                </c:pt>
                <c:pt idx="775">
                  <c:v>2.3290742067391237E-4</c:v>
                </c:pt>
                <c:pt idx="776">
                  <c:v>-2.9146068364159492E-3</c:v>
                </c:pt>
                <c:pt idx="777">
                  <c:v>7.6762027504990249E-3</c:v>
                </c:pt>
                <c:pt idx="778">
                  <c:v>2.6186395560523597E-2</c:v>
                </c:pt>
                <c:pt idx="779">
                  <c:v>2.088647694496755E-2</c:v>
                </c:pt>
                <c:pt idx="780">
                  <c:v>-1.2457096951957633E-2</c:v>
                </c:pt>
                <c:pt idx="781">
                  <c:v>7.4706139685189943E-3</c:v>
                </c:pt>
                <c:pt idx="782">
                  <c:v>-7.9183960876409026E-3</c:v>
                </c:pt>
                <c:pt idx="783">
                  <c:v>-3.0698144767102184E-2</c:v>
                </c:pt>
                <c:pt idx="784">
                  <c:v>8.8511026768699815E-3</c:v>
                </c:pt>
                <c:pt idx="785">
                  <c:v>-7.0054888889982863E-3</c:v>
                </c:pt>
                <c:pt idx="786">
                  <c:v>-9.2233840636730307E-4</c:v>
                </c:pt>
                <c:pt idx="787">
                  <c:v>-5.7697620338225395E-4</c:v>
                </c:pt>
                <c:pt idx="788">
                  <c:v>1.8978549640873667E-2</c:v>
                </c:pt>
                <c:pt idx="789">
                  <c:v>2.3754186891533002E-3</c:v>
                </c:pt>
                <c:pt idx="790">
                  <c:v>1.3548137709802931E-3</c:v>
                </c:pt>
                <c:pt idx="791">
                  <c:v>-1.2488794264141101E-2</c:v>
                </c:pt>
                <c:pt idx="792">
                  <c:v>-8.1445733775670544E-3</c:v>
                </c:pt>
                <c:pt idx="793">
                  <c:v>1.031293757585308E-2</c:v>
                </c:pt>
                <c:pt idx="794">
                  <c:v>-3.1733966945096954E-2</c:v>
                </c:pt>
                <c:pt idx="795">
                  <c:v>8.5535139874837931E-3</c:v>
                </c:pt>
                <c:pt idx="796">
                  <c:v>5.5846967747501357E-3</c:v>
                </c:pt>
                <c:pt idx="797">
                  <c:v>5.3228431120074682E-3</c:v>
                </c:pt>
                <c:pt idx="798">
                  <c:v>7.2442959963177683E-3</c:v>
                </c:pt>
                <c:pt idx="799">
                  <c:v>5.727466106990926E-4</c:v>
                </c:pt>
                <c:pt idx="800">
                  <c:v>-1.6393791959533197E-2</c:v>
                </c:pt>
                <c:pt idx="801">
                  <c:v>1.5935637880207899E-2</c:v>
                </c:pt>
                <c:pt idx="802">
                  <c:v>-1.0942972675566686E-2</c:v>
                </c:pt>
                <c:pt idx="803">
                  <c:v>-5.2255455055396135E-3</c:v>
                </c:pt>
                <c:pt idx="804">
                  <c:v>-9.3187903257092332E-4</c:v>
                </c:pt>
                <c:pt idx="805">
                  <c:v>1.7465383658640974E-3</c:v>
                </c:pt>
                <c:pt idx="806">
                  <c:v>3.8316683914207911E-3</c:v>
                </c:pt>
                <c:pt idx="807">
                  <c:v>-3.2627649690606407E-2</c:v>
                </c:pt>
                <c:pt idx="808">
                  <c:v>9.2958280484933559E-3</c:v>
                </c:pt>
                <c:pt idx="809">
                  <c:v>3.5523471926665754E-3</c:v>
                </c:pt>
                <c:pt idx="810">
                  <c:v>-3.5466364238090299E-4</c:v>
                </c:pt>
                <c:pt idx="811">
                  <c:v>-1.189498811518494E-2</c:v>
                </c:pt>
                <c:pt idx="812">
                  <c:v>2.7484418349776863E-3</c:v>
                </c:pt>
                <c:pt idx="813">
                  <c:v>1.5500746666063767E-3</c:v>
                </c:pt>
                <c:pt idx="814">
                  <c:v>3.5736761062719712E-4</c:v>
                </c:pt>
                <c:pt idx="815">
                  <c:v>-7.0519147691692043E-3</c:v>
                </c:pt>
                <c:pt idx="816">
                  <c:v>-9.5210244418839126E-3</c:v>
                </c:pt>
                <c:pt idx="817">
                  <c:v>1.191705509884183E-2</c:v>
                </c:pt>
                <c:pt idx="818">
                  <c:v>-1.1796043438396606E-2</c:v>
                </c:pt>
                <c:pt idx="819">
                  <c:v>3.5051909065883843E-3</c:v>
                </c:pt>
                <c:pt idx="820">
                  <c:v>-9.8212137090021336E-3</c:v>
                </c:pt>
                <c:pt idx="821">
                  <c:v>-1.0969463896858817E-2</c:v>
                </c:pt>
                <c:pt idx="822">
                  <c:v>1.4884328145605958E-2</c:v>
                </c:pt>
                <c:pt idx="823">
                  <c:v>0</c:v>
                </c:pt>
                <c:pt idx="824">
                  <c:v>1.6829484750772495E-2</c:v>
                </c:pt>
                <c:pt idx="825">
                  <c:v>-8.0766870130089385E-3</c:v>
                </c:pt>
                <c:pt idx="826">
                  <c:v>-1.0899653645260376E-3</c:v>
                </c:pt>
                <c:pt idx="827">
                  <c:v>-1.2313503421277388E-2</c:v>
                </c:pt>
                <c:pt idx="828">
                  <c:v>2.0879631859913678E-2</c:v>
                </c:pt>
                <c:pt idx="829">
                  <c:v>8.4058966815737295E-4</c:v>
                </c:pt>
                <c:pt idx="830">
                  <c:v>-3.1256878909039897E-3</c:v>
                </c:pt>
                <c:pt idx="831">
                  <c:v>-2.1050894892133527E-2</c:v>
                </c:pt>
                <c:pt idx="832">
                  <c:v>6.9848952118649358E-3</c:v>
                </c:pt>
                <c:pt idx="833">
                  <c:v>-6.6160645544156883E-3</c:v>
                </c:pt>
                <c:pt idx="834">
                  <c:v>1.4401034018794541E-2</c:v>
                </c:pt>
                <c:pt idx="835">
                  <c:v>-3.3984532517164086E-3</c:v>
                </c:pt>
                <c:pt idx="836">
                  <c:v>-1.8900920111325336E-2</c:v>
                </c:pt>
                <c:pt idx="837">
                  <c:v>2.4781693266120482E-4</c:v>
                </c:pt>
                <c:pt idx="838">
                  <c:v>3.2153689385330513E-3</c:v>
                </c:pt>
                <c:pt idx="839">
                  <c:v>-6.0684754268180803E-3</c:v>
                </c:pt>
                <c:pt idx="840">
                  <c:v>6.5622571780278053E-3</c:v>
                </c:pt>
                <c:pt idx="841">
                  <c:v>-2.3475988712133695E-3</c:v>
                </c:pt>
                <c:pt idx="842">
                  <c:v>-2.3530187764576834E-3</c:v>
                </c:pt>
                <c:pt idx="843">
                  <c:v>-4.4737343532004611E-3</c:v>
                </c:pt>
                <c:pt idx="844">
                  <c:v>-1.7451904712249453E-3</c:v>
                </c:pt>
                <c:pt idx="845">
                  <c:v>-5.1285800381179799E-3</c:v>
                </c:pt>
                <c:pt idx="846">
                  <c:v>-6.2901196902508047E-3</c:v>
                </c:pt>
                <c:pt idx="847">
                  <c:v>-1.7312050921110173E-2</c:v>
                </c:pt>
                <c:pt idx="848">
                  <c:v>3.3329331434363307E-3</c:v>
                </c:pt>
                <c:pt idx="849">
                  <c:v>-1.4087254227070709E-3</c:v>
                </c:pt>
                <c:pt idx="850">
                  <c:v>5.1131520952578296E-3</c:v>
                </c:pt>
                <c:pt idx="851">
                  <c:v>9.517240216211028E-3</c:v>
                </c:pt>
                <c:pt idx="852">
                  <c:v>8.3008342072010376E-3</c:v>
                </c:pt>
                <c:pt idx="853">
                  <c:v>-5.9040904993760525E-3</c:v>
                </c:pt>
                <c:pt idx="854">
                  <c:v>-3.4076424117916865E-3</c:v>
                </c:pt>
                <c:pt idx="855">
                  <c:v>-1.5543701328231303E-2</c:v>
                </c:pt>
                <c:pt idx="856">
                  <c:v>2.1805350252763448E-3</c:v>
                </c:pt>
                <c:pt idx="857">
                  <c:v>7.0219913872568897E-3</c:v>
                </c:pt>
                <c:pt idx="858">
                  <c:v>7.3520736196647715E-3</c:v>
                </c:pt>
                <c:pt idx="859">
                  <c:v>-1.3349681445728392E-2</c:v>
                </c:pt>
                <c:pt idx="860">
                  <c:v>1.2886219176589048E-4</c:v>
                </c:pt>
                <c:pt idx="861">
                  <c:v>4.8817946113872881E-3</c:v>
                </c:pt>
                <c:pt idx="862">
                  <c:v>6.3873419404568707E-3</c:v>
                </c:pt>
                <c:pt idx="863">
                  <c:v>-5.4906681656710825E-3</c:v>
                </c:pt>
                <c:pt idx="864">
                  <c:v>1.095135344559863E-2</c:v>
                </c:pt>
                <c:pt idx="865">
                  <c:v>-1.0183327504529235E-2</c:v>
                </c:pt>
                <c:pt idx="866">
                  <c:v>7.1392056156734298E-3</c:v>
                </c:pt>
                <c:pt idx="867">
                  <c:v>6.5839292379498236E-3</c:v>
                </c:pt>
                <c:pt idx="868">
                  <c:v>8.5449164890665768E-3</c:v>
                </c:pt>
                <c:pt idx="869">
                  <c:v>-4.4650816807951105E-2</c:v>
                </c:pt>
                <c:pt idx="870">
                  <c:v>-6.9585945337123211E-3</c:v>
                </c:pt>
                <c:pt idx="871">
                  <c:v>2.7629729946817951E-3</c:v>
                </c:pt>
                <c:pt idx="872">
                  <c:v>-3.2901221697731304E-3</c:v>
                </c:pt>
                <c:pt idx="873">
                  <c:v>-1.2735642994213573E-2</c:v>
                </c:pt>
                <c:pt idx="874">
                  <c:v>3.8643638990483987E-3</c:v>
                </c:pt>
                <c:pt idx="875">
                  <c:v>-4.6658174060970996E-3</c:v>
                </c:pt>
                <c:pt idx="876">
                  <c:v>-7.6453906425217391E-3</c:v>
                </c:pt>
                <c:pt idx="877">
                  <c:v>6.1746055560620225E-3</c:v>
                </c:pt>
                <c:pt idx="878">
                  <c:v>-2.6799502873972219E-3</c:v>
                </c:pt>
                <c:pt idx="879">
                  <c:v>4.8186509193612241E-3</c:v>
                </c:pt>
                <c:pt idx="880">
                  <c:v>-9.930286188004454E-3</c:v>
                </c:pt>
                <c:pt idx="881">
                  <c:v>-1.4809094362740772E-2</c:v>
                </c:pt>
                <c:pt idx="882">
                  <c:v>-6.1783264699260551E-3</c:v>
                </c:pt>
                <c:pt idx="883">
                  <c:v>-1.9299668639655009E-3</c:v>
                </c:pt>
                <c:pt idx="884">
                  <c:v>6.3273847761120229E-3</c:v>
                </c:pt>
                <c:pt idx="885">
                  <c:v>1.37140882404694E-4</c:v>
                </c:pt>
                <c:pt idx="886">
                  <c:v>-7.0166316572211826E-3</c:v>
                </c:pt>
                <c:pt idx="887">
                  <c:v>-6.9271607269056502E-3</c:v>
                </c:pt>
                <c:pt idx="888">
                  <c:v>5.8220045438159675E-3</c:v>
                </c:pt>
                <c:pt idx="889">
                  <c:v>5.238561795855883E-3</c:v>
                </c:pt>
                <c:pt idx="890">
                  <c:v>3.4314870514420143E-3</c:v>
                </c:pt>
                <c:pt idx="891">
                  <c:v>-3.2940696157885839E-3</c:v>
                </c:pt>
                <c:pt idx="892">
                  <c:v>6.8717724149620245E-4</c:v>
                </c:pt>
                <c:pt idx="893">
                  <c:v>-3.0269830102394786E-3</c:v>
                </c:pt>
                <c:pt idx="894">
                  <c:v>-2.6216256198945461E-3</c:v>
                </c:pt>
                <c:pt idx="895">
                  <c:v>-7.2101928665904589E-3</c:v>
                </c:pt>
                <c:pt idx="896">
                  <c:v>3.6116454809855835E-3</c:v>
                </c:pt>
                <c:pt idx="897">
                  <c:v>-9.7535117647417711E-3</c:v>
                </c:pt>
                <c:pt idx="898">
                  <c:v>-6.8844402409134406E-3</c:v>
                </c:pt>
                <c:pt idx="899">
                  <c:v>1.3304536431876455E-2</c:v>
                </c:pt>
                <c:pt idx="900">
                  <c:v>-2.7822990720678074E-4</c:v>
                </c:pt>
                <c:pt idx="901">
                  <c:v>9.2804590738011158E-3</c:v>
                </c:pt>
                <c:pt idx="902">
                  <c:v>1.7222992901099091E-2</c:v>
                </c:pt>
                <c:pt idx="903">
                  <c:v>-9.9422514354953317E-3</c:v>
                </c:pt>
                <c:pt idx="904">
                  <c:v>-3.8398082030146733E-3</c:v>
                </c:pt>
                <c:pt idx="905">
                  <c:v>4.6607799266746826E-3</c:v>
                </c:pt>
                <c:pt idx="906">
                  <c:v>1.0340163328018223E-2</c:v>
                </c:pt>
                <c:pt idx="907">
                  <c:v>-1.2188836161829968E-3</c:v>
                </c:pt>
                <c:pt idx="908">
                  <c:v>-1.8990747897815758E-3</c:v>
                </c:pt>
                <c:pt idx="909">
                  <c:v>2.4410078510646738E-3</c:v>
                </c:pt>
                <c:pt idx="910">
                  <c:v>-5.9774924785070752E-3</c:v>
                </c:pt>
                <c:pt idx="911">
                  <c:v>-3.9593312383209966E-3</c:v>
                </c:pt>
                <c:pt idx="912">
                  <c:v>-4.9369370641267644E-3</c:v>
                </c:pt>
                <c:pt idx="913">
                  <c:v>5.7574597272817543E-3</c:v>
                </c:pt>
                <c:pt idx="914">
                  <c:v>-8.9243610228715697E-3</c:v>
                </c:pt>
                <c:pt idx="915">
                  <c:v>-1.2908777822190801E-2</c:v>
                </c:pt>
                <c:pt idx="916">
                  <c:v>-2.79805128078603E-3</c:v>
                </c:pt>
                <c:pt idx="917">
                  <c:v>1.003634632596679E-2</c:v>
                </c:pt>
                <c:pt idx="918">
                  <c:v>1.8014928302812307E-3</c:v>
                </c:pt>
                <c:pt idx="919">
                  <c:v>-9.6959455850192608E-4</c:v>
                </c:pt>
                <c:pt idx="920">
                  <c:v>-2.497570661628951E-3</c:v>
                </c:pt>
                <c:pt idx="921">
                  <c:v>2.7746439959837042E-3</c:v>
                </c:pt>
                <c:pt idx="922">
                  <c:v>9.693260770627228E-4</c:v>
                </c:pt>
                <c:pt idx="923">
                  <c:v>2.4094265685326962E-2</c:v>
                </c:pt>
                <c:pt idx="924">
                  <c:v>-9.8428754718145172E-3</c:v>
                </c:pt>
                <c:pt idx="925">
                  <c:v>-2.1383780309703053E-2</c:v>
                </c:pt>
                <c:pt idx="926">
                  <c:v>3.2229136882735167E-3</c:v>
                </c:pt>
                <c:pt idx="927">
                  <c:v>6.2756893455388988E-3</c:v>
                </c:pt>
                <c:pt idx="928">
                  <c:v>8.9960086914588518E-3</c:v>
                </c:pt>
                <c:pt idx="929">
                  <c:v>-6.4966961605596486E-3</c:v>
                </c:pt>
                <c:pt idx="930">
                  <c:v>3.7372523693081118E-3</c:v>
                </c:pt>
                <c:pt idx="931">
                  <c:v>-6.5146057793168408E-3</c:v>
                </c:pt>
                <c:pt idx="932">
                  <c:v>-3.4376396264864544E-2</c:v>
                </c:pt>
                <c:pt idx="933">
                  <c:v>-1.3183862068688077E-2</c:v>
                </c:pt>
                <c:pt idx="934">
                  <c:v>-2.0437923933080185E-3</c:v>
                </c:pt>
                <c:pt idx="935">
                  <c:v>-2.8008038567644368E-2</c:v>
                </c:pt>
                <c:pt idx="936">
                  <c:v>-3.9701753041467336E-2</c:v>
                </c:pt>
                <c:pt idx="937">
                  <c:v>-1.3380797024260946E-2</c:v>
                </c:pt>
                <c:pt idx="938">
                  <c:v>2.7047745373490771E-2</c:v>
                </c:pt>
                <c:pt idx="939">
                  <c:v>1.9097665636811992E-2</c:v>
                </c:pt>
                <c:pt idx="940">
                  <c:v>-1.7402342051997647E-2</c:v>
                </c:pt>
                <c:pt idx="941">
                  <c:v>-3.2389797184197069E-3</c:v>
                </c:pt>
                <c:pt idx="942">
                  <c:v>-1.4158212870582528E-2</c:v>
                </c:pt>
                <c:pt idx="943">
                  <c:v>9.667976486641458E-3</c:v>
                </c:pt>
                <c:pt idx="944">
                  <c:v>6.4965138804917348E-3</c:v>
                </c:pt>
                <c:pt idx="945">
                  <c:v>-1.506826682823819E-2</c:v>
                </c:pt>
                <c:pt idx="946">
                  <c:v>3.8232930251664944E-2</c:v>
                </c:pt>
                <c:pt idx="947">
                  <c:v>-1.9164000239030383E-2</c:v>
                </c:pt>
                <c:pt idx="948">
                  <c:v>-1.5475393227279522E-2</c:v>
                </c:pt>
                <c:pt idx="949">
                  <c:v>8.2317486799349301E-3</c:v>
                </c:pt>
                <c:pt idx="950">
                  <c:v>-5.739607343521135E-3</c:v>
                </c:pt>
                <c:pt idx="951">
                  <c:v>6.220943416102864E-4</c:v>
                </c:pt>
                <c:pt idx="952">
                  <c:v>5.7360480944222665E-3</c:v>
                </c:pt>
                <c:pt idx="953">
                  <c:v>-3.4066470524909405E-3</c:v>
                </c:pt>
                <c:pt idx="954">
                  <c:v>-1.7682971588280558E-2</c:v>
                </c:pt>
                <c:pt idx="955">
                  <c:v>5.9814533823105021E-3</c:v>
                </c:pt>
                <c:pt idx="956">
                  <c:v>-2.042273289107833E-3</c:v>
                </c:pt>
                <c:pt idx="957">
                  <c:v>2.0422732891076986E-3</c:v>
                </c:pt>
                <c:pt idx="958">
                  <c:v>1.7248306306727247E-3</c:v>
                </c:pt>
                <c:pt idx="959">
                  <c:v>-7.8367915333764186E-4</c:v>
                </c:pt>
                <c:pt idx="960">
                  <c:v>-1.8832221552520841E-3</c:v>
                </c:pt>
                <c:pt idx="961">
                  <c:v>1.8832221552520752E-3</c:v>
                </c:pt>
                <c:pt idx="962">
                  <c:v>1.6482994908326179E-2</c:v>
                </c:pt>
                <c:pt idx="963">
                  <c:v>-8.8297358906679387E-3</c:v>
                </c:pt>
                <c:pt idx="964">
                  <c:v>1.0986677017125294E-2</c:v>
                </c:pt>
                <c:pt idx="965">
                  <c:v>1.3603555814876855E-2</c:v>
                </c:pt>
                <c:pt idx="966">
                  <c:v>-2.8886735885282335E-3</c:v>
                </c:pt>
                <c:pt idx="967">
                  <c:v>1.0300013957876169E-2</c:v>
                </c:pt>
                <c:pt idx="968">
                  <c:v>7.8054462658081487E-3</c:v>
                </c:pt>
                <c:pt idx="969">
                  <c:v>-2.8448789764409666E-3</c:v>
                </c:pt>
                <c:pt idx="970">
                  <c:v>3.5922468806353302E-3</c:v>
                </c:pt>
                <c:pt idx="971">
                  <c:v>-2.9926111238804095E-3</c:v>
                </c:pt>
                <c:pt idx="972">
                  <c:v>-0.10581026494135444</c:v>
                </c:pt>
                <c:pt idx="973">
                  <c:v>-1.1729299536546849E-2</c:v>
                </c:pt>
                <c:pt idx="974">
                  <c:v>-7.4438366144200388E-3</c:v>
                </c:pt>
                <c:pt idx="975">
                  <c:v>-6.7947454692708176E-4</c:v>
                </c:pt>
                <c:pt idx="976">
                  <c:v>-1.7006471732478562E-3</c:v>
                </c:pt>
                <c:pt idx="977">
                  <c:v>-1.8741133099326498E-3</c:v>
                </c:pt>
                <c:pt idx="978">
                  <c:v>4.4240623831903764E-3</c:v>
                </c:pt>
                <c:pt idx="979">
                  <c:v>-1.0239025615655017E-2</c:v>
                </c:pt>
                <c:pt idx="980">
                  <c:v>-4.8143054233842015E-3</c:v>
                </c:pt>
                <c:pt idx="981">
                  <c:v>-9.3507200400267283E-3</c:v>
                </c:pt>
                <c:pt idx="982">
                  <c:v>2.7797020154819146E-3</c:v>
                </c:pt>
                <c:pt idx="983">
                  <c:v>5.5363485450576014E-3</c:v>
                </c:pt>
                <c:pt idx="984">
                  <c:v>-1.2500117950443815E-2</c:v>
                </c:pt>
                <c:pt idx="985">
                  <c:v>6.4431848861701072E-3</c:v>
                </c:pt>
                <c:pt idx="986">
                  <c:v>8.6415933352915371E-3</c:v>
                </c:pt>
                <c:pt idx="987">
                  <c:v>4.4642693063851784E-3</c:v>
                </c:pt>
                <c:pt idx="988">
                  <c:v>4.1033039456386628E-3</c:v>
                </c:pt>
                <c:pt idx="989">
                  <c:v>2.8963034668574562E-3</c:v>
                </c:pt>
                <c:pt idx="990">
                  <c:v>-4.9458153217048269E-3</c:v>
                </c:pt>
                <c:pt idx="991">
                  <c:v>3.2431234900235149E-3</c:v>
                </c:pt>
                <c:pt idx="992">
                  <c:v>-1.8923633891111027E-2</c:v>
                </c:pt>
                <c:pt idx="993">
                  <c:v>-1.1001619169253249E-2</c:v>
                </c:pt>
                <c:pt idx="994">
                  <c:v>-9.3500252557280755E-3</c:v>
                </c:pt>
                <c:pt idx="995">
                  <c:v>2.5375427866461915E-2</c:v>
                </c:pt>
                <c:pt idx="996">
                  <c:v>3.4811199022177122E-2</c:v>
                </c:pt>
                <c:pt idx="997">
                  <c:v>1.6715358233854765E-2</c:v>
                </c:pt>
                <c:pt idx="998">
                  <c:v>-3.7819479273329278E-3</c:v>
                </c:pt>
                <c:pt idx="999">
                  <c:v>-1.0433172052488875E-2</c:v>
                </c:pt>
                <c:pt idx="1000">
                  <c:v>3.1579726484286959E-3</c:v>
                </c:pt>
                <c:pt idx="1001">
                  <c:v>-5.6582109024617524E-3</c:v>
                </c:pt>
                <c:pt idx="1002">
                  <c:v>5.3263154610311289E-3</c:v>
                </c:pt>
                <c:pt idx="1003">
                  <c:v>-5.8270864093075024E-3</c:v>
                </c:pt>
                <c:pt idx="1004">
                  <c:v>-1.7687625284308849E-2</c:v>
                </c:pt>
                <c:pt idx="1005">
                  <c:v>2.5460536957753526E-3</c:v>
                </c:pt>
                <c:pt idx="1006">
                  <c:v>-2.5674631084510015E-3</c:v>
                </c:pt>
                <c:pt idx="1007">
                  <c:v>1.1755875219248464E-2</c:v>
                </c:pt>
                <c:pt idx="1008">
                  <c:v>1.0446576708045387E-2</c:v>
                </c:pt>
                <c:pt idx="1009">
                  <c:v>1.3981584182590764E-2</c:v>
                </c:pt>
                <c:pt idx="1010">
                  <c:v>-1.4820017108532379E-2</c:v>
                </c:pt>
                <c:pt idx="1011">
                  <c:v>-8.0849194412537136E-3</c:v>
                </c:pt>
                <c:pt idx="1012">
                  <c:v>7.2458002329516711E-3</c:v>
                </c:pt>
                <c:pt idx="1013">
                  <c:v>-3.3636224968085935E-3</c:v>
                </c:pt>
                <c:pt idx="1014">
                  <c:v>1.7202920702484956E-2</c:v>
                </c:pt>
                <c:pt idx="1015">
                  <c:v>-1.2497041791819841E-2</c:v>
                </c:pt>
                <c:pt idx="1016">
                  <c:v>1.1005605200935832E-2</c:v>
                </c:pt>
                <c:pt idx="1017">
                  <c:v>-2.2133700328649208E-2</c:v>
                </c:pt>
                <c:pt idx="1018">
                  <c:v>-2.2065777596441652E-3</c:v>
                </c:pt>
                <c:pt idx="1019">
                  <c:v>1.182446663163741E-2</c:v>
                </c:pt>
                <c:pt idx="1020">
                  <c:v>1.6488037583125104E-2</c:v>
                </c:pt>
                <c:pt idx="1021">
                  <c:v>9.0438729986101109E-3</c:v>
                </c:pt>
                <c:pt idx="1022">
                  <c:v>-4.2650631417050595E-3</c:v>
                </c:pt>
                <c:pt idx="1023">
                  <c:v>-1.3160486471754523E-3</c:v>
                </c:pt>
                <c:pt idx="1024">
                  <c:v>1.4057134182216546E-2</c:v>
                </c:pt>
                <c:pt idx="1025">
                  <c:v>1.1355229446879372E-3</c:v>
                </c:pt>
                <c:pt idx="1026">
                  <c:v>-6.179906284120751E-3</c:v>
                </c:pt>
                <c:pt idx="1027">
                  <c:v>2.6067142682053967E-3</c:v>
                </c:pt>
                <c:pt idx="1028">
                  <c:v>2.3477499427772653E-2</c:v>
                </c:pt>
                <c:pt idx="1029">
                  <c:v>9.962950942679568E-3</c:v>
                </c:pt>
                <c:pt idx="1030">
                  <c:v>2.3021688680503069E-2</c:v>
                </c:pt>
                <c:pt idx="1031">
                  <c:v>-2.3179044345202883E-2</c:v>
                </c:pt>
                <c:pt idx="1032">
                  <c:v>1.0645073659744682E-2</c:v>
                </c:pt>
                <c:pt idx="1033">
                  <c:v>-9.3868402258834235E-3</c:v>
                </c:pt>
                <c:pt idx="1034">
                  <c:v>-2.7084676965412523E-2</c:v>
                </c:pt>
                <c:pt idx="1035">
                  <c:v>1.8243483815709949E-2</c:v>
                </c:pt>
                <c:pt idx="1036">
                  <c:v>-1.8081961764491342E-2</c:v>
                </c:pt>
                <c:pt idx="1037">
                  <c:v>1.0121396461012183E-2</c:v>
                </c:pt>
                <c:pt idx="1038">
                  <c:v>-2.7878637724650813E-2</c:v>
                </c:pt>
                <c:pt idx="1039">
                  <c:v>1.6949569542292334E-2</c:v>
                </c:pt>
                <c:pt idx="1040">
                  <c:v>1.3004875509576469E-2</c:v>
                </c:pt>
                <c:pt idx="1041">
                  <c:v>1.2050287835209559E-2</c:v>
                </c:pt>
                <c:pt idx="1042">
                  <c:v>8.6308795824495896E-3</c:v>
                </c:pt>
                <c:pt idx="1043">
                  <c:v>-7.8155446739876613E-4</c:v>
                </c:pt>
                <c:pt idx="1044">
                  <c:v>4.2131784015869483E-3</c:v>
                </c:pt>
                <c:pt idx="1045">
                  <c:v>3.2779768195099541E-2</c:v>
                </c:pt>
                <c:pt idx="1046">
                  <c:v>1.7033125843472687E-2</c:v>
                </c:pt>
                <c:pt idx="1047">
                  <c:v>-9.5267185464732347E-3</c:v>
                </c:pt>
                <c:pt idx="1048">
                  <c:v>-8.8636240048770073E-3</c:v>
                </c:pt>
                <c:pt idx="1049">
                  <c:v>2.260922942735603E-3</c:v>
                </c:pt>
                <c:pt idx="1050">
                  <c:v>8.6944340674339465E-3</c:v>
                </c:pt>
                <c:pt idx="1051">
                  <c:v>-1.4936352220809275E-3</c:v>
                </c:pt>
                <c:pt idx="1052">
                  <c:v>-1.6427221123519613E-2</c:v>
                </c:pt>
                <c:pt idx="1053">
                  <c:v>-3.0389473740630982E-4</c:v>
                </c:pt>
                <c:pt idx="1054">
                  <c:v>-7.1695969702870567E-3</c:v>
                </c:pt>
                <c:pt idx="1055">
                  <c:v>1.308003863792024E-2</c:v>
                </c:pt>
                <c:pt idx="1056">
                  <c:v>-4.2398500086257822E-3</c:v>
                </c:pt>
                <c:pt idx="1057">
                  <c:v>3.181563813250641E-3</c:v>
                </c:pt>
                <c:pt idx="1058">
                  <c:v>-3.0563655998723668E-2</c:v>
                </c:pt>
                <c:pt idx="1059">
                  <c:v>8.3864636326110888E-3</c:v>
                </c:pt>
                <c:pt idx="1060">
                  <c:v>1.4890031166016587E-2</c:v>
                </c:pt>
                <c:pt idx="1061">
                  <c:v>1.2868336861963833E-2</c:v>
                </c:pt>
                <c:pt idx="1062">
                  <c:v>9.5808975349848495E-3</c:v>
                </c:pt>
                <c:pt idx="1063">
                  <c:v>1.3613680871042207E-2</c:v>
                </c:pt>
                <c:pt idx="1064">
                  <c:v>-2.2743438838448593E-2</c:v>
                </c:pt>
                <c:pt idx="1065">
                  <c:v>-2.5593596377559051E-3</c:v>
                </c:pt>
                <c:pt idx="1066">
                  <c:v>1.8072646692017431E-3</c:v>
                </c:pt>
                <c:pt idx="1067">
                  <c:v>-3.7687498855290247E-3</c:v>
                </c:pt>
                <c:pt idx="1068">
                  <c:v>-1.0577908932894375E-3</c:v>
                </c:pt>
                <c:pt idx="1069">
                  <c:v>9.6299133231395606E-3</c:v>
                </c:pt>
                <c:pt idx="1070">
                  <c:v>1.6485129357230774E-2</c:v>
                </c:pt>
                <c:pt idx="1071">
                  <c:v>2.2070319054508505E-3</c:v>
                </c:pt>
                <c:pt idx="1072">
                  <c:v>-1.4812050078258623E-4</c:v>
                </c:pt>
                <c:pt idx="1073">
                  <c:v>-1.7784926794649867E-3</c:v>
                </c:pt>
                <c:pt idx="1074">
                  <c:v>-3.5667307975476036E-3</c:v>
                </c:pt>
                <c:pt idx="1075">
                  <c:v>2.8246919178237673E-3</c:v>
                </c:pt>
                <c:pt idx="1076">
                  <c:v>1.0778916188454163E-2</c:v>
                </c:pt>
                <c:pt idx="1077">
                  <c:v>-1.4697012385905873E-3</c:v>
                </c:pt>
                <c:pt idx="1078">
                  <c:v>-7.9740592839694906E-3</c:v>
                </c:pt>
                <c:pt idx="1079">
                  <c:v>-7.4405170990520259E-3</c:v>
                </c:pt>
                <c:pt idx="1080">
                  <c:v>1.5120424845497521E-2</c:v>
                </c:pt>
                <c:pt idx="1081">
                  <c:v>-1.4722977737615876E-3</c:v>
                </c:pt>
                <c:pt idx="1082">
                  <c:v>-6.0593289443081014E-3</c:v>
                </c:pt>
                <c:pt idx="1083">
                  <c:v>7.9728816706414532E-3</c:v>
                </c:pt>
                <c:pt idx="1084">
                  <c:v>1.7631952865802981E-3</c:v>
                </c:pt>
                <c:pt idx="1085">
                  <c:v>-1.3221349540679277E-3</c:v>
                </c:pt>
                <c:pt idx="1086">
                  <c:v>1.1255021875745496E-2</c:v>
                </c:pt>
                <c:pt idx="1087">
                  <c:v>-4.5160655641158579E-3</c:v>
                </c:pt>
                <c:pt idx="1088">
                  <c:v>8.2879303969245026E-3</c:v>
                </c:pt>
                <c:pt idx="1089">
                  <c:v>5.7905351301904657E-4</c:v>
                </c:pt>
                <c:pt idx="1090">
                  <c:v>-6.6792522312363089E-3</c:v>
                </c:pt>
                <c:pt idx="1091">
                  <c:v>5.8106053562485297E-3</c:v>
                </c:pt>
                <c:pt idx="1092">
                  <c:v>-1.194825998611778E-2</c:v>
                </c:pt>
                <c:pt idx="1093">
                  <c:v>-2.34816747641185E-3</c:v>
                </c:pt>
                <c:pt idx="1094">
                  <c:v>-9.7445967142847038E-3</c:v>
                </c:pt>
                <c:pt idx="1095">
                  <c:v>2.0558752705974608E-2</c:v>
                </c:pt>
                <c:pt idx="1096">
                  <c:v>5.0742935793886721E-3</c:v>
                </c:pt>
                <c:pt idx="1097">
                  <c:v>-5.0742935793887754E-3</c:v>
                </c:pt>
                <c:pt idx="1098">
                  <c:v>3.7718648328086035E-3</c:v>
                </c:pt>
                <c:pt idx="1099">
                  <c:v>1.1517589673015461E-2</c:v>
                </c:pt>
                <c:pt idx="1100">
                  <c:v>-1.2891687738035274E-3</c:v>
                </c:pt>
                <c:pt idx="1101">
                  <c:v>-8.058726483427087E-3</c:v>
                </c:pt>
                <c:pt idx="1102">
                  <c:v>-1.0749628629807485E-2</c:v>
                </c:pt>
                <c:pt idx="1103">
                  <c:v>3.6445726485298761E-3</c:v>
                </c:pt>
                <c:pt idx="1104">
                  <c:v>1.0854735970492297E-2</c:v>
                </c:pt>
                <c:pt idx="1105">
                  <c:v>-2.4500722181120685E-3</c:v>
                </c:pt>
                <c:pt idx="1106">
                  <c:v>1.7300302706549629E-3</c:v>
                </c:pt>
                <c:pt idx="1107">
                  <c:v>-7.3736260985296101E-3</c:v>
                </c:pt>
                <c:pt idx="1108">
                  <c:v>-3.0050877456398579E-2</c:v>
                </c:pt>
                <c:pt idx="1109">
                  <c:v>1.0709513969225849E-2</c:v>
                </c:pt>
                <c:pt idx="1110">
                  <c:v>-8.7673730075916757E-3</c:v>
                </c:pt>
                <c:pt idx="1111">
                  <c:v>2.8318488314517339E-3</c:v>
                </c:pt>
                <c:pt idx="1112">
                  <c:v>2.9756578911022791E-4</c:v>
                </c:pt>
                <c:pt idx="1113">
                  <c:v>1.5355400444461912E-2</c:v>
                </c:pt>
                <c:pt idx="1114">
                  <c:v>1.020411646130954E-2</c:v>
                </c:pt>
                <c:pt idx="1115">
                  <c:v>-2.3231590030865215E-3</c:v>
                </c:pt>
                <c:pt idx="1116">
                  <c:v>-2.7915607284428625E-2</c:v>
                </c:pt>
                <c:pt idx="1117">
                  <c:v>6.6035810248575456E-3</c:v>
                </c:pt>
                <c:pt idx="1118">
                  <c:v>-2.898748868917693E-2</c:v>
                </c:pt>
                <c:pt idx="1119">
                  <c:v>1.6493875789619906E-2</c:v>
                </c:pt>
                <c:pt idx="1120">
                  <c:v>-1.4033153748539666E-2</c:v>
                </c:pt>
                <c:pt idx="1121">
                  <c:v>-3.0411639701680891E-2</c:v>
                </c:pt>
                <c:pt idx="1122">
                  <c:v>9.1487936183356738E-2</c:v>
                </c:pt>
                <c:pt idx="1123">
                  <c:v>9.492429799508522E-3</c:v>
                </c:pt>
                <c:pt idx="1124">
                  <c:v>-5.1664943935850931E-3</c:v>
                </c:pt>
                <c:pt idx="1125">
                  <c:v>1.0591170557714866E-2</c:v>
                </c:pt>
                <c:pt idx="1126">
                  <c:v>3.4110997499918407E-3</c:v>
                </c:pt>
                <c:pt idx="1127">
                  <c:v>5.2359283689545543E-3</c:v>
                </c:pt>
                <c:pt idx="1128">
                  <c:v>-1.4124110119462349E-3</c:v>
                </c:pt>
                <c:pt idx="1129">
                  <c:v>4.2391991390214063E-4</c:v>
                </c:pt>
                <c:pt idx="1130">
                  <c:v>-3.9637502276605079E-3</c:v>
                </c:pt>
                <c:pt idx="1131">
                  <c:v>6.3626459536211995E-3</c:v>
                </c:pt>
                <c:pt idx="1132">
                  <c:v>-1.1280986985051729E-3</c:v>
                </c:pt>
                <c:pt idx="1133">
                  <c:v>2.5366453378733314E-3</c:v>
                </c:pt>
                <c:pt idx="1134">
                  <c:v>-2.8159062617603606E-4</c:v>
                </c:pt>
                <c:pt idx="1135">
                  <c:v>3.5134495476910554E-3</c:v>
                </c:pt>
                <c:pt idx="1136">
                  <c:v>-2.6691294024652986E-3</c:v>
                </c:pt>
                <c:pt idx="1137">
                  <c:v>7.0312724250534838E-4</c:v>
                </c:pt>
                <c:pt idx="1138">
                  <c:v>-8.6116264967175497E-3</c:v>
                </c:pt>
                <c:pt idx="1139">
                  <c:v>5.9372230957943284E-3</c:v>
                </c:pt>
                <c:pt idx="1140">
                  <c:v>2.3932688609692786E-3</c:v>
                </c:pt>
                <c:pt idx="1141">
                  <c:v>2.5277398461731769E-3</c:v>
                </c:pt>
                <c:pt idx="1142">
                  <c:v>-4.9210087071424914E-3</c:v>
                </c:pt>
                <c:pt idx="1143">
                  <c:v>2.1119554258460533E-3</c:v>
                </c:pt>
                <c:pt idx="1144">
                  <c:v>5.0505233303745926E-3</c:v>
                </c:pt>
                <c:pt idx="1145">
                  <c:v>4.0500237702405717E-3</c:v>
                </c:pt>
                <c:pt idx="1146">
                  <c:v>4.8661608360634706E-3</c:v>
                </c:pt>
                <c:pt idx="1147">
                  <c:v>-1.9436208977872901E-3</c:v>
                </c:pt>
                <c:pt idx="1148">
                  <c:v>-6.4129484360340308E-3</c:v>
                </c:pt>
                <c:pt idx="1149">
                  <c:v>1.398868053683023E-4</c:v>
                </c:pt>
                <c:pt idx="1150">
                  <c:v>1.3197331142409672E-2</c:v>
                </c:pt>
                <c:pt idx="1151">
                  <c:v>7.6986620659854343E-3</c:v>
                </c:pt>
                <c:pt idx="1152">
                  <c:v>-2.880053630289316E-3</c:v>
                </c:pt>
                <c:pt idx="1153">
                  <c:v>4.5221295872490174E-3</c:v>
                </c:pt>
                <c:pt idx="1154">
                  <c:v>9.2542817140505423E-3</c:v>
                </c:pt>
                <c:pt idx="1155">
                  <c:v>-3.9362187712118522E-3</c:v>
                </c:pt>
                <c:pt idx="1156">
                  <c:v>4.2070720919916245E-3</c:v>
                </c:pt>
                <c:pt idx="1157">
                  <c:v>2.9750065450879931E-3</c:v>
                </c:pt>
                <c:pt idx="1158">
                  <c:v>-1.0724341949610991E-2</c:v>
                </c:pt>
                <c:pt idx="1159">
                  <c:v>4.7655619726253099E-3</c:v>
                </c:pt>
                <c:pt idx="1160">
                  <c:v>1.0859963594785939E-3</c:v>
                </c:pt>
                <c:pt idx="1161">
                  <c:v>-4.0713452615026016E-4</c:v>
                </c:pt>
                <c:pt idx="1162">
                  <c:v>2.3049115985692525E-3</c:v>
                </c:pt>
                <c:pt idx="1163">
                  <c:v>-2.4405865286934387E-3</c:v>
                </c:pt>
                <c:pt idx="1164">
                  <c:v>1.7632743969959912E-3</c:v>
                </c:pt>
                <c:pt idx="1165">
                  <c:v>-3.6657897791559407E-3</c:v>
                </c:pt>
                <c:pt idx="1166">
                  <c:v>4.0804774407545894E-4</c:v>
                </c:pt>
                <c:pt idx="1167">
                  <c:v>2.7155123349989398E-3</c:v>
                </c:pt>
                <c:pt idx="1168">
                  <c:v>-2.7118388405422721E-4</c:v>
                </c:pt>
                <c:pt idx="1169">
                  <c:v>-5.5763954380816452E-3</c:v>
                </c:pt>
                <c:pt idx="1170">
                  <c:v>-1.0917247758115858E-3</c:v>
                </c:pt>
                <c:pt idx="1171">
                  <c:v>-3.6932858769088443E-3</c:v>
                </c:pt>
                <c:pt idx="1172">
                  <c:v>1.1039269194754855E-2</c:v>
                </c:pt>
                <c:pt idx="1173">
                  <c:v>-8.8490414999742445E-3</c:v>
                </c:pt>
                <c:pt idx="1174">
                  <c:v>-2.6014221558334568E-3</c:v>
                </c:pt>
                <c:pt idx="1175">
                  <c:v>4.9234305980076741E-3</c:v>
                </c:pt>
                <c:pt idx="1176">
                  <c:v>6.2559594511200052E-3</c:v>
                </c:pt>
                <c:pt idx="1177">
                  <c:v>-5.7104986319574348E-3</c:v>
                </c:pt>
                <c:pt idx="1178">
                  <c:v>2.7233878649103914E-3</c:v>
                </c:pt>
                <c:pt idx="1179">
                  <c:v>1.2381894560493881E-2</c:v>
                </c:pt>
                <c:pt idx="1180">
                  <c:v>-2.0303750033231985E-3</c:v>
                </c:pt>
                <c:pt idx="1181">
                  <c:v>1.2187223517757357E-3</c:v>
                </c:pt>
                <c:pt idx="1182">
                  <c:v>-7.7440859995401359E-3</c:v>
                </c:pt>
                <c:pt idx="1183">
                  <c:v>-5.8819636443341421E-3</c:v>
                </c:pt>
                <c:pt idx="1184">
                  <c:v>5.4863889804435183E-4</c:v>
                </c:pt>
                <c:pt idx="1185">
                  <c:v>1.8610910274628769E-2</c:v>
                </c:pt>
                <c:pt idx="1186">
                  <c:v>-2.0257716976560088E-2</c:v>
                </c:pt>
                <c:pt idx="1187">
                  <c:v>-1.511933515770972E-3</c:v>
                </c:pt>
                <c:pt idx="1188">
                  <c:v>-1.0091957851767839E-2</c:v>
                </c:pt>
                <c:pt idx="1189">
                  <c:v>3.6061293118295683E-3</c:v>
                </c:pt>
                <c:pt idx="1190">
                  <c:v>-1.4081827026556177E-2</c:v>
                </c:pt>
                <c:pt idx="1191">
                  <c:v>-1.1239326111371442E-3</c:v>
                </c:pt>
                <c:pt idx="1192">
                  <c:v>3.6481259727704886E-3</c:v>
                </c:pt>
                <c:pt idx="1193">
                  <c:v>-1.2613496697722658E-3</c:v>
                </c:pt>
                <c:pt idx="1194">
                  <c:v>1.8214345366271388E-3</c:v>
                </c:pt>
                <c:pt idx="1195">
                  <c:v>1.9407232278990993E-2</c:v>
                </c:pt>
                <c:pt idx="1196">
                  <c:v>-4.6786396705019726E-3</c:v>
                </c:pt>
                <c:pt idx="1197">
                  <c:v>6.8728813810504602E-3</c:v>
                </c:pt>
                <c:pt idx="1198">
                  <c:v>-1.2960376686203826E-2</c:v>
                </c:pt>
                <c:pt idx="1199">
                  <c:v>-3.1968255570893039E-3</c:v>
                </c:pt>
                <c:pt idx="1200">
                  <c:v>-2.1530397305054117E-2</c:v>
                </c:pt>
                <c:pt idx="1201">
                  <c:v>2.3060629155013272E-2</c:v>
                </c:pt>
                <c:pt idx="1202">
                  <c:v>-6.6946280835131385E-3</c:v>
                </c:pt>
                <c:pt idx="1203">
                  <c:v>8.3924135601348498E-4</c:v>
                </c:pt>
                <c:pt idx="1204">
                  <c:v>1.2229232324112195E-2</c:v>
                </c:pt>
                <c:pt idx="1205">
                  <c:v>6.4707454722857972E-3</c:v>
                </c:pt>
                <c:pt idx="1206">
                  <c:v>-1.0761775577994959E-2</c:v>
                </c:pt>
                <c:pt idx="1207">
                  <c:v>-1.6658996008702355E-3</c:v>
                </c:pt>
                <c:pt idx="1208">
                  <c:v>3.0521719564515965E-3</c:v>
                </c:pt>
                <c:pt idx="1209">
                  <c:v>1.1074965236250683E-3</c:v>
                </c:pt>
                <c:pt idx="1210">
                  <c:v>1.1063687762229834E-3</c:v>
                </c:pt>
                <c:pt idx="1211">
                  <c:v>-1.0141026929533198E-2</c:v>
                </c:pt>
                <c:pt idx="1212">
                  <c:v>9.8646086481908261E-3</c:v>
                </c:pt>
                <c:pt idx="1213">
                  <c:v>-7.4938097658964423E-3</c:v>
                </c:pt>
                <c:pt idx="1214">
                  <c:v>-1.4875346418223368E-2</c:v>
                </c:pt>
                <c:pt idx="1215">
                  <c:v>1.9461583180440362E-2</c:v>
                </c:pt>
                <c:pt idx="1216">
                  <c:v>-1.5264097166229501E-3</c:v>
                </c:pt>
                <c:pt idx="1217">
                  <c:v>-3.6171665294212119E-3</c:v>
                </c:pt>
                <c:pt idx="1218">
                  <c:v>-1.1156398214775154E-3</c:v>
                </c:pt>
                <c:pt idx="1219">
                  <c:v>-3.2761883161555323E-2</c:v>
                </c:pt>
                <c:pt idx="1220">
                  <c:v>-9.5611795454249009E-3</c:v>
                </c:pt>
                <c:pt idx="1221">
                  <c:v>-1.0535559688308278E-2</c:v>
                </c:pt>
                <c:pt idx="1222">
                  <c:v>-8.7169604364890647E-3</c:v>
                </c:pt>
                <c:pt idx="1223">
                  <c:v>1.0381823365494549E-3</c:v>
                </c:pt>
                <c:pt idx="1224">
                  <c:v>1.1349578208059723E-2</c:v>
                </c:pt>
                <c:pt idx="1225">
                  <c:v>3.2191034551236125E-3</c:v>
                </c:pt>
                <c:pt idx="1226">
                  <c:v>-3.3657077426251106E-3</c:v>
                </c:pt>
                <c:pt idx="1227">
                  <c:v>9.4829230939361374E-3</c:v>
                </c:pt>
                <c:pt idx="1228">
                  <c:v>2.9030339921020591E-4</c:v>
                </c:pt>
                <c:pt idx="1229">
                  <c:v>-2.3251860073314873E-3</c:v>
                </c:pt>
                <c:pt idx="1230">
                  <c:v>-5.6906333552727744E-3</c:v>
                </c:pt>
                <c:pt idx="1231">
                  <c:v>1.2361175399154855E-2</c:v>
                </c:pt>
                <c:pt idx="1232">
                  <c:v>2.4539608834174085E-3</c:v>
                </c:pt>
                <c:pt idx="1233">
                  <c:v>3.3104949933484822E-3</c:v>
                </c:pt>
                <c:pt idx="1234">
                  <c:v>3.4429176789130865E-3</c:v>
                </c:pt>
                <c:pt idx="1235">
                  <c:v>2.288600334961575E-3</c:v>
                </c:pt>
                <c:pt idx="1236">
                  <c:v>4.285147886376206E-4</c:v>
                </c:pt>
                <c:pt idx="1237">
                  <c:v>-1.0335915966400051E-2</c:v>
                </c:pt>
                <c:pt idx="1238">
                  <c:v>2.1620751141736118E-3</c:v>
                </c:pt>
                <c:pt idx="1239">
                  <c:v>2.5884418222329297E-3</c:v>
                </c:pt>
                <c:pt idx="1240">
                  <c:v>-6.772745959866263E-3</c:v>
                </c:pt>
                <c:pt idx="1241">
                  <c:v>8.9247009404201123E-3</c:v>
                </c:pt>
                <c:pt idx="1242">
                  <c:v>1.4332704497397147E-4</c:v>
                </c:pt>
                <c:pt idx="1243">
                  <c:v>1.8596564687879198E-2</c:v>
                </c:pt>
                <c:pt idx="1244">
                  <c:v>4.0704784914527637E-3</c:v>
                </c:pt>
                <c:pt idx="1245">
                  <c:v>-2.2436691185811312E-3</c:v>
                </c:pt>
                <c:pt idx="1246">
                  <c:v>-1.044330269476643E-2</c:v>
                </c:pt>
                <c:pt idx="1247">
                  <c:v>1.3107099036011809E-2</c:v>
                </c:pt>
                <c:pt idx="1248">
                  <c:v>-4.2012722266418035E-4</c:v>
                </c:pt>
                <c:pt idx="1249">
                  <c:v>-3.1301414854144664E-2</c:v>
                </c:pt>
                <c:pt idx="1250">
                  <c:v>-9.4388428927994605E-3</c:v>
                </c:pt>
                <c:pt idx="1251">
                  <c:v>1.2036998653134625E-2</c:v>
                </c:pt>
                <c:pt idx="1252">
                  <c:v>1.0753572753847385E-2</c:v>
                </c:pt>
                <c:pt idx="1253">
                  <c:v>1.0074557602734048E-2</c:v>
                </c:pt>
                <c:pt idx="1254">
                  <c:v>5.631459618646752E-3</c:v>
                </c:pt>
                <c:pt idx="1255">
                  <c:v>-5.6172241779865848E-4</c:v>
                </c:pt>
                <c:pt idx="1256">
                  <c:v>2.5252556690763587E-3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5-43C3-B88C-65D44D30B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646192"/>
        <c:axId val="887748528"/>
      </c:lineChart>
      <c:dateAx>
        <c:axId val="6998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46240"/>
        <c:crosses val="autoZero"/>
        <c:auto val="1"/>
        <c:lblOffset val="100"/>
        <c:baseTimeUnit val="days"/>
      </c:dateAx>
      <c:valAx>
        <c:axId val="6998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41976"/>
        <c:crosses val="autoZero"/>
        <c:crossBetween val="between"/>
      </c:valAx>
      <c:valAx>
        <c:axId val="887748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difference between two</a:t>
                </a:r>
                <a:r>
                  <a:rPr lang="en-US" baseline="0"/>
                  <a:t> periods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646192"/>
        <c:crosses val="max"/>
        <c:crossBetween val="between"/>
      </c:valAx>
      <c:catAx>
        <c:axId val="887646192"/>
        <c:scaling>
          <c:orientation val="minMax"/>
        </c:scaling>
        <c:delete val="1"/>
        <c:axPos val="b"/>
        <c:majorTickMark val="out"/>
        <c:minorTickMark val="none"/>
        <c:tickLblPos val="nextTo"/>
        <c:crossAx val="887748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Traget Stock</a:t>
            </a:r>
            <a:r>
              <a:rPr lang="en-US" baseline="0"/>
              <a:t> Values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'Target-Stocks'!$B$1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'Target-Stocks'!$A$2:$A$1259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'Target-Stocks'!$B$2:$B$1259</c:f>
            </c:numRef>
          </c:val>
          <c:smooth val="0"/>
          <c:extLst>
            <c:ext xmlns:c16="http://schemas.microsoft.com/office/drawing/2014/chart" uri="{C3380CC4-5D6E-409C-BE32-E72D297353CC}">
              <c16:uniqueId val="{00000000-F473-42E8-A8A6-22FE8E3FB680}"/>
            </c:ext>
          </c:extLst>
        </c:ser>
        <c:ser>
          <c:idx val="1"/>
          <c:order val="1"/>
          <c:tx>
            <c:strRef>
              <c:f>'Target-Stocks'!$C$1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'Target-Stocks'!$A$2:$A$1259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'Target-Stocks'!$C$2:$C$1259</c:f>
            </c:numRef>
          </c:val>
          <c:smooth val="0"/>
          <c:extLst>
            <c:ext xmlns:c16="http://schemas.microsoft.com/office/drawing/2014/chart" uri="{C3380CC4-5D6E-409C-BE32-E72D297353CC}">
              <c16:uniqueId val="{00000001-F473-42E8-A8A6-22FE8E3FB680}"/>
            </c:ext>
          </c:extLst>
        </c:ser>
        <c:ser>
          <c:idx val="2"/>
          <c:order val="2"/>
          <c:tx>
            <c:strRef>
              <c:f>'Target-Stocks'!$D$1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'Target-Stocks'!$A$2:$A$1259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'Target-Stocks'!$D$2:$D$1259</c:f>
            </c:numRef>
          </c:val>
          <c:smooth val="0"/>
          <c:extLst>
            <c:ext xmlns:c16="http://schemas.microsoft.com/office/drawing/2014/chart" uri="{C3380CC4-5D6E-409C-BE32-E72D297353CC}">
              <c16:uniqueId val="{00000002-F473-42E8-A8A6-22FE8E3FB680}"/>
            </c:ext>
          </c:extLst>
        </c:ser>
        <c:ser>
          <c:idx val="3"/>
          <c:order val="3"/>
          <c:tx>
            <c:strRef>
              <c:f>'Target-Stocks'!$E$1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'Target-Stocks'!$A$2:$A$1259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'Target-Stocks'!$E$2:$E$1259</c:f>
            </c:numRef>
          </c:val>
          <c:smooth val="0"/>
          <c:extLst>
            <c:ext xmlns:c16="http://schemas.microsoft.com/office/drawing/2014/chart" uri="{C3380CC4-5D6E-409C-BE32-E72D297353CC}">
              <c16:uniqueId val="{00000003-F473-42E8-A8A6-22FE8E3FB680}"/>
            </c:ext>
          </c:extLst>
        </c:ser>
        <c:ser>
          <c:idx val="4"/>
          <c:order val="4"/>
          <c:tx>
            <c:strRef>
              <c:f>'Target-Stocks'!$F$1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'Target-Stocks'!$A$2:$A$1259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'Target-Stocks'!$F$2:$F$1259</c:f>
            </c:numRef>
          </c:val>
          <c:smooth val="0"/>
          <c:extLst>
            <c:ext xmlns:c16="http://schemas.microsoft.com/office/drawing/2014/chart" uri="{C3380CC4-5D6E-409C-BE32-E72D297353CC}">
              <c16:uniqueId val="{00000004-F473-42E8-A8A6-22FE8E3FB680}"/>
            </c:ext>
          </c:extLst>
        </c:ser>
        <c:ser>
          <c:idx val="5"/>
          <c:order val="5"/>
          <c:tx>
            <c:strRef>
              <c:f>'Target-Stocks'!$G$1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'Target-Stocks'!$A$2:$A$1259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'Target-Stocks'!$G$2:$G$1259</c:f>
              <c:numCache>
                <c:formatCode>General</c:formatCode>
                <c:ptCount val="1258"/>
                <c:pt idx="0">
                  <c:v>45.404702999999998</c:v>
                </c:pt>
                <c:pt idx="1">
                  <c:v>46.040281</c:v>
                </c:pt>
                <c:pt idx="2">
                  <c:v>46.423369000000001</c:v>
                </c:pt>
                <c:pt idx="3">
                  <c:v>46.719391999999999</c:v>
                </c:pt>
                <c:pt idx="4">
                  <c:v>47.180838000000001</c:v>
                </c:pt>
                <c:pt idx="5">
                  <c:v>46.553969000000002</c:v>
                </c:pt>
                <c:pt idx="6">
                  <c:v>46.580086999999999</c:v>
                </c:pt>
                <c:pt idx="7">
                  <c:v>46.553969000000002</c:v>
                </c:pt>
                <c:pt idx="8">
                  <c:v>45.979336000000004</c:v>
                </c:pt>
                <c:pt idx="9">
                  <c:v>45.692017999999997</c:v>
                </c:pt>
                <c:pt idx="10">
                  <c:v>45.335048999999998</c:v>
                </c:pt>
                <c:pt idx="11">
                  <c:v>45.448234999999997</c:v>
                </c:pt>
                <c:pt idx="12">
                  <c:v>44.786535000000001</c:v>
                </c:pt>
                <c:pt idx="13">
                  <c:v>45.082557999999999</c:v>
                </c:pt>
                <c:pt idx="14">
                  <c:v>45.030321000000001</c:v>
                </c:pt>
                <c:pt idx="15">
                  <c:v>44.638525000000001</c:v>
                </c:pt>
                <c:pt idx="16">
                  <c:v>45.012906999999998</c:v>
                </c:pt>
                <c:pt idx="17">
                  <c:v>45.369875999999998</c:v>
                </c:pt>
                <c:pt idx="18">
                  <c:v>45.021611999999998</c:v>
                </c:pt>
                <c:pt idx="19">
                  <c:v>44.995494000000001</c:v>
                </c:pt>
                <c:pt idx="20">
                  <c:v>44.594993000000002</c:v>
                </c:pt>
                <c:pt idx="21">
                  <c:v>44.507925</c:v>
                </c:pt>
                <c:pt idx="22">
                  <c:v>43.532792000000001</c:v>
                </c:pt>
                <c:pt idx="23">
                  <c:v>42.235512999999997</c:v>
                </c:pt>
                <c:pt idx="24">
                  <c:v>42.618603999999998</c:v>
                </c:pt>
                <c:pt idx="25">
                  <c:v>42.287754</c:v>
                </c:pt>
                <c:pt idx="26">
                  <c:v>42.479298999999997</c:v>
                </c:pt>
                <c:pt idx="27">
                  <c:v>42.688254999999998</c:v>
                </c:pt>
                <c:pt idx="28">
                  <c:v>43.367367999999999</c:v>
                </c:pt>
                <c:pt idx="29">
                  <c:v>43.376072999999998</c:v>
                </c:pt>
                <c:pt idx="30">
                  <c:v>43.428314</c:v>
                </c:pt>
                <c:pt idx="31">
                  <c:v>43.419606000000002</c:v>
                </c:pt>
                <c:pt idx="32">
                  <c:v>44.316383000000002</c:v>
                </c:pt>
                <c:pt idx="33">
                  <c:v>43.680802</c:v>
                </c:pt>
                <c:pt idx="34">
                  <c:v>43.663390999999997</c:v>
                </c:pt>
                <c:pt idx="35">
                  <c:v>44.185783999999998</c:v>
                </c:pt>
                <c:pt idx="36">
                  <c:v>44.525339000000002</c:v>
                </c:pt>
                <c:pt idx="37">
                  <c:v>43.968119999999999</c:v>
                </c:pt>
                <c:pt idx="38">
                  <c:v>43.576324</c:v>
                </c:pt>
                <c:pt idx="39">
                  <c:v>43.82011</c:v>
                </c:pt>
                <c:pt idx="40">
                  <c:v>44.238024000000003</c:v>
                </c:pt>
                <c:pt idx="41">
                  <c:v>44.769120999999998</c:v>
                </c:pt>
                <c:pt idx="42">
                  <c:v>45.274102999999997</c:v>
                </c:pt>
                <c:pt idx="43">
                  <c:v>45.395994999999999</c:v>
                </c:pt>
                <c:pt idx="44">
                  <c:v>45.317636</c:v>
                </c:pt>
                <c:pt idx="45">
                  <c:v>45.631072000000003</c:v>
                </c:pt>
                <c:pt idx="46">
                  <c:v>45.770377000000003</c:v>
                </c:pt>
                <c:pt idx="47">
                  <c:v>45.883563000000002</c:v>
                </c:pt>
                <c:pt idx="48">
                  <c:v>45.648485999999998</c:v>
                </c:pt>
                <c:pt idx="49">
                  <c:v>45.849888999999997</c:v>
                </c:pt>
                <c:pt idx="50">
                  <c:v>45.771079</c:v>
                </c:pt>
                <c:pt idx="51">
                  <c:v>45.368273000000002</c:v>
                </c:pt>
                <c:pt idx="52">
                  <c:v>45.473351999999998</c:v>
                </c:pt>
                <c:pt idx="53">
                  <c:v>46.095075000000001</c:v>
                </c:pt>
                <c:pt idx="54">
                  <c:v>46.007508999999999</c:v>
                </c:pt>
                <c:pt idx="55">
                  <c:v>46.384045999999998</c:v>
                </c:pt>
                <c:pt idx="56">
                  <c:v>47.723813999999997</c:v>
                </c:pt>
                <c:pt idx="57">
                  <c:v>48.354295</c:v>
                </c:pt>
                <c:pt idx="58">
                  <c:v>48.433104999999998</c:v>
                </c:pt>
                <c:pt idx="59">
                  <c:v>49.046069000000003</c:v>
                </c:pt>
                <c:pt idx="60">
                  <c:v>49.641522000000002</c:v>
                </c:pt>
                <c:pt idx="61">
                  <c:v>49.702818999999998</c:v>
                </c:pt>
                <c:pt idx="62">
                  <c:v>49.553956999999997</c:v>
                </c:pt>
                <c:pt idx="63">
                  <c:v>49.650281</c:v>
                </c:pt>
                <c:pt idx="64">
                  <c:v>49.466391999999999</c:v>
                </c:pt>
                <c:pt idx="65">
                  <c:v>49.597740000000002</c:v>
                </c:pt>
                <c:pt idx="66">
                  <c:v>50.114382999999997</c:v>
                </c:pt>
                <c:pt idx="67">
                  <c:v>50.517189000000002</c:v>
                </c:pt>
                <c:pt idx="68">
                  <c:v>50.771132999999999</c:v>
                </c:pt>
                <c:pt idx="69">
                  <c:v>51.208965999999997</c:v>
                </c:pt>
                <c:pt idx="70">
                  <c:v>51.314045</c:v>
                </c:pt>
                <c:pt idx="71">
                  <c:v>51.445396000000002</c:v>
                </c:pt>
                <c:pt idx="72">
                  <c:v>51.147669999999998</c:v>
                </c:pt>
                <c:pt idx="73">
                  <c:v>51.112642000000001</c:v>
                </c:pt>
                <c:pt idx="74">
                  <c:v>50.797401999999998</c:v>
                </c:pt>
                <c:pt idx="75">
                  <c:v>50.412109999999998</c:v>
                </c:pt>
                <c:pt idx="76">
                  <c:v>50.727350000000001</c:v>
                </c:pt>
                <c:pt idx="77">
                  <c:v>50.955022</c:v>
                </c:pt>
                <c:pt idx="78">
                  <c:v>51.541719999999998</c:v>
                </c:pt>
                <c:pt idx="79">
                  <c:v>50.955022</c:v>
                </c:pt>
                <c:pt idx="80">
                  <c:v>50.928753</c:v>
                </c:pt>
                <c:pt idx="81">
                  <c:v>50.771132999999999</c:v>
                </c:pt>
                <c:pt idx="82">
                  <c:v>51.025077000000003</c:v>
                </c:pt>
                <c:pt idx="83">
                  <c:v>51.042591000000002</c:v>
                </c:pt>
                <c:pt idx="84">
                  <c:v>50.683568000000001</c:v>
                </c:pt>
                <c:pt idx="85">
                  <c:v>50.631025999999999</c:v>
                </c:pt>
                <c:pt idx="86">
                  <c:v>50.543461000000001</c:v>
                </c:pt>
                <c:pt idx="87">
                  <c:v>50.368327000000001</c:v>
                </c:pt>
                <c:pt idx="88">
                  <c:v>49.387582000000002</c:v>
                </c:pt>
                <c:pt idx="89">
                  <c:v>50.088113999999997</c:v>
                </c:pt>
                <c:pt idx="90">
                  <c:v>50.727350000000001</c:v>
                </c:pt>
                <c:pt idx="91">
                  <c:v>50.289516999999996</c:v>
                </c:pt>
                <c:pt idx="92">
                  <c:v>50.254489999999997</c:v>
                </c:pt>
                <c:pt idx="93">
                  <c:v>50.438378999999998</c:v>
                </c:pt>
                <c:pt idx="94">
                  <c:v>50.245733999999999</c:v>
                </c:pt>
                <c:pt idx="95">
                  <c:v>49.729090999999997</c:v>
                </c:pt>
                <c:pt idx="96">
                  <c:v>50.158166000000001</c:v>
                </c:pt>
                <c:pt idx="97">
                  <c:v>49.597740000000002</c:v>
                </c:pt>
                <c:pt idx="98">
                  <c:v>49.676549999999999</c:v>
                </c:pt>
                <c:pt idx="99">
                  <c:v>49.764119000000001</c:v>
                </c:pt>
                <c:pt idx="100">
                  <c:v>50.342058000000002</c:v>
                </c:pt>
                <c:pt idx="101">
                  <c:v>51.016317999999998</c:v>
                </c:pt>
                <c:pt idx="102">
                  <c:v>50.736105000000002</c:v>
                </c:pt>
                <c:pt idx="103">
                  <c:v>50.797401999999998</c:v>
                </c:pt>
                <c:pt idx="104">
                  <c:v>50.771132999999999</c:v>
                </c:pt>
                <c:pt idx="105">
                  <c:v>49.518929999999997</c:v>
                </c:pt>
                <c:pt idx="106">
                  <c:v>48.730831999999999</c:v>
                </c:pt>
                <c:pt idx="107">
                  <c:v>48.827153000000003</c:v>
                </c:pt>
                <c:pt idx="108">
                  <c:v>48.643262999999997</c:v>
                </c:pt>
                <c:pt idx="109">
                  <c:v>48.406832999999999</c:v>
                </c:pt>
                <c:pt idx="110">
                  <c:v>48.433104999999998</c:v>
                </c:pt>
                <c:pt idx="111">
                  <c:v>48.538184000000001</c:v>
                </c:pt>
                <c:pt idx="112">
                  <c:v>48.353292000000003</c:v>
                </c:pt>
                <c:pt idx="113">
                  <c:v>48.494163999999998</c:v>
                </c:pt>
                <c:pt idx="114">
                  <c:v>48.705466000000001</c:v>
                </c:pt>
                <c:pt idx="115">
                  <c:v>48.256447000000001</c:v>
                </c:pt>
                <c:pt idx="116">
                  <c:v>48.828724999999999</c:v>
                </c:pt>
                <c:pt idx="117">
                  <c:v>49.154487000000003</c:v>
                </c:pt>
                <c:pt idx="118">
                  <c:v>49.894047</c:v>
                </c:pt>
                <c:pt idx="119">
                  <c:v>49.990895000000002</c:v>
                </c:pt>
                <c:pt idx="120">
                  <c:v>50.404698000000003</c:v>
                </c:pt>
                <c:pt idx="121">
                  <c:v>50.730457000000001</c:v>
                </c:pt>
                <c:pt idx="122">
                  <c:v>51.179479000000001</c:v>
                </c:pt>
                <c:pt idx="123">
                  <c:v>50.880132000000003</c:v>
                </c:pt>
                <c:pt idx="124">
                  <c:v>50.985782999999998</c:v>
                </c:pt>
                <c:pt idx="125">
                  <c:v>50.360678</c:v>
                </c:pt>
                <c:pt idx="126">
                  <c:v>50.686436</c:v>
                </c:pt>
                <c:pt idx="127">
                  <c:v>50.466327999999997</c:v>
                </c:pt>
                <c:pt idx="128">
                  <c:v>50.624806</c:v>
                </c:pt>
                <c:pt idx="129">
                  <c:v>50.466327999999997</c:v>
                </c:pt>
                <c:pt idx="130">
                  <c:v>52.121540000000003</c:v>
                </c:pt>
                <c:pt idx="131">
                  <c:v>51.681325000000001</c:v>
                </c:pt>
                <c:pt idx="132">
                  <c:v>51.205891000000001</c:v>
                </c:pt>
                <c:pt idx="133">
                  <c:v>51.109043</c:v>
                </c:pt>
                <c:pt idx="134">
                  <c:v>51.549258999999999</c:v>
                </c:pt>
                <c:pt idx="135">
                  <c:v>51.505237999999999</c:v>
                </c:pt>
                <c:pt idx="136">
                  <c:v>51.478825999999998</c:v>
                </c:pt>
                <c:pt idx="137">
                  <c:v>51.681325000000001</c:v>
                </c:pt>
                <c:pt idx="138">
                  <c:v>51.505237999999999</c:v>
                </c:pt>
                <c:pt idx="139">
                  <c:v>50.536763999999998</c:v>
                </c:pt>
                <c:pt idx="140">
                  <c:v>50.677633</c:v>
                </c:pt>
                <c:pt idx="141">
                  <c:v>50.387089000000003</c:v>
                </c:pt>
                <c:pt idx="142">
                  <c:v>50.739263000000001</c:v>
                </c:pt>
                <c:pt idx="143">
                  <c:v>50.677633</c:v>
                </c:pt>
                <c:pt idx="144">
                  <c:v>50.589587999999999</c:v>
                </c:pt>
                <c:pt idx="145">
                  <c:v>51.232303000000002</c:v>
                </c:pt>
                <c:pt idx="146">
                  <c:v>51.302739000000003</c:v>
                </c:pt>
                <c:pt idx="147">
                  <c:v>50.871326000000003</c:v>
                </c:pt>
                <c:pt idx="148">
                  <c:v>50.316656999999999</c:v>
                </c:pt>
                <c:pt idx="149">
                  <c:v>51.126652</c:v>
                </c:pt>
                <c:pt idx="150">
                  <c:v>51.100239999999999</c:v>
                </c:pt>
                <c:pt idx="151">
                  <c:v>52.147951999999997</c:v>
                </c:pt>
                <c:pt idx="152">
                  <c:v>52.640994999999997</c:v>
                </c:pt>
                <c:pt idx="153">
                  <c:v>52.720233999999998</c:v>
                </c:pt>
                <c:pt idx="154">
                  <c:v>54.542726999999999</c:v>
                </c:pt>
                <c:pt idx="155">
                  <c:v>54.146532000000001</c:v>
                </c:pt>
                <c:pt idx="156">
                  <c:v>53.935226999999998</c:v>
                </c:pt>
                <c:pt idx="157">
                  <c:v>54.049683999999999</c:v>
                </c:pt>
                <c:pt idx="158">
                  <c:v>53.926423999999997</c:v>
                </c:pt>
                <c:pt idx="159">
                  <c:v>54.032074999999999</c:v>
                </c:pt>
                <c:pt idx="160">
                  <c:v>53.213273000000001</c:v>
                </c:pt>
                <c:pt idx="161">
                  <c:v>53.310121000000002</c:v>
                </c:pt>
                <c:pt idx="162">
                  <c:v>53.142840999999997</c:v>
                </c:pt>
                <c:pt idx="163">
                  <c:v>53.759143000000002</c:v>
                </c:pt>
                <c:pt idx="164">
                  <c:v>54.164141000000001</c:v>
                </c:pt>
                <c:pt idx="165">
                  <c:v>54.621966</c:v>
                </c:pt>
                <c:pt idx="166">
                  <c:v>53.398167000000001</c:v>
                </c:pt>
                <c:pt idx="167">
                  <c:v>53.371751000000003</c:v>
                </c:pt>
                <c:pt idx="168">
                  <c:v>54.560336</c:v>
                </c:pt>
                <c:pt idx="169">
                  <c:v>54.903703</c:v>
                </c:pt>
                <c:pt idx="170">
                  <c:v>54.930115000000001</c:v>
                </c:pt>
                <c:pt idx="171">
                  <c:v>55.150222999999997</c:v>
                </c:pt>
                <c:pt idx="172">
                  <c:v>55.414352000000001</c:v>
                </c:pt>
                <c:pt idx="173">
                  <c:v>55.194243999999998</c:v>
                </c:pt>
                <c:pt idx="174">
                  <c:v>55.326309999999999</c:v>
                </c:pt>
                <c:pt idx="175">
                  <c:v>55.352873000000002</c:v>
                </c:pt>
                <c:pt idx="176">
                  <c:v>56.123263999999999</c:v>
                </c:pt>
                <c:pt idx="177">
                  <c:v>57.115028000000002</c:v>
                </c:pt>
                <c:pt idx="178">
                  <c:v>56.592579999999998</c:v>
                </c:pt>
                <c:pt idx="179">
                  <c:v>56.796245999999996</c:v>
                </c:pt>
                <c:pt idx="180">
                  <c:v>56.353493</c:v>
                </c:pt>
                <c:pt idx="181">
                  <c:v>56.787388999999997</c:v>
                </c:pt>
                <c:pt idx="182">
                  <c:v>56.388914</c:v>
                </c:pt>
                <c:pt idx="183">
                  <c:v>55.777918</c:v>
                </c:pt>
                <c:pt idx="184">
                  <c:v>56.397767999999999</c:v>
                </c:pt>
                <c:pt idx="185">
                  <c:v>56.105553</c:v>
                </c:pt>
                <c:pt idx="186">
                  <c:v>56.504030999999998</c:v>
                </c:pt>
                <c:pt idx="187">
                  <c:v>56.902509000000002</c:v>
                </c:pt>
                <c:pt idx="188">
                  <c:v>56.813958999999997</c:v>
                </c:pt>
                <c:pt idx="189">
                  <c:v>56.751967999999998</c:v>
                </c:pt>
                <c:pt idx="190">
                  <c:v>56.530594999999998</c:v>
                </c:pt>
                <c:pt idx="191">
                  <c:v>56.433188999999999</c:v>
                </c:pt>
                <c:pt idx="192">
                  <c:v>57.433810000000001</c:v>
                </c:pt>
                <c:pt idx="193">
                  <c:v>56.672275999999997</c:v>
                </c:pt>
                <c:pt idx="194">
                  <c:v>57.380682</c:v>
                </c:pt>
                <c:pt idx="195">
                  <c:v>57.097321000000001</c:v>
                </c:pt>
                <c:pt idx="196">
                  <c:v>57.008764999999997</c:v>
                </c:pt>
                <c:pt idx="197">
                  <c:v>57.610908000000002</c:v>
                </c:pt>
                <c:pt idx="198">
                  <c:v>57.265562000000003</c:v>
                </c:pt>
                <c:pt idx="199">
                  <c:v>57.035336000000001</c:v>
                </c:pt>
                <c:pt idx="200">
                  <c:v>56.920216000000003</c:v>
                </c:pt>
                <c:pt idx="201">
                  <c:v>57.566637</c:v>
                </c:pt>
                <c:pt idx="202">
                  <c:v>57.911982999999999</c:v>
                </c:pt>
                <c:pt idx="203">
                  <c:v>57.947403999999999</c:v>
                </c:pt>
                <c:pt idx="204">
                  <c:v>57.690607</c:v>
                </c:pt>
                <c:pt idx="205">
                  <c:v>57.008764999999997</c:v>
                </c:pt>
                <c:pt idx="206">
                  <c:v>56.521740999999999</c:v>
                </c:pt>
                <c:pt idx="207">
                  <c:v>56.309218999999999</c:v>
                </c:pt>
                <c:pt idx="208">
                  <c:v>56.202959</c:v>
                </c:pt>
                <c:pt idx="209">
                  <c:v>55.777918</c:v>
                </c:pt>
                <c:pt idx="210">
                  <c:v>55.769061000000001</c:v>
                </c:pt>
                <c:pt idx="211">
                  <c:v>55.866467</c:v>
                </c:pt>
                <c:pt idx="212">
                  <c:v>56.362349999999999</c:v>
                </c:pt>
                <c:pt idx="213">
                  <c:v>56.831667000000003</c:v>
                </c:pt>
                <c:pt idx="214">
                  <c:v>56.663421999999997</c:v>
                </c:pt>
                <c:pt idx="215">
                  <c:v>55.689365000000002</c:v>
                </c:pt>
                <c:pt idx="216">
                  <c:v>55.485700000000001</c:v>
                </c:pt>
                <c:pt idx="217">
                  <c:v>54.237138999999999</c:v>
                </c:pt>
                <c:pt idx="218">
                  <c:v>54.476224999999999</c:v>
                </c:pt>
                <c:pt idx="219">
                  <c:v>54.733021999999998</c:v>
                </c:pt>
                <c:pt idx="220">
                  <c:v>55.698222000000001</c:v>
                </c:pt>
                <c:pt idx="221">
                  <c:v>55.822192000000001</c:v>
                </c:pt>
                <c:pt idx="222">
                  <c:v>55.733640000000001</c:v>
                </c:pt>
                <c:pt idx="223">
                  <c:v>55.104933000000003</c:v>
                </c:pt>
                <c:pt idx="224">
                  <c:v>55.087221999999997</c:v>
                </c:pt>
                <c:pt idx="225">
                  <c:v>55.467989000000003</c:v>
                </c:pt>
                <c:pt idx="226">
                  <c:v>55.636237000000001</c:v>
                </c:pt>
                <c:pt idx="227">
                  <c:v>55.893031000000001</c:v>
                </c:pt>
                <c:pt idx="228">
                  <c:v>56.601433999999998</c:v>
                </c:pt>
                <c:pt idx="229">
                  <c:v>56.450899</c:v>
                </c:pt>
                <c:pt idx="230">
                  <c:v>55.733640000000001</c:v>
                </c:pt>
                <c:pt idx="231">
                  <c:v>55.529974000000003</c:v>
                </c:pt>
                <c:pt idx="232">
                  <c:v>56.140974</c:v>
                </c:pt>
                <c:pt idx="233">
                  <c:v>56.132117000000001</c:v>
                </c:pt>
                <c:pt idx="234">
                  <c:v>55.600816000000002</c:v>
                </c:pt>
                <c:pt idx="235">
                  <c:v>54.741875999999998</c:v>
                </c:pt>
                <c:pt idx="236">
                  <c:v>54.918976999999998</c:v>
                </c:pt>
                <c:pt idx="237">
                  <c:v>54.883555999999999</c:v>
                </c:pt>
                <c:pt idx="238">
                  <c:v>54.980961999999998</c:v>
                </c:pt>
                <c:pt idx="239">
                  <c:v>54.352255</c:v>
                </c:pt>
                <c:pt idx="240">
                  <c:v>55.290888000000002</c:v>
                </c:pt>
                <c:pt idx="241">
                  <c:v>55.344019000000003</c:v>
                </c:pt>
                <c:pt idx="242">
                  <c:v>56.118868999999997</c:v>
                </c:pt>
                <c:pt idx="243">
                  <c:v>56.109965000000003</c:v>
                </c:pt>
                <c:pt idx="244">
                  <c:v>56.751221999999999</c:v>
                </c:pt>
                <c:pt idx="245">
                  <c:v>57.428106</c:v>
                </c:pt>
                <c:pt idx="246">
                  <c:v>55.914023999999998</c:v>
                </c:pt>
                <c:pt idx="247">
                  <c:v>55.726992000000003</c:v>
                </c:pt>
                <c:pt idx="248">
                  <c:v>55.940745</c:v>
                </c:pt>
                <c:pt idx="249">
                  <c:v>55.922932000000003</c:v>
                </c:pt>
                <c:pt idx="250">
                  <c:v>56.225748000000003</c:v>
                </c:pt>
                <c:pt idx="251">
                  <c:v>55.486519999999999</c:v>
                </c:pt>
                <c:pt idx="252">
                  <c:v>55.210425000000001</c:v>
                </c:pt>
                <c:pt idx="253">
                  <c:v>55.254956</c:v>
                </c:pt>
                <c:pt idx="254">
                  <c:v>55.397458</c:v>
                </c:pt>
                <c:pt idx="255">
                  <c:v>55.468707000000002</c:v>
                </c:pt>
                <c:pt idx="256">
                  <c:v>55.183703999999999</c:v>
                </c:pt>
                <c:pt idx="257">
                  <c:v>54.711669000000001</c:v>
                </c:pt>
                <c:pt idx="258">
                  <c:v>53.919004999999999</c:v>
                </c:pt>
                <c:pt idx="259">
                  <c:v>54.551354000000003</c:v>
                </c:pt>
                <c:pt idx="260">
                  <c:v>53.883378999999998</c:v>
                </c:pt>
                <c:pt idx="261">
                  <c:v>54.408853000000001</c:v>
                </c:pt>
                <c:pt idx="262">
                  <c:v>55.468707000000002</c:v>
                </c:pt>
                <c:pt idx="263">
                  <c:v>54.791826</c:v>
                </c:pt>
                <c:pt idx="264">
                  <c:v>53.758690000000001</c:v>
                </c:pt>
                <c:pt idx="265">
                  <c:v>53.081806</c:v>
                </c:pt>
                <c:pt idx="266">
                  <c:v>53.028370000000002</c:v>
                </c:pt>
                <c:pt idx="267">
                  <c:v>52.734459999999999</c:v>
                </c:pt>
                <c:pt idx="268">
                  <c:v>52.485083000000003</c:v>
                </c:pt>
                <c:pt idx="269">
                  <c:v>52.164453999999999</c:v>
                </c:pt>
                <c:pt idx="270">
                  <c:v>52.698833</c:v>
                </c:pt>
                <c:pt idx="271">
                  <c:v>52.387112999999999</c:v>
                </c:pt>
                <c:pt idx="272">
                  <c:v>53.580562999999998</c:v>
                </c:pt>
                <c:pt idx="273">
                  <c:v>53.954630999999999</c:v>
                </c:pt>
                <c:pt idx="274">
                  <c:v>54.595885000000003</c:v>
                </c:pt>
                <c:pt idx="275">
                  <c:v>54.008066999999997</c:v>
                </c:pt>
                <c:pt idx="276">
                  <c:v>53.598376000000002</c:v>
                </c:pt>
                <c:pt idx="277">
                  <c:v>53.714159000000002</c:v>
                </c:pt>
                <c:pt idx="278">
                  <c:v>53.500405999999998</c:v>
                </c:pt>
                <c:pt idx="279">
                  <c:v>53.785407999999997</c:v>
                </c:pt>
                <c:pt idx="280">
                  <c:v>54.408853000000001</c:v>
                </c:pt>
                <c:pt idx="281">
                  <c:v>54.613698999999997</c:v>
                </c:pt>
                <c:pt idx="282">
                  <c:v>54.738387000000003</c:v>
                </c:pt>
                <c:pt idx="283">
                  <c:v>54.800730999999999</c:v>
                </c:pt>
                <c:pt idx="284">
                  <c:v>54.765107999999998</c:v>
                </c:pt>
                <c:pt idx="285">
                  <c:v>54.364322000000001</c:v>
                </c:pt>
                <c:pt idx="286">
                  <c:v>55.094642</c:v>
                </c:pt>
                <c:pt idx="287">
                  <c:v>54.809638999999997</c:v>
                </c:pt>
                <c:pt idx="288">
                  <c:v>54.444479000000001</c:v>
                </c:pt>
                <c:pt idx="289">
                  <c:v>54.631512000000001</c:v>
                </c:pt>
                <c:pt idx="290">
                  <c:v>54.310882999999997</c:v>
                </c:pt>
                <c:pt idx="291">
                  <c:v>53.803221000000001</c:v>
                </c:pt>
                <c:pt idx="292">
                  <c:v>54.462291999999998</c:v>
                </c:pt>
                <c:pt idx="293">
                  <c:v>54.195098999999999</c:v>
                </c:pt>
                <c:pt idx="294">
                  <c:v>55.575584999999997</c:v>
                </c:pt>
                <c:pt idx="295">
                  <c:v>55.833866999999998</c:v>
                </c:pt>
                <c:pt idx="296">
                  <c:v>55.486519999999999</c:v>
                </c:pt>
                <c:pt idx="297">
                  <c:v>55.655743000000001</c:v>
                </c:pt>
                <c:pt idx="298">
                  <c:v>55.816054000000001</c:v>
                </c:pt>
                <c:pt idx="299">
                  <c:v>55.869492999999999</c:v>
                </c:pt>
                <c:pt idx="300">
                  <c:v>55.833866999999998</c:v>
                </c:pt>
                <c:pt idx="301">
                  <c:v>56.190122000000002</c:v>
                </c:pt>
                <c:pt idx="302">
                  <c:v>55.276462000000002</c:v>
                </c:pt>
                <c:pt idx="303">
                  <c:v>55.419781</c:v>
                </c:pt>
                <c:pt idx="304">
                  <c:v>56.118465</c:v>
                </c:pt>
                <c:pt idx="305">
                  <c:v>56.790275000000001</c:v>
                </c:pt>
                <c:pt idx="306">
                  <c:v>56.969420999999997</c:v>
                </c:pt>
                <c:pt idx="307">
                  <c:v>56.333441999999998</c:v>
                </c:pt>
                <c:pt idx="308">
                  <c:v>57.372511000000003</c:v>
                </c:pt>
                <c:pt idx="309">
                  <c:v>56.539464000000002</c:v>
                </c:pt>
                <c:pt idx="310">
                  <c:v>56.396144</c:v>
                </c:pt>
                <c:pt idx="311">
                  <c:v>57.444164999999998</c:v>
                </c:pt>
                <c:pt idx="312">
                  <c:v>59.513342000000002</c:v>
                </c:pt>
                <c:pt idx="313">
                  <c:v>59.728318999999999</c:v>
                </c:pt>
                <c:pt idx="314">
                  <c:v>59.226703999999998</c:v>
                </c:pt>
                <c:pt idx="315">
                  <c:v>58.984848999999997</c:v>
                </c:pt>
                <c:pt idx="316">
                  <c:v>59.432721999999998</c:v>
                </c:pt>
                <c:pt idx="317">
                  <c:v>60.319507999999999</c:v>
                </c:pt>
                <c:pt idx="318">
                  <c:v>60.113489999999999</c:v>
                </c:pt>
                <c:pt idx="319">
                  <c:v>60.400128000000002</c:v>
                </c:pt>
                <c:pt idx="320">
                  <c:v>60.319507999999999</c:v>
                </c:pt>
                <c:pt idx="321">
                  <c:v>59.835811</c:v>
                </c:pt>
                <c:pt idx="322">
                  <c:v>59.799981000000002</c:v>
                </c:pt>
                <c:pt idx="323">
                  <c:v>59.531253999999997</c:v>
                </c:pt>
                <c:pt idx="324">
                  <c:v>61.376488000000002</c:v>
                </c:pt>
                <c:pt idx="325">
                  <c:v>60.955492999999997</c:v>
                </c:pt>
                <c:pt idx="326">
                  <c:v>61.286915</c:v>
                </c:pt>
                <c:pt idx="327">
                  <c:v>61.277962000000002</c:v>
                </c:pt>
                <c:pt idx="328">
                  <c:v>61.457109000000003</c:v>
                </c:pt>
                <c:pt idx="329">
                  <c:v>61.851239</c:v>
                </c:pt>
                <c:pt idx="330">
                  <c:v>61.313786</c:v>
                </c:pt>
                <c:pt idx="331">
                  <c:v>61.501899000000002</c:v>
                </c:pt>
                <c:pt idx="332">
                  <c:v>61.654173999999998</c:v>
                </c:pt>
                <c:pt idx="333">
                  <c:v>60.892791000000003</c:v>
                </c:pt>
                <c:pt idx="334">
                  <c:v>61.618343000000003</c:v>
                </c:pt>
                <c:pt idx="335">
                  <c:v>61.672086</c:v>
                </c:pt>
                <c:pt idx="336">
                  <c:v>62.039344999999997</c:v>
                </c:pt>
                <c:pt idx="337">
                  <c:v>61.734788000000002</c:v>
                </c:pt>
                <c:pt idx="338">
                  <c:v>61.681044999999997</c:v>
                </c:pt>
                <c:pt idx="339">
                  <c:v>61.913941000000001</c:v>
                </c:pt>
                <c:pt idx="340">
                  <c:v>62.245362</c:v>
                </c:pt>
                <c:pt idx="341">
                  <c:v>61.340663999999997</c:v>
                </c:pt>
                <c:pt idx="342">
                  <c:v>61.251083999999999</c:v>
                </c:pt>
                <c:pt idx="343">
                  <c:v>61.591472000000003</c:v>
                </c:pt>
                <c:pt idx="344">
                  <c:v>61.170470000000002</c:v>
                </c:pt>
                <c:pt idx="345">
                  <c:v>61.842278999999998</c:v>
                </c:pt>
                <c:pt idx="346">
                  <c:v>61.896022000000002</c:v>
                </c:pt>
                <c:pt idx="347">
                  <c:v>62.424515</c:v>
                </c:pt>
                <c:pt idx="348">
                  <c:v>62.442427000000002</c:v>
                </c:pt>
                <c:pt idx="349">
                  <c:v>63.302342000000003</c:v>
                </c:pt>
                <c:pt idx="350">
                  <c:v>63.167979000000003</c:v>
                </c:pt>
                <c:pt idx="351">
                  <c:v>63.275471000000003</c:v>
                </c:pt>
                <c:pt idx="352">
                  <c:v>63.203809999999997</c:v>
                </c:pt>
                <c:pt idx="353">
                  <c:v>63.185898000000002</c:v>
                </c:pt>
                <c:pt idx="354">
                  <c:v>61.976643000000003</c:v>
                </c:pt>
                <c:pt idx="355">
                  <c:v>63.150067</c:v>
                </c:pt>
                <c:pt idx="356">
                  <c:v>62.729066000000003</c:v>
                </c:pt>
                <c:pt idx="357">
                  <c:v>63.194856999999999</c:v>
                </c:pt>
                <c:pt idx="358">
                  <c:v>62.523048000000003</c:v>
                </c:pt>
                <c:pt idx="359">
                  <c:v>62.236409999999999</c:v>
                </c:pt>
                <c:pt idx="360">
                  <c:v>62.469298999999999</c:v>
                </c:pt>
                <c:pt idx="361">
                  <c:v>62.523325999999997</c:v>
                </c:pt>
                <c:pt idx="362">
                  <c:v>62.523325999999997</c:v>
                </c:pt>
                <c:pt idx="363">
                  <c:v>63.378697000000003</c:v>
                </c:pt>
                <c:pt idx="364">
                  <c:v>63.027543999999999</c:v>
                </c:pt>
                <c:pt idx="365">
                  <c:v>63.981959000000003</c:v>
                </c:pt>
                <c:pt idx="366">
                  <c:v>63.612800999999997</c:v>
                </c:pt>
                <c:pt idx="367">
                  <c:v>64.162042</c:v>
                </c:pt>
                <c:pt idx="368">
                  <c:v>61.586916000000002</c:v>
                </c:pt>
                <c:pt idx="369">
                  <c:v>61.830019</c:v>
                </c:pt>
                <c:pt idx="370">
                  <c:v>62.775435000000002</c:v>
                </c:pt>
                <c:pt idx="371">
                  <c:v>62.586353000000003</c:v>
                </c:pt>
                <c:pt idx="372">
                  <c:v>62.505313999999998</c:v>
                </c:pt>
                <c:pt idx="373">
                  <c:v>62.865473000000001</c:v>
                </c:pt>
                <c:pt idx="374">
                  <c:v>62.577347000000003</c:v>
                </c:pt>
                <c:pt idx="375">
                  <c:v>63.97296</c:v>
                </c:pt>
                <c:pt idx="376">
                  <c:v>64.387140000000002</c:v>
                </c:pt>
                <c:pt idx="377">
                  <c:v>63.180608999999997</c:v>
                </c:pt>
                <c:pt idx="378">
                  <c:v>63.261648000000001</c:v>
                </c:pt>
                <c:pt idx="379">
                  <c:v>63.351686000000001</c:v>
                </c:pt>
                <c:pt idx="380">
                  <c:v>62.919494</c:v>
                </c:pt>
                <c:pt idx="381">
                  <c:v>63.027543999999999</c:v>
                </c:pt>
                <c:pt idx="382">
                  <c:v>62.514319999999998</c:v>
                </c:pt>
                <c:pt idx="383">
                  <c:v>62.658378999999996</c:v>
                </c:pt>
                <c:pt idx="384">
                  <c:v>62.154161000000002</c:v>
                </c:pt>
                <c:pt idx="385">
                  <c:v>62.901488999999998</c:v>
                </c:pt>
                <c:pt idx="386">
                  <c:v>63.171610000000001</c:v>
                </c:pt>
                <c:pt idx="387">
                  <c:v>62.019100999999999</c:v>
                </c:pt>
                <c:pt idx="388">
                  <c:v>61.821019999999997</c:v>
                </c:pt>
                <c:pt idx="389">
                  <c:v>61.974085000000002</c:v>
                </c:pt>
                <c:pt idx="390">
                  <c:v>61.487872000000003</c:v>
                </c:pt>
                <c:pt idx="391">
                  <c:v>62.244199000000002</c:v>
                </c:pt>
                <c:pt idx="392">
                  <c:v>62.235199999999999</c:v>
                </c:pt>
                <c:pt idx="393">
                  <c:v>61.938068999999999</c:v>
                </c:pt>
                <c:pt idx="394">
                  <c:v>62.001095999999997</c:v>
                </c:pt>
                <c:pt idx="395">
                  <c:v>62.424281999999998</c:v>
                </c:pt>
                <c:pt idx="396">
                  <c:v>62.631368999999999</c:v>
                </c:pt>
                <c:pt idx="397">
                  <c:v>62.469298000000002</c:v>
                </c:pt>
                <c:pt idx="398">
                  <c:v>63.252642000000002</c:v>
                </c:pt>
                <c:pt idx="399">
                  <c:v>64.090008999999995</c:v>
                </c:pt>
                <c:pt idx="400">
                  <c:v>64.621236999999994</c:v>
                </c:pt>
                <c:pt idx="401">
                  <c:v>64.855341999999993</c:v>
                </c:pt>
                <c:pt idx="402">
                  <c:v>65.341555</c:v>
                </c:pt>
                <c:pt idx="403">
                  <c:v>65.332549</c:v>
                </c:pt>
                <c:pt idx="404">
                  <c:v>65.143467000000001</c:v>
                </c:pt>
                <c:pt idx="405">
                  <c:v>64.891357999999997</c:v>
                </c:pt>
                <c:pt idx="406">
                  <c:v>65.377572000000001</c:v>
                </c:pt>
                <c:pt idx="407">
                  <c:v>65.206495000000004</c:v>
                </c:pt>
                <c:pt idx="408">
                  <c:v>65.323549999999997</c:v>
                </c:pt>
                <c:pt idx="409">
                  <c:v>65.755735000000001</c:v>
                </c:pt>
                <c:pt idx="410">
                  <c:v>65.953823</c:v>
                </c:pt>
                <c:pt idx="411">
                  <c:v>66.016850000000005</c:v>
                </c:pt>
                <c:pt idx="412">
                  <c:v>64.666259999999994</c:v>
                </c:pt>
                <c:pt idx="413">
                  <c:v>64.342117999999999</c:v>
                </c:pt>
                <c:pt idx="414">
                  <c:v>64.387140000000002</c:v>
                </c:pt>
                <c:pt idx="415">
                  <c:v>64.306100999999998</c:v>
                </c:pt>
                <c:pt idx="416">
                  <c:v>64.153036</c:v>
                </c:pt>
                <c:pt idx="417">
                  <c:v>64.450166999999993</c:v>
                </c:pt>
                <c:pt idx="418">
                  <c:v>64.378134000000003</c:v>
                </c:pt>
                <c:pt idx="419">
                  <c:v>64.819325000000006</c:v>
                </c:pt>
                <c:pt idx="420">
                  <c:v>64.639249000000007</c:v>
                </c:pt>
                <c:pt idx="421">
                  <c:v>64.540205</c:v>
                </c:pt>
                <c:pt idx="422">
                  <c:v>64.126024999999998</c:v>
                </c:pt>
                <c:pt idx="423">
                  <c:v>63.675828000000003</c:v>
                </c:pt>
                <c:pt idx="424">
                  <c:v>63.711844999999997</c:v>
                </c:pt>
                <c:pt idx="425">
                  <c:v>64.099013999999997</c:v>
                </c:pt>
                <c:pt idx="426">
                  <c:v>63.063561</c:v>
                </c:pt>
                <c:pt idx="427">
                  <c:v>62.199184000000002</c:v>
                </c:pt>
                <c:pt idx="428">
                  <c:v>61.748987</c:v>
                </c:pt>
                <c:pt idx="429">
                  <c:v>61.830531999999998</c:v>
                </c:pt>
                <c:pt idx="430">
                  <c:v>61.567768999999998</c:v>
                </c:pt>
                <c:pt idx="431">
                  <c:v>59.347889000000002</c:v>
                </c:pt>
                <c:pt idx="432">
                  <c:v>58.206232999999997</c:v>
                </c:pt>
                <c:pt idx="433">
                  <c:v>58.305902000000003</c:v>
                </c:pt>
                <c:pt idx="434">
                  <c:v>58.106563999999999</c:v>
                </c:pt>
                <c:pt idx="435">
                  <c:v>57.318280000000001</c:v>
                </c:pt>
                <c:pt idx="436">
                  <c:v>57.327342999999999</c:v>
                </c:pt>
                <c:pt idx="437">
                  <c:v>57.218615</c:v>
                </c:pt>
                <c:pt idx="438">
                  <c:v>57.363587000000003</c:v>
                </c:pt>
                <c:pt idx="439">
                  <c:v>57.617286999999997</c:v>
                </c:pt>
                <c:pt idx="440">
                  <c:v>57.581043000000001</c:v>
                </c:pt>
                <c:pt idx="441">
                  <c:v>57.499496000000001</c:v>
                </c:pt>
                <c:pt idx="442">
                  <c:v>57.345464999999997</c:v>
                </c:pt>
                <c:pt idx="443">
                  <c:v>57.925351999999997</c:v>
                </c:pt>
                <c:pt idx="444">
                  <c:v>58.650215000000003</c:v>
                </c:pt>
                <c:pt idx="445">
                  <c:v>58.885789000000003</c:v>
                </c:pt>
                <c:pt idx="446">
                  <c:v>58.070321</c:v>
                </c:pt>
                <c:pt idx="447">
                  <c:v>57.771318000000001</c:v>
                </c:pt>
                <c:pt idx="448">
                  <c:v>57.798501999999999</c:v>
                </c:pt>
                <c:pt idx="449">
                  <c:v>58.333083000000002</c:v>
                </c:pt>
                <c:pt idx="450">
                  <c:v>59.329771000000001</c:v>
                </c:pt>
                <c:pt idx="451">
                  <c:v>59.248220000000003</c:v>
                </c:pt>
                <c:pt idx="452">
                  <c:v>58.487121000000002</c:v>
                </c:pt>
                <c:pt idx="453">
                  <c:v>58.351208</c:v>
                </c:pt>
                <c:pt idx="454">
                  <c:v>57.907229999999998</c:v>
                </c:pt>
                <c:pt idx="455">
                  <c:v>57.300162</c:v>
                </c:pt>
                <c:pt idx="456">
                  <c:v>57.417949</c:v>
                </c:pt>
                <c:pt idx="457">
                  <c:v>57.934410999999997</c:v>
                </c:pt>
                <c:pt idx="458">
                  <c:v>57.970655000000001</c:v>
                </c:pt>
                <c:pt idx="459">
                  <c:v>57.907229999999998</c:v>
                </c:pt>
                <c:pt idx="460">
                  <c:v>57.671652000000002</c:v>
                </c:pt>
                <c:pt idx="461">
                  <c:v>57.490437</c:v>
                </c:pt>
                <c:pt idx="462">
                  <c:v>57.454192999999997</c:v>
                </c:pt>
                <c:pt idx="463">
                  <c:v>56.792758999999997</c:v>
                </c:pt>
                <c:pt idx="464">
                  <c:v>56.294418999999998</c:v>
                </c:pt>
                <c:pt idx="465">
                  <c:v>56.801817999999997</c:v>
                </c:pt>
                <c:pt idx="466">
                  <c:v>57.490437</c:v>
                </c:pt>
                <c:pt idx="467">
                  <c:v>57.272976999999997</c:v>
                </c:pt>
                <c:pt idx="468">
                  <c:v>57.671652000000002</c:v>
                </c:pt>
                <c:pt idx="469">
                  <c:v>57.019278</c:v>
                </c:pt>
                <c:pt idx="470">
                  <c:v>57.898170999999998</c:v>
                </c:pt>
                <c:pt idx="471">
                  <c:v>58.768002000000003</c:v>
                </c:pt>
                <c:pt idx="472">
                  <c:v>58.595846000000002</c:v>
                </c:pt>
                <c:pt idx="473">
                  <c:v>58.623027</c:v>
                </c:pt>
                <c:pt idx="474">
                  <c:v>59.003582999999999</c:v>
                </c:pt>
                <c:pt idx="475">
                  <c:v>58.233414000000003</c:v>
                </c:pt>
                <c:pt idx="476">
                  <c:v>58.106563999999999</c:v>
                </c:pt>
                <c:pt idx="477">
                  <c:v>58.052202000000001</c:v>
                </c:pt>
                <c:pt idx="478">
                  <c:v>58.786119999999997</c:v>
                </c:pt>
                <c:pt idx="479">
                  <c:v>58.278720999999997</c:v>
                </c:pt>
                <c:pt idx="480">
                  <c:v>59.538164000000002</c:v>
                </c:pt>
                <c:pt idx="481">
                  <c:v>58.704577</c:v>
                </c:pt>
                <c:pt idx="482">
                  <c:v>58.550545999999997</c:v>
                </c:pt>
                <c:pt idx="483">
                  <c:v>59.094189</c:v>
                </c:pt>
                <c:pt idx="484">
                  <c:v>58.559601999999998</c:v>
                </c:pt>
                <c:pt idx="485">
                  <c:v>59.529100999999997</c:v>
                </c:pt>
                <c:pt idx="486">
                  <c:v>58.731757999999999</c:v>
                </c:pt>
                <c:pt idx="487">
                  <c:v>58.994520999999999</c:v>
                </c:pt>
                <c:pt idx="488">
                  <c:v>59.520046000000001</c:v>
                </c:pt>
                <c:pt idx="489">
                  <c:v>59.293526999999997</c:v>
                </c:pt>
                <c:pt idx="490">
                  <c:v>60.589213999999998</c:v>
                </c:pt>
                <c:pt idx="491">
                  <c:v>60.407995</c:v>
                </c:pt>
                <c:pt idx="492">
                  <c:v>60.607332</c:v>
                </c:pt>
                <c:pt idx="493">
                  <c:v>60.598210999999999</c:v>
                </c:pt>
                <c:pt idx="494">
                  <c:v>60.762360000000001</c:v>
                </c:pt>
                <c:pt idx="495">
                  <c:v>60.634689000000002</c:v>
                </c:pt>
                <c:pt idx="496">
                  <c:v>58.537238000000002</c:v>
                </c:pt>
                <c:pt idx="497">
                  <c:v>58.090387</c:v>
                </c:pt>
                <c:pt idx="498">
                  <c:v>58.145100999999997</c:v>
                </c:pt>
                <c:pt idx="499">
                  <c:v>58.245415000000001</c:v>
                </c:pt>
                <c:pt idx="500">
                  <c:v>58.737864999999999</c:v>
                </c:pt>
                <c:pt idx="501">
                  <c:v>58.300133000000002</c:v>
                </c:pt>
                <c:pt idx="502">
                  <c:v>57.205807</c:v>
                </c:pt>
                <c:pt idx="503">
                  <c:v>57.287882000000003</c:v>
                </c:pt>
                <c:pt idx="504">
                  <c:v>57.734732999999999</c:v>
                </c:pt>
                <c:pt idx="505">
                  <c:v>57.114615000000001</c:v>
                </c:pt>
                <c:pt idx="506">
                  <c:v>57.798568000000003</c:v>
                </c:pt>
                <c:pt idx="507">
                  <c:v>57.670896999999997</c:v>
                </c:pt>
                <c:pt idx="508">
                  <c:v>57.597940999999999</c:v>
                </c:pt>
                <c:pt idx="509">
                  <c:v>57.388196000000001</c:v>
                </c:pt>
                <c:pt idx="510">
                  <c:v>57.351717000000001</c:v>
                </c:pt>
                <c:pt idx="511">
                  <c:v>56.868392</c:v>
                </c:pt>
                <c:pt idx="512">
                  <c:v>56.695121999999998</c:v>
                </c:pt>
                <c:pt idx="513">
                  <c:v>56.220917</c:v>
                </c:pt>
                <c:pt idx="514">
                  <c:v>57.953595999999997</c:v>
                </c:pt>
                <c:pt idx="515">
                  <c:v>56.676886000000003</c:v>
                </c:pt>
                <c:pt idx="516">
                  <c:v>56.986944999999999</c:v>
                </c:pt>
                <c:pt idx="517">
                  <c:v>56.430661999999998</c:v>
                </c:pt>
                <c:pt idx="518">
                  <c:v>56.275630999999997</c:v>
                </c:pt>
                <c:pt idx="519">
                  <c:v>56.977823000000001</c:v>
                </c:pt>
                <c:pt idx="520">
                  <c:v>56.676886000000003</c:v>
                </c:pt>
                <c:pt idx="521">
                  <c:v>56.968705</c:v>
                </c:pt>
                <c:pt idx="522">
                  <c:v>57.698253999999999</c:v>
                </c:pt>
                <c:pt idx="523">
                  <c:v>57.61618</c:v>
                </c:pt>
                <c:pt idx="524">
                  <c:v>57.898882</c:v>
                </c:pt>
                <c:pt idx="525">
                  <c:v>57.506748000000002</c:v>
                </c:pt>
                <c:pt idx="526">
                  <c:v>57.369956000000002</c:v>
                </c:pt>
                <c:pt idx="527">
                  <c:v>57.169328999999998</c:v>
                </c:pt>
                <c:pt idx="528">
                  <c:v>57.762090000000001</c:v>
                </c:pt>
                <c:pt idx="529">
                  <c:v>57.105494</c:v>
                </c:pt>
                <c:pt idx="530">
                  <c:v>56.084125</c:v>
                </c:pt>
                <c:pt idx="531">
                  <c:v>56.275630999999997</c:v>
                </c:pt>
                <c:pt idx="532">
                  <c:v>56.138843000000001</c:v>
                </c:pt>
                <c:pt idx="533">
                  <c:v>55.454889999999999</c:v>
                </c:pt>
                <c:pt idx="534">
                  <c:v>54.935085999999998</c:v>
                </c:pt>
                <c:pt idx="535">
                  <c:v>53.986671000000001</c:v>
                </c:pt>
                <c:pt idx="536">
                  <c:v>53.786043999999997</c:v>
                </c:pt>
                <c:pt idx="537">
                  <c:v>53.485106000000002</c:v>
                </c:pt>
                <c:pt idx="538">
                  <c:v>52.637005000000002</c:v>
                </c:pt>
                <c:pt idx="539">
                  <c:v>52.627882999999997</c:v>
                </c:pt>
                <c:pt idx="540">
                  <c:v>52.792031999999999</c:v>
                </c:pt>
                <c:pt idx="541">
                  <c:v>51.880094999999997</c:v>
                </c:pt>
                <c:pt idx="542">
                  <c:v>51.679468</c:v>
                </c:pt>
                <c:pt idx="543">
                  <c:v>51.652110999999998</c:v>
                </c:pt>
                <c:pt idx="544">
                  <c:v>50.530428999999998</c:v>
                </c:pt>
                <c:pt idx="545">
                  <c:v>50.265965999999999</c:v>
                </c:pt>
                <c:pt idx="546">
                  <c:v>50.220370000000003</c:v>
                </c:pt>
                <c:pt idx="547">
                  <c:v>50.940801</c:v>
                </c:pt>
                <c:pt idx="548">
                  <c:v>51.369413000000002</c:v>
                </c:pt>
                <c:pt idx="549">
                  <c:v>51.533557999999999</c:v>
                </c:pt>
                <c:pt idx="550">
                  <c:v>52.108080000000001</c:v>
                </c:pt>
                <c:pt idx="551">
                  <c:v>51.934812999999998</c:v>
                </c:pt>
                <c:pt idx="552">
                  <c:v>51.852738000000002</c:v>
                </c:pt>
                <c:pt idx="553">
                  <c:v>51.512751000000002</c:v>
                </c:pt>
                <c:pt idx="554">
                  <c:v>51.815981000000001</c:v>
                </c:pt>
                <c:pt idx="555">
                  <c:v>52.661358</c:v>
                </c:pt>
                <c:pt idx="556">
                  <c:v>52.027324999999998</c:v>
                </c:pt>
                <c:pt idx="557">
                  <c:v>51.678151</c:v>
                </c:pt>
                <c:pt idx="558">
                  <c:v>51.586260000000003</c:v>
                </c:pt>
                <c:pt idx="559">
                  <c:v>51.926246999999996</c:v>
                </c:pt>
                <c:pt idx="560">
                  <c:v>55.583416</c:v>
                </c:pt>
                <c:pt idx="561">
                  <c:v>55.739624999999997</c:v>
                </c:pt>
                <c:pt idx="562">
                  <c:v>57.467131999999999</c:v>
                </c:pt>
                <c:pt idx="563">
                  <c:v>56.934176000000001</c:v>
                </c:pt>
                <c:pt idx="564">
                  <c:v>56.35528</c:v>
                </c:pt>
                <c:pt idx="565">
                  <c:v>55.684491000000001</c:v>
                </c:pt>
                <c:pt idx="566">
                  <c:v>55.813138000000002</c:v>
                </c:pt>
                <c:pt idx="567">
                  <c:v>55.822324999999999</c:v>
                </c:pt>
                <c:pt idx="568">
                  <c:v>56.199067999999997</c:v>
                </c:pt>
                <c:pt idx="569">
                  <c:v>55.996912000000002</c:v>
                </c:pt>
                <c:pt idx="570">
                  <c:v>56.143934000000002</c:v>
                </c:pt>
                <c:pt idx="571">
                  <c:v>54.885061</c:v>
                </c:pt>
                <c:pt idx="572">
                  <c:v>54.545074</c:v>
                </c:pt>
                <c:pt idx="573">
                  <c:v>54.829926</c:v>
                </c:pt>
                <c:pt idx="574">
                  <c:v>54.875872999999999</c:v>
                </c:pt>
                <c:pt idx="575">
                  <c:v>54.655338999999998</c:v>
                </c:pt>
                <c:pt idx="576">
                  <c:v>54.857495</c:v>
                </c:pt>
                <c:pt idx="577">
                  <c:v>54.627774000000002</c:v>
                </c:pt>
                <c:pt idx="578">
                  <c:v>54.636960999999999</c:v>
                </c:pt>
                <c:pt idx="579">
                  <c:v>54.269409000000003</c:v>
                </c:pt>
                <c:pt idx="580">
                  <c:v>54.398052</c:v>
                </c:pt>
                <c:pt idx="581">
                  <c:v>54.894252000000002</c:v>
                </c:pt>
                <c:pt idx="582">
                  <c:v>55.114781999999998</c:v>
                </c:pt>
                <c:pt idx="583">
                  <c:v>55.601790999999999</c:v>
                </c:pt>
                <c:pt idx="584">
                  <c:v>55.656925000000001</c:v>
                </c:pt>
                <c:pt idx="585">
                  <c:v>55.950968000000003</c:v>
                </c:pt>
                <c:pt idx="586">
                  <c:v>56.713645</c:v>
                </c:pt>
                <c:pt idx="587">
                  <c:v>56.180689999999998</c:v>
                </c:pt>
                <c:pt idx="588">
                  <c:v>55.592602999999997</c:v>
                </c:pt>
                <c:pt idx="589">
                  <c:v>56.511488999999997</c:v>
                </c:pt>
                <c:pt idx="590">
                  <c:v>56.245012000000003</c:v>
                </c:pt>
                <c:pt idx="591">
                  <c:v>54.829926</c:v>
                </c:pt>
                <c:pt idx="592">
                  <c:v>54.122387000000003</c:v>
                </c:pt>
                <c:pt idx="593">
                  <c:v>54.600205000000003</c:v>
                </c:pt>
                <c:pt idx="594">
                  <c:v>54.655338999999998</c:v>
                </c:pt>
                <c:pt idx="595">
                  <c:v>55.050460000000001</c:v>
                </c:pt>
                <c:pt idx="596">
                  <c:v>55.133159999999997</c:v>
                </c:pt>
                <c:pt idx="597">
                  <c:v>54.912626000000003</c:v>
                </c:pt>
                <c:pt idx="598">
                  <c:v>55.427204000000003</c:v>
                </c:pt>
                <c:pt idx="599">
                  <c:v>55.813138000000002</c:v>
                </c:pt>
                <c:pt idx="600">
                  <c:v>56.465546000000003</c:v>
                </c:pt>
                <c:pt idx="601">
                  <c:v>56.290954999999997</c:v>
                </c:pt>
                <c:pt idx="602">
                  <c:v>57.136332000000003</c:v>
                </c:pt>
                <c:pt idx="603">
                  <c:v>56.943367000000002</c:v>
                </c:pt>
                <c:pt idx="604">
                  <c:v>56.741211</c:v>
                </c:pt>
                <c:pt idx="605">
                  <c:v>56.732024000000003</c:v>
                </c:pt>
                <c:pt idx="606">
                  <c:v>56.980119999999999</c:v>
                </c:pt>
                <c:pt idx="607">
                  <c:v>55.013703999999997</c:v>
                </c:pt>
                <c:pt idx="608">
                  <c:v>52.964588999999997</c:v>
                </c:pt>
                <c:pt idx="609">
                  <c:v>53.414845</c:v>
                </c:pt>
                <c:pt idx="610">
                  <c:v>53.589432000000002</c:v>
                </c:pt>
                <c:pt idx="611">
                  <c:v>54.333731</c:v>
                </c:pt>
                <c:pt idx="612">
                  <c:v>54.802360999999998</c:v>
                </c:pt>
                <c:pt idx="613">
                  <c:v>54.728852000000003</c:v>
                </c:pt>
                <c:pt idx="614">
                  <c:v>54.462373999999997</c:v>
                </c:pt>
                <c:pt idx="615">
                  <c:v>53.460788000000001</c:v>
                </c:pt>
                <c:pt idx="616">
                  <c:v>53.883474999999997</c:v>
                </c:pt>
                <c:pt idx="617">
                  <c:v>53.957529000000001</c:v>
                </c:pt>
                <c:pt idx="618">
                  <c:v>52.402397000000001</c:v>
                </c:pt>
                <c:pt idx="619">
                  <c:v>52.948543999999998</c:v>
                </c:pt>
                <c:pt idx="620">
                  <c:v>51.828479999999999</c:v>
                </c:pt>
                <c:pt idx="621">
                  <c:v>51.550775000000002</c:v>
                </c:pt>
                <c:pt idx="622">
                  <c:v>51.624831</c:v>
                </c:pt>
                <c:pt idx="623">
                  <c:v>51.226790999999999</c:v>
                </c:pt>
                <c:pt idx="624">
                  <c:v>51.726655000000001</c:v>
                </c:pt>
                <c:pt idx="625">
                  <c:v>52.541246000000001</c:v>
                </c:pt>
                <c:pt idx="626">
                  <c:v>52.291316999999999</c:v>
                </c:pt>
                <c:pt idx="627">
                  <c:v>52.569018</c:v>
                </c:pt>
                <c:pt idx="628">
                  <c:v>52.930031</c:v>
                </c:pt>
                <c:pt idx="629">
                  <c:v>53.216991</c:v>
                </c:pt>
                <c:pt idx="630">
                  <c:v>53.392868</c:v>
                </c:pt>
                <c:pt idx="631">
                  <c:v>53.318812000000001</c:v>
                </c:pt>
                <c:pt idx="632">
                  <c:v>52.633814999999998</c:v>
                </c:pt>
                <c:pt idx="633">
                  <c:v>52.837465000000002</c:v>
                </c:pt>
                <c:pt idx="634">
                  <c:v>52.985571999999998</c:v>
                </c:pt>
                <c:pt idx="635">
                  <c:v>52.976314000000002</c:v>
                </c:pt>
                <c:pt idx="636">
                  <c:v>53.448408999999998</c:v>
                </c:pt>
                <c:pt idx="637">
                  <c:v>53.846446</c:v>
                </c:pt>
                <c:pt idx="638">
                  <c:v>54.337054999999999</c:v>
                </c:pt>
                <c:pt idx="639">
                  <c:v>54.374082999999999</c:v>
                </c:pt>
                <c:pt idx="640">
                  <c:v>53.957529000000001</c:v>
                </c:pt>
                <c:pt idx="641">
                  <c:v>54.077863999999998</c:v>
                </c:pt>
                <c:pt idx="642">
                  <c:v>54.337054999999999</c:v>
                </c:pt>
                <c:pt idx="643">
                  <c:v>53.744624999999999</c:v>
                </c:pt>
                <c:pt idx="644">
                  <c:v>53.568744000000002</c:v>
                </c:pt>
                <c:pt idx="645">
                  <c:v>53.800162999999998</c:v>
                </c:pt>
                <c:pt idx="646">
                  <c:v>53.642800000000001</c:v>
                </c:pt>
                <c:pt idx="647">
                  <c:v>54.031581000000003</c:v>
                </c:pt>
                <c:pt idx="648">
                  <c:v>54.401851999999998</c:v>
                </c:pt>
                <c:pt idx="649">
                  <c:v>55.086849000000001</c:v>
                </c:pt>
                <c:pt idx="650">
                  <c:v>55.531174999999998</c:v>
                </c:pt>
                <c:pt idx="651">
                  <c:v>55.355294999999998</c:v>
                </c:pt>
                <c:pt idx="652">
                  <c:v>55.586714000000001</c:v>
                </c:pt>
                <c:pt idx="653">
                  <c:v>55.475633999999999</c:v>
                </c:pt>
                <c:pt idx="654">
                  <c:v>55.540430999999998</c:v>
                </c:pt>
                <c:pt idx="655">
                  <c:v>55.707051999999997</c:v>
                </c:pt>
                <c:pt idx="656">
                  <c:v>56.197657999999997</c:v>
                </c:pt>
                <c:pt idx="657">
                  <c:v>55.670023999999998</c:v>
                </c:pt>
                <c:pt idx="658">
                  <c:v>55.281243000000003</c:v>
                </c:pt>
                <c:pt idx="659">
                  <c:v>55.549686000000001</c:v>
                </c:pt>
                <c:pt idx="660">
                  <c:v>54.892457999999998</c:v>
                </c:pt>
                <c:pt idx="661">
                  <c:v>54.966513999999997</c:v>
                </c:pt>
                <c:pt idx="662">
                  <c:v>56.216172</c:v>
                </c:pt>
                <c:pt idx="663">
                  <c:v>56.456848999999998</c:v>
                </c:pt>
                <c:pt idx="664">
                  <c:v>55.901443</c:v>
                </c:pt>
                <c:pt idx="665">
                  <c:v>55.818131999999999</c:v>
                </c:pt>
                <c:pt idx="666">
                  <c:v>56.558669999999999</c:v>
                </c:pt>
                <c:pt idx="667">
                  <c:v>56.817861000000001</c:v>
                </c:pt>
                <c:pt idx="668">
                  <c:v>55.160904000000002</c:v>
                </c:pt>
                <c:pt idx="669">
                  <c:v>55.401578000000001</c:v>
                </c:pt>
                <c:pt idx="670">
                  <c:v>56.188403000000001</c:v>
                </c:pt>
                <c:pt idx="671">
                  <c:v>53.716852000000003</c:v>
                </c:pt>
                <c:pt idx="672">
                  <c:v>53.661313999999997</c:v>
                </c:pt>
                <c:pt idx="673">
                  <c:v>53.226246000000003</c:v>
                </c:pt>
                <c:pt idx="674">
                  <c:v>54.188948000000003</c:v>
                </c:pt>
                <c:pt idx="675">
                  <c:v>54.022326</c:v>
                </c:pt>
                <c:pt idx="676">
                  <c:v>54.114891999999998</c:v>
                </c:pt>
                <c:pt idx="677">
                  <c:v>53.929757000000002</c:v>
                </c:pt>
                <c:pt idx="678">
                  <c:v>54.374082999999999</c:v>
                </c:pt>
                <c:pt idx="679">
                  <c:v>53.874217999999999</c:v>
                </c:pt>
                <c:pt idx="680">
                  <c:v>54.686813000000001</c:v>
                </c:pt>
                <c:pt idx="681">
                  <c:v>55.340626999999998</c:v>
                </c:pt>
                <c:pt idx="682">
                  <c:v>56.34937</c:v>
                </c:pt>
                <c:pt idx="683">
                  <c:v>57.040542000000002</c:v>
                </c:pt>
                <c:pt idx="684">
                  <c:v>57.021861000000001</c:v>
                </c:pt>
                <c:pt idx="685">
                  <c:v>56.956479999999999</c:v>
                </c:pt>
                <c:pt idx="686">
                  <c:v>56.694955999999998</c:v>
                </c:pt>
                <c:pt idx="687">
                  <c:v>56.779018000000001</c:v>
                </c:pt>
                <c:pt idx="688">
                  <c:v>56.368046999999997</c:v>
                </c:pt>
                <c:pt idx="689">
                  <c:v>56.106523000000003</c:v>
                </c:pt>
                <c:pt idx="690">
                  <c:v>56.218603999999999</c:v>
                </c:pt>
                <c:pt idx="691">
                  <c:v>56.405408999999999</c:v>
                </c:pt>
                <c:pt idx="692">
                  <c:v>57.00318</c:v>
                </c:pt>
                <c:pt idx="693">
                  <c:v>57.049883999999999</c:v>
                </c:pt>
                <c:pt idx="694">
                  <c:v>56.564194000000001</c:v>
                </c:pt>
                <c:pt idx="695">
                  <c:v>56.863078999999999</c:v>
                </c:pt>
                <c:pt idx="696">
                  <c:v>57.862479999999998</c:v>
                </c:pt>
                <c:pt idx="697">
                  <c:v>58.460251</c:v>
                </c:pt>
                <c:pt idx="698">
                  <c:v>58.404209000000002</c:v>
                </c:pt>
                <c:pt idx="699">
                  <c:v>58.105322999999999</c:v>
                </c:pt>
                <c:pt idx="700">
                  <c:v>58.712437000000001</c:v>
                </c:pt>
                <c:pt idx="701">
                  <c:v>58.721775000000001</c:v>
                </c:pt>
                <c:pt idx="702">
                  <c:v>59.711837000000003</c:v>
                </c:pt>
                <c:pt idx="703">
                  <c:v>59.599755999999999</c:v>
                </c:pt>
                <c:pt idx="704">
                  <c:v>59.179445999999999</c:v>
                </c:pt>
                <c:pt idx="705">
                  <c:v>58.917921999999997</c:v>
                </c:pt>
                <c:pt idx="706">
                  <c:v>59.665137000000001</c:v>
                </c:pt>
                <c:pt idx="707">
                  <c:v>58.731118000000002</c:v>
                </c:pt>
                <c:pt idx="708">
                  <c:v>58.983302999999999</c:v>
                </c:pt>
                <c:pt idx="709">
                  <c:v>58.880560000000003</c:v>
                </c:pt>
                <c:pt idx="710">
                  <c:v>58.544313000000002</c:v>
                </c:pt>
                <c:pt idx="711">
                  <c:v>57.974561000000001</c:v>
                </c:pt>
                <c:pt idx="712">
                  <c:v>58.441569999999999</c:v>
                </c:pt>
                <c:pt idx="713">
                  <c:v>58.908580000000001</c:v>
                </c:pt>
                <c:pt idx="714">
                  <c:v>58.170704000000001</c:v>
                </c:pt>
                <c:pt idx="715">
                  <c:v>57.479531999999999</c:v>
                </c:pt>
                <c:pt idx="716">
                  <c:v>58.665737</c:v>
                </c:pt>
                <c:pt idx="717">
                  <c:v>57.535570999999997</c:v>
                </c:pt>
                <c:pt idx="718">
                  <c:v>56.592213000000001</c:v>
                </c:pt>
                <c:pt idx="719">
                  <c:v>56.452109</c:v>
                </c:pt>
                <c:pt idx="720">
                  <c:v>57.619633</c:v>
                </c:pt>
                <c:pt idx="721">
                  <c:v>56.022461</c:v>
                </c:pt>
                <c:pt idx="722">
                  <c:v>55.518090000000001</c:v>
                </c:pt>
                <c:pt idx="723">
                  <c:v>55.172504000000004</c:v>
                </c:pt>
                <c:pt idx="724">
                  <c:v>56.312007999999999</c:v>
                </c:pt>
                <c:pt idx="725">
                  <c:v>57.572932000000002</c:v>
                </c:pt>
                <c:pt idx="726">
                  <c:v>57.283389</c:v>
                </c:pt>
                <c:pt idx="727">
                  <c:v>57.937199</c:v>
                </c:pt>
                <c:pt idx="728">
                  <c:v>57.507550999999999</c:v>
                </c:pt>
                <c:pt idx="729">
                  <c:v>57.498213</c:v>
                </c:pt>
                <c:pt idx="730">
                  <c:v>56.648256000000003</c:v>
                </c:pt>
                <c:pt idx="731">
                  <c:v>56.872418000000003</c:v>
                </c:pt>
                <c:pt idx="732">
                  <c:v>57.703693999999999</c:v>
                </c:pt>
                <c:pt idx="733">
                  <c:v>57.741056</c:v>
                </c:pt>
                <c:pt idx="734">
                  <c:v>57.526232</c:v>
                </c:pt>
                <c:pt idx="735">
                  <c:v>57.320746999999997</c:v>
                </c:pt>
                <c:pt idx="736">
                  <c:v>57.087242000000003</c:v>
                </c:pt>
                <c:pt idx="737">
                  <c:v>57.806437000000003</c:v>
                </c:pt>
                <c:pt idx="738">
                  <c:v>59.935999000000002</c:v>
                </c:pt>
                <c:pt idx="739">
                  <c:v>61.196924000000003</c:v>
                </c:pt>
                <c:pt idx="740">
                  <c:v>61.383732000000002</c:v>
                </c:pt>
                <c:pt idx="741">
                  <c:v>62.317751000000001</c:v>
                </c:pt>
                <c:pt idx="742">
                  <c:v>63.046284</c:v>
                </c:pt>
                <c:pt idx="743">
                  <c:v>63.634714000000002</c:v>
                </c:pt>
                <c:pt idx="744">
                  <c:v>63.182935000000001</c:v>
                </c:pt>
                <c:pt idx="745">
                  <c:v>63.540596000000001</c:v>
                </c:pt>
                <c:pt idx="746">
                  <c:v>68.237195999999997</c:v>
                </c:pt>
                <c:pt idx="747">
                  <c:v>67.004222999999996</c:v>
                </c:pt>
                <c:pt idx="748">
                  <c:v>67.305407000000002</c:v>
                </c:pt>
                <c:pt idx="749">
                  <c:v>67.361877000000007</c:v>
                </c:pt>
                <c:pt idx="750">
                  <c:v>67.860713000000004</c:v>
                </c:pt>
                <c:pt idx="751">
                  <c:v>67.917190000000005</c:v>
                </c:pt>
                <c:pt idx="752">
                  <c:v>69.649000000000001</c:v>
                </c:pt>
                <c:pt idx="753">
                  <c:v>68.472496000000007</c:v>
                </c:pt>
                <c:pt idx="754">
                  <c:v>68.773680999999996</c:v>
                </c:pt>
                <c:pt idx="755">
                  <c:v>69.018395999999996</c:v>
                </c:pt>
                <c:pt idx="756">
                  <c:v>68.971333000000001</c:v>
                </c:pt>
                <c:pt idx="757">
                  <c:v>69.328993999999994</c:v>
                </c:pt>
                <c:pt idx="758">
                  <c:v>69.441934000000003</c:v>
                </c:pt>
                <c:pt idx="759">
                  <c:v>69.272516999999993</c:v>
                </c:pt>
                <c:pt idx="760">
                  <c:v>68.623092</c:v>
                </c:pt>
                <c:pt idx="761">
                  <c:v>69.206632999999997</c:v>
                </c:pt>
                <c:pt idx="762">
                  <c:v>68.143077000000005</c:v>
                </c:pt>
                <c:pt idx="763">
                  <c:v>68.896034999999998</c:v>
                </c:pt>
                <c:pt idx="764">
                  <c:v>68.03013</c:v>
                </c:pt>
                <c:pt idx="765">
                  <c:v>69.244281999999998</c:v>
                </c:pt>
                <c:pt idx="766">
                  <c:v>70.251368999999997</c:v>
                </c:pt>
                <c:pt idx="767">
                  <c:v>69.601937000000007</c:v>
                </c:pt>
                <c:pt idx="768">
                  <c:v>70.119601000000003</c:v>
                </c:pt>
                <c:pt idx="769">
                  <c:v>70.298432000000005</c:v>
                </c:pt>
                <c:pt idx="770">
                  <c:v>70.260783000000004</c:v>
                </c:pt>
                <c:pt idx="771">
                  <c:v>70.646671999999995</c:v>
                </c:pt>
                <c:pt idx="772">
                  <c:v>71.089039</c:v>
                </c:pt>
                <c:pt idx="773">
                  <c:v>71.258455999999995</c:v>
                </c:pt>
                <c:pt idx="774">
                  <c:v>71.446700000000007</c:v>
                </c:pt>
                <c:pt idx="775">
                  <c:v>70.900801000000001</c:v>
                </c:pt>
                <c:pt idx="776">
                  <c:v>69.630178999999998</c:v>
                </c:pt>
                <c:pt idx="777">
                  <c:v>69.620765000000006</c:v>
                </c:pt>
                <c:pt idx="778">
                  <c:v>72.256128000000004</c:v>
                </c:pt>
                <c:pt idx="779">
                  <c:v>72.594961999999995</c:v>
                </c:pt>
                <c:pt idx="780">
                  <c:v>71.936122999999995</c:v>
                </c:pt>
                <c:pt idx="781">
                  <c:v>72.124359999999996</c:v>
                </c:pt>
                <c:pt idx="782">
                  <c:v>71.484341999999998</c:v>
                </c:pt>
                <c:pt idx="783">
                  <c:v>69.959598</c:v>
                </c:pt>
                <c:pt idx="784">
                  <c:v>71.220806999999994</c:v>
                </c:pt>
                <c:pt idx="785">
                  <c:v>70.533732999999998</c:v>
                </c:pt>
                <c:pt idx="786">
                  <c:v>69.338401000000005</c:v>
                </c:pt>
                <c:pt idx="787">
                  <c:v>69.601937000000007</c:v>
                </c:pt>
                <c:pt idx="788">
                  <c:v>71.314925000000002</c:v>
                </c:pt>
                <c:pt idx="789">
                  <c:v>70.863151999999999</c:v>
                </c:pt>
                <c:pt idx="790">
                  <c:v>70.825502999999998</c:v>
                </c:pt>
                <c:pt idx="791">
                  <c:v>70.364316000000002</c:v>
                </c:pt>
                <c:pt idx="792">
                  <c:v>69.893715</c:v>
                </c:pt>
                <c:pt idx="793">
                  <c:v>71.051389999999998</c:v>
                </c:pt>
                <c:pt idx="794">
                  <c:v>69.281931</c:v>
                </c:pt>
                <c:pt idx="795">
                  <c:v>69.884299999999996</c:v>
                </c:pt>
                <c:pt idx="796">
                  <c:v>71.409051000000005</c:v>
                </c:pt>
                <c:pt idx="797">
                  <c:v>71.164337000000003</c:v>
                </c:pt>
                <c:pt idx="798">
                  <c:v>71.484341999999998</c:v>
                </c:pt>
                <c:pt idx="799">
                  <c:v>71.870238999999998</c:v>
                </c:pt>
                <c:pt idx="800">
                  <c:v>70.957271000000006</c:v>
                </c:pt>
                <c:pt idx="801">
                  <c:v>72.143187999999995</c:v>
                </c:pt>
                <c:pt idx="802">
                  <c:v>71.926709000000002</c:v>
                </c:pt>
                <c:pt idx="803">
                  <c:v>72.350254000000007</c:v>
                </c:pt>
                <c:pt idx="804">
                  <c:v>72.132304000000005</c:v>
                </c:pt>
                <c:pt idx="805">
                  <c:v>72.625060000000005</c:v>
                </c:pt>
                <c:pt idx="806">
                  <c:v>73.297864000000004</c:v>
                </c:pt>
                <c:pt idx="807">
                  <c:v>72.662965</c:v>
                </c:pt>
                <c:pt idx="808">
                  <c:v>72.843013999999997</c:v>
                </c:pt>
                <c:pt idx="809">
                  <c:v>72.672443000000001</c:v>
                </c:pt>
                <c:pt idx="810">
                  <c:v>72.918818000000002</c:v>
                </c:pt>
                <c:pt idx="811">
                  <c:v>73.108344000000002</c:v>
                </c:pt>
                <c:pt idx="812">
                  <c:v>72.871441000000004</c:v>
                </c:pt>
                <c:pt idx="813">
                  <c:v>72.805109000000002</c:v>
                </c:pt>
                <c:pt idx="814">
                  <c:v>73.610578000000004</c:v>
                </c:pt>
                <c:pt idx="815">
                  <c:v>73.913814000000002</c:v>
                </c:pt>
                <c:pt idx="816">
                  <c:v>73.648483999999996</c:v>
                </c:pt>
                <c:pt idx="817">
                  <c:v>74.103334000000004</c:v>
                </c:pt>
                <c:pt idx="818">
                  <c:v>73.165199000000001</c:v>
                </c:pt>
                <c:pt idx="819">
                  <c:v>74.453952999999998</c:v>
                </c:pt>
                <c:pt idx="820">
                  <c:v>73.601100000000002</c:v>
                </c:pt>
                <c:pt idx="821">
                  <c:v>73.705337999999998</c:v>
                </c:pt>
                <c:pt idx="822">
                  <c:v>75.145713999999998</c:v>
                </c:pt>
                <c:pt idx="823">
                  <c:v>75.031998000000002</c:v>
                </c:pt>
                <c:pt idx="824">
                  <c:v>76.273368000000005</c:v>
                </c:pt>
                <c:pt idx="825">
                  <c:v>76.785079999999994</c:v>
                </c:pt>
                <c:pt idx="826">
                  <c:v>76.813507999999999</c:v>
                </c:pt>
                <c:pt idx="827">
                  <c:v>76.377606</c:v>
                </c:pt>
                <c:pt idx="828">
                  <c:v>77.050410999999997</c:v>
                </c:pt>
                <c:pt idx="829">
                  <c:v>76.974607000000006</c:v>
                </c:pt>
                <c:pt idx="830">
                  <c:v>77.704266000000004</c:v>
                </c:pt>
                <c:pt idx="831">
                  <c:v>77.344176000000004</c:v>
                </c:pt>
                <c:pt idx="832">
                  <c:v>76.225992000000005</c:v>
                </c:pt>
                <c:pt idx="833">
                  <c:v>77.287313999999995</c:v>
                </c:pt>
                <c:pt idx="834">
                  <c:v>77.836931000000007</c:v>
                </c:pt>
                <c:pt idx="835">
                  <c:v>77.770599000000004</c:v>
                </c:pt>
                <c:pt idx="836">
                  <c:v>77.789547999999996</c:v>
                </c:pt>
                <c:pt idx="837">
                  <c:v>78.339164999999994</c:v>
                </c:pt>
                <c:pt idx="838">
                  <c:v>78.974063999999998</c:v>
                </c:pt>
                <c:pt idx="839">
                  <c:v>78.282311000000007</c:v>
                </c:pt>
                <c:pt idx="840">
                  <c:v>78.784543999999997</c:v>
                </c:pt>
                <c:pt idx="841">
                  <c:v>78.926687999999999</c:v>
                </c:pt>
                <c:pt idx="842">
                  <c:v>79.192018000000004</c:v>
                </c:pt>
                <c:pt idx="843">
                  <c:v>78.613973999999999</c:v>
                </c:pt>
                <c:pt idx="844">
                  <c:v>78.708734000000007</c:v>
                </c:pt>
                <c:pt idx="845">
                  <c:v>77.666360999999995</c:v>
                </c:pt>
                <c:pt idx="846">
                  <c:v>77.628455000000002</c:v>
                </c:pt>
                <c:pt idx="847">
                  <c:v>75.827989000000002</c:v>
                </c:pt>
                <c:pt idx="848">
                  <c:v>76.69032</c:v>
                </c:pt>
                <c:pt idx="849">
                  <c:v>76.993555999999998</c:v>
                </c:pt>
                <c:pt idx="850">
                  <c:v>77.078838000000005</c:v>
                </c:pt>
                <c:pt idx="851">
                  <c:v>77.637933000000004</c:v>
                </c:pt>
                <c:pt idx="852">
                  <c:v>78.367592000000002</c:v>
                </c:pt>
                <c:pt idx="853">
                  <c:v>77.116743</c:v>
                </c:pt>
                <c:pt idx="854">
                  <c:v>77.239937999999995</c:v>
                </c:pt>
                <c:pt idx="855">
                  <c:v>74.738240000000005</c:v>
                </c:pt>
                <c:pt idx="856">
                  <c:v>74.700334999999995</c:v>
                </c:pt>
                <c:pt idx="857">
                  <c:v>75.477377000000004</c:v>
                </c:pt>
                <c:pt idx="858">
                  <c:v>75.979611000000006</c:v>
                </c:pt>
                <c:pt idx="859">
                  <c:v>74.832999999999998</c:v>
                </c:pt>
                <c:pt idx="860">
                  <c:v>74.975143000000003</c:v>
                </c:pt>
                <c:pt idx="861">
                  <c:v>75.913278000000005</c:v>
                </c:pt>
                <c:pt idx="862">
                  <c:v>76.510272000000001</c:v>
                </c:pt>
                <c:pt idx="863">
                  <c:v>76.387084999999999</c:v>
                </c:pt>
                <c:pt idx="864">
                  <c:v>76.576604000000003</c:v>
                </c:pt>
                <c:pt idx="865">
                  <c:v>75.628990999999999</c:v>
                </c:pt>
                <c:pt idx="866">
                  <c:v>73.212581999999998</c:v>
                </c:pt>
                <c:pt idx="867">
                  <c:v>74.416048000000004</c:v>
                </c:pt>
                <c:pt idx="868">
                  <c:v>74.749923999999993</c:v>
                </c:pt>
                <c:pt idx="869">
                  <c:v>74.330192999999994</c:v>
                </c:pt>
                <c:pt idx="870">
                  <c:v>74.578216999999995</c:v>
                </c:pt>
                <c:pt idx="871">
                  <c:v>75.732471000000004</c:v>
                </c:pt>
                <c:pt idx="872">
                  <c:v>75.637079</c:v>
                </c:pt>
                <c:pt idx="873">
                  <c:v>75.436755000000005</c:v>
                </c:pt>
                <c:pt idx="874">
                  <c:v>76.600549999999998</c:v>
                </c:pt>
                <c:pt idx="875">
                  <c:v>76.362067999999994</c:v>
                </c:pt>
                <c:pt idx="876">
                  <c:v>75.665695999999997</c:v>
                </c:pt>
                <c:pt idx="877">
                  <c:v>75.846945000000005</c:v>
                </c:pt>
                <c:pt idx="878">
                  <c:v>76.314368000000002</c:v>
                </c:pt>
                <c:pt idx="879">
                  <c:v>76.638700999999998</c:v>
                </c:pt>
                <c:pt idx="880">
                  <c:v>76.276210000000006</c:v>
                </c:pt>
                <c:pt idx="881">
                  <c:v>75.551221999999996</c:v>
                </c:pt>
                <c:pt idx="882">
                  <c:v>75.255505999999997</c:v>
                </c:pt>
                <c:pt idx="883">
                  <c:v>75.265046999999996</c:v>
                </c:pt>
                <c:pt idx="884">
                  <c:v>75.999570000000006</c:v>
                </c:pt>
                <c:pt idx="885">
                  <c:v>76.381142999999994</c:v>
                </c:pt>
                <c:pt idx="886">
                  <c:v>75.808786999999995</c:v>
                </c:pt>
                <c:pt idx="887">
                  <c:v>76.743634</c:v>
                </c:pt>
                <c:pt idx="888">
                  <c:v>77.239681000000004</c:v>
                </c:pt>
                <c:pt idx="889">
                  <c:v>78.317618999999993</c:v>
                </c:pt>
                <c:pt idx="890">
                  <c:v>79.357405999999997</c:v>
                </c:pt>
                <c:pt idx="891">
                  <c:v>79.510030999999998</c:v>
                </c:pt>
                <c:pt idx="892">
                  <c:v>80.349494000000007</c:v>
                </c:pt>
                <c:pt idx="893">
                  <c:v>80.855074999999999</c:v>
                </c:pt>
                <c:pt idx="894">
                  <c:v>80.454419000000001</c:v>
                </c:pt>
                <c:pt idx="895">
                  <c:v>80.607050999999998</c:v>
                </c:pt>
                <c:pt idx="896">
                  <c:v>80.206402999999995</c:v>
                </c:pt>
                <c:pt idx="897">
                  <c:v>78.308077999999995</c:v>
                </c:pt>
                <c:pt idx="898">
                  <c:v>77.869270999999998</c:v>
                </c:pt>
                <c:pt idx="899">
                  <c:v>79.166616000000005</c:v>
                </c:pt>
                <c:pt idx="900">
                  <c:v>78.479785000000007</c:v>
                </c:pt>
                <c:pt idx="901">
                  <c:v>79.109381999999997</c:v>
                </c:pt>
                <c:pt idx="902">
                  <c:v>80.559352000000004</c:v>
                </c:pt>
                <c:pt idx="903">
                  <c:v>79.634045999999998</c:v>
                </c:pt>
                <c:pt idx="904">
                  <c:v>79.214314999999999</c:v>
                </c:pt>
                <c:pt idx="905">
                  <c:v>80.044235999999998</c:v>
                </c:pt>
                <c:pt idx="906">
                  <c:v>80.225477999999995</c:v>
                </c:pt>
                <c:pt idx="907">
                  <c:v>80.225477999999995</c:v>
                </c:pt>
                <c:pt idx="908">
                  <c:v>80.568893000000003</c:v>
                </c:pt>
                <c:pt idx="909">
                  <c:v>81.093558000000002</c:v>
                </c:pt>
                <c:pt idx="910">
                  <c:v>80.788300000000007</c:v>
                </c:pt>
                <c:pt idx="911">
                  <c:v>80.349494000000007</c:v>
                </c:pt>
                <c:pt idx="912">
                  <c:v>78.489327000000003</c:v>
                </c:pt>
                <c:pt idx="913">
                  <c:v>79.004448999999994</c:v>
                </c:pt>
                <c:pt idx="914">
                  <c:v>77.888354000000007</c:v>
                </c:pt>
                <c:pt idx="915">
                  <c:v>76.514692999999994</c:v>
                </c:pt>
                <c:pt idx="916">
                  <c:v>75.827861999999996</c:v>
                </c:pt>
                <c:pt idx="917">
                  <c:v>76.819950000000006</c:v>
                </c:pt>
                <c:pt idx="918">
                  <c:v>78.069595000000007</c:v>
                </c:pt>
                <c:pt idx="919">
                  <c:v>78.155452999999994</c:v>
                </c:pt>
                <c:pt idx="920">
                  <c:v>78.079137000000003</c:v>
                </c:pt>
                <c:pt idx="921">
                  <c:v>76.686400000000006</c:v>
                </c:pt>
                <c:pt idx="922">
                  <c:v>76.362067999999994</c:v>
                </c:pt>
                <c:pt idx="923">
                  <c:v>76.352525999999997</c:v>
                </c:pt>
                <c:pt idx="924">
                  <c:v>75.875562000000002</c:v>
                </c:pt>
                <c:pt idx="925">
                  <c:v>75.341363000000001</c:v>
                </c:pt>
                <c:pt idx="926">
                  <c:v>75.331822000000003</c:v>
                </c:pt>
                <c:pt idx="927">
                  <c:v>75.236429999999999</c:v>
                </c:pt>
                <c:pt idx="928">
                  <c:v>75.360439</c:v>
                </c:pt>
                <c:pt idx="929">
                  <c:v>75.350897000000003</c:v>
                </c:pt>
                <c:pt idx="930">
                  <c:v>75.694312999999994</c:v>
                </c:pt>
                <c:pt idx="931">
                  <c:v>75.876855000000006</c:v>
                </c:pt>
                <c:pt idx="932">
                  <c:v>77.144991000000005</c:v>
                </c:pt>
                <c:pt idx="933">
                  <c:v>77.692594999999997</c:v>
                </c:pt>
                <c:pt idx="934">
                  <c:v>77.490847000000002</c:v>
                </c:pt>
                <c:pt idx="935">
                  <c:v>75.319641000000004</c:v>
                </c:pt>
                <c:pt idx="936">
                  <c:v>72.322224000000006</c:v>
                </c:pt>
                <c:pt idx="937">
                  <c:v>71.034876999999994</c:v>
                </c:pt>
                <c:pt idx="938">
                  <c:v>73.820929000000007</c:v>
                </c:pt>
                <c:pt idx="939">
                  <c:v>74.791247999999996</c:v>
                </c:pt>
                <c:pt idx="940">
                  <c:v>74.964175999999995</c:v>
                </c:pt>
                <c:pt idx="941">
                  <c:v>74.656749000000005</c:v>
                </c:pt>
                <c:pt idx="942">
                  <c:v>72.427903000000001</c:v>
                </c:pt>
                <c:pt idx="943">
                  <c:v>74.022684999999996</c:v>
                </c:pt>
                <c:pt idx="944">
                  <c:v>74.406963000000005</c:v>
                </c:pt>
                <c:pt idx="945">
                  <c:v>73.417433000000003</c:v>
                </c:pt>
                <c:pt idx="946">
                  <c:v>75.300422999999995</c:v>
                </c:pt>
                <c:pt idx="947">
                  <c:v>74.128362999999993</c:v>
                </c:pt>
                <c:pt idx="948">
                  <c:v>74.041895999999994</c:v>
                </c:pt>
                <c:pt idx="949">
                  <c:v>74.820068000000006</c:v>
                </c:pt>
                <c:pt idx="950">
                  <c:v>74.118753999999996</c:v>
                </c:pt>
                <c:pt idx="951">
                  <c:v>74.762428</c:v>
                </c:pt>
                <c:pt idx="952">
                  <c:v>75.415711000000002</c:v>
                </c:pt>
                <c:pt idx="953">
                  <c:v>74.944964999999996</c:v>
                </c:pt>
                <c:pt idx="954">
                  <c:v>73.609578999999997</c:v>
                </c:pt>
                <c:pt idx="955">
                  <c:v>75.185141999999999</c:v>
                </c:pt>
                <c:pt idx="956">
                  <c:v>74.983394000000004</c:v>
                </c:pt>
                <c:pt idx="957">
                  <c:v>75.665497000000002</c:v>
                </c:pt>
                <c:pt idx="958">
                  <c:v>75.953705999999997</c:v>
                </c:pt>
                <c:pt idx="959">
                  <c:v>75.944103999999996</c:v>
                </c:pt>
                <c:pt idx="960">
                  <c:v>74.618319999999997</c:v>
                </c:pt>
                <c:pt idx="961">
                  <c:v>74.916145</c:v>
                </c:pt>
                <c:pt idx="962">
                  <c:v>75.569428000000002</c:v>
                </c:pt>
                <c:pt idx="963">
                  <c:v>76.386030000000005</c:v>
                </c:pt>
                <c:pt idx="964">
                  <c:v>76.405241000000004</c:v>
                </c:pt>
                <c:pt idx="965">
                  <c:v>76.386030000000005</c:v>
                </c:pt>
                <c:pt idx="966">
                  <c:v>75.031424999999999</c:v>
                </c:pt>
                <c:pt idx="967">
                  <c:v>75.473350999999994</c:v>
                </c:pt>
                <c:pt idx="968">
                  <c:v>75.598247999999998</c:v>
                </c:pt>
                <c:pt idx="969">
                  <c:v>75.780777999999998</c:v>
                </c:pt>
                <c:pt idx="970">
                  <c:v>76.097814</c:v>
                </c:pt>
                <c:pt idx="971">
                  <c:v>75.857635999999999</c:v>
                </c:pt>
                <c:pt idx="972">
                  <c:v>73.206075999999996</c:v>
                </c:pt>
                <c:pt idx="973">
                  <c:v>72.178116000000003</c:v>
                </c:pt>
                <c:pt idx="974">
                  <c:v>72.101264999999998</c:v>
                </c:pt>
                <c:pt idx="975">
                  <c:v>71.765011000000001</c:v>
                </c:pt>
                <c:pt idx="976">
                  <c:v>71.476802000000006</c:v>
                </c:pt>
                <c:pt idx="977">
                  <c:v>73.398222000000004</c:v>
                </c:pt>
                <c:pt idx="978">
                  <c:v>74.080325000000002</c:v>
                </c:pt>
                <c:pt idx="979">
                  <c:v>70.074167000000003</c:v>
                </c:pt>
                <c:pt idx="980">
                  <c:v>71.111727999999999</c:v>
                </c:pt>
                <c:pt idx="981">
                  <c:v>71.793837999999994</c:v>
                </c:pt>
                <c:pt idx="982">
                  <c:v>73.234903000000003</c:v>
                </c:pt>
                <c:pt idx="983">
                  <c:v>73.282933999999997</c:v>
                </c:pt>
                <c:pt idx="984">
                  <c:v>74.147574000000006</c:v>
                </c:pt>
                <c:pt idx="985">
                  <c:v>74.224433000000005</c:v>
                </c:pt>
                <c:pt idx="986">
                  <c:v>75.156322000000003</c:v>
                </c:pt>
                <c:pt idx="987">
                  <c:v>74.349322000000001</c:v>
                </c:pt>
                <c:pt idx="988">
                  <c:v>75.079464000000002</c:v>
                </c:pt>
                <c:pt idx="989">
                  <c:v>74.186003999999997</c:v>
                </c:pt>
                <c:pt idx="990">
                  <c:v>73.234903000000003</c:v>
                </c:pt>
                <c:pt idx="991">
                  <c:v>74.157183000000003</c:v>
                </c:pt>
                <c:pt idx="992">
                  <c:v>71.928336999999999</c:v>
                </c:pt>
                <c:pt idx="993">
                  <c:v>71.985977000000005</c:v>
                </c:pt>
                <c:pt idx="994">
                  <c:v>69.065419000000006</c:v>
                </c:pt>
                <c:pt idx="995">
                  <c:v>70.014303999999996</c:v>
                </c:pt>
                <c:pt idx="996">
                  <c:v>70.595260999999994</c:v>
                </c:pt>
                <c:pt idx="997">
                  <c:v>67.564627999999999</c:v>
                </c:pt>
                <c:pt idx="998">
                  <c:v>68.310186000000002</c:v>
                </c:pt>
                <c:pt idx="999">
                  <c:v>68.581294999999997</c:v>
                </c:pt>
                <c:pt idx="1000">
                  <c:v>69.985258000000002</c:v>
                </c:pt>
                <c:pt idx="1001">
                  <c:v>70.575891999999996</c:v>
                </c:pt>
                <c:pt idx="1002">
                  <c:v>70.837323999999995</c:v>
                </c:pt>
                <c:pt idx="1003">
                  <c:v>71.108434000000003</c:v>
                </c:pt>
                <c:pt idx="1004">
                  <c:v>70.198274999999995</c:v>
                </c:pt>
                <c:pt idx="1005">
                  <c:v>70.498429999999999</c:v>
                </c:pt>
                <c:pt idx="1006">
                  <c:v>69.646371000000002</c:v>
                </c:pt>
                <c:pt idx="1007">
                  <c:v>70.866371000000001</c:v>
                </c:pt>
                <c:pt idx="1008">
                  <c:v>71.553828999999993</c:v>
                </c:pt>
                <c:pt idx="1009">
                  <c:v>71.060017999999999</c:v>
                </c:pt>
                <c:pt idx="1010">
                  <c:v>70.353198000000006</c:v>
                </c:pt>
                <c:pt idx="1011">
                  <c:v>69.723832999999999</c:v>
                </c:pt>
                <c:pt idx="1012">
                  <c:v>70.072404000000006</c:v>
                </c:pt>
                <c:pt idx="1013">
                  <c:v>69.559224999999998</c:v>
                </c:pt>
                <c:pt idx="1014">
                  <c:v>70.411291000000006</c:v>
                </c:pt>
                <c:pt idx="1015">
                  <c:v>70.663038999999998</c:v>
                </c:pt>
                <c:pt idx="1016">
                  <c:v>71.457004999999995</c:v>
                </c:pt>
                <c:pt idx="1017">
                  <c:v>70.033672999999993</c:v>
                </c:pt>
                <c:pt idx="1018">
                  <c:v>69.104151999999999</c:v>
                </c:pt>
                <c:pt idx="1019">
                  <c:v>69.433355000000006</c:v>
                </c:pt>
                <c:pt idx="1020">
                  <c:v>70.304783</c:v>
                </c:pt>
                <c:pt idx="1021">
                  <c:v>71.311766000000006</c:v>
                </c:pt>
                <c:pt idx="1022">
                  <c:v>70.847002000000003</c:v>
                </c:pt>
                <c:pt idx="1023">
                  <c:v>70.556529999999995</c:v>
                </c:pt>
                <c:pt idx="1024">
                  <c:v>72.076685999999995</c:v>
                </c:pt>
                <c:pt idx="1025">
                  <c:v>71.282719999999998</c:v>
                </c:pt>
                <c:pt idx="1026">
                  <c:v>70.304783</c:v>
                </c:pt>
                <c:pt idx="1027">
                  <c:v>71.214941999999994</c:v>
                </c:pt>
                <c:pt idx="1028">
                  <c:v>72.463981000000004</c:v>
                </c:pt>
                <c:pt idx="1029">
                  <c:v>71.728115000000003</c:v>
                </c:pt>
                <c:pt idx="1030">
                  <c:v>71.534459999999996</c:v>
                </c:pt>
                <c:pt idx="1031">
                  <c:v>69.113829999999993</c:v>
                </c:pt>
                <c:pt idx="1032">
                  <c:v>70.120812999999998</c:v>
                </c:pt>
                <c:pt idx="1033">
                  <c:v>71.030972000000006</c:v>
                </c:pt>
                <c:pt idx="1034">
                  <c:v>69.365577000000002</c:v>
                </c:pt>
                <c:pt idx="1035">
                  <c:v>68.174631000000005</c:v>
                </c:pt>
                <c:pt idx="1036">
                  <c:v>67.855106000000006</c:v>
                </c:pt>
                <c:pt idx="1037">
                  <c:v>67.041770999999997</c:v>
                </c:pt>
                <c:pt idx="1038">
                  <c:v>65.444153</c:v>
                </c:pt>
                <c:pt idx="1039">
                  <c:v>66.460820999999996</c:v>
                </c:pt>
                <c:pt idx="1040">
                  <c:v>67.506535</c:v>
                </c:pt>
                <c:pt idx="1041">
                  <c:v>66.731930000000006</c:v>
                </c:pt>
                <c:pt idx="1042">
                  <c:v>68.203677999999996</c:v>
                </c:pt>
                <c:pt idx="1043">
                  <c:v>68.445740999999998</c:v>
                </c:pt>
                <c:pt idx="1044">
                  <c:v>68.736211999999995</c:v>
                </c:pt>
                <c:pt idx="1045">
                  <c:v>70.120812999999998</c:v>
                </c:pt>
                <c:pt idx="1046">
                  <c:v>70.517799999999994</c:v>
                </c:pt>
                <c:pt idx="1047">
                  <c:v>70.982556000000002</c:v>
                </c:pt>
                <c:pt idx="1048">
                  <c:v>70.266052000000002</c:v>
                </c:pt>
                <c:pt idx="1049">
                  <c:v>67.816374999999994</c:v>
                </c:pt>
                <c:pt idx="1050">
                  <c:v>67.351611000000005</c:v>
                </c:pt>
                <c:pt idx="1051">
                  <c:v>67.777643999999995</c:v>
                </c:pt>
                <c:pt idx="1052">
                  <c:v>67.642089999999996</c:v>
                </c:pt>
                <c:pt idx="1053">
                  <c:v>66.577014000000005</c:v>
                </c:pt>
                <c:pt idx="1054">
                  <c:v>65.889555999999999</c:v>
                </c:pt>
                <c:pt idx="1055">
                  <c:v>68.291214999999994</c:v>
                </c:pt>
                <c:pt idx="1056">
                  <c:v>69.804461000000003</c:v>
                </c:pt>
                <c:pt idx="1057">
                  <c:v>70.390231999999997</c:v>
                </c:pt>
                <c:pt idx="1058">
                  <c:v>70.810034999999999</c:v>
                </c:pt>
                <c:pt idx="1059">
                  <c:v>70.605016000000006</c:v>
                </c:pt>
                <c:pt idx="1060">
                  <c:v>70.751459999999994</c:v>
                </c:pt>
                <c:pt idx="1061">
                  <c:v>72.235411999999997</c:v>
                </c:pt>
                <c:pt idx="1062">
                  <c:v>75.115460999999996</c:v>
                </c:pt>
                <c:pt idx="1063">
                  <c:v>76.804430999999994</c:v>
                </c:pt>
                <c:pt idx="1064">
                  <c:v>76.570125000000004</c:v>
                </c:pt>
                <c:pt idx="1065">
                  <c:v>76.589646999999999</c:v>
                </c:pt>
                <c:pt idx="1066">
                  <c:v>79.040127999999996</c:v>
                </c:pt>
                <c:pt idx="1067">
                  <c:v>79.176806999999997</c:v>
                </c:pt>
                <c:pt idx="1068">
                  <c:v>77.819770000000005</c:v>
                </c:pt>
                <c:pt idx="1069">
                  <c:v>79.206095000000005</c:v>
                </c:pt>
                <c:pt idx="1070">
                  <c:v>78.903447999999997</c:v>
                </c:pt>
                <c:pt idx="1071">
                  <c:v>78.620323999999997</c:v>
                </c:pt>
                <c:pt idx="1072">
                  <c:v>79.284199000000001</c:v>
                </c:pt>
                <c:pt idx="1073">
                  <c:v>79.567323000000002</c:v>
                </c:pt>
                <c:pt idx="1074">
                  <c:v>79.928551999999996</c:v>
                </c:pt>
                <c:pt idx="1075">
                  <c:v>79.830916999999999</c:v>
                </c:pt>
                <c:pt idx="1076">
                  <c:v>79.713768000000002</c:v>
                </c:pt>
                <c:pt idx="1077">
                  <c:v>80.436216999999999</c:v>
                </c:pt>
                <c:pt idx="1078">
                  <c:v>81.051275000000004</c:v>
                </c:pt>
                <c:pt idx="1079">
                  <c:v>80.748627999999997</c:v>
                </c:pt>
                <c:pt idx="1080">
                  <c:v>80.250720000000001</c:v>
                </c:pt>
                <c:pt idx="1081">
                  <c:v>79.762576999999993</c:v>
                </c:pt>
                <c:pt idx="1082">
                  <c:v>79.567323000000002</c:v>
                </c:pt>
                <c:pt idx="1083">
                  <c:v>80.094519000000005</c:v>
                </c:pt>
                <c:pt idx="1084">
                  <c:v>80.836498000000006</c:v>
                </c:pt>
                <c:pt idx="1085">
                  <c:v>81.002465000000001</c:v>
                </c:pt>
                <c:pt idx="1086">
                  <c:v>81.617523000000006</c:v>
                </c:pt>
                <c:pt idx="1087">
                  <c:v>80.328824999999995</c:v>
                </c:pt>
                <c:pt idx="1088">
                  <c:v>80.797445999999994</c:v>
                </c:pt>
                <c:pt idx="1089">
                  <c:v>80.348354999999998</c:v>
                </c:pt>
                <c:pt idx="1090">
                  <c:v>80.153092999999998</c:v>
                </c:pt>
                <c:pt idx="1091">
                  <c:v>80.221433000000005</c:v>
                </c:pt>
                <c:pt idx="1092">
                  <c:v>79.635662999999994</c:v>
                </c:pt>
                <c:pt idx="1093">
                  <c:v>78.962023000000002</c:v>
                </c:pt>
                <c:pt idx="1094">
                  <c:v>77.878344999999996</c:v>
                </c:pt>
                <c:pt idx="1095">
                  <c:v>78.864395999999999</c:v>
                </c:pt>
                <c:pt idx="1096">
                  <c:v>79.625898000000007</c:v>
                </c:pt>
                <c:pt idx="1097">
                  <c:v>79.840682000000001</c:v>
                </c:pt>
                <c:pt idx="1098">
                  <c:v>80.641236000000006</c:v>
                </c:pt>
                <c:pt idx="1099">
                  <c:v>81.441790999999995</c:v>
                </c:pt>
                <c:pt idx="1100">
                  <c:v>81.988516000000004</c:v>
                </c:pt>
                <c:pt idx="1101">
                  <c:v>80.904837999999998</c:v>
                </c:pt>
                <c:pt idx="1102">
                  <c:v>80.787681000000006</c:v>
                </c:pt>
                <c:pt idx="1103">
                  <c:v>80.377641999999994</c:v>
                </c:pt>
                <c:pt idx="1104">
                  <c:v>80.641236000000006</c:v>
                </c:pt>
                <c:pt idx="1105">
                  <c:v>80.641236000000006</c:v>
                </c:pt>
                <c:pt idx="1106">
                  <c:v>81.314875999999998</c:v>
                </c:pt>
                <c:pt idx="1107">
                  <c:v>79.401356000000007</c:v>
                </c:pt>
                <c:pt idx="1108">
                  <c:v>77.614750999999998</c:v>
                </c:pt>
                <c:pt idx="1109">
                  <c:v>78.220050999999998</c:v>
                </c:pt>
                <c:pt idx="1110">
                  <c:v>78.093129000000005</c:v>
                </c:pt>
                <c:pt idx="1111">
                  <c:v>77.819770000000005</c:v>
                </c:pt>
                <c:pt idx="1112">
                  <c:v>76.277236000000002</c:v>
                </c:pt>
                <c:pt idx="1113">
                  <c:v>76.872771</c:v>
                </c:pt>
                <c:pt idx="1114">
                  <c:v>78.034554</c:v>
                </c:pt>
                <c:pt idx="1115">
                  <c:v>78.151711000000006</c:v>
                </c:pt>
                <c:pt idx="1116">
                  <c:v>73.904859999999999</c:v>
                </c:pt>
                <c:pt idx="1117">
                  <c:v>73.807232999999997</c:v>
                </c:pt>
                <c:pt idx="1118">
                  <c:v>72.128020000000006</c:v>
                </c:pt>
                <c:pt idx="1119">
                  <c:v>73.397048999999996</c:v>
                </c:pt>
                <c:pt idx="1120">
                  <c:v>72.413306000000006</c:v>
                </c:pt>
                <c:pt idx="1121">
                  <c:v>66.894508999999999</c:v>
                </c:pt>
                <c:pt idx="1122">
                  <c:v>65.969787999999994</c:v>
                </c:pt>
                <c:pt idx="1123">
                  <c:v>67.543781999999993</c:v>
                </c:pt>
                <c:pt idx="1124">
                  <c:v>66.825647000000004</c:v>
                </c:pt>
                <c:pt idx="1125">
                  <c:v>67.573294000000004</c:v>
                </c:pt>
                <c:pt idx="1126">
                  <c:v>68.153698000000006</c:v>
                </c:pt>
                <c:pt idx="1127">
                  <c:v>67.789717999999993</c:v>
                </c:pt>
                <c:pt idx="1128">
                  <c:v>67.779878999999994</c:v>
                </c:pt>
                <c:pt idx="1129">
                  <c:v>67.661827000000002</c:v>
                </c:pt>
                <c:pt idx="1130">
                  <c:v>67.297847000000004</c:v>
                </c:pt>
                <c:pt idx="1131">
                  <c:v>67.209305999999998</c:v>
                </c:pt>
                <c:pt idx="1132">
                  <c:v>67.533942999999994</c:v>
                </c:pt>
                <c:pt idx="1133">
                  <c:v>67.691338000000002</c:v>
                </c:pt>
                <c:pt idx="1134">
                  <c:v>67.130605000000003</c:v>
                </c:pt>
                <c:pt idx="1135">
                  <c:v>67.504431999999994</c:v>
                </c:pt>
                <c:pt idx="1136">
                  <c:v>66.589551</c:v>
                </c:pt>
                <c:pt idx="1137">
                  <c:v>66.776456999999994</c:v>
                </c:pt>
                <c:pt idx="1138">
                  <c:v>65.802554000000001</c:v>
                </c:pt>
                <c:pt idx="1139">
                  <c:v>65.654990999999995</c:v>
                </c:pt>
                <c:pt idx="1140">
                  <c:v>66.176372999999998</c:v>
                </c:pt>
                <c:pt idx="1141">
                  <c:v>65.891093999999995</c:v>
                </c:pt>
                <c:pt idx="1142">
                  <c:v>66.402636999999999</c:v>
                </c:pt>
                <c:pt idx="1143">
                  <c:v>66.884669000000002</c:v>
                </c:pt>
                <c:pt idx="1144">
                  <c:v>67.189633999999998</c:v>
                </c:pt>
                <c:pt idx="1145">
                  <c:v>67.740527999999998</c:v>
                </c:pt>
                <c:pt idx="1146">
                  <c:v>68.645570000000006</c:v>
                </c:pt>
                <c:pt idx="1147">
                  <c:v>68.222560000000001</c:v>
                </c:pt>
                <c:pt idx="1148">
                  <c:v>68.320932999999997</c:v>
                </c:pt>
                <c:pt idx="1149">
                  <c:v>68.606218999999996</c:v>
                </c:pt>
                <c:pt idx="1150">
                  <c:v>68.861993999999996</c:v>
                </c:pt>
                <c:pt idx="1151">
                  <c:v>68.684920000000005</c:v>
                </c:pt>
                <c:pt idx="1152">
                  <c:v>68.911184000000006</c:v>
                </c:pt>
                <c:pt idx="1153">
                  <c:v>68.606218999999996</c:v>
                </c:pt>
                <c:pt idx="1154">
                  <c:v>69.363704999999996</c:v>
                </c:pt>
                <c:pt idx="1155">
                  <c:v>68.950526999999994</c:v>
                </c:pt>
                <c:pt idx="1156">
                  <c:v>70.150694999999999</c:v>
                </c:pt>
                <c:pt idx="1157">
                  <c:v>71.360702000000003</c:v>
                </c:pt>
                <c:pt idx="1158">
                  <c:v>72.324764999999999</c:v>
                </c:pt>
                <c:pt idx="1159">
                  <c:v>71.980457000000001</c:v>
                </c:pt>
                <c:pt idx="1160">
                  <c:v>72.295254</c:v>
                </c:pt>
                <c:pt idx="1161">
                  <c:v>71.852573000000007</c:v>
                </c:pt>
                <c:pt idx="1162">
                  <c:v>72.757615000000001</c:v>
                </c:pt>
                <c:pt idx="1163">
                  <c:v>72.747775000000004</c:v>
                </c:pt>
                <c:pt idx="1164">
                  <c:v>73.269165000000001</c:v>
                </c:pt>
                <c:pt idx="1165">
                  <c:v>73.131433999999999</c:v>
                </c:pt>
                <c:pt idx="1166">
                  <c:v>73.702006999999995</c:v>
                </c:pt>
                <c:pt idx="1167">
                  <c:v>75.059577000000004</c:v>
                </c:pt>
                <c:pt idx="1168">
                  <c:v>74.980874999999997</c:v>
                </c:pt>
                <c:pt idx="1169">
                  <c:v>74.026644000000005</c:v>
                </c:pt>
                <c:pt idx="1170">
                  <c:v>73.574123</c:v>
                </c:pt>
                <c:pt idx="1171">
                  <c:v>74.105345</c:v>
                </c:pt>
                <c:pt idx="1172">
                  <c:v>74.282419000000004</c:v>
                </c:pt>
                <c:pt idx="1173">
                  <c:v>72.688753000000005</c:v>
                </c:pt>
                <c:pt idx="1174">
                  <c:v>72.895337999999995</c:v>
                </c:pt>
                <c:pt idx="1175">
                  <c:v>72.934689000000006</c:v>
                </c:pt>
                <c:pt idx="1176">
                  <c:v>73.721686000000005</c:v>
                </c:pt>
                <c:pt idx="1177">
                  <c:v>73.780708000000004</c:v>
                </c:pt>
                <c:pt idx="1178">
                  <c:v>71.429563000000002</c:v>
                </c:pt>
                <c:pt idx="1179">
                  <c:v>71.862413000000004</c:v>
                </c:pt>
                <c:pt idx="1180">
                  <c:v>72.806804999999997</c:v>
                </c:pt>
                <c:pt idx="1181">
                  <c:v>74.577537000000007</c:v>
                </c:pt>
                <c:pt idx="1182">
                  <c:v>74.894846999999999</c:v>
                </c:pt>
                <c:pt idx="1183">
                  <c:v>74.845271999999994</c:v>
                </c:pt>
                <c:pt idx="1184">
                  <c:v>70.036051</c:v>
                </c:pt>
                <c:pt idx="1185">
                  <c:v>69.708832000000001</c:v>
                </c:pt>
                <c:pt idx="1186">
                  <c:v>69.530344999999997</c:v>
                </c:pt>
                <c:pt idx="1187">
                  <c:v>69.798070999999993</c:v>
                </c:pt>
                <c:pt idx="1188">
                  <c:v>70.452524999999994</c:v>
                </c:pt>
                <c:pt idx="1189">
                  <c:v>71.126806999999999</c:v>
                </c:pt>
                <c:pt idx="1190">
                  <c:v>70.214538000000005</c:v>
                </c:pt>
                <c:pt idx="1191">
                  <c:v>69.758407000000005</c:v>
                </c:pt>
                <c:pt idx="1192">
                  <c:v>70.452524999999994</c:v>
                </c:pt>
                <c:pt idx="1193">
                  <c:v>69.798070999999993</c:v>
                </c:pt>
                <c:pt idx="1194">
                  <c:v>69.599755999999999</c:v>
                </c:pt>
                <c:pt idx="1195">
                  <c:v>69.986475999999996</c:v>
                </c:pt>
                <c:pt idx="1196">
                  <c:v>70.214538000000005</c:v>
                </c:pt>
                <c:pt idx="1197">
                  <c:v>69.510508999999999</c:v>
                </c:pt>
                <c:pt idx="1198">
                  <c:v>69.708832000000001</c:v>
                </c:pt>
                <c:pt idx="1199">
                  <c:v>68.875891999999993</c:v>
                </c:pt>
                <c:pt idx="1200">
                  <c:v>68.419760999999994</c:v>
                </c:pt>
                <c:pt idx="1201">
                  <c:v>68.717241000000001</c:v>
                </c:pt>
                <c:pt idx="1202">
                  <c:v>68.360268000000005</c:v>
                </c:pt>
                <c:pt idx="1203">
                  <c:v>67.626485000000002</c:v>
                </c:pt>
                <c:pt idx="1204">
                  <c:v>68.627994000000001</c:v>
                </c:pt>
                <c:pt idx="1205">
                  <c:v>68.647829999999999</c:v>
                </c:pt>
                <c:pt idx="1206">
                  <c:v>68.310685000000007</c:v>
                </c:pt>
                <c:pt idx="1207">
                  <c:v>68.042958999999996</c:v>
                </c:pt>
                <c:pt idx="1208">
                  <c:v>68.885810000000006</c:v>
                </c:pt>
                <c:pt idx="1209">
                  <c:v>67.983458999999996</c:v>
                </c:pt>
                <c:pt idx="1210">
                  <c:v>68.191692000000003</c:v>
                </c:pt>
                <c:pt idx="1211">
                  <c:v>66.654730999999998</c:v>
                </c:pt>
                <c:pt idx="1212">
                  <c:v>67.715732000000003</c:v>
                </c:pt>
                <c:pt idx="1213">
                  <c:v>67.249684000000002</c:v>
                </c:pt>
                <c:pt idx="1214">
                  <c:v>67.150525999999999</c:v>
                </c:pt>
                <c:pt idx="1215">
                  <c:v>68.102452</c:v>
                </c:pt>
                <c:pt idx="1216">
                  <c:v>68.102452</c:v>
                </c:pt>
                <c:pt idx="1217">
                  <c:v>68.072705999999997</c:v>
                </c:pt>
                <c:pt idx="1218">
                  <c:v>67.170354000000003</c:v>
                </c:pt>
                <c:pt idx="1219">
                  <c:v>67.834726000000003</c:v>
                </c:pt>
                <c:pt idx="1220">
                  <c:v>68.459424999999996</c:v>
                </c:pt>
                <c:pt idx="1221">
                  <c:v>68.280939000000004</c:v>
                </c:pt>
                <c:pt idx="1222">
                  <c:v>67.814890000000005</c:v>
                </c:pt>
                <c:pt idx="1223">
                  <c:v>67.289348000000004</c:v>
                </c:pt>
                <c:pt idx="1224">
                  <c:v>67.319095000000004</c:v>
                </c:pt>
                <c:pt idx="1225">
                  <c:v>67.537245999999996</c:v>
                </c:pt>
                <c:pt idx="1226">
                  <c:v>66.674559000000002</c:v>
                </c:pt>
                <c:pt idx="1227">
                  <c:v>66.793553000000003</c:v>
                </c:pt>
                <c:pt idx="1228">
                  <c:v>66.962120999999996</c:v>
                </c:pt>
                <c:pt idx="1229">
                  <c:v>67.140608</c:v>
                </c:pt>
                <c:pt idx="1230">
                  <c:v>67.656238999999999</c:v>
                </c:pt>
                <c:pt idx="1231">
                  <c:v>67.685986</c:v>
                </c:pt>
                <c:pt idx="1232">
                  <c:v>67.378587999999993</c:v>
                </c:pt>
                <c:pt idx="1233">
                  <c:v>68.013204999999999</c:v>
                </c:pt>
                <c:pt idx="1234">
                  <c:v>67.051367999999997</c:v>
                </c:pt>
                <c:pt idx="1235">
                  <c:v>68.251192000000003</c:v>
                </c:pt>
                <c:pt idx="1236">
                  <c:v>68.152034999999998</c:v>
                </c:pt>
                <c:pt idx="1237">
                  <c:v>67.210019000000003</c:v>
                </c:pt>
                <c:pt idx="1238">
                  <c:v>67.685986</c:v>
                </c:pt>
                <c:pt idx="1239">
                  <c:v>66.109352999999999</c:v>
                </c:pt>
                <c:pt idx="1240">
                  <c:v>65.970530999999994</c:v>
                </c:pt>
                <c:pt idx="1241">
                  <c:v>66.962120999999996</c:v>
                </c:pt>
                <c:pt idx="1242">
                  <c:v>66.486161999999993</c:v>
                </c:pt>
                <c:pt idx="1243">
                  <c:v>68.231356000000005</c:v>
                </c:pt>
                <c:pt idx="1244">
                  <c:v>69.946811999999994</c:v>
                </c:pt>
                <c:pt idx="1245">
                  <c:v>70.749998000000005</c:v>
                </c:pt>
                <c:pt idx="1246">
                  <c:v>72.169998000000007</c:v>
                </c:pt>
                <c:pt idx="1247">
                  <c:v>71.440002000000007</c:v>
                </c:pt>
                <c:pt idx="1248">
                  <c:v>76.029999000000004</c:v>
                </c:pt>
                <c:pt idx="1249">
                  <c:v>76.129997000000003</c:v>
                </c:pt>
                <c:pt idx="1250">
                  <c:v>76.190002000000007</c:v>
                </c:pt>
                <c:pt idx="1251">
                  <c:v>76.510002</c:v>
                </c:pt>
                <c:pt idx="1252">
                  <c:v>77.870002999999997</c:v>
                </c:pt>
                <c:pt idx="1253">
                  <c:v>78.480002999999996</c:v>
                </c:pt>
                <c:pt idx="1254">
                  <c:v>78.610000999999997</c:v>
                </c:pt>
                <c:pt idx="1255">
                  <c:v>77.720000999999996</c:v>
                </c:pt>
                <c:pt idx="1256">
                  <c:v>78.410004000000001</c:v>
                </c:pt>
                <c:pt idx="1257">
                  <c:v>77.239998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73-42E8-A8A6-22FE8E3FB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823936"/>
        <c:axId val="699818360"/>
      </c:lineChart>
      <c:lineChart>
        <c:grouping val="standard"/>
        <c:varyColors val="0"/>
        <c:ser>
          <c:idx val="6"/>
          <c:order val="6"/>
          <c:tx>
            <c:strRef>
              <c:f>'Target-Stocks'!$H$1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'Target-Stocks'!$H$2:$H$1258</c:f>
              <c:numCache>
                <c:formatCode>General</c:formatCode>
                <c:ptCount val="1257"/>
                <c:pt idx="1">
                  <c:v>1.3900997232847535E-2</c:v>
                </c:pt>
                <c:pt idx="2">
                  <c:v>8.2862874649888094E-3</c:v>
                </c:pt>
                <c:pt idx="3">
                  <c:v>6.3563500482595806E-3</c:v>
                </c:pt>
                <c:pt idx="4">
                  <c:v>9.8285108485872269E-3</c:v>
                </c:pt>
                <c:pt idx="5">
                  <c:v>-1.3375572338975399E-2</c:v>
                </c:pt>
                <c:pt idx="6">
                  <c:v>5.6086896257717645E-4</c:v>
                </c:pt>
                <c:pt idx="7">
                  <c:v>-5.6086896257731317E-4</c:v>
                </c:pt>
                <c:pt idx="8">
                  <c:v>-1.2420185076842984E-2</c:v>
                </c:pt>
                <c:pt idx="9">
                  <c:v>-6.2684563557616575E-3</c:v>
                </c:pt>
                <c:pt idx="10">
                  <c:v>-7.8431798736183656E-3</c:v>
                </c:pt>
                <c:pt idx="11">
                  <c:v>2.4935440459934051E-3</c:v>
                </c:pt>
                <c:pt idx="12">
                  <c:v>-1.4666449777438252E-2</c:v>
                </c:pt>
                <c:pt idx="13">
                  <c:v>6.587894920105794E-3</c:v>
                </c:pt>
                <c:pt idx="14">
                  <c:v>-1.1593682596941735E-3</c:v>
                </c:pt>
                <c:pt idx="15">
                  <c:v>-8.7387874565605875E-3</c:v>
                </c:pt>
                <c:pt idx="16">
                  <c:v>8.3519954544545687E-3</c:v>
                </c:pt>
                <c:pt idx="17">
                  <c:v>7.8990897216901362E-3</c:v>
                </c:pt>
                <c:pt idx="18">
                  <c:v>-7.7057194427392886E-3</c:v>
                </c:pt>
                <c:pt idx="19">
                  <c:v>-5.8028972255346747E-4</c:v>
                </c:pt>
                <c:pt idx="20">
                  <c:v>-8.9407632734211009E-3</c:v>
                </c:pt>
                <c:pt idx="21">
                  <c:v>-1.9543249461750158E-3</c:v>
                </c:pt>
                <c:pt idx="22">
                  <c:v>-2.2152770022579961E-2</c:v>
                </c:pt>
                <c:pt idx="23">
                  <c:v>-3.0253085751300805E-2</c:v>
                </c:pt>
                <c:pt idx="24">
                  <c:v>9.0294641288788426E-3</c:v>
                </c:pt>
                <c:pt idx="25">
                  <c:v>-7.7933309668197746E-3</c:v>
                </c:pt>
                <c:pt idx="26">
                  <c:v>4.5193343223949309E-3</c:v>
                </c:pt>
                <c:pt idx="27">
                  <c:v>4.9069489367423186E-3</c:v>
                </c:pt>
                <c:pt idx="28">
                  <c:v>1.5783445043802549E-2</c:v>
                </c:pt>
                <c:pt idx="29">
                  <c:v>2.0070681838004278E-4</c:v>
                </c:pt>
                <c:pt idx="30">
                  <c:v>1.203648988549477E-3</c:v>
                </c:pt>
                <c:pt idx="31">
                  <c:v>-2.0053445215910558E-4</c:v>
                </c:pt>
                <c:pt idx="32">
                  <c:v>2.0443337848236508E-2</c:v>
                </c:pt>
                <c:pt idx="33">
                  <c:v>-1.4445736023885481E-2</c:v>
                </c:pt>
                <c:pt idx="34">
                  <c:v>-3.9867562187249797E-4</c:v>
                </c:pt>
                <c:pt idx="35">
                  <c:v>1.1893091938609407E-2</c:v>
                </c:pt>
                <c:pt idx="36">
                  <c:v>7.6553344562201014E-3</c:v>
                </c:pt>
                <c:pt idx="37">
                  <c:v>-1.2593616993108146E-2</c:v>
                </c:pt>
                <c:pt idx="38">
                  <c:v>-8.9508505145916451E-3</c:v>
                </c:pt>
                <c:pt idx="39">
                  <c:v>5.578869094243241E-3</c:v>
                </c:pt>
                <c:pt idx="40">
                  <c:v>9.4918463219737289E-3</c:v>
                </c:pt>
                <c:pt idx="41">
                  <c:v>1.1933947621433851E-2</c:v>
                </c:pt>
                <c:pt idx="42">
                  <c:v>1.1216552937930051E-2</c:v>
                </c:pt>
                <c:pt idx="43">
                  <c:v>2.6886939822329124E-3</c:v>
                </c:pt>
                <c:pt idx="44">
                  <c:v>-1.7276128984295076E-3</c:v>
                </c:pt>
                <c:pt idx="45">
                  <c:v>6.8926155805545545E-3</c:v>
                </c:pt>
                <c:pt idx="46">
                  <c:v>3.0482034888353279E-3</c:v>
                </c:pt>
                <c:pt idx="47">
                  <c:v>2.4698568885970179E-3</c:v>
                </c:pt>
                <c:pt idx="48">
                  <c:v>-5.1365072544152799E-3</c:v>
                </c:pt>
                <c:pt idx="49">
                  <c:v>4.4023366595368043E-3</c:v>
                </c:pt>
                <c:pt idx="50">
                  <c:v>-1.7203489803157943E-3</c:v>
                </c:pt>
                <c:pt idx="51">
                  <c:v>-8.8394006305260887E-3</c:v>
                </c:pt>
                <c:pt idx="52">
                  <c:v>2.313455904513235E-3</c:v>
                </c:pt>
                <c:pt idx="53">
                  <c:v>1.3579627268380136E-2</c:v>
                </c:pt>
                <c:pt idx="54">
                  <c:v>-1.9014890262813214E-3</c:v>
                </c:pt>
                <c:pt idx="55">
                  <c:v>8.1509416026183754E-3</c:v>
                </c:pt>
                <c:pt idx="56">
                  <c:v>2.8474954695759624E-2</c:v>
                </c:pt>
                <c:pt idx="57">
                  <c:v>1.3124530795609423E-2</c:v>
                </c:pt>
                <c:pt idx="58">
                  <c:v>1.6285181215215591E-3</c:v>
                </c:pt>
                <c:pt idx="59">
                  <c:v>1.257647257527288E-2</c:v>
                </c:pt>
                <c:pt idx="60">
                  <c:v>1.2067580535574073E-2</c:v>
                </c:pt>
                <c:pt idx="61">
                  <c:v>1.2340311921492481E-3</c:v>
                </c:pt>
                <c:pt idx="62">
                  <c:v>-2.9995354999625529E-3</c:v>
                </c:pt>
                <c:pt idx="63">
                  <c:v>1.9419337764719042E-3</c:v>
                </c:pt>
                <c:pt idx="64">
                  <c:v>-3.710560603379342E-3</c:v>
                </c:pt>
                <c:pt idx="65">
                  <c:v>2.6517786875507074E-3</c:v>
                </c:pt>
                <c:pt idx="66">
                  <c:v>1.0362784541252673E-2</c:v>
                </c:pt>
                <c:pt idx="67">
                  <c:v>8.0056018861765898E-3</c:v>
                </c:pt>
                <c:pt idx="68">
                  <c:v>5.0142904347499984E-3</c:v>
                </c:pt>
                <c:pt idx="69">
                  <c:v>8.5866888628992246E-3</c:v>
                </c:pt>
                <c:pt idx="70">
                  <c:v>2.0498624800358704E-3</c:v>
                </c:pt>
                <c:pt idx="71">
                  <c:v>2.5564769574378124E-3</c:v>
                </c:pt>
                <c:pt idx="72">
                  <c:v>-5.8040342762781371E-3</c:v>
                </c:pt>
                <c:pt idx="73">
                  <c:v>-6.8507519065588219E-4</c:v>
                </c:pt>
                <c:pt idx="74">
                  <c:v>-6.1866523279072872E-3</c:v>
                </c:pt>
                <c:pt idx="75">
                  <c:v>-7.6137875513510858E-3</c:v>
                </c:pt>
                <c:pt idx="76">
                  <c:v>6.2337888862526039E-3</c:v>
                </c:pt>
                <c:pt idx="77">
                  <c:v>4.4781091548004833E-3</c:v>
                </c:pt>
                <c:pt idx="78">
                  <c:v>1.1448254771455045E-2</c:v>
                </c:pt>
                <c:pt idx="79">
                  <c:v>-1.1448254771455002E-2</c:v>
                </c:pt>
                <c:pt idx="80">
                  <c:v>-5.1566602399846925E-4</c:v>
                </c:pt>
                <c:pt idx="81">
                  <c:v>-3.0997109712354023E-3</c:v>
                </c:pt>
                <c:pt idx="82">
                  <c:v>4.9892727201163141E-3</c:v>
                </c:pt>
                <c:pt idx="83">
                  <c:v>3.4318409570967268E-4</c:v>
                </c:pt>
                <c:pt idx="84">
                  <c:v>-7.058646354215963E-3</c:v>
                </c:pt>
                <c:pt idx="85">
                  <c:v>-1.0372050587374529E-3</c:v>
                </c:pt>
                <c:pt idx="86">
                  <c:v>-1.7309704147834104E-3</c:v>
                </c:pt>
                <c:pt idx="87">
                  <c:v>-3.4710350357825851E-3</c:v>
                </c:pt>
                <c:pt idx="88">
                  <c:v>-1.966352891585909E-2</c:v>
                </c:pt>
                <c:pt idx="89">
                  <c:v>1.4084718359383835E-2</c:v>
                </c:pt>
                <c:pt idx="90">
                  <c:v>1.2681478444601931E-2</c:v>
                </c:pt>
                <c:pt idx="91">
                  <c:v>-8.6685670366079982E-3</c:v>
                </c:pt>
                <c:pt idx="92">
                  <c:v>-6.9674966140984777E-4</c:v>
                </c:pt>
                <c:pt idx="93">
                  <c:v>3.652477206350441E-3</c:v>
                </c:pt>
                <c:pt idx="94">
                  <c:v>-3.8267255746357045E-3</c:v>
                </c:pt>
                <c:pt idx="95">
                  <c:v>-1.0335553958385658E-2</c:v>
                </c:pt>
                <c:pt idx="96">
                  <c:v>8.5912388032349483E-3</c:v>
                </c:pt>
                <c:pt idx="97">
                  <c:v>-1.1236064481158804E-2</c:v>
                </c:pt>
                <c:pt idx="98">
                  <c:v>1.5877225927431742E-3</c:v>
                </c:pt>
                <c:pt idx="99">
                  <c:v>1.7612315668576889E-3</c:v>
                </c:pt>
                <c:pt idx="100">
                  <c:v>1.1546648537647839E-2</c:v>
                </c:pt>
                <c:pt idx="101">
                  <c:v>1.3304671458196393E-2</c:v>
                </c:pt>
                <c:pt idx="102">
                  <c:v>-5.5077550018298328E-3</c:v>
                </c:pt>
                <c:pt idx="103">
                  <c:v>1.2074242140959147E-3</c:v>
                </c:pt>
                <c:pt idx="104">
                  <c:v>-5.1726650553188909E-4</c:v>
                </c:pt>
                <c:pt idx="105">
                  <c:v>-2.4972924327282042E-2</c:v>
                </c:pt>
                <c:pt idx="106">
                  <c:v>-1.6043090330644803E-2</c:v>
                </c:pt>
                <c:pt idx="107">
                  <c:v>1.9746416717807904E-3</c:v>
                </c:pt>
                <c:pt idx="108">
                  <c:v>-3.7732519409110965E-3</c:v>
                </c:pt>
                <c:pt idx="109">
                  <c:v>-4.8723386678760075E-3</c:v>
                </c:pt>
                <c:pt idx="110">
                  <c:v>5.4258606907691938E-4</c:v>
                </c:pt>
                <c:pt idx="111">
                  <c:v>2.1672196422649588E-3</c:v>
                </c:pt>
                <c:pt idx="112">
                  <c:v>-3.816480707151116E-3</c:v>
                </c:pt>
                <c:pt idx="113">
                  <c:v>2.9091543582117621E-3</c:v>
                </c:pt>
                <c:pt idx="114">
                  <c:v>4.3478011770204956E-3</c:v>
                </c:pt>
                <c:pt idx="115">
                  <c:v>-9.2618265439222292E-3</c:v>
                </c:pt>
                <c:pt idx="116">
                  <c:v>1.1789331295927467E-2</c:v>
                </c:pt>
                <c:pt idx="117">
                  <c:v>6.6493676543622135E-3</c:v>
                </c:pt>
                <c:pt idx="118">
                  <c:v>1.49335626539397E-2</c:v>
                </c:pt>
                <c:pt idx="119">
                  <c:v>1.9391918022930196E-3</c:v>
                </c:pt>
                <c:pt idx="120">
                  <c:v>8.2434961729276751E-3</c:v>
                </c:pt>
                <c:pt idx="121">
                  <c:v>6.4420749954136334E-3</c:v>
                </c:pt>
                <c:pt idx="122">
                  <c:v>8.8121909078415217E-3</c:v>
                </c:pt>
                <c:pt idx="123">
                  <c:v>-5.8661375539867189E-3</c:v>
                </c:pt>
                <c:pt idx="124">
                  <c:v>2.0743157882161917E-3</c:v>
                </c:pt>
                <c:pt idx="125">
                  <c:v>-1.2336157004894854E-2</c:v>
                </c:pt>
                <c:pt idx="126">
                  <c:v>6.4476681351837333E-3</c:v>
                </c:pt>
                <c:pt idx="127">
                  <c:v>-4.3519986740395344E-3</c:v>
                </c:pt>
                <c:pt idx="128">
                  <c:v>3.1353517080054891E-3</c:v>
                </c:pt>
                <c:pt idx="129">
                  <c:v>-3.1353517080055155E-3</c:v>
                </c:pt>
                <c:pt idx="130">
                  <c:v>3.2271957406316915E-2</c:v>
                </c:pt>
                <c:pt idx="131">
                  <c:v>-8.481801328330452E-3</c:v>
                </c:pt>
                <c:pt idx="132">
                  <c:v>-9.2419136700963491E-3</c:v>
                </c:pt>
                <c:pt idx="133">
                  <c:v>-1.8931357356878535E-3</c:v>
                </c:pt>
                <c:pt idx="134">
                  <c:v>8.57638768107182E-3</c:v>
                </c:pt>
                <c:pt idx="135">
                  <c:v>-8.5432473029234781E-4</c:v>
                </c:pt>
                <c:pt idx="136">
                  <c:v>-5.1293374048790768E-4</c:v>
                </c:pt>
                <c:pt idx="137">
                  <c:v>3.9259201954925963E-3</c:v>
                </c:pt>
                <c:pt idx="138">
                  <c:v>-3.4129864550046982E-3</c:v>
                </c:pt>
                <c:pt idx="139">
                  <c:v>-1.8982439817718161E-2</c:v>
                </c:pt>
                <c:pt idx="140">
                  <c:v>2.7835781298586179E-3</c:v>
                </c:pt>
                <c:pt idx="141">
                  <c:v>-5.7496779226114229E-3</c:v>
                </c:pt>
                <c:pt idx="142">
                  <c:v>6.9650574109835946E-3</c:v>
                </c:pt>
                <c:pt idx="143">
                  <c:v>-1.2153794883721391E-3</c:v>
                </c:pt>
                <c:pt idx="144">
                  <c:v>-1.7388651789859498E-3</c:v>
                </c:pt>
                <c:pt idx="145">
                  <c:v>1.2624466700418616E-2</c:v>
                </c:pt>
                <c:pt idx="146">
                  <c:v>1.373891495152566E-3</c:v>
                </c:pt>
                <c:pt idx="147">
                  <c:v>-8.4447176254709155E-3</c:v>
                </c:pt>
                <c:pt idx="148">
                  <c:v>-1.0963249570701702E-2</c:v>
                </c:pt>
                <c:pt idx="149">
                  <c:v>1.5969751431223849E-2</c:v>
                </c:pt>
                <c:pt idx="150">
                  <c:v>-5.1673292752945417E-4</c:v>
                </c:pt>
                <c:pt idx="151">
                  <c:v>2.0295715471129034E-2</c:v>
                </c:pt>
                <c:pt idx="152">
                  <c:v>9.4102794711571347E-3</c:v>
                </c:pt>
                <c:pt idx="153">
                  <c:v>1.5041399135432847E-3</c:v>
                </c:pt>
                <c:pt idx="154">
                  <c:v>3.3985047439835325E-2</c:v>
                </c:pt>
                <c:pt idx="155">
                  <c:v>-7.2904490927392634E-3</c:v>
                </c:pt>
                <c:pt idx="156">
                  <c:v>-3.9101004863939127E-3</c:v>
                </c:pt>
                <c:pt idx="157">
                  <c:v>2.1198710412927905E-3</c:v>
                </c:pt>
                <c:pt idx="158">
                  <c:v>-2.2830986562595267E-3</c:v>
                </c:pt>
                <c:pt idx="159">
                  <c:v>1.9572527351950793E-3</c:v>
                </c:pt>
                <c:pt idx="160">
                  <c:v>-1.5269993997851204E-2</c:v>
                </c:pt>
                <c:pt idx="161">
                  <c:v>1.8183428643780604E-3</c:v>
                </c:pt>
                <c:pt idx="162">
                  <c:v>-3.1427991207602416E-3</c:v>
                </c:pt>
                <c:pt idx="163">
                  <c:v>1.1530353413247263E-2</c:v>
                </c:pt>
                <c:pt idx="164">
                  <c:v>7.5053294546766503E-3</c:v>
                </c:pt>
                <c:pt idx="165">
                  <c:v>8.4170252168553113E-3</c:v>
                </c:pt>
                <c:pt idx="166">
                  <c:v>-2.2659690004818215E-2</c:v>
                </c:pt>
                <c:pt idx="167">
                  <c:v>-4.9482103262430788E-4</c:v>
                </c:pt>
                <c:pt idx="168">
                  <c:v>2.2025573372332331E-2</c:v>
                </c:pt>
                <c:pt idx="169">
                  <c:v>6.2736242757520577E-3</c:v>
                </c:pt>
                <c:pt idx="170">
                  <c:v>4.809447762091759E-4</c:v>
                </c:pt>
                <c:pt idx="171">
                  <c:v>3.9990482830387581E-3</c:v>
                </c:pt>
                <c:pt idx="172">
                  <c:v>4.7778323654609611E-3</c:v>
                </c:pt>
                <c:pt idx="173">
                  <c:v>-3.9799490907992986E-3</c:v>
                </c:pt>
                <c:pt idx="174">
                  <c:v>2.3898914379092986E-3</c:v>
                </c:pt>
                <c:pt idx="175">
                  <c:v>4.79999938380627E-4</c:v>
                </c:pt>
                <c:pt idx="176">
                  <c:v>1.3821850766395513E-2</c:v>
                </c:pt>
                <c:pt idx="177">
                  <c:v>1.7516854798419135E-2</c:v>
                </c:pt>
                <c:pt idx="178">
                  <c:v>-9.1893882157588289E-3</c:v>
                </c:pt>
                <c:pt idx="179">
                  <c:v>3.5923507846441442E-3</c:v>
                </c:pt>
                <c:pt idx="180">
                  <c:v>-7.8260058513925351E-3</c:v>
                </c:pt>
                <c:pt idx="181">
                  <c:v>7.67005028582272E-3</c:v>
                </c:pt>
                <c:pt idx="182">
                  <c:v>-7.0416975282763866E-3</c:v>
                </c:pt>
                <c:pt idx="183">
                  <c:v>-1.0894522603247962E-2</c:v>
                </c:pt>
                <c:pt idx="184">
                  <c:v>1.1051526956265297E-2</c:v>
                </c:pt>
                <c:pt idx="185">
                  <c:v>-5.1947916655568846E-3</c:v>
                </c:pt>
                <c:pt idx="186">
                  <c:v>7.0771891529143385E-3</c:v>
                </c:pt>
                <c:pt idx="187">
                  <c:v>7.0274543232772286E-3</c:v>
                </c:pt>
                <c:pt idx="188">
                  <c:v>-1.5573824874288999E-3</c:v>
                </c:pt>
                <c:pt idx="189">
                  <c:v>-1.0917184017172753E-3</c:v>
                </c:pt>
                <c:pt idx="190">
                  <c:v>-3.9083381577672697E-3</c:v>
                </c:pt>
                <c:pt idx="191">
                  <c:v>-1.724553138926898E-3</c:v>
                </c:pt>
                <c:pt idx="192">
                  <c:v>1.7575711431356483E-2</c:v>
                </c:pt>
                <c:pt idx="193">
                  <c:v>-1.3348022590554984E-2</c:v>
                </c:pt>
                <c:pt idx="194">
                  <c:v>1.242256443860173E-2</c:v>
                </c:pt>
                <c:pt idx="195">
                  <c:v>-4.9504982840064731E-3</c:v>
                </c:pt>
                <c:pt idx="196">
                  <c:v>-1.5521699303458318E-3</c:v>
                </c:pt>
                <c:pt idx="197">
                  <c:v>1.0506896829980471E-2</c:v>
                </c:pt>
                <c:pt idx="198">
                  <c:v>-6.0124939486144932E-3</c:v>
                </c:pt>
                <c:pt idx="199">
                  <c:v>-4.0284252420526162E-3</c:v>
                </c:pt>
                <c:pt idx="200">
                  <c:v>-2.0204375678263449E-3</c:v>
                </c:pt>
                <c:pt idx="201">
                  <c:v>1.1292613125692021E-2</c:v>
                </c:pt>
                <c:pt idx="202">
                  <c:v>5.9811423021021602E-3</c:v>
                </c:pt>
                <c:pt idx="203">
                  <c:v>6.1144810137080357E-4</c:v>
                </c:pt>
                <c:pt idx="204">
                  <c:v>-4.4414015756869566E-3</c:v>
                </c:pt>
                <c:pt idx="205">
                  <c:v>-1.1889342024964982E-2</c:v>
                </c:pt>
                <c:pt idx="206">
                  <c:v>-8.5796673452824008E-3</c:v>
                </c:pt>
                <c:pt idx="207">
                  <c:v>-3.767091077209214E-3</c:v>
                </c:pt>
                <c:pt idx="208">
                  <c:v>-1.8888627610228401E-3</c:v>
                </c:pt>
                <c:pt idx="209">
                  <c:v>-7.5913504625958689E-3</c:v>
                </c:pt>
                <c:pt idx="210">
                  <c:v>-1.5880304599930585E-4</c:v>
                </c:pt>
                <c:pt idx="211">
                  <c:v>1.7450721372325457E-3</c:v>
                </c:pt>
                <c:pt idx="212">
                  <c:v>8.8370570118764466E-3</c:v>
                </c:pt>
                <c:pt idx="213">
                  <c:v>8.2923055778562488E-3</c:v>
                </c:pt>
                <c:pt idx="214">
                  <c:v>-2.9648000582651393E-3</c:v>
                </c:pt>
                <c:pt idx="215">
                  <c:v>-1.7339692788881349E-2</c:v>
                </c:pt>
                <c:pt idx="216">
                  <c:v>-3.6638652350982526E-3</c:v>
                </c:pt>
                <c:pt idx="217">
                  <c:v>-2.275943470447607E-2</c:v>
                </c:pt>
                <c:pt idx="218">
                  <c:v>4.3984727665599991E-3</c:v>
                </c:pt>
                <c:pt idx="219">
                  <c:v>4.7028521915221198E-3</c:v>
                </c:pt>
                <c:pt idx="220">
                  <c:v>1.7481005269466051E-2</c:v>
                </c:pt>
                <c:pt idx="221">
                  <c:v>2.2232709979828611E-3</c:v>
                </c:pt>
                <c:pt idx="222">
                  <c:v>-1.587582056651154E-3</c:v>
                </c:pt>
                <c:pt idx="223">
                  <c:v>-1.1344674077561486E-2</c:v>
                </c:pt>
                <c:pt idx="224">
                  <c:v>-3.2145664366978481E-4</c:v>
                </c:pt>
                <c:pt idx="225">
                  <c:v>6.8882959405909966E-3</c:v>
                </c:pt>
                <c:pt idx="226">
                  <c:v>3.0286539885166991E-3</c:v>
                </c:pt>
                <c:pt idx="227">
                  <c:v>4.6049697697686763E-3</c:v>
                </c:pt>
                <c:pt idx="228">
                  <c:v>1.2594617239897068E-2</c:v>
                </c:pt>
                <c:pt idx="229">
                  <c:v>-2.6631045105057851E-3</c:v>
                </c:pt>
                <c:pt idx="230">
                  <c:v>-1.2787301707036335E-2</c:v>
                </c:pt>
                <c:pt idx="231">
                  <c:v>-3.660967321670787E-3</c:v>
                </c:pt>
                <c:pt idx="232">
                  <c:v>1.0942973228642919E-2</c:v>
                </c:pt>
                <c:pt idx="233">
                  <c:v>-1.5777600740274052E-4</c:v>
                </c:pt>
                <c:pt idx="234">
                  <c:v>-9.5102668514330958E-3</c:v>
                </c:pt>
                <c:pt idx="235">
                  <c:v>-1.5568903282797836E-2</c:v>
                </c:pt>
                <c:pt idx="236">
                  <c:v>3.2299795072924056E-3</c:v>
                </c:pt>
                <c:pt idx="237">
                  <c:v>-6.451763954966978E-4</c:v>
                </c:pt>
                <c:pt idx="238">
                  <c:v>1.7732026189270205E-3</c:v>
                </c:pt>
                <c:pt idx="239">
                  <c:v>-1.1500876808854872E-2</c:v>
                </c:pt>
                <c:pt idx="240">
                  <c:v>1.7122017944447215E-2</c:v>
                </c:pt>
                <c:pt idx="241">
                  <c:v>9.6047451071655239E-4</c:v>
                </c:pt>
                <c:pt idx="242">
                  <c:v>1.3903506286061851E-2</c:v>
                </c:pt>
                <c:pt idx="243">
                  <c:v>-1.5867580017228175E-4</c:v>
                </c:pt>
                <c:pt idx="244">
                  <c:v>1.1363763181369183E-2</c:v>
                </c:pt>
                <c:pt idx="245">
                  <c:v>1.1856645883927316E-2</c:v>
                </c:pt>
                <c:pt idx="246">
                  <c:v>-2.6718609791168912E-2</c:v>
                </c:pt>
                <c:pt idx="247">
                  <c:v>-3.3505996573244207E-3</c:v>
                </c:pt>
                <c:pt idx="248">
                  <c:v>3.8283799209143841E-3</c:v>
                </c:pt>
                <c:pt idx="249">
                  <c:v>-3.1847692885255676E-4</c:v>
                </c:pt>
                <c:pt idx="250">
                  <c:v>5.4002728505924257E-3</c:v>
                </c:pt>
                <c:pt idx="251">
                  <c:v>-1.323469307873364E-2</c:v>
                </c:pt>
                <c:pt idx="252">
                  <c:v>-4.98831422153814E-3</c:v>
                </c:pt>
                <c:pt idx="253">
                  <c:v>8.0624358525857045E-4</c:v>
                </c:pt>
                <c:pt idx="254">
                  <c:v>2.5756704915768738E-3</c:v>
                </c:pt>
                <c:pt idx="255">
                  <c:v>1.2853156742425986E-3</c:v>
                </c:pt>
                <c:pt idx="256">
                  <c:v>-5.1513315917086303E-3</c:v>
                </c:pt>
                <c:pt idx="257">
                  <c:v>-8.5906783901092791E-3</c:v>
                </c:pt>
                <c:pt idx="258">
                  <c:v>-1.4594000746710576E-2</c:v>
                </c:pt>
                <c:pt idx="259">
                  <c:v>1.1659520066238891E-2</c:v>
                </c:pt>
                <c:pt idx="260">
                  <c:v>-1.2320470222906174E-2</c:v>
                </c:pt>
                <c:pt idx="261">
                  <c:v>9.7048165789096683E-3</c:v>
                </c:pt>
                <c:pt idx="262">
                  <c:v>1.9292144306286271E-2</c:v>
                </c:pt>
                <c:pt idx="263">
                  <c:v>-1.2278001653739538E-2</c:v>
                </c:pt>
                <c:pt idx="264">
                  <c:v>-1.9035693886005539E-2</c:v>
                </c:pt>
                <c:pt idx="265">
                  <c:v>-1.2671095358732731E-2</c:v>
                </c:pt>
                <c:pt idx="266">
                  <c:v>-1.0071796416051698E-3</c:v>
                </c:pt>
                <c:pt idx="267">
                  <c:v>-5.5579215606275378E-3</c:v>
                </c:pt>
                <c:pt idx="268">
                  <c:v>-4.7401359067897825E-3</c:v>
                </c:pt>
                <c:pt idx="269">
                  <c:v>-6.1276908136422585E-3</c:v>
                </c:pt>
                <c:pt idx="270">
                  <c:v>1.0192006012526988E-2</c:v>
                </c:pt>
                <c:pt idx="271">
                  <c:v>-5.9326851241131391E-3</c:v>
                </c:pt>
                <c:pt idx="272">
                  <c:v>2.2525745747873478E-2</c:v>
                </c:pt>
                <c:pt idx="273">
                  <c:v>6.9571550464167893E-3</c:v>
                </c:pt>
                <c:pt idx="274">
                  <c:v>1.1814986850527337E-2</c:v>
                </c:pt>
                <c:pt idx="275">
                  <c:v>-1.0825089314556486E-2</c:v>
                </c:pt>
                <c:pt idx="276">
                  <c:v>-7.6146551854697087E-3</c:v>
                </c:pt>
                <c:pt idx="277">
                  <c:v>2.1578661789610062E-3</c:v>
                </c:pt>
                <c:pt idx="278">
                  <c:v>-3.9873926310325858E-3</c:v>
                </c:pt>
                <c:pt idx="279">
                  <c:v>5.312960955095143E-3</c:v>
                </c:pt>
                <c:pt idx="280">
                  <c:v>1.1524675978627325E-2</c:v>
                </c:pt>
                <c:pt idx="281">
                  <c:v>3.7578691253233507E-3</c:v>
                </c:pt>
                <c:pt idx="282">
                  <c:v>2.280487891890037E-3</c:v>
                </c:pt>
                <c:pt idx="283">
                  <c:v>1.1382966719102451E-3</c:v>
                </c:pt>
                <c:pt idx="284">
                  <c:v>-6.5025744484505218E-4</c:v>
                </c:pt>
                <c:pt idx="285">
                  <c:v>-7.3451827233500626E-3</c:v>
                </c:pt>
                <c:pt idx="286">
                  <c:v>1.3344376938445106E-2</c:v>
                </c:pt>
                <c:pt idx="287">
                  <c:v>-5.1863974043194058E-3</c:v>
                </c:pt>
                <c:pt idx="288">
                  <c:v>-6.6846241848605853E-3</c:v>
                </c:pt>
                <c:pt idx="289">
                  <c:v>3.4294106629875541E-3</c:v>
                </c:pt>
                <c:pt idx="290">
                  <c:v>-5.8862286946039762E-3</c:v>
                </c:pt>
                <c:pt idx="291">
                  <c:v>-9.3912951664283182E-3</c:v>
                </c:pt>
                <c:pt idx="292">
                  <c:v>1.2175237030571901E-2</c:v>
                </c:pt>
                <c:pt idx="293">
                  <c:v>-4.9180922918277215E-3</c:v>
                </c:pt>
                <c:pt idx="294">
                  <c:v>2.5153506107819745E-2</c:v>
                </c:pt>
                <c:pt idx="295">
                  <c:v>4.6366346496387262E-3</c:v>
                </c:pt>
                <c:pt idx="296">
                  <c:v>-6.2405123916056916E-3</c:v>
                </c:pt>
                <c:pt idx="297">
                  <c:v>3.0451625907108159E-3</c:v>
                </c:pt>
                <c:pt idx="298">
                  <c:v>2.8762631416012884E-3</c:v>
                </c:pt>
                <c:pt idx="299">
                  <c:v>9.5695469133732917E-4</c:v>
                </c:pt>
                <c:pt idx="300">
                  <c:v>-6.3786803204394105E-4</c:v>
                </c:pt>
                <c:pt idx="301">
                  <c:v>6.3603555663033842E-3</c:v>
                </c:pt>
                <c:pt idx="302">
                  <c:v>-1.6393800362534058E-2</c:v>
                </c:pt>
                <c:pt idx="303">
                  <c:v>2.5894118209616084E-3</c:v>
                </c:pt>
                <c:pt idx="304">
                  <c:v>1.2528314972529413E-2</c:v>
                </c:pt>
                <c:pt idx="305">
                  <c:v>1.19001935219007E-2</c:v>
                </c:pt>
                <c:pt idx="306">
                  <c:v>3.1495539173973346E-3</c:v>
                </c:pt>
                <c:pt idx="307">
                  <c:v>-1.1226294949659398E-2</c:v>
                </c:pt>
                <c:pt idx="308">
                  <c:v>1.827693092891234E-2</c:v>
                </c:pt>
                <c:pt idx="309">
                  <c:v>-1.4626413969739099E-2</c:v>
                </c:pt>
                <c:pt idx="310">
                  <c:v>-2.538084833925024E-3</c:v>
                </c:pt>
                <c:pt idx="311">
                  <c:v>1.8412645184461514E-2</c:v>
                </c:pt>
                <c:pt idx="312">
                  <c:v>3.5387090151830031E-2</c:v>
                </c:pt>
                <c:pt idx="313">
                  <c:v>3.6057403278896933E-3</c:v>
                </c:pt>
                <c:pt idx="314">
                  <c:v>-8.4337417720611301E-3</c:v>
                </c:pt>
                <c:pt idx="315">
                  <c:v>-4.0919069468996943E-3</c:v>
                </c:pt>
                <c:pt idx="316">
                  <c:v>7.5643357956559319E-3</c:v>
                </c:pt>
                <c:pt idx="317">
                  <c:v>1.4810617054451832E-2</c:v>
                </c:pt>
                <c:pt idx="318">
                  <c:v>-3.4212915791966159E-3</c:v>
                </c:pt>
                <c:pt idx="319">
                  <c:v>4.7569485552559874E-3</c:v>
                </c:pt>
                <c:pt idx="320">
                  <c:v>-1.3356569760593321E-3</c:v>
                </c:pt>
                <c:pt idx="321">
                  <c:v>-8.0512392941349716E-3</c:v>
                </c:pt>
                <c:pt idx="322">
                  <c:v>-5.9898464284434156E-4</c:v>
                </c:pt>
                <c:pt idx="323">
                  <c:v>-4.5038912781095956E-3</c:v>
                </c:pt>
                <c:pt idx="324">
                  <c:v>3.0525378267305871E-2</c:v>
                </c:pt>
                <c:pt idx="325">
                  <c:v>-6.8828553018553699E-3</c:v>
                </c:pt>
                <c:pt idx="326">
                  <c:v>5.4223868372496676E-3</c:v>
                </c:pt>
                <c:pt idx="327">
                  <c:v>-1.4609405622661328E-4</c:v>
                </c:pt>
                <c:pt idx="328">
                  <c:v>2.9192491724625955E-3</c:v>
                </c:pt>
                <c:pt idx="329">
                  <c:v>6.3926141025402866E-3</c:v>
                </c:pt>
                <c:pt idx="330">
                  <c:v>-8.7274193527298281E-3</c:v>
                </c:pt>
                <c:pt idx="331">
                  <c:v>3.0633407631156608E-3</c:v>
                </c:pt>
                <c:pt idx="332">
                  <c:v>2.4728797190292037E-3</c:v>
                </c:pt>
                <c:pt idx="333">
                  <c:v>-1.242613877875029E-2</c:v>
                </c:pt>
                <c:pt idx="334">
                  <c:v>1.1844808862219674E-2</c:v>
                </c:pt>
                <c:pt idx="335">
                  <c:v>8.7181144294614255E-4</c:v>
                </c:pt>
                <c:pt idx="336">
                  <c:v>5.9373669179181836E-3</c:v>
                </c:pt>
                <c:pt idx="337">
                  <c:v>-4.9211835666462672E-3</c:v>
                </c:pt>
                <c:pt idx="338">
                  <c:v>-8.7092558694735816E-4</c:v>
                </c:pt>
                <c:pt idx="339">
                  <c:v>3.7687010321575528E-3</c:v>
                </c:pt>
                <c:pt idx="340">
                  <c:v>5.3386541185464539E-3</c:v>
                </c:pt>
                <c:pt idx="341">
                  <c:v>-1.4641043007156641E-2</c:v>
                </c:pt>
                <c:pt idx="342">
                  <c:v>-1.4614363104393806E-3</c:v>
                </c:pt>
                <c:pt idx="343">
                  <c:v>5.5418721697025296E-3</c:v>
                </c:pt>
                <c:pt idx="344">
                  <c:v>-6.8588626671738625E-3</c:v>
                </c:pt>
                <c:pt idx="345">
                  <c:v>1.0922700039633068E-2</c:v>
                </c:pt>
                <c:pt idx="346">
                  <c:v>8.6865591243849224E-4</c:v>
                </c:pt>
                <c:pt idx="347">
                  <c:v>8.5021541304545149E-3</c:v>
                </c:pt>
                <c:pt idx="348">
                  <c:v>2.8689739391337576E-4</c:v>
                </c:pt>
                <c:pt idx="349">
                  <c:v>1.3677362679545982E-2</c:v>
                </c:pt>
                <c:pt idx="350">
                  <c:v>-2.1248155217743589E-3</c:v>
                </c:pt>
                <c:pt idx="351">
                  <c:v>1.7002387374739311E-3</c:v>
                </c:pt>
                <c:pt idx="352">
                  <c:v>-1.1331659557445306E-3</c:v>
                </c:pt>
                <c:pt idx="353">
                  <c:v>-2.834408023146188E-4</c:v>
                </c:pt>
                <c:pt idx="354">
                  <c:v>-1.9323555083921112E-2</c:v>
                </c:pt>
                <c:pt idx="355">
                  <c:v>1.8756321502245057E-2</c:v>
                </c:pt>
                <c:pt idx="356">
                  <c:v>-6.6889969718003503E-3</c:v>
                </c:pt>
                <c:pt idx="357">
                  <c:v>7.3980084691886222E-3</c:v>
                </c:pt>
                <c:pt idx="358">
                  <c:v>-1.068766449513096E-2</c:v>
                </c:pt>
                <c:pt idx="359">
                  <c:v>-4.5950585061507168E-3</c:v>
                </c:pt>
                <c:pt idx="360">
                  <c:v>3.7350217982551519E-3</c:v>
                </c:pt>
                <c:pt idx="361">
                  <c:v>8.6448305833509748E-4</c:v>
                </c:pt>
                <c:pt idx="362">
                  <c:v>0</c:v>
                </c:pt>
                <c:pt idx="363">
                  <c:v>1.3588092401041439E-2</c:v>
                </c:pt>
                <c:pt idx="364">
                  <c:v>-5.5559583217381688E-3</c:v>
                </c:pt>
                <c:pt idx="365">
                  <c:v>1.502931580215037E-2</c:v>
                </c:pt>
                <c:pt idx="366">
                  <c:v>-5.7864293178699561E-3</c:v>
                </c:pt>
                <c:pt idx="367">
                  <c:v>8.5970660569211037E-3</c:v>
                </c:pt>
                <c:pt idx="368">
                  <c:v>-4.096234435364756E-2</c:v>
                </c:pt>
                <c:pt idx="369">
                  <c:v>3.9395454831787054E-3</c:v>
                </c:pt>
                <c:pt idx="370">
                  <c:v>1.5174843665171156E-2</c:v>
                </c:pt>
                <c:pt idx="371">
                  <c:v>-3.0165833847809707E-3</c:v>
                </c:pt>
                <c:pt idx="372">
                  <c:v>-1.2956740169937405E-3</c:v>
                </c:pt>
                <c:pt idx="373">
                  <c:v>5.7455169483110772E-3</c:v>
                </c:pt>
                <c:pt idx="374">
                  <c:v>-4.5937504702530723E-3</c:v>
                </c:pt>
                <c:pt idx="375">
                  <c:v>2.2057150475320867E-2</c:v>
                </c:pt>
                <c:pt idx="376">
                  <c:v>6.4534296473238726E-3</c:v>
                </c:pt>
                <c:pt idx="377">
                  <c:v>-1.8916489274934275E-2</c:v>
                </c:pt>
                <c:pt idx="378">
                  <c:v>1.2818343015856841E-3</c:v>
                </c:pt>
                <c:pt idx="379">
                  <c:v>1.4222517065603428E-3</c:v>
                </c:pt>
                <c:pt idx="380">
                  <c:v>-6.8454842622366245E-3</c:v>
                </c:pt>
                <c:pt idx="381">
                  <c:v>1.7158009941927656E-3</c:v>
                </c:pt>
                <c:pt idx="382">
                  <c:v>-8.1761866955140216E-3</c:v>
                </c:pt>
                <c:pt idx="383">
                  <c:v>2.3017649176598799E-3</c:v>
                </c:pt>
                <c:pt idx="384">
                  <c:v>-8.0796487752491427E-3</c:v>
                </c:pt>
                <c:pt idx="385">
                  <c:v>1.1952069281443144E-2</c:v>
                </c:pt>
                <c:pt idx="386">
                  <c:v>4.2851554452954721E-3</c:v>
                </c:pt>
                <c:pt idx="387">
                  <c:v>-1.8412573124371119E-2</c:v>
                </c:pt>
                <c:pt idx="388">
                  <c:v>-3.198982160580799E-3</c:v>
                </c:pt>
                <c:pt idx="389">
                  <c:v>2.4728777119409997E-3</c:v>
                </c:pt>
                <c:pt idx="390">
                  <c:v>-7.876361681194247E-3</c:v>
                </c:pt>
                <c:pt idx="391">
                  <c:v>1.2225390134133516E-2</c:v>
                </c:pt>
                <c:pt idx="392">
                  <c:v>-1.4458617390467201E-4</c:v>
                </c:pt>
                <c:pt idx="393">
                  <c:v>-4.7857573454199573E-3</c:v>
                </c:pt>
                <c:pt idx="394">
                  <c:v>1.0170635800720385E-3</c:v>
                </c:pt>
                <c:pt idx="395">
                  <c:v>6.8022719893254605E-3</c:v>
                </c:pt>
                <c:pt idx="396">
                  <c:v>3.3119205351479666E-3</c:v>
                </c:pt>
                <c:pt idx="397">
                  <c:v>-2.5910507842865122E-3</c:v>
                </c:pt>
                <c:pt idx="398">
                  <c:v>1.2461693437854677E-2</c:v>
                </c:pt>
                <c:pt idx="399">
                  <c:v>1.315158845740512E-2</c:v>
                </c:pt>
                <c:pt idx="400">
                  <c:v>8.2546169497688445E-3</c:v>
                </c:pt>
                <c:pt idx="401">
                  <c:v>3.6161791872957347E-3</c:v>
                </c:pt>
                <c:pt idx="402">
                  <c:v>7.4689224010085729E-3</c:v>
                </c:pt>
                <c:pt idx="403">
                  <c:v>-1.3783909341754983E-4</c:v>
                </c:pt>
                <c:pt idx="404">
                  <c:v>-2.8983431309486662E-3</c:v>
                </c:pt>
                <c:pt idx="405">
                  <c:v>-3.8775661194206008E-3</c:v>
                </c:pt>
                <c:pt idx="406">
                  <c:v>7.4648077294792291E-3</c:v>
                </c:pt>
                <c:pt idx="407">
                  <c:v>-2.6201833317908703E-3</c:v>
                </c:pt>
                <c:pt idx="408">
                  <c:v>1.7935339159376382E-3</c:v>
                </c:pt>
                <c:pt idx="409">
                  <c:v>6.5942771370920261E-3</c:v>
                </c:pt>
                <c:pt idx="410">
                  <c:v>3.0079540522763844E-3</c:v>
                </c:pt>
                <c:pt idx="411">
                  <c:v>9.5516683152572503E-4</c:v>
                </c:pt>
                <c:pt idx="412">
                  <c:v>-2.0670430756804994E-2</c:v>
                </c:pt>
                <c:pt idx="413">
                  <c:v>-5.0251415780735434E-3</c:v>
                </c:pt>
                <c:pt idx="414">
                  <c:v>6.9948359114592484E-4</c:v>
                </c:pt>
                <c:pt idx="415">
                  <c:v>-1.2594136270371622E-3</c:v>
                </c:pt>
                <c:pt idx="416">
                  <c:v>-2.3830935815756914E-3</c:v>
                </c:pt>
                <c:pt idx="417">
                  <c:v>4.6209040176638568E-3</c:v>
                </c:pt>
                <c:pt idx="418">
                  <c:v>-1.1182792437310937E-3</c:v>
                </c:pt>
                <c:pt idx="419">
                  <c:v>6.8297429125000648E-3</c:v>
                </c:pt>
                <c:pt idx="420">
                  <c:v>-2.7819882542639597E-3</c:v>
                </c:pt>
                <c:pt idx="421">
                  <c:v>-1.53343300874792E-3</c:v>
                </c:pt>
                <c:pt idx="422">
                  <c:v>-6.4380751748886892E-3</c:v>
                </c:pt>
                <c:pt idx="423">
                  <c:v>-7.0452634540979385E-3</c:v>
                </c:pt>
                <c:pt idx="424">
                  <c:v>5.6547074157985947E-4</c:v>
                </c:pt>
                <c:pt idx="425">
                  <c:v>6.0584865369038539E-3</c:v>
                </c:pt>
                <c:pt idx="426">
                  <c:v>-1.6285859041941197E-2</c:v>
                </c:pt>
                <c:pt idx="427">
                  <c:v>-1.3801241863068674E-2</c:v>
                </c:pt>
                <c:pt idx="428">
                  <c:v>-7.2643101727924734E-3</c:v>
                </c:pt>
                <c:pt idx="429">
                  <c:v>1.3197172556605745E-3</c:v>
                </c:pt>
                <c:pt idx="430">
                  <c:v>-4.2587846837480164E-3</c:v>
                </c:pt>
                <c:pt idx="431">
                  <c:v>-3.6721951324529628E-2</c:v>
                </c:pt>
                <c:pt idx="432">
                  <c:v>-1.9424106539676009E-2</c:v>
                </c:pt>
                <c:pt idx="433">
                  <c:v>1.7108780010217871E-3</c:v>
                </c:pt>
                <c:pt idx="434">
                  <c:v>-3.4246881227952921E-3</c:v>
                </c:pt>
                <c:pt idx="435">
                  <c:v>-1.3659039569773533E-2</c:v>
                </c:pt>
                <c:pt idx="436">
                  <c:v>1.5810459713531388E-4</c:v>
                </c:pt>
                <c:pt idx="437">
                  <c:v>-1.8984176229866561E-3</c:v>
                </c:pt>
                <c:pt idx="438">
                  <c:v>2.5304466981107732E-3</c:v>
                </c:pt>
                <c:pt idx="439">
                  <c:v>4.4129149985212739E-3</c:v>
                </c:pt>
                <c:pt idx="440">
                  <c:v>-6.2924525374451277E-4</c:v>
                </c:pt>
                <c:pt idx="441">
                  <c:v>-1.4172164009233084E-3</c:v>
                </c:pt>
                <c:pt idx="442">
                  <c:v>-2.6824179488225213E-3</c:v>
                </c:pt>
                <c:pt idx="443">
                  <c:v>1.0061382524778416E-2</c:v>
                </c:pt>
                <c:pt idx="444">
                  <c:v>1.2436093783462554E-2</c:v>
                </c:pt>
                <c:pt idx="445">
                  <c:v>4.0085472948759755E-3</c:v>
                </c:pt>
                <c:pt idx="446">
                  <c:v>-1.3945081021850632E-2</c:v>
                </c:pt>
                <c:pt idx="447">
                  <c:v>-5.1622830373585149E-3</c:v>
                </c:pt>
                <c:pt idx="448">
                  <c:v>4.7043424488047282E-4</c:v>
                </c:pt>
                <c:pt idx="449">
                  <c:v>9.2065354301604178E-3</c:v>
                </c:pt>
                <c:pt idx="450">
                  <c:v>1.6941826678075551E-2</c:v>
                </c:pt>
                <c:pt idx="451">
                  <c:v>-1.3754831258282389E-3</c:v>
                </c:pt>
                <c:pt idx="452">
                  <c:v>-1.2929161215630446E-2</c:v>
                </c:pt>
                <c:pt idx="453">
                  <c:v>-2.3265149795898129E-3</c:v>
                </c:pt>
                <c:pt idx="454">
                  <c:v>-7.6378139250488121E-3</c:v>
                </c:pt>
                <c:pt idx="455">
                  <c:v>-1.0538796307774843E-2</c:v>
                </c:pt>
                <c:pt idx="456">
                  <c:v>2.053503851560451E-3</c:v>
                </c:pt>
                <c:pt idx="457">
                  <c:v>8.9545710379781047E-3</c:v>
                </c:pt>
                <c:pt idx="458">
                  <c:v>6.2540840417380373E-4</c:v>
                </c:pt>
                <c:pt idx="459">
                  <c:v>-1.0946869859373984E-3</c:v>
                </c:pt>
                <c:pt idx="460">
                  <c:v>-4.0764942895425947E-3</c:v>
                </c:pt>
                <c:pt idx="461">
                  <c:v>-3.1471320317817942E-3</c:v>
                </c:pt>
                <c:pt idx="462">
                  <c:v>-6.3063409227884823E-4</c:v>
                </c:pt>
                <c:pt idx="463">
                  <c:v>-1.1579151629831544E-2</c:v>
                </c:pt>
                <c:pt idx="464">
                  <c:v>-8.8134346367155659E-3</c:v>
                </c:pt>
                <c:pt idx="465">
                  <c:v>8.972931687692004E-3</c:v>
                </c:pt>
                <c:pt idx="466">
                  <c:v>1.2050288671134049E-2</c:v>
                </c:pt>
                <c:pt idx="467">
                  <c:v>-3.7897140331167411E-3</c:v>
                </c:pt>
                <c:pt idx="468">
                  <c:v>6.9368460648984555E-3</c:v>
                </c:pt>
                <c:pt idx="469">
                  <c:v>-1.1376331779482289E-2</c:v>
                </c:pt>
                <c:pt idx="470">
                  <c:v>1.5296373952970638E-2</c:v>
                </c:pt>
                <c:pt idx="471">
                  <c:v>1.4911727975888394E-2</c:v>
                </c:pt>
                <c:pt idx="472">
                  <c:v>-2.9337164111125323E-3</c:v>
                </c:pt>
                <c:pt idx="473">
                  <c:v>4.6376491756870247E-4</c:v>
                </c:pt>
                <c:pt idx="474">
                  <c:v>6.470599259465558E-3</c:v>
                </c:pt>
                <c:pt idx="475">
                  <c:v>-1.3138857172591174E-2</c:v>
                </c:pt>
                <c:pt idx="476">
                  <c:v>-2.1806786016086853E-3</c:v>
                </c:pt>
                <c:pt idx="477">
                  <c:v>-9.3599486015229086E-4</c:v>
                </c:pt>
                <c:pt idx="478">
                  <c:v>1.2563132376575229E-2</c:v>
                </c:pt>
                <c:pt idx="479">
                  <c:v>-8.6687373103883168E-3</c:v>
                </c:pt>
                <c:pt idx="480">
                  <c:v>2.1380483392488596E-2</c:v>
                </c:pt>
                <c:pt idx="481">
                  <c:v>-1.4099822162588324E-2</c:v>
                </c:pt>
                <c:pt idx="482">
                  <c:v>-2.6272811739112005E-3</c:v>
                </c:pt>
                <c:pt idx="483">
                  <c:v>9.2421793415657493E-3</c:v>
                </c:pt>
                <c:pt idx="484">
                  <c:v>-9.0875215228761169E-3</c:v>
                </c:pt>
                <c:pt idx="485">
                  <c:v>1.6420212239964788E-2</c:v>
                </c:pt>
                <c:pt idx="486">
                  <c:v>-1.3484682740995279E-2</c:v>
                </c:pt>
                <c:pt idx="487">
                  <c:v>4.4639725059316326E-3</c:v>
                </c:pt>
                <c:pt idx="488">
                  <c:v>8.868588187226429E-3</c:v>
                </c:pt>
                <c:pt idx="489">
                  <c:v>-3.8130201580403489E-3</c:v>
                </c:pt>
                <c:pt idx="490">
                  <c:v>2.1616747219099012E-2</c:v>
                </c:pt>
                <c:pt idx="491">
                  <c:v>-2.9954267044318447E-3</c:v>
                </c:pt>
                <c:pt idx="492">
                  <c:v>3.2944121249399161E-3</c:v>
                </c:pt>
                <c:pt idx="493">
                  <c:v>-1.5050466821009843E-4</c:v>
                </c:pt>
                <c:pt idx="494">
                  <c:v>2.7051471288986116E-3</c:v>
                </c:pt>
                <c:pt idx="495">
                  <c:v>-2.1033632715321562E-3</c:v>
                </c:pt>
                <c:pt idx="496">
                  <c:v>-3.52040563084789E-2</c:v>
                </c:pt>
                <c:pt idx="497">
                  <c:v>-7.6629046779059231E-3</c:v>
                </c:pt>
                <c:pt idx="498">
                  <c:v>9.4143372187792005E-4</c:v>
                </c:pt>
                <c:pt idx="499">
                  <c:v>1.7237491212545723E-3</c:v>
                </c:pt>
                <c:pt idx="500">
                  <c:v>8.4192015962596557E-3</c:v>
                </c:pt>
                <c:pt idx="501">
                  <c:v>-7.4802038402840103E-3</c:v>
                </c:pt>
                <c:pt idx="502">
                  <c:v>-1.8948960445579296E-2</c:v>
                </c:pt>
                <c:pt idx="503">
                  <c:v>1.4337037224613316E-3</c:v>
                </c:pt>
                <c:pt idx="504">
                  <c:v>7.7698328809846706E-3</c:v>
                </c:pt>
                <c:pt idx="505">
                  <c:v>-1.0798912438255273E-2</c:v>
                </c:pt>
                <c:pt idx="506">
                  <c:v>1.1903961907861178E-2</c:v>
                </c:pt>
                <c:pt idx="507">
                  <c:v>-2.2113387643415351E-3</c:v>
                </c:pt>
                <c:pt idx="508">
                  <c:v>-1.2658409854322161E-3</c:v>
                </c:pt>
                <c:pt idx="509">
                  <c:v>-3.6481829566777173E-3</c:v>
                </c:pt>
                <c:pt idx="510">
                  <c:v>-6.3585548002071334E-4</c:v>
                </c:pt>
                <c:pt idx="511">
                  <c:v>-8.463096192672357E-3</c:v>
                </c:pt>
                <c:pt idx="512">
                  <c:v>-3.0515106190428971E-3</c:v>
                </c:pt>
                <c:pt idx="513">
                  <c:v>-8.3992990199872417E-3</c:v>
                </c:pt>
                <c:pt idx="514">
                  <c:v>3.0353745088169411E-2</c:v>
                </c:pt>
                <c:pt idx="515">
                  <c:v>-2.2276148055806338E-2</c:v>
                </c:pt>
                <c:pt idx="516">
                  <c:v>5.4557332151821004E-3</c:v>
                </c:pt>
                <c:pt idx="517">
                  <c:v>-9.8095432534792189E-3</c:v>
                </c:pt>
                <c:pt idx="518">
                  <c:v>-2.751063736563824E-3</c:v>
                </c:pt>
                <c:pt idx="519">
                  <c:v>1.2400522427426596E-2</c:v>
                </c:pt>
                <c:pt idx="520">
                  <c:v>-5.2956486525656621E-3</c:v>
                </c:pt>
                <c:pt idx="521">
                  <c:v>5.1356086727699308E-3</c:v>
                </c:pt>
                <c:pt idx="522">
                  <c:v>1.2724831118996419E-2</c:v>
                </c:pt>
                <c:pt idx="523">
                  <c:v>-1.4234820570491217E-3</c:v>
                </c:pt>
                <c:pt idx="524">
                  <c:v>4.8946442049872261E-3</c:v>
                </c:pt>
                <c:pt idx="525">
                  <c:v>-6.7957777995060892E-3</c:v>
                </c:pt>
                <c:pt idx="526">
                  <c:v>-2.3815457771887501E-3</c:v>
                </c:pt>
                <c:pt idx="527">
                  <c:v>-3.5032033800762728E-3</c:v>
                </c:pt>
                <c:pt idx="528">
                  <c:v>1.0315129858423467E-2</c:v>
                </c:pt>
                <c:pt idx="529">
                  <c:v>-1.1432348944202031E-2</c:v>
                </c:pt>
                <c:pt idx="530">
                  <c:v>-1.8047533540203345E-2</c:v>
                </c:pt>
                <c:pt idx="531">
                  <c:v>3.408803868187558E-3</c:v>
                </c:pt>
                <c:pt idx="532">
                  <c:v>-2.4336379941899328E-3</c:v>
                </c:pt>
                <c:pt idx="533">
                  <c:v>-1.2258064065617582E-2</c:v>
                </c:pt>
                <c:pt idx="534">
                  <c:v>-9.4176638263362526E-3</c:v>
                </c:pt>
                <c:pt idx="535">
                  <c:v>-1.7415050875522926E-2</c:v>
                </c:pt>
                <c:pt idx="536">
                  <c:v>-3.7231544506520667E-3</c:v>
                </c:pt>
                <c:pt idx="537">
                  <c:v>-5.6108056917236575E-3</c:v>
                </c:pt>
                <c:pt idx="538">
                  <c:v>-1.5983833118432052E-2</c:v>
                </c:pt>
                <c:pt idx="539">
                  <c:v>-1.7331515182610871E-4</c:v>
                </c:pt>
                <c:pt idx="540">
                  <c:v>3.1141958834379779E-3</c:v>
                </c:pt>
                <c:pt idx="541">
                  <c:v>-1.7425079638012604E-2</c:v>
                </c:pt>
                <c:pt idx="542">
                  <c:v>-3.8746252916569213E-3</c:v>
                </c:pt>
                <c:pt idx="543">
                  <c:v>-5.294993244838544E-4</c:v>
                </c:pt>
                <c:pt idx="544">
                  <c:v>-2.1955356705516325E-2</c:v>
                </c:pt>
                <c:pt idx="545">
                  <c:v>-5.2474814571594136E-3</c:v>
                </c:pt>
                <c:pt idx="546">
                  <c:v>-9.075065316199799E-4</c:v>
                </c:pt>
                <c:pt idx="547">
                  <c:v>1.4243472524374738E-2</c:v>
                </c:pt>
                <c:pt idx="548">
                  <c:v>8.3787237017178239E-3</c:v>
                </c:pt>
                <c:pt idx="549">
                  <c:v>3.1902896024563095E-3</c:v>
                </c:pt>
                <c:pt idx="550">
                  <c:v>1.1086815993550233E-2</c:v>
                </c:pt>
                <c:pt idx="551">
                  <c:v>-3.3306870884060842E-3</c:v>
                </c:pt>
                <c:pt idx="552">
                  <c:v>-1.5815965656392214E-3</c:v>
                </c:pt>
                <c:pt idx="553">
                  <c:v>-6.5783701961869782E-3</c:v>
                </c:pt>
                <c:pt idx="554">
                  <c:v>5.8692459416412298E-3</c:v>
                </c:pt>
                <c:pt idx="555">
                  <c:v>1.6183326611653743E-2</c:v>
                </c:pt>
                <c:pt idx="556">
                  <c:v>-1.2112880476109818E-2</c:v>
                </c:pt>
                <c:pt idx="557">
                  <c:v>-6.7339803634603101E-3</c:v>
                </c:pt>
                <c:pt idx="558">
                  <c:v>-1.7797230113428524E-3</c:v>
                </c:pt>
                <c:pt idx="559">
                  <c:v>6.5690269214640174E-3</c:v>
                </c:pt>
                <c:pt idx="560">
                  <c:v>6.8060498502241898E-2</c:v>
                </c:pt>
                <c:pt idx="561">
                  <c:v>2.806410984127069E-3</c:v>
                </c:pt>
                <c:pt idx="562">
                  <c:v>3.0521872609478543E-2</c:v>
                </c:pt>
                <c:pt idx="563">
                  <c:v>-9.3173734628995541E-3</c:v>
                </c:pt>
                <c:pt idx="564">
                  <c:v>-1.0219857328657879E-2</c:v>
                </c:pt>
                <c:pt idx="565">
                  <c:v>-1.197426608381429E-2</c:v>
                </c:pt>
                <c:pt idx="566">
                  <c:v>2.3076196012789987E-3</c:v>
                </c:pt>
                <c:pt idx="567">
                  <c:v>1.6458927609305077E-4</c:v>
                </c:pt>
                <c:pt idx="568">
                  <c:v>6.7262941537472335E-3</c:v>
                </c:pt>
                <c:pt idx="569">
                  <c:v>-3.6036267746590179E-3</c:v>
                </c:pt>
                <c:pt idx="570">
                  <c:v>2.6220969339958125E-3</c:v>
                </c:pt>
                <c:pt idx="571">
                  <c:v>-2.2677444738140509E-2</c:v>
                </c:pt>
                <c:pt idx="572">
                  <c:v>-6.2137928266664706E-3</c:v>
                </c:pt>
                <c:pt idx="573">
                  <c:v>5.2087340621571627E-3</c:v>
                </c:pt>
                <c:pt idx="574">
                  <c:v>8.3764036368814509E-4</c:v>
                </c:pt>
                <c:pt idx="575">
                  <c:v>-4.0268758828285673E-3</c:v>
                </c:pt>
                <c:pt idx="576">
                  <c:v>3.6919185128546548E-3</c:v>
                </c:pt>
                <c:pt idx="577">
                  <c:v>-4.1963880475865386E-3</c:v>
                </c:pt>
                <c:pt idx="578">
                  <c:v>1.6816038626992221E-4</c:v>
                </c:pt>
                <c:pt idx="579">
                  <c:v>-6.7498970997819712E-3</c:v>
                </c:pt>
                <c:pt idx="580">
                  <c:v>2.3676463756713796E-3</c:v>
                </c:pt>
                <c:pt idx="581">
                  <c:v>9.0802991833464283E-3</c:v>
                </c:pt>
                <c:pt idx="582">
                  <c:v>4.0093124608407285E-3</c:v>
                </c:pt>
                <c:pt idx="583">
                  <c:v>8.7974569265463747E-3</c:v>
                </c:pt>
                <c:pt idx="584">
                  <c:v>9.9109546640892754E-4</c:v>
                </c:pt>
                <c:pt idx="585">
                  <c:v>5.2692273356636727E-3</c:v>
                </c:pt>
                <c:pt idx="586">
                  <c:v>1.3539098568821252E-2</c:v>
                </c:pt>
                <c:pt idx="587">
                  <c:v>-9.441730787296522E-3</c:v>
                </c:pt>
                <c:pt idx="588">
                  <c:v>-1.0522950713904298E-2</c:v>
                </c:pt>
                <c:pt idx="589">
                  <c:v>1.6393809775676352E-2</c:v>
                </c:pt>
                <c:pt idx="590">
                  <c:v>-4.726601016254937E-3</c:v>
                </c:pt>
                <c:pt idx="591">
                  <c:v>-2.5481221808135224E-2</c:v>
                </c:pt>
                <c:pt idx="592">
                  <c:v>-1.298823176791245E-2</c:v>
                </c:pt>
                <c:pt idx="593">
                  <c:v>8.7897293015487786E-3</c:v>
                </c:pt>
                <c:pt idx="594">
                  <c:v>1.0092669472232592E-3</c:v>
                </c:pt>
                <c:pt idx="595">
                  <c:v>7.2033149039524421E-3</c:v>
                </c:pt>
                <c:pt idx="596">
                  <c:v>1.5011308492067145E-3</c:v>
                </c:pt>
                <c:pt idx="597">
                  <c:v>-4.0080461641558204E-3</c:v>
                </c:pt>
                <c:pt idx="598">
                  <c:v>9.3272163017633462E-3</c:v>
                </c:pt>
                <c:pt idx="599">
                  <c:v>6.9387695418466882E-3</c:v>
                </c:pt>
                <c:pt idx="600">
                  <c:v>1.1621357133378397E-2</c:v>
                </c:pt>
                <c:pt idx="601">
                  <c:v>-3.0967817904908163E-3</c:v>
                </c:pt>
                <c:pt idx="602">
                  <c:v>1.4906336487204583E-2</c:v>
                </c:pt>
                <c:pt idx="603">
                  <c:v>-3.3829890107641356E-3</c:v>
                </c:pt>
                <c:pt idx="604">
                  <c:v>-3.5564404008589568E-3</c:v>
                </c:pt>
                <c:pt idx="605">
                  <c:v>-1.6192364693001066E-4</c:v>
                </c:pt>
                <c:pt idx="606">
                  <c:v>4.3635865957094089E-3</c:v>
                </c:pt>
                <c:pt idx="607">
                  <c:v>-3.5120117236919705E-2</c:v>
                </c:pt>
                <c:pt idx="608">
                  <c:v>-3.7958759655783998E-2</c:v>
                </c:pt>
                <c:pt idx="609">
                  <c:v>8.4651454100849108E-3</c:v>
                </c:pt>
                <c:pt idx="610">
                  <c:v>3.2631808712080541E-3</c:v>
                </c:pt>
                <c:pt idx="611">
                  <c:v>1.3793346672033741E-2</c:v>
                </c:pt>
                <c:pt idx="612">
                  <c:v>8.5880458372155234E-3</c:v>
                </c:pt>
                <c:pt idx="613">
                  <c:v>-1.3422477305409537E-3</c:v>
                </c:pt>
                <c:pt idx="614">
                  <c:v>-4.880951314540167E-3</c:v>
                </c:pt>
                <c:pt idx="615">
                  <c:v>-1.8561627327750182E-2</c:v>
                </c:pt>
                <c:pt idx="616">
                  <c:v>7.8753940422423997E-3</c:v>
                </c:pt>
                <c:pt idx="617">
                  <c:v>1.37339247398144E-3</c:v>
                </c:pt>
                <c:pt idx="618">
                  <c:v>-2.9244902555313871E-2</c:v>
                </c:pt>
                <c:pt idx="619">
                  <c:v>1.0368239474497762E-2</c:v>
                </c:pt>
                <c:pt idx="620">
                  <c:v>-2.1380768903285705E-2</c:v>
                </c:pt>
                <c:pt idx="621">
                  <c:v>-5.37256082919644E-3</c:v>
                </c:pt>
                <c:pt idx="622">
                  <c:v>1.435533370506488E-3</c:v>
                </c:pt>
                <c:pt idx="623">
                  <c:v>-7.7401207575533287E-3</c:v>
                </c:pt>
                <c:pt idx="624">
                  <c:v>9.7105623426022181E-3</c:v>
                </c:pt>
                <c:pt idx="625">
                  <c:v>1.5625279987612491E-2</c:v>
                </c:pt>
                <c:pt idx="626">
                  <c:v>-4.7681648977598249E-3</c:v>
                </c:pt>
                <c:pt idx="627">
                  <c:v>5.2966004584632746E-3</c:v>
                </c:pt>
                <c:pt idx="628">
                  <c:v>6.84393674746849E-3</c:v>
                </c:pt>
                <c:pt idx="629">
                  <c:v>5.4068535070836612E-3</c:v>
                </c:pt>
                <c:pt idx="630">
                  <c:v>3.2994539380364033E-3</c:v>
                </c:pt>
                <c:pt idx="631">
                  <c:v>-1.3879645018939806E-3</c:v>
                </c:pt>
                <c:pt idx="632">
                  <c:v>-1.2930430578915337E-2</c:v>
                </c:pt>
                <c:pt idx="633">
                  <c:v>3.861719571127061E-3</c:v>
                </c:pt>
                <c:pt idx="634">
                  <c:v>2.799146592329411E-3</c:v>
                </c:pt>
                <c:pt idx="635">
                  <c:v>-1.7474207704370573E-4</c:v>
                </c:pt>
                <c:pt idx="636">
                  <c:v>8.8719628918105687E-3</c:v>
                </c:pt>
                <c:pt idx="637">
                  <c:v>7.4195323899768724E-3</c:v>
                </c:pt>
                <c:pt idx="638">
                  <c:v>9.0700034439256099E-3</c:v>
                </c:pt>
                <c:pt idx="639">
                  <c:v>6.812181734668426E-4</c:v>
                </c:pt>
                <c:pt idx="640">
                  <c:v>-7.6903877879449124E-3</c:v>
                </c:pt>
                <c:pt idx="641">
                  <c:v>2.2276968023778702E-3</c:v>
                </c:pt>
                <c:pt idx="642">
                  <c:v>4.7814728121003784E-3</c:v>
                </c:pt>
                <c:pt idx="643">
                  <c:v>-1.0962744717921406E-2</c:v>
                </c:pt>
                <c:pt idx="644">
                  <c:v>-3.2778983479894762E-3</c:v>
                </c:pt>
                <c:pt idx="645">
                  <c:v>4.3107332434766431E-3</c:v>
                </c:pt>
                <c:pt idx="646">
                  <c:v>-2.9292400009554502E-3</c:v>
                </c:pt>
                <c:pt idx="647">
                  <c:v>7.2214520472708363E-3</c:v>
                </c:pt>
                <c:pt idx="648">
                  <c:v>6.8294884508145965E-3</c:v>
                </c:pt>
                <c:pt idx="649">
                  <c:v>1.2512815135253368E-2</c:v>
                </c:pt>
                <c:pt idx="650">
                  <c:v>8.0335622278197034E-3</c:v>
                </c:pt>
                <c:pt idx="651">
                  <c:v>-3.1722562273482527E-3</c:v>
                </c:pt>
                <c:pt idx="652">
                  <c:v>4.1718973314900541E-3</c:v>
                </c:pt>
                <c:pt idx="653">
                  <c:v>-2.0003185424903617E-3</c:v>
                </c:pt>
                <c:pt idx="654">
                  <c:v>1.1673446966113886E-3</c:v>
                </c:pt>
                <c:pt idx="655">
                  <c:v>2.9955037201412405E-3</c:v>
                </c:pt>
                <c:pt idx="656">
                  <c:v>8.7683376919205983E-3</c:v>
                </c:pt>
                <c:pt idx="657">
                  <c:v>-9.4332501262208816E-3</c:v>
                </c:pt>
                <c:pt idx="658">
                  <c:v>-7.0081685723940796E-3</c:v>
                </c:pt>
                <c:pt idx="659">
                  <c:v>4.8441987695678392E-3</c:v>
                </c:pt>
                <c:pt idx="660">
                  <c:v>-1.1901901475193198E-2</c:v>
                </c:pt>
                <c:pt idx="661">
                  <c:v>1.3482014234996911E-3</c:v>
                </c:pt>
                <c:pt idx="662">
                  <c:v>2.2480310059655336E-2</c:v>
                </c:pt>
                <c:pt idx="663">
                  <c:v>4.2721383329710882E-3</c:v>
                </c:pt>
                <c:pt idx="664">
                  <c:v>-9.8864180639718548E-3</c:v>
                </c:pt>
                <c:pt idx="665">
                  <c:v>-1.4914309411371578E-3</c:v>
                </c:pt>
                <c:pt idx="666">
                  <c:v>1.3179743620123504E-2</c:v>
                </c:pt>
                <c:pt idx="667">
                  <c:v>4.5722240617361871E-3</c:v>
                </c:pt>
                <c:pt idx="668">
                  <c:v>-2.959628904382729E-2</c:v>
                </c:pt>
                <c:pt idx="669">
                  <c:v>4.353635623833692E-3</c:v>
                </c:pt>
                <c:pt idx="670">
                  <c:v>1.4102306190813776E-2</c:v>
                </c:pt>
                <c:pt idx="671">
                  <c:v>-4.4983613503849496E-2</c:v>
                </c:pt>
                <c:pt idx="672">
                  <c:v>-1.034437577420133E-3</c:v>
                </c:pt>
                <c:pt idx="673">
                  <c:v>-8.1407116544409894E-3</c:v>
                </c:pt>
                <c:pt idx="674">
                  <c:v>1.7925355656522347E-2</c:v>
                </c:pt>
                <c:pt idx="675">
                  <c:v>-3.079570649607274E-3</c:v>
                </c:pt>
                <c:pt idx="676">
                  <c:v>1.7120104312112565E-3</c:v>
                </c:pt>
                <c:pt idx="677">
                  <c:v>-3.4270124972465578E-3</c:v>
                </c:pt>
                <c:pt idx="678">
                  <c:v>8.2052214007474755E-3</c:v>
                </c:pt>
                <c:pt idx="679">
                  <c:v>-9.2355916614664888E-3</c:v>
                </c:pt>
                <c:pt idx="680">
                  <c:v>1.49705685158523E-2</c:v>
                </c:pt>
                <c:pt idx="681">
                  <c:v>1.1884702501629296E-2</c:v>
                </c:pt>
                <c:pt idx="682">
                  <c:v>1.806375604422171E-2</c:v>
                </c:pt>
                <c:pt idx="683">
                  <c:v>1.21912178656189E-2</c:v>
                </c:pt>
                <c:pt idx="684">
                  <c:v>-3.2755754176130256E-4</c:v>
                </c:pt>
                <c:pt idx="685">
                  <c:v>-1.1472531815698885E-3</c:v>
                </c:pt>
                <c:pt idx="686">
                  <c:v>-4.6022201003965302E-3</c:v>
                </c:pt>
                <c:pt idx="687">
                  <c:v>1.4816087321926599E-3</c:v>
                </c:pt>
                <c:pt idx="688">
                  <c:v>-7.2644006681983984E-3</c:v>
                </c:pt>
                <c:pt idx="689">
                  <c:v>-4.6503751258514109E-3</c:v>
                </c:pt>
                <c:pt idx="690">
                  <c:v>1.9956538700042418E-3</c:v>
                </c:pt>
                <c:pt idx="691">
                  <c:v>3.317324011711417E-3</c:v>
                </c:pt>
                <c:pt idx="692">
                  <c:v>1.0541997591246409E-2</c:v>
                </c:pt>
                <c:pt idx="693">
                  <c:v>8.1898724983862404E-4</c:v>
                </c:pt>
                <c:pt idx="694">
                  <c:v>-8.5498728189500883E-3</c:v>
                </c:pt>
                <c:pt idx="695">
                  <c:v>5.2700851190165474E-3</c:v>
                </c:pt>
                <c:pt idx="696">
                  <c:v>1.7422905408356545E-2</c:v>
                </c:pt>
                <c:pt idx="697">
                  <c:v>1.027789249760197E-2</c:v>
                </c:pt>
                <c:pt idx="698">
                  <c:v>-9.5909405298932491E-4</c:v>
                </c:pt>
                <c:pt idx="699">
                  <c:v>-5.1306815935596006E-3</c:v>
                </c:pt>
                <c:pt idx="700">
                  <c:v>1.0394300765828281E-2</c:v>
                </c:pt>
                <c:pt idx="701">
                  <c:v>1.5903372382962389E-4</c:v>
                </c:pt>
                <c:pt idx="702">
                  <c:v>1.6719663400560043E-2</c:v>
                </c:pt>
                <c:pt idx="703">
                  <c:v>-1.8787953484000167E-3</c:v>
                </c:pt>
                <c:pt idx="704">
                  <c:v>-7.0771944456452587E-3</c:v>
                </c:pt>
                <c:pt idx="705">
                  <c:v>-4.4289628452709459E-3</c:v>
                </c:pt>
                <c:pt idx="706">
                  <c:v>1.2602557160230777E-2</c:v>
                </c:pt>
                <c:pt idx="707">
                  <c:v>-1.577817435160039E-2</c:v>
                </c:pt>
                <c:pt idx="708">
                  <c:v>4.2846982327564365E-3</c:v>
                </c:pt>
                <c:pt idx="709">
                  <c:v>-1.7434186087048004E-3</c:v>
                </c:pt>
                <c:pt idx="710">
                  <c:v>-5.7270305762770592E-3</c:v>
                </c:pt>
                <c:pt idx="711">
                  <c:v>-9.7796437851642645E-3</c:v>
                </c:pt>
                <c:pt idx="712">
                  <c:v>8.0231407989687937E-3</c:v>
                </c:pt>
                <c:pt idx="713">
                  <c:v>7.9592989943031382E-3</c:v>
                </c:pt>
                <c:pt idx="714">
                  <c:v>-1.2604890369040908E-2</c:v>
                </c:pt>
                <c:pt idx="715">
                  <c:v>-1.1952941092491381E-2</c:v>
                </c:pt>
                <c:pt idx="716">
                  <c:v>2.0426940438317998E-2</c:v>
                </c:pt>
                <c:pt idx="717">
                  <c:v>-1.9452477033551834E-2</c:v>
                </c:pt>
                <c:pt idx="718">
                  <c:v>-1.6531986381113941E-2</c:v>
                </c:pt>
                <c:pt idx="719">
                  <c:v>-2.4787458451093528E-3</c:v>
                </c:pt>
                <c:pt idx="720">
                  <c:v>2.0470709926089438E-2</c:v>
                </c:pt>
                <c:pt idx="721">
                  <c:v>-2.8110660713831035E-2</c:v>
                </c:pt>
                <c:pt idx="722">
                  <c:v>-9.0437860165625376E-3</c:v>
                </c:pt>
                <c:pt idx="723">
                  <c:v>-6.2442003494329774E-3</c:v>
                </c:pt>
                <c:pt idx="724">
                  <c:v>2.0443085131392601E-2</c:v>
                </c:pt>
                <c:pt idx="725">
                  <c:v>2.2144728322867232E-2</c:v>
                </c:pt>
                <c:pt idx="726">
                  <c:v>-5.0418402893478709E-3</c:v>
                </c:pt>
                <c:pt idx="727">
                  <c:v>1.1348961654098528E-2</c:v>
                </c:pt>
                <c:pt idx="728">
                  <c:v>-7.4433871385821779E-3</c:v>
                </c:pt>
                <c:pt idx="729">
                  <c:v>-1.6239186099442204E-4</c:v>
                </c:pt>
                <c:pt idx="730">
                  <c:v>-1.4892667584519098E-2</c:v>
                </c:pt>
                <c:pt idx="731">
                  <c:v>3.9492769634285113E-3</c:v>
                </c:pt>
                <c:pt idx="732">
                  <c:v>1.4510713823631744E-2</c:v>
                </c:pt>
                <c:pt idx="733">
                  <c:v>6.47270686703857E-4</c:v>
                </c:pt>
                <c:pt idx="734">
                  <c:v>-3.7274104813322796E-3</c:v>
                </c:pt>
                <c:pt idx="735">
                  <c:v>-3.5784174918663115E-3</c:v>
                </c:pt>
                <c:pt idx="736">
                  <c:v>-4.0819758527850195E-3</c:v>
                </c:pt>
                <c:pt idx="737">
                  <c:v>1.2519477136761551E-2</c:v>
                </c:pt>
                <c:pt idx="738">
                  <c:v>3.6177173317695474E-2</c:v>
                </c:pt>
                <c:pt idx="739">
                  <c:v>2.0819617240009167E-2</c:v>
                </c:pt>
                <c:pt idx="740">
                  <c:v>3.0479220900538817E-3</c:v>
                </c:pt>
                <c:pt idx="741">
                  <c:v>1.5101464070782613E-2</c:v>
                </c:pt>
                <c:pt idx="742">
                  <c:v>1.1622810344686171E-2</c:v>
                </c:pt>
                <c:pt idx="743">
                  <c:v>9.29001572914211E-3</c:v>
                </c:pt>
                <c:pt idx="744">
                  <c:v>-7.1248901826970398E-3</c:v>
                </c:pt>
                <c:pt idx="745">
                  <c:v>5.64475984634954E-3</c:v>
                </c:pt>
                <c:pt idx="746">
                  <c:v>7.1310803354018112E-2</c:v>
                </c:pt>
                <c:pt idx="747">
                  <c:v>-1.8234164814144169E-2</c:v>
                </c:pt>
                <c:pt idx="748">
                  <c:v>4.4849279213849862E-3</c:v>
                </c:pt>
                <c:pt idx="749">
                  <c:v>8.3865957094449964E-4</c:v>
                </c:pt>
                <c:pt idx="750">
                  <c:v>7.3780314791668938E-3</c:v>
                </c:pt>
                <c:pt idx="751">
                  <c:v>8.319027177365961E-4</c:v>
                </c:pt>
                <c:pt idx="752">
                  <c:v>2.5179173676302614E-2</c:v>
                </c:pt>
                <c:pt idx="753">
                  <c:v>-1.7036196230981047E-2</c:v>
                </c:pt>
                <c:pt idx="754">
                  <c:v>4.3889817562073E-3</c:v>
                </c:pt>
                <c:pt idx="755">
                  <c:v>3.5519496129525273E-3</c:v>
                </c:pt>
                <c:pt idx="756">
                  <c:v>-6.8212325896852216E-4</c:v>
                </c:pt>
                <c:pt idx="757">
                  <c:v>5.1722480359673167E-3</c:v>
                </c:pt>
                <c:pt idx="758">
                  <c:v>1.6277188106132003E-3</c:v>
                </c:pt>
                <c:pt idx="759">
                  <c:v>-2.4426738961429257E-3</c:v>
                </c:pt>
                <c:pt idx="760">
                  <c:v>-9.4191512861099558E-3</c:v>
                </c:pt>
                <c:pt idx="761">
                  <c:v>8.467614466725051E-3</c:v>
                </c:pt>
                <c:pt idx="762">
                  <c:v>-1.5487142388295381E-2</c:v>
                </c:pt>
                <c:pt idx="763">
                  <c:v>1.0989060950982166E-2</c:v>
                </c:pt>
                <c:pt idx="764">
                  <c:v>-1.2647933917103813E-2</c:v>
                </c:pt>
                <c:pt idx="765">
                  <c:v>1.7689875984417305E-2</c:v>
                </c:pt>
                <c:pt idx="766">
                  <c:v>1.4439224307246243E-2</c:v>
                </c:pt>
                <c:pt idx="767">
                  <c:v>-9.2873981555752806E-3</c:v>
                </c:pt>
                <c:pt idx="768">
                  <c:v>7.4099723786664705E-3</c:v>
                </c:pt>
                <c:pt idx="769">
                  <c:v>2.547124366648815E-3</c:v>
                </c:pt>
                <c:pt idx="770">
                  <c:v>-5.3570306152281148E-4</c:v>
                </c:pt>
                <c:pt idx="771">
                  <c:v>5.4772114749648045E-3</c:v>
                </c:pt>
                <c:pt idx="772">
                  <c:v>6.2421592027015861E-3</c:v>
                </c:pt>
                <c:pt idx="773">
                  <c:v>2.3803310341738229E-3</c:v>
                </c:pt>
                <c:pt idx="774">
                  <c:v>2.638224356590068E-3</c:v>
                </c:pt>
                <c:pt idx="775">
                  <c:v>-7.669986088585835E-3</c:v>
                </c:pt>
                <c:pt idx="776">
                  <c:v>-1.8083651394363392E-2</c:v>
                </c:pt>
                <c:pt idx="777">
                  <c:v>-1.3520913745955563E-4</c:v>
                </c:pt>
                <c:pt idx="778">
                  <c:v>3.7154269460114665E-2</c:v>
                </c:pt>
                <c:pt idx="779">
                  <c:v>4.6783854786727457E-3</c:v>
                </c:pt>
                <c:pt idx="780">
                  <c:v>-9.1169808005734446E-3</c:v>
                </c:pt>
                <c:pt idx="781">
                  <c:v>2.6133066224462839E-3</c:v>
                </c:pt>
                <c:pt idx="782">
                  <c:v>-8.9134185948594302E-3</c:v>
                </c:pt>
                <c:pt idx="783">
                  <c:v>-2.1560528717258647E-2</c:v>
                </c:pt>
                <c:pt idx="784">
                  <c:v>1.7867104878968348E-2</c:v>
                </c:pt>
                <c:pt idx="785">
                  <c:v>-9.6939312206209358E-3</c:v>
                </c:pt>
                <c:pt idx="786">
                  <c:v>-1.7092197943267811E-2</c:v>
                </c:pt>
                <c:pt idx="787">
                  <c:v>3.7935177045641121E-3</c:v>
                </c:pt>
                <c:pt idx="788">
                  <c:v>2.4313234889789676E-2</c:v>
                </c:pt>
                <c:pt idx="789">
                  <c:v>-6.355051777310561E-3</c:v>
                </c:pt>
                <c:pt idx="790">
                  <c:v>-5.3143282200079195E-4</c:v>
                </c:pt>
                <c:pt idx="791">
                  <c:v>-6.5328880439242034E-3</c:v>
                </c:pt>
                <c:pt idx="792">
                  <c:v>-6.7105286252844886E-3</c:v>
                </c:pt>
                <c:pt idx="793">
                  <c:v>1.6427687005133317E-2</c:v>
                </c:pt>
                <c:pt idx="794">
                  <c:v>-2.5219281771688015E-2</c:v>
                </c:pt>
                <c:pt idx="795">
                  <c:v>8.6568811634998594E-3</c:v>
                </c:pt>
                <c:pt idx="796">
                  <c:v>2.1583608586355656E-2</c:v>
                </c:pt>
                <c:pt idx="797">
                  <c:v>-3.4328179156964474E-3</c:v>
                </c:pt>
                <c:pt idx="798">
                  <c:v>4.4866246087407191E-3</c:v>
                </c:pt>
                <c:pt idx="799">
                  <c:v>5.3838242130497746E-3</c:v>
                </c:pt>
                <c:pt idx="800">
                  <c:v>-1.2784377948121978E-2</c:v>
                </c:pt>
                <c:pt idx="801">
                  <c:v>1.6574987372717294E-2</c:v>
                </c:pt>
                <c:pt idx="802">
                  <c:v>-3.0051963308081442E-3</c:v>
                </c:pt>
                <c:pt idx="803">
                  <c:v>5.8712937658121044E-3</c:v>
                </c:pt>
                <c:pt idx="804">
                  <c:v>-3.0169754513567309E-3</c:v>
                </c:pt>
                <c:pt idx="805">
                  <c:v>6.8080530017327985E-3</c:v>
                </c:pt>
                <c:pt idx="806">
                  <c:v>9.2214266160712214E-3</c:v>
                </c:pt>
                <c:pt idx="807">
                  <c:v>-8.6996354930929769E-3</c:v>
                </c:pt>
                <c:pt idx="808">
                  <c:v>2.4747999103805034E-3</c:v>
                </c:pt>
                <c:pt idx="809">
                  <c:v>-2.344370579443711E-3</c:v>
                </c:pt>
                <c:pt idx="810">
                  <c:v>3.3844783469404974E-3</c:v>
                </c:pt>
                <c:pt idx="811">
                  <c:v>2.5957651141474687E-3</c:v>
                </c:pt>
                <c:pt idx="812">
                  <c:v>-3.2456988201809349E-3</c:v>
                </c:pt>
                <c:pt idx="813">
                  <c:v>-9.1067511667811758E-4</c:v>
                </c:pt>
                <c:pt idx="814">
                  <c:v>1.1002606922113507E-2</c:v>
                </c:pt>
                <c:pt idx="815">
                  <c:v>4.1110005329215524E-3</c:v>
                </c:pt>
                <c:pt idx="816">
                  <c:v>-3.5961799124124938E-3</c:v>
                </c:pt>
                <c:pt idx="817">
                  <c:v>6.156965687946131E-3</c:v>
                </c:pt>
                <c:pt idx="818">
                  <c:v>-1.2740640121822041E-2</c:v>
                </c:pt>
                <c:pt idx="819">
                  <c:v>1.7460969337667585E-2</c:v>
                </c:pt>
                <c:pt idx="820">
                  <c:v>-1.1520882482763039E-2</c:v>
                </c:pt>
                <c:pt idx="821">
                  <c:v>1.4152540623996431E-3</c:v>
                </c:pt>
                <c:pt idx="822">
                  <c:v>1.9353856633379948E-2</c:v>
                </c:pt>
                <c:pt idx="823">
                  <c:v>-1.5144194197557453E-3</c:v>
                </c:pt>
                <c:pt idx="824">
                  <c:v>1.6409171558966689E-2</c:v>
                </c:pt>
                <c:pt idx="825">
                  <c:v>6.686516336960365E-3</c:v>
                </c:pt>
                <c:pt idx="826">
                  <c:v>3.7015965699641973E-4</c:v>
                </c:pt>
                <c:pt idx="827">
                  <c:v>-5.6909720816896532E-3</c:v>
                </c:pt>
                <c:pt idx="828">
                  <c:v>8.7703579278932079E-3</c:v>
                </c:pt>
                <c:pt idx="829">
                  <c:v>-9.8430770669071617E-4</c:v>
                </c:pt>
                <c:pt idx="830">
                  <c:v>9.4345710975850695E-3</c:v>
                </c:pt>
                <c:pt idx="831">
                  <c:v>-4.6448792746809214E-3</c:v>
                </c:pt>
                <c:pt idx="832">
                  <c:v>-1.4562773174063293E-2</c:v>
                </c:pt>
                <c:pt idx="833">
                  <c:v>1.3827321390432388E-2</c:v>
                </c:pt>
                <c:pt idx="834">
                  <c:v>7.0861817876265807E-3</c:v>
                </c:pt>
                <c:pt idx="835">
                  <c:v>-8.525551946977466E-4</c:v>
                </c:pt>
                <c:pt idx="836">
                  <c:v>2.4362281032963481E-4</c:v>
                </c:pt>
                <c:pt idx="837">
                  <c:v>7.0405918272225115E-3</c:v>
                </c:pt>
                <c:pt idx="838">
                  <c:v>8.0718252525294586E-3</c:v>
                </c:pt>
                <c:pt idx="839">
                  <c:v>-8.7978304460602057E-3</c:v>
                </c:pt>
                <c:pt idx="840">
                  <c:v>6.3951711734671225E-3</c:v>
                </c:pt>
                <c:pt idx="841">
                  <c:v>1.8025861149729306E-3</c:v>
                </c:pt>
                <c:pt idx="842">
                  <c:v>3.3560893047238287E-3</c:v>
                </c:pt>
                <c:pt idx="843">
                  <c:v>-7.3260410205682721E-3</c:v>
                </c:pt>
                <c:pt idx="844">
                  <c:v>1.2046577720954675E-3</c:v>
                </c:pt>
                <c:pt idx="845">
                  <c:v>-1.3331898397165542E-2</c:v>
                </c:pt>
                <c:pt idx="846">
                  <c:v>-4.8818114769273827E-4</c:v>
                </c:pt>
                <c:pt idx="847">
                  <c:v>-2.3466575605675229E-2</c:v>
                </c:pt>
                <c:pt idx="848">
                  <c:v>1.1308021897010353E-2</c:v>
                </c:pt>
                <c:pt idx="849">
                  <c:v>3.9462356287623315E-3</c:v>
                </c:pt>
                <c:pt idx="850">
                  <c:v>1.1070381461024618E-3</c:v>
                </c:pt>
                <c:pt idx="851">
                  <c:v>7.2273668855717997E-3</c:v>
                </c:pt>
                <c:pt idx="852">
                  <c:v>9.3543394779821466E-3</c:v>
                </c:pt>
                <c:pt idx="853">
                  <c:v>-1.6090058022950625E-2</c:v>
                </c:pt>
                <c:pt idx="854">
                  <c:v>1.5962383404468799E-3</c:v>
                </c:pt>
                <c:pt idx="855">
                  <c:v>-3.2924779387789982E-2</c:v>
                </c:pt>
                <c:pt idx="856">
                  <c:v>-5.0729874549352769E-4</c:v>
                </c:pt>
                <c:pt idx="857">
                  <c:v>1.0348392235321194E-2</c:v>
                </c:pt>
                <c:pt idx="858">
                  <c:v>6.6320590088892887E-3</c:v>
                </c:pt>
                <c:pt idx="859">
                  <c:v>-1.5206063816719144E-2</c:v>
                </c:pt>
                <c:pt idx="860">
                  <c:v>1.8976677743938514E-3</c:v>
                </c:pt>
                <c:pt idx="861">
                  <c:v>1.2434977877016765E-2</c:v>
                </c:pt>
                <c:pt idx="862">
                  <c:v>7.8333965155739926E-3</c:v>
                </c:pt>
                <c:pt idx="863">
                  <c:v>-1.6113689480543084E-3</c:v>
                </c:pt>
                <c:pt idx="864">
                  <c:v>2.4779619034319116E-3</c:v>
                </c:pt>
                <c:pt idx="865">
                  <c:v>-1.245191077140711E-2</c:v>
                </c:pt>
                <c:pt idx="866">
                  <c:v>-3.2472397069658342E-2</c:v>
                </c:pt>
                <c:pt idx="867">
                  <c:v>1.6304326061517792E-2</c:v>
                </c:pt>
                <c:pt idx="868">
                  <c:v>4.4765780437617652E-3</c:v>
                </c:pt>
                <c:pt idx="869">
                  <c:v>-5.630960285047463E-3</c:v>
                </c:pt>
                <c:pt idx="870">
                  <c:v>3.3312319883390781E-3</c:v>
                </c:pt>
                <c:pt idx="871">
                  <c:v>1.5358544419236069E-2</c:v>
                </c:pt>
                <c:pt idx="872">
                  <c:v>-1.2603857595942295E-3</c:v>
                </c:pt>
                <c:pt idx="873">
                  <c:v>-2.65200282675725E-3</c:v>
                </c:pt>
                <c:pt idx="874">
                  <c:v>1.5309633793379079E-2</c:v>
                </c:pt>
                <c:pt idx="875">
                  <c:v>-3.1181761445853644E-3</c:v>
                </c:pt>
                <c:pt idx="876">
                  <c:v>-9.1611801956626038E-3</c:v>
                </c:pt>
                <c:pt idx="877">
                  <c:v>2.3925275840003604E-3</c:v>
                </c:pt>
                <c:pt idx="878">
                  <c:v>6.1438017466345519E-3</c:v>
                </c:pt>
                <c:pt idx="879">
                  <c:v>4.2409542774544083E-3</c:v>
                </c:pt>
                <c:pt idx="880">
                  <c:v>-4.741090017098732E-3</c:v>
                </c:pt>
                <c:pt idx="881">
                  <c:v>-9.5502308215004456E-3</c:v>
                </c:pt>
                <c:pt idx="882">
                  <c:v>-3.9217929192200043E-3</c:v>
                </c:pt>
                <c:pt idx="883">
                  <c:v>1.2677338506424939E-4</c:v>
                </c:pt>
                <c:pt idx="884">
                  <c:v>9.7118386030755847E-3</c:v>
                </c:pt>
                <c:pt idx="885">
                  <c:v>5.0081639602445431E-3</c:v>
                </c:pt>
                <c:pt idx="886">
                  <c:v>-7.5216369232650633E-3</c:v>
                </c:pt>
                <c:pt idx="887">
                  <c:v>1.225622898923596E-2</c:v>
                </c:pt>
                <c:pt idx="888">
                  <c:v>6.4428891655175782E-3</c:v>
                </c:pt>
                <c:pt idx="889">
                  <c:v>1.3859269273510824E-2</c:v>
                </c:pt>
                <c:pt idx="890">
                  <c:v>1.3189179109634701E-2</c:v>
                </c:pt>
                <c:pt idx="891">
                  <c:v>1.9214138509136395E-3</c:v>
                </c:pt>
                <c:pt idx="892">
                  <c:v>1.0502604913650133E-2</c:v>
                </c:pt>
                <c:pt idx="893">
                  <c:v>6.2725599008664956E-3</c:v>
                </c:pt>
                <c:pt idx="894">
                  <c:v>-4.9675541589857385E-3</c:v>
                </c:pt>
                <c:pt idx="895">
                  <c:v>1.8953266189757792E-3</c:v>
                </c:pt>
                <c:pt idx="896">
                  <c:v>-4.9827774850574411E-3</c:v>
                </c:pt>
                <c:pt idx="897">
                  <c:v>-2.3952584610216564E-2</c:v>
                </c:pt>
                <c:pt idx="898">
                  <c:v>-5.6193571923140746E-3</c:v>
                </c:pt>
                <c:pt idx="899">
                  <c:v>1.6523287018082439E-2</c:v>
                </c:pt>
                <c:pt idx="900">
                  <c:v>-8.7136191045044178E-3</c:v>
                </c:pt>
                <c:pt idx="901">
                  <c:v>7.9904013934442662E-3</c:v>
                </c:pt>
                <c:pt idx="902">
                  <c:v>1.8162727588493872E-2</c:v>
                </c:pt>
                <c:pt idx="903">
                  <c:v>-1.1552489709013347E-2</c:v>
                </c:pt>
                <c:pt idx="904">
                  <c:v>-5.2846875373271643E-3</c:v>
                </c:pt>
                <c:pt idx="905">
                  <c:v>1.0422404415887862E-2</c:v>
                </c:pt>
                <c:pt idx="906">
                  <c:v>2.2617133672509465E-3</c:v>
                </c:pt>
                <c:pt idx="907">
                  <c:v>0</c:v>
                </c:pt>
                <c:pt idx="908">
                  <c:v>4.2714868687899312E-3</c:v>
                </c:pt>
                <c:pt idx="909">
                  <c:v>6.4908930779986346E-3</c:v>
                </c:pt>
                <c:pt idx="910">
                  <c:v>-3.771372105368963E-3</c:v>
                </c:pt>
                <c:pt idx="911">
                  <c:v>-5.4463583470023081E-3</c:v>
                </c:pt>
                <c:pt idx="912">
                  <c:v>-2.3423140953748405E-2</c:v>
                </c:pt>
                <c:pt idx="913">
                  <c:v>6.5415135757233922E-3</c:v>
                </c:pt>
                <c:pt idx="914">
                  <c:v>-1.422772499459735E-2</c:v>
                </c:pt>
                <c:pt idx="915">
                  <c:v>-1.7793654592630805E-2</c:v>
                </c:pt>
                <c:pt idx="916">
                  <c:v>-9.0169900803283472E-3</c:v>
                </c:pt>
                <c:pt idx="917">
                  <c:v>1.2998574375929182E-2</c:v>
                </c:pt>
                <c:pt idx="918">
                  <c:v>1.6136300421258281E-2</c:v>
                </c:pt>
                <c:pt idx="919">
                  <c:v>1.0991580382691823E-3</c:v>
                </c:pt>
                <c:pt idx="920">
                  <c:v>-9.7694122754442476E-4</c:v>
                </c:pt>
                <c:pt idx="921">
                  <c:v>-1.7998510837386607E-2</c:v>
                </c:pt>
                <c:pt idx="922">
                  <c:v>-4.2382977071337364E-3</c:v>
                </c:pt>
                <c:pt idx="923">
                  <c:v>-1.2496513610759226E-4</c:v>
                </c:pt>
                <c:pt idx="924">
                  <c:v>-6.2664593252270079E-3</c:v>
                </c:pt>
                <c:pt idx="925">
                  <c:v>-7.0653628519050313E-3</c:v>
                </c:pt>
                <c:pt idx="926">
                  <c:v>-1.2664496357135452E-4</c:v>
                </c:pt>
                <c:pt idx="927">
                  <c:v>-1.2670933147694008E-3</c:v>
                </c:pt>
                <c:pt idx="928">
                  <c:v>1.6469004814294915E-3</c:v>
                </c:pt>
                <c:pt idx="929">
                  <c:v>-1.2662617512385182E-4</c:v>
                </c:pt>
                <c:pt idx="930">
                  <c:v>4.5472026783989978E-3</c:v>
                </c:pt>
                <c:pt idx="931">
                  <c:v>2.4086650602837454E-3</c:v>
                </c:pt>
                <c:pt idx="932">
                  <c:v>1.6574954045307604E-2</c:v>
                </c:pt>
                <c:pt idx="933">
                  <c:v>7.0732991551763257E-3</c:v>
                </c:pt>
                <c:pt idx="934">
                  <c:v>-2.6001242279729371E-3</c:v>
                </c:pt>
                <c:pt idx="935">
                  <c:v>-2.8418888711491029E-2</c:v>
                </c:pt>
                <c:pt idx="936">
                  <c:v>-4.0609469623797891E-2</c:v>
                </c:pt>
                <c:pt idx="937">
                  <c:v>-1.7960486041719511E-2</c:v>
                </c:pt>
                <c:pt idx="938">
                  <c:v>3.8471300406317174E-2</c:v>
                </c:pt>
                <c:pt idx="939">
                  <c:v>1.3058590599109608E-2</c:v>
                </c:pt>
                <c:pt idx="940">
                  <c:v>2.3094733031064889E-3</c:v>
                </c:pt>
                <c:pt idx="941">
                  <c:v>-4.1094176183516231E-3</c:v>
                </c:pt>
                <c:pt idx="942">
                  <c:v>-3.0309302775492843E-2</c:v>
                </c:pt>
                <c:pt idx="943">
                  <c:v>2.1779974583690236E-2</c:v>
                </c:pt>
                <c:pt idx="944">
                  <c:v>5.1779258894432151E-3</c:v>
                </c:pt>
                <c:pt idx="945">
                  <c:v>-1.3388111937392321E-2</c:v>
                </c:pt>
                <c:pt idx="946">
                  <c:v>2.5324338087768877E-2</c:v>
                </c:pt>
                <c:pt idx="947">
                  <c:v>-1.5687526722616238E-2</c:v>
                </c:pt>
                <c:pt idx="948">
                  <c:v>-1.1671304403320835E-3</c:v>
                </c:pt>
                <c:pt idx="949">
                  <c:v>1.0455042610487082E-2</c:v>
                </c:pt>
                <c:pt idx="950">
                  <c:v>-9.4175470690711187E-3</c:v>
                </c:pt>
                <c:pt idx="951">
                  <c:v>8.6468686221366706E-3</c:v>
                </c:pt>
                <c:pt idx="952">
                  <c:v>8.700162687878734E-3</c:v>
                </c:pt>
                <c:pt idx="953">
                  <c:v>-6.2615778351231876E-3</c:v>
                </c:pt>
                <c:pt idx="954">
                  <c:v>-1.7978877450663483E-2</c:v>
                </c:pt>
                <c:pt idx="955">
                  <c:v>2.1178464924455926E-2</c:v>
                </c:pt>
                <c:pt idx="956">
                  <c:v>-2.6869559596762495E-3</c:v>
                </c:pt>
                <c:pt idx="957">
                  <c:v>9.0555948566086574E-3</c:v>
                </c:pt>
                <c:pt idx="958">
                  <c:v>3.8017525673365547E-3</c:v>
                </c:pt>
                <c:pt idx="959">
                  <c:v>-1.2642710270534006E-4</c:v>
                </c:pt>
                <c:pt idx="960">
                  <c:v>-1.7611542540394397E-2</c:v>
                </c:pt>
                <c:pt idx="961">
                  <c:v>3.9833678985571677E-3</c:v>
                </c:pt>
                <c:pt idx="962">
                  <c:v>8.6823884959599026E-3</c:v>
                </c:pt>
                <c:pt idx="963">
                  <c:v>1.074801618682291E-2</c:v>
                </c:pt>
                <c:pt idx="964">
                  <c:v>2.5146724646634089E-4</c:v>
                </c:pt>
                <c:pt idx="965">
                  <c:v>-2.5146724646632647E-4</c:v>
                </c:pt>
                <c:pt idx="966">
                  <c:v>-1.7892800269289095E-2</c:v>
                </c:pt>
                <c:pt idx="967">
                  <c:v>5.8726012797649906E-3</c:v>
                </c:pt>
                <c:pt idx="968">
                  <c:v>1.653481253689564E-3</c:v>
                </c:pt>
                <c:pt idx="969">
                  <c:v>2.4115637850745208E-3</c:v>
                </c:pt>
                <c:pt idx="970">
                  <c:v>4.1748669948405313E-3</c:v>
                </c:pt>
                <c:pt idx="971">
                  <c:v>-3.1611659865783278E-3</c:v>
                </c:pt>
                <c:pt idx="972">
                  <c:v>-3.5579950120130377E-2</c:v>
                </c:pt>
                <c:pt idx="973">
                  <c:v>-1.414152552612288E-2</c:v>
                </c:pt>
                <c:pt idx="974">
                  <c:v>-1.0653082475876843E-3</c:v>
                </c:pt>
                <c:pt idx="975">
                  <c:v>-4.6745439118810045E-3</c:v>
                </c:pt>
                <c:pt idx="976">
                  <c:v>-4.0240957983720725E-3</c:v>
                </c:pt>
                <c:pt idx="977">
                  <c:v>2.6526762390815209E-2</c:v>
                </c:pt>
                <c:pt idx="978">
                  <c:v>9.2502655834931571E-3</c:v>
                </c:pt>
                <c:pt idx="979">
                  <c:v>-5.5595767760776731E-2</c:v>
                </c:pt>
                <c:pt idx="980">
                  <c:v>1.4698064263318655E-2</c:v>
                </c:pt>
                <c:pt idx="981">
                  <c:v>9.5463766643931695E-3</c:v>
                </c:pt>
                <c:pt idx="982">
                  <c:v>1.9873473621818263E-2</c:v>
                </c:pt>
                <c:pt idx="983">
                  <c:v>6.5563350789191437E-4</c:v>
                </c:pt>
                <c:pt idx="984">
                  <c:v>1.1729592810140315E-2</c:v>
                </c:pt>
                <c:pt idx="985">
                  <c:v>1.0360311008637646E-3</c:v>
                </c:pt>
                <c:pt idx="986">
                  <c:v>1.2476856058856078E-2</c:v>
                </c:pt>
                <c:pt idx="987">
                  <c:v>-1.0795683910855928E-2</c:v>
                </c:pt>
                <c:pt idx="988">
                  <c:v>9.7725188081685416E-3</c:v>
                </c:pt>
                <c:pt idx="989">
                  <c:v>-1.1971565596735515E-2</c:v>
                </c:pt>
                <c:pt idx="990">
                  <c:v>-1.2903382778329196E-2</c:v>
                </c:pt>
                <c:pt idx="991">
                  <c:v>1.2514810833159381E-2</c:v>
                </c:pt>
                <c:pt idx="992">
                  <c:v>-3.0516631186949146E-2</c:v>
                </c:pt>
                <c:pt idx="993">
                  <c:v>8.0103224592487185E-4</c:v>
                </c:pt>
                <c:pt idx="994">
                  <c:v>-4.1417179275981666E-2</c:v>
                </c:pt>
                <c:pt idx="995">
                  <c:v>1.3645407149108339E-2</c:v>
                </c:pt>
                <c:pt idx="996">
                  <c:v>8.2634535690002051E-3</c:v>
                </c:pt>
                <c:pt idx="997">
                  <c:v>-4.387842593467247E-2</c:v>
                </c:pt>
                <c:pt idx="998">
                  <c:v>1.097429995536308E-2</c:v>
                </c:pt>
                <c:pt idx="999">
                  <c:v>3.9609382917414641E-3</c:v>
                </c:pt>
                <c:pt idx="1000">
                  <c:v>2.0264789957288792E-2</c:v>
                </c:pt>
                <c:pt idx="1001">
                  <c:v>8.4039932261020626E-3</c:v>
                </c:pt>
                <c:pt idx="1002">
                  <c:v>3.6974238367522907E-3</c:v>
                </c:pt>
                <c:pt idx="1003">
                  <c:v>3.8199145009175537E-3</c:v>
                </c:pt>
                <c:pt idx="1004">
                  <c:v>-1.2882213353556569E-2</c:v>
                </c:pt>
                <c:pt idx="1005">
                  <c:v>4.2667019864274756E-3</c:v>
                </c:pt>
                <c:pt idx="1006">
                  <c:v>-1.2159844572333879E-2</c:v>
                </c:pt>
                <c:pt idx="1007">
                  <c:v>1.7365409582380292E-2</c:v>
                </c:pt>
                <c:pt idx="1008">
                  <c:v>9.6540145182864249E-3</c:v>
                </c:pt>
                <c:pt idx="1009">
                  <c:v>-6.9251756951270588E-3</c:v>
                </c:pt>
                <c:pt idx="1010">
                  <c:v>-9.9966029505432156E-3</c:v>
                </c:pt>
                <c:pt idx="1011">
                  <c:v>-8.9860447576713461E-3</c:v>
                </c:pt>
                <c:pt idx="1012">
                  <c:v>4.9868541508131352E-3</c:v>
                </c:pt>
                <c:pt idx="1013">
                  <c:v>-7.3505023791058735E-3</c:v>
                </c:pt>
                <c:pt idx="1014">
                  <c:v>1.2175085863255782E-2</c:v>
                </c:pt>
                <c:pt idx="1015">
                  <c:v>3.5690159538991385E-3</c:v>
                </c:pt>
                <c:pt idx="1016">
                  <c:v>1.117329037747462E-2</c:v>
                </c:pt>
                <c:pt idx="1017">
                  <c:v>-2.0119770915557732E-2</c:v>
                </c:pt>
                <c:pt idx="1018">
                  <c:v>-1.3361353443314839E-2</c:v>
                </c:pt>
                <c:pt idx="1019">
                  <c:v>4.752555849532946E-3</c:v>
                </c:pt>
                <c:pt idx="1020">
                  <c:v>1.2472461837865273E-2</c:v>
                </c:pt>
                <c:pt idx="1021">
                  <c:v>1.4221501357083482E-2</c:v>
                </c:pt>
                <c:pt idx="1022">
                  <c:v>-6.5386843517202661E-3</c:v>
                </c:pt>
                <c:pt idx="1023">
                  <c:v>-4.1084180072015969E-3</c:v>
                </c:pt>
                <c:pt idx="1024">
                  <c:v>2.1316403065835196E-2</c:v>
                </c:pt>
                <c:pt idx="1025">
                  <c:v>-1.10766937445618E-2</c:v>
                </c:pt>
                <c:pt idx="1026">
                  <c:v>-1.3814108319434882E-2</c:v>
                </c:pt>
                <c:pt idx="1027">
                  <c:v>1.2862822464495202E-2</c:v>
                </c:pt>
                <c:pt idx="1028">
                  <c:v>1.738696866360618E-2</c:v>
                </c:pt>
                <c:pt idx="1029">
                  <c:v>-1.0206833923810105E-2</c:v>
                </c:pt>
                <c:pt idx="1030">
                  <c:v>-2.7034990534063321E-3</c:v>
                </c:pt>
                <c:pt idx="1031">
                  <c:v>-3.4424436172303931E-2</c:v>
                </c:pt>
                <c:pt idx="1032">
                  <c:v>1.446479893026024E-2</c:v>
                </c:pt>
                <c:pt idx="1033">
                  <c:v>1.2896352879407789E-2</c:v>
                </c:pt>
                <c:pt idx="1034">
                  <c:v>-2.3725271460564797E-2</c:v>
                </c:pt>
                <c:pt idx="1035">
                  <c:v>-1.7318219638495273E-2</c:v>
                </c:pt>
                <c:pt idx="1036">
                  <c:v>-4.6978784890420533E-3</c:v>
                </c:pt>
                <c:pt idx="1037">
                  <c:v>-1.2058764797366135E-2</c:v>
                </c:pt>
                <c:pt idx="1038">
                  <c:v>-2.411871989458694E-2</c:v>
                </c:pt>
                <c:pt idx="1039">
                  <c:v>1.5415463150606823E-2</c:v>
                </c:pt>
                <c:pt idx="1040">
                  <c:v>1.5611791861685154E-2</c:v>
                </c:pt>
                <c:pt idx="1041">
                  <c:v>-1.1540858986177493E-2</c:v>
                </c:pt>
                <c:pt idx="1042">
                  <c:v>2.1814943993165324E-2</c:v>
                </c:pt>
                <c:pt idx="1043">
                  <c:v>3.5428361856635628E-3</c:v>
                </c:pt>
                <c:pt idx="1044">
                  <c:v>4.2348345063217595E-3</c:v>
                </c:pt>
                <c:pt idx="1045">
                  <c:v>1.994349068938223E-2</c:v>
                </c:pt>
                <c:pt idx="1046">
                  <c:v>5.6455058240395097E-3</c:v>
                </c:pt>
                <c:pt idx="1047">
                  <c:v>6.568996494260927E-3</c:v>
                </c:pt>
                <c:pt idx="1048">
                  <c:v>-1.0145376380949827E-2</c:v>
                </c:pt>
                <c:pt idx="1049">
                  <c:v>-3.5485095373422801E-2</c:v>
                </c:pt>
                <c:pt idx="1050">
                  <c:v>-6.8768625672056298E-3</c:v>
                </c:pt>
                <c:pt idx="1051">
                  <c:v>6.3055836665727285E-3</c:v>
                </c:pt>
                <c:pt idx="1052">
                  <c:v>-2.0019836292742084E-3</c:v>
                </c:pt>
                <c:pt idx="1053">
                  <c:v>-1.5871039591053356E-2</c:v>
                </c:pt>
                <c:pt idx="1054">
                  <c:v>-1.0379436438911942E-2</c:v>
                </c:pt>
                <c:pt idx="1055">
                  <c:v>3.5801188185658937E-2</c:v>
                </c:pt>
                <c:pt idx="1056">
                  <c:v>2.1916784315762775E-2</c:v>
                </c:pt>
                <c:pt idx="1057">
                  <c:v>8.3565846364450479E-3</c:v>
                </c:pt>
                <c:pt idx="1058">
                  <c:v>5.9462244067043195E-3</c:v>
                </c:pt>
                <c:pt idx="1059">
                  <c:v>-2.8995378099934705E-3</c:v>
                </c:pt>
                <c:pt idx="1060">
                  <c:v>2.071982218793747E-3</c:v>
                </c:pt>
                <c:pt idx="1061">
                  <c:v>2.0757224218534633E-2</c:v>
                </c:pt>
                <c:pt idx="1062">
                  <c:v>3.9096013180396939E-2</c:v>
                </c:pt>
                <c:pt idx="1063">
                  <c:v>2.2235924050054725E-2</c:v>
                </c:pt>
                <c:pt idx="1064">
                  <c:v>-3.055346184972742E-3</c:v>
                </c:pt>
                <c:pt idx="1065">
                  <c:v>2.5492333725489762E-4</c:v>
                </c:pt>
                <c:pt idx="1066">
                  <c:v>3.1493761917401435E-2</c:v>
                </c:pt>
                <c:pt idx="1067">
                  <c:v>1.7277421535181131E-3</c:v>
                </c:pt>
                <c:pt idx="1068">
                  <c:v>-1.7287903011399472E-2</c:v>
                </c:pt>
                <c:pt idx="1069">
                  <c:v>1.7657740916425777E-2</c:v>
                </c:pt>
                <c:pt idx="1070">
                  <c:v>-3.8283251458722549E-3</c:v>
                </c:pt>
                <c:pt idx="1071">
                  <c:v>-3.5946867101674892E-3</c:v>
                </c:pt>
                <c:pt idx="1072">
                  <c:v>8.4086117227742813E-3</c:v>
                </c:pt>
                <c:pt idx="1073">
                  <c:v>3.564640693800929E-3</c:v>
                </c:pt>
                <c:pt idx="1074">
                  <c:v>4.5296421318841585E-3</c:v>
                </c:pt>
                <c:pt idx="1075">
                  <c:v>-1.2222751210471314E-3</c:v>
                </c:pt>
                <c:pt idx="1076">
                  <c:v>-1.4685418201649252E-3</c:v>
                </c:pt>
                <c:pt idx="1077">
                  <c:v>9.0222162759367071E-3</c:v>
                </c:pt>
                <c:pt idx="1078">
                  <c:v>7.6174441309939198E-3</c:v>
                </c:pt>
                <c:pt idx="1079">
                  <c:v>-3.7410078418342956E-3</c:v>
                </c:pt>
                <c:pt idx="1080">
                  <c:v>-6.1852373138534976E-3</c:v>
                </c:pt>
                <c:pt idx="1081">
                  <c:v>-6.1012993725649781E-3</c:v>
                </c:pt>
                <c:pt idx="1082">
                  <c:v>-2.4509410693498729E-3</c:v>
                </c:pt>
                <c:pt idx="1083">
                  <c:v>6.6039312762104091E-3</c:v>
                </c:pt>
                <c:pt idx="1084">
                  <c:v>9.2211466917409557E-3</c:v>
                </c:pt>
                <c:pt idx="1085">
                  <c:v>2.0510148496265352E-3</c:v>
                </c:pt>
                <c:pt idx="1086">
                  <c:v>7.5643952550609817E-3</c:v>
                </c:pt>
                <c:pt idx="1087">
                  <c:v>-1.5915458647428032E-2</c:v>
                </c:pt>
                <c:pt idx="1088">
                  <c:v>5.816833200796131E-3</c:v>
                </c:pt>
                <c:pt idx="1089">
                  <c:v>-5.5737370735652698E-3</c:v>
                </c:pt>
                <c:pt idx="1090">
                  <c:v>-2.4331505885586357E-3</c:v>
                </c:pt>
                <c:pt idx="1091">
                  <c:v>8.5225510361298658E-4</c:v>
                </c:pt>
                <c:pt idx="1092">
                  <c:v>-7.3287034039622567E-3</c:v>
                </c:pt>
                <c:pt idx="1093">
                  <c:v>-8.495004789712322E-3</c:v>
                </c:pt>
                <c:pt idx="1094">
                  <c:v>-1.3819085728213521E-2</c:v>
                </c:pt>
                <c:pt idx="1095">
                  <c:v>1.258194161672335E-2</c:v>
                </c:pt>
                <c:pt idx="1096">
                  <c:v>9.6095204408143484E-3</c:v>
                </c:pt>
                <c:pt idx="1097">
                  <c:v>2.6937823571684641E-3</c:v>
                </c:pt>
                <c:pt idx="1098">
                  <c:v>9.9769575356543246E-3</c:v>
                </c:pt>
                <c:pt idx="1099">
                  <c:v>9.8784126241465882E-3</c:v>
                </c:pt>
                <c:pt idx="1100">
                  <c:v>6.6906444653246451E-3</c:v>
                </c:pt>
                <c:pt idx="1101">
                  <c:v>-1.330556417468582E-2</c:v>
                </c:pt>
                <c:pt idx="1102">
                  <c:v>-1.4491334692157169E-3</c:v>
                </c:pt>
                <c:pt idx="1103">
                  <c:v>-5.0884380969971697E-3</c:v>
                </c:pt>
                <c:pt idx="1104">
                  <c:v>3.2740786514273944E-3</c:v>
                </c:pt>
                <c:pt idx="1105">
                  <c:v>0</c:v>
                </c:pt>
                <c:pt idx="1106">
                  <c:v>8.3188448588016866E-3</c:v>
                </c:pt>
                <c:pt idx="1107">
                  <c:v>-2.3813530252445852E-2</c:v>
                </c:pt>
                <c:pt idx="1108">
                  <c:v>-2.2757946862399014E-2</c:v>
                </c:pt>
                <c:pt idx="1109">
                  <c:v>7.7685220038102307E-3</c:v>
                </c:pt>
                <c:pt idx="1110">
                  <c:v>-1.6239453114983975E-3</c:v>
                </c:pt>
                <c:pt idx="1111">
                  <c:v>-3.5065640091984291E-3</c:v>
                </c:pt>
                <c:pt idx="1112">
                  <c:v>-2.002096686186474E-2</c:v>
                </c:pt>
                <c:pt idx="1113">
                  <c:v>7.777185432610796E-3</c:v>
                </c:pt>
                <c:pt idx="1114">
                  <c:v>1.4999998009697436E-2</c:v>
                </c:pt>
                <c:pt idx="1115">
                  <c:v>1.5002218277443856E-3</c:v>
                </c:pt>
                <c:pt idx="1116">
                  <c:v>-5.5873360083358165E-2</c:v>
                </c:pt>
                <c:pt idx="1117">
                  <c:v>-1.3218554044227377E-3</c:v>
                </c:pt>
                <c:pt idx="1118">
                  <c:v>-2.3014139231925392E-2</c:v>
                </c:pt>
                <c:pt idx="1119">
                  <c:v>1.7441134750480182E-2</c:v>
                </c:pt>
                <c:pt idx="1120">
                  <c:v>-1.3493663416830243E-2</c:v>
                </c:pt>
                <c:pt idx="1121">
                  <c:v>-7.9273180998080076E-2</c:v>
                </c:pt>
                <c:pt idx="1122">
                  <c:v>-1.3920006389984876E-2</c:v>
                </c:pt>
                <c:pt idx="1123">
                  <c:v>2.3579130188544562E-2</c:v>
                </c:pt>
                <c:pt idx="1124">
                  <c:v>-1.0689065852879202E-2</c:v>
                </c:pt>
                <c:pt idx="1125">
                  <c:v>1.1125901837537779E-2</c:v>
                </c:pt>
                <c:pt idx="1126">
                  <c:v>8.5525735053953757E-3</c:v>
                </c:pt>
                <c:pt idx="1127">
                  <c:v>-5.3548877976522672E-3</c:v>
                </c:pt>
                <c:pt idx="1128">
                  <c:v>-1.4515053869009357E-4</c:v>
                </c:pt>
                <c:pt idx="1129">
                  <c:v>-1.7432153415830205E-3</c:v>
                </c:pt>
                <c:pt idx="1130">
                  <c:v>-5.3939205940966416E-3</c:v>
                </c:pt>
                <c:pt idx="1131">
                  <c:v>-1.3165249700669715E-3</c:v>
                </c:pt>
                <c:pt idx="1132">
                  <c:v>4.8186106622014526E-3</c:v>
                </c:pt>
                <c:pt idx="1133">
                  <c:v>2.3278941617160868E-3</c:v>
                </c:pt>
                <c:pt idx="1134">
                  <c:v>-8.318174633992868E-3</c:v>
                </c:pt>
                <c:pt idx="1135">
                  <c:v>5.5532047081496196E-3</c:v>
                </c:pt>
                <c:pt idx="1136">
                  <c:v>-1.3645581636637295E-2</c:v>
                </c:pt>
                <c:pt idx="1137">
                  <c:v>2.8029049555926512E-3</c:v>
                </c:pt>
                <c:pt idx="1138">
                  <c:v>-1.4691926133553461E-2</c:v>
                </c:pt>
                <c:pt idx="1139">
                  <c:v>-2.245029936903494E-3</c:v>
                </c:pt>
                <c:pt idx="1140">
                  <c:v>7.9098736837834652E-3</c:v>
                </c:pt>
                <c:pt idx="1141">
                  <c:v>-4.3202076966983591E-3</c:v>
                </c:pt>
                <c:pt idx="1142">
                  <c:v>7.7334813313834263E-3</c:v>
                </c:pt>
                <c:pt idx="1143">
                  <c:v>7.2330083933648363E-3</c:v>
                </c:pt>
                <c:pt idx="1144">
                  <c:v>4.5492017354492606E-3</c:v>
                </c:pt>
                <c:pt idx="1145">
                  <c:v>8.1656621896132927E-3</c:v>
                </c:pt>
                <c:pt idx="1146">
                  <c:v>1.3271958038369445E-2</c:v>
                </c:pt>
                <c:pt idx="1147">
                  <c:v>-6.1812979673012188E-3</c:v>
                </c:pt>
                <c:pt idx="1148">
                  <c:v>1.4409037715212307E-3</c:v>
                </c:pt>
                <c:pt idx="1149">
                  <c:v>4.1669808892585512E-3</c:v>
                </c:pt>
                <c:pt idx="1150">
                  <c:v>3.7212281962879347E-3</c:v>
                </c:pt>
                <c:pt idx="1151">
                  <c:v>-2.5747447568789496E-3</c:v>
                </c:pt>
                <c:pt idx="1152">
                  <c:v>3.2888170139647572E-3</c:v>
                </c:pt>
                <c:pt idx="1153">
                  <c:v>-4.4353004533738173E-3</c:v>
                </c:pt>
                <c:pt idx="1154">
                  <c:v>1.0980561401157832E-2</c:v>
                </c:pt>
                <c:pt idx="1155">
                  <c:v>-5.9745005708430115E-3</c:v>
                </c:pt>
                <c:pt idx="1156">
                  <c:v>1.7256466410977896E-2</c:v>
                </c:pt>
                <c:pt idx="1157">
                  <c:v>1.7101611826509135E-2</c:v>
                </c:pt>
                <c:pt idx="1158">
                  <c:v>1.3419275967346572E-2</c:v>
                </c:pt>
                <c:pt idx="1159">
                  <c:v>-4.7719500181001391E-3</c:v>
                </c:pt>
                <c:pt idx="1160">
                  <c:v>4.3638322400265973E-3</c:v>
                </c:pt>
                <c:pt idx="1161">
                  <c:v>-6.1420612559692448E-3</c:v>
                </c:pt>
                <c:pt idx="1162">
                  <c:v>1.2517151512611398E-2</c:v>
                </c:pt>
                <c:pt idx="1163">
                  <c:v>-1.352527217719777E-4</c:v>
                </c:pt>
                <c:pt idx="1164">
                  <c:v>7.1415305096650334E-3</c:v>
                </c:pt>
                <c:pt idx="1165">
                  <c:v>-1.8815638948839336E-3</c:v>
                </c:pt>
                <c:pt idx="1166">
                  <c:v>7.7717428399784825E-3</c:v>
                </c:pt>
                <c:pt idx="1167">
                  <c:v>1.8252127353173019E-2</c:v>
                </c:pt>
                <c:pt idx="1168">
                  <c:v>-1.0490771811064762E-3</c:v>
                </c:pt>
                <c:pt idx="1169">
                  <c:v>-1.2807998563964423E-2</c:v>
                </c:pt>
                <c:pt idx="1170">
                  <c:v>-6.1317082155407966E-3</c:v>
                </c:pt>
                <c:pt idx="1171">
                  <c:v>7.1942877155695712E-3</c:v>
                </c:pt>
                <c:pt idx="1172">
                  <c:v>2.3866399665119337E-3</c:v>
                </c:pt>
                <c:pt idx="1173">
                  <c:v>-2.1687633613422665E-2</c:v>
                </c:pt>
                <c:pt idx="1174">
                  <c:v>2.838018044964728E-3</c:v>
                </c:pt>
                <c:pt idx="1175">
                  <c:v>5.3968310593706555E-4</c:v>
                </c:pt>
                <c:pt idx="1176">
                  <c:v>1.073263340189356E-2</c:v>
                </c:pt>
                <c:pt idx="1177">
                  <c:v>8.0028535875943435E-4</c:v>
                </c:pt>
                <c:pt idx="1178">
                  <c:v>-3.238545694846609E-2</c:v>
                </c:pt>
                <c:pt idx="1179">
                  <c:v>6.0415290328224239E-3</c:v>
                </c:pt>
                <c:pt idx="1180">
                  <c:v>1.3056065805477303E-2</c:v>
                </c:pt>
                <c:pt idx="1181">
                  <c:v>2.402992315685322E-2</c:v>
                </c:pt>
                <c:pt idx="1182">
                  <c:v>4.2457404929141544E-3</c:v>
                </c:pt>
                <c:pt idx="1183">
                  <c:v>-6.6214722069650336E-4</c:v>
                </c:pt>
                <c:pt idx="1184">
                  <c:v>-6.6412818777162597E-2</c:v>
                </c:pt>
                <c:pt idx="1185">
                  <c:v>-4.6830995311829184E-3</c:v>
                </c:pt>
                <c:pt idx="1186">
                  <c:v>-2.5637482439780129E-3</c:v>
                </c:pt>
                <c:pt idx="1187">
                  <c:v>3.8430972977190531E-3</c:v>
                </c:pt>
                <c:pt idx="1188">
                  <c:v>9.3327054411257333E-3</c:v>
                </c:pt>
                <c:pt idx="1189">
                  <c:v>9.5252193747475591E-3</c:v>
                </c:pt>
                <c:pt idx="1190">
                  <c:v>-1.2908914491310323E-2</c:v>
                </c:pt>
                <c:pt idx="1191">
                  <c:v>-6.5174397036417663E-3</c:v>
                </c:pt>
                <c:pt idx="1192">
                  <c:v>9.901134820204615E-3</c:v>
                </c:pt>
                <c:pt idx="1193">
                  <c:v>-9.3327054411258062E-3</c:v>
                </c:pt>
                <c:pt idx="1194">
                  <c:v>-2.8453116961883241E-3</c:v>
                </c:pt>
                <c:pt idx="1195">
                  <c:v>5.5409617967324166E-3</c:v>
                </c:pt>
                <c:pt idx="1196">
                  <c:v>3.2533602240190345E-3</c:v>
                </c:pt>
                <c:pt idx="1197">
                  <c:v>-1.0077433834886872E-2</c:v>
                </c:pt>
                <c:pt idx="1198">
                  <c:v>2.8490744565827226E-3</c:v>
                </c:pt>
                <c:pt idx="1199">
                  <c:v>-1.2020805842149488E-2</c:v>
                </c:pt>
                <c:pt idx="1200">
                  <c:v>-6.6445319747061877E-3</c:v>
                </c:pt>
                <c:pt idx="1201">
                  <c:v>4.3384420289310655E-3</c:v>
                </c:pt>
                <c:pt idx="1202">
                  <c:v>-5.2083497806207652E-3</c:v>
                </c:pt>
                <c:pt idx="1203">
                  <c:v>-1.0792082400895816E-2</c:v>
                </c:pt>
                <c:pt idx="1204">
                  <c:v>1.4700831033195021E-2</c:v>
                </c:pt>
                <c:pt idx="1205">
                  <c:v>2.889948070979823E-4</c:v>
                </c:pt>
                <c:pt idx="1206">
                  <c:v>-4.923325592546165E-3</c:v>
                </c:pt>
                <c:pt idx="1207">
                  <c:v>-3.9269408017744232E-3</c:v>
                </c:pt>
                <c:pt idx="1208">
                  <c:v>1.2310950449663337E-2</c:v>
                </c:pt>
                <c:pt idx="1209">
                  <c:v>-1.3185780569717731E-2</c:v>
                </c:pt>
                <c:pt idx="1210">
                  <c:v>3.0583136611340963E-3</c:v>
                </c:pt>
                <c:pt idx="1211">
                  <c:v>-2.2796712395912737E-2</c:v>
                </c:pt>
                <c:pt idx="1212">
                  <c:v>1.5792504210211281E-2</c:v>
                </c:pt>
                <c:pt idx="1213">
                  <c:v>-6.9062114753092188E-3</c:v>
                </c:pt>
                <c:pt idx="1214">
                  <c:v>-1.4755634383501251E-3</c:v>
                </c:pt>
                <c:pt idx="1215">
                  <c:v>1.4076462233185625E-2</c:v>
                </c:pt>
                <c:pt idx="1216">
                  <c:v>0</c:v>
                </c:pt>
                <c:pt idx="1217">
                  <c:v>-4.368785160230133E-4</c:v>
                </c:pt>
                <c:pt idx="1218">
                  <c:v>-1.3344350390162005E-2</c:v>
                </c:pt>
                <c:pt idx="1219">
                  <c:v>9.8422572415178284E-3</c:v>
                </c:pt>
                <c:pt idx="1220">
                  <c:v>9.1669872853007931E-3</c:v>
                </c:pt>
                <c:pt idx="1221">
                  <c:v>-2.6105839731034555E-3</c:v>
                </c:pt>
                <c:pt idx="1222">
                  <c:v>-6.8488626751694289E-3</c:v>
                </c:pt>
                <c:pt idx="1223">
                  <c:v>-7.7798396041342385E-3</c:v>
                </c:pt>
                <c:pt idx="1224">
                  <c:v>4.4197822694132694E-4</c:v>
                </c:pt>
                <c:pt idx="1225">
                  <c:v>3.2353123133697127E-3</c:v>
                </c:pt>
                <c:pt idx="1226">
                  <c:v>-1.2855782416547369E-2</c:v>
                </c:pt>
                <c:pt idx="1227">
                  <c:v>1.7831080359958266E-3</c:v>
                </c:pt>
                <c:pt idx="1228">
                  <c:v>2.5205373978260618E-3</c:v>
                </c:pt>
                <c:pt idx="1229">
                  <c:v>2.6619459085863184E-3</c:v>
                </c:pt>
                <c:pt idx="1230">
                  <c:v>7.6505278348610742E-3</c:v>
                </c:pt>
                <c:pt idx="1231">
                  <c:v>4.3958196311614167E-4</c:v>
                </c:pt>
                <c:pt idx="1232">
                  <c:v>-4.5518750277565544E-3</c:v>
                </c:pt>
                <c:pt idx="1233">
                  <c:v>9.3745955143064667E-3</c:v>
                </c:pt>
                <c:pt idx="1234">
                  <c:v>-1.4242865295792139E-2</c:v>
                </c:pt>
                <c:pt idx="1235">
                  <c:v>1.7735886909900144E-2</c:v>
                </c:pt>
                <c:pt idx="1236">
                  <c:v>-1.4538808156827556E-3</c:v>
                </c:pt>
                <c:pt idx="1237">
                  <c:v>-1.3918689620474822E-2</c:v>
                </c:pt>
                <c:pt idx="1238">
                  <c:v>7.0568283354996153E-3</c:v>
                </c:pt>
                <c:pt idx="1239">
                  <c:v>-2.356892243486965E-2</c:v>
                </c:pt>
                <c:pt idx="1240">
                  <c:v>-2.1020922628731489E-3</c:v>
                </c:pt>
                <c:pt idx="1241">
                  <c:v>1.4918958991179216E-2</c:v>
                </c:pt>
                <c:pt idx="1242">
                  <c:v>-7.1332655243283817E-3</c:v>
                </c:pt>
                <c:pt idx="1243">
                  <c:v>2.5910388803116465E-2</c:v>
                </c:pt>
                <c:pt idx="1244">
                  <c:v>2.4830900076305899E-2</c:v>
                </c:pt>
                <c:pt idx="1245">
                  <c:v>1.1417383592903757E-2</c:v>
                </c:pt>
                <c:pt idx="1246">
                  <c:v>1.9871911117040206E-2</c:v>
                </c:pt>
                <c:pt idx="1247">
                  <c:v>-1.0166454808071665E-2</c:v>
                </c:pt>
                <c:pt idx="1248">
                  <c:v>6.2270021523878401E-2</c:v>
                </c:pt>
                <c:pt idx="1249">
                  <c:v>1.3143798241995013E-3</c:v>
                </c:pt>
                <c:pt idx="1250">
                  <c:v>7.8788082324025691E-4</c:v>
                </c:pt>
                <c:pt idx="1251">
                  <c:v>4.1912306490519387E-3</c:v>
                </c:pt>
                <c:pt idx="1252">
                  <c:v>1.7619330730508056E-2</c:v>
                </c:pt>
                <c:pt idx="1253">
                  <c:v>7.8030453687645846E-3</c:v>
                </c:pt>
                <c:pt idx="1254">
                  <c:v>1.6550770432863836E-3</c:v>
                </c:pt>
                <c:pt idx="1255">
                  <c:v>-1.1386293150752666E-2</c:v>
                </c:pt>
                <c:pt idx="1256">
                  <c:v>8.8388838807904654E-3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B-469F-AC36-EF535829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724512"/>
        <c:axId val="888723856"/>
      </c:lineChart>
      <c:dateAx>
        <c:axId val="69982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18360"/>
        <c:crosses val="autoZero"/>
        <c:auto val="1"/>
        <c:lblOffset val="100"/>
        <c:baseTimeUnit val="days"/>
        <c:majorUnit val="6"/>
        <c:majorTimeUnit val="months"/>
      </c:dateAx>
      <c:valAx>
        <c:axId val="6998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23936"/>
        <c:crosses val="autoZero"/>
        <c:crossBetween val="between"/>
      </c:valAx>
      <c:valAx>
        <c:axId val="8887238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difference between</a:t>
                </a:r>
              </a:p>
              <a:p>
                <a:pPr>
                  <a:defRPr/>
                </a:pPr>
                <a:r>
                  <a:rPr lang="en-US"/>
                  <a:t> two pwriods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24512"/>
        <c:crosses val="max"/>
        <c:crossBetween val="between"/>
      </c:valAx>
      <c:catAx>
        <c:axId val="888724512"/>
        <c:scaling>
          <c:orientation val="minMax"/>
        </c:scaling>
        <c:delete val="1"/>
        <c:axPos val="b"/>
        <c:majorTickMark val="out"/>
        <c:minorTickMark val="none"/>
        <c:tickLblPos val="nextTo"/>
        <c:crossAx val="88872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Optimization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51661818934145"/>
          <c:y val="0.16670138888888891"/>
          <c:w val="0.78251307265108094"/>
          <c:h val="0.6898149059492563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'Stocks Correlation-Forecasting'!$M$1286:$M$1302</c:f>
              <c:numCache>
                <c:formatCode>0.00%</c:formatCode>
                <c:ptCount val="17"/>
                <c:pt idx="0">
                  <c:v>0.58697762578248436</c:v>
                </c:pt>
                <c:pt idx="1">
                  <c:v>0.50689283320182565</c:v>
                </c:pt>
                <c:pt idx="2">
                  <c:v>0.42844606861089507</c:v>
                </c:pt>
                <c:pt idx="3">
                  <c:v>0.33988900508971376</c:v>
                </c:pt>
                <c:pt idx="4">
                  <c:v>0.25870774074621761</c:v>
                </c:pt>
                <c:pt idx="5">
                  <c:v>0.19769809669123267</c:v>
                </c:pt>
                <c:pt idx="6">
                  <c:v>0.15813712230150898</c:v>
                </c:pt>
                <c:pt idx="7">
                  <c:v>0.14284894486785352</c:v>
                </c:pt>
                <c:pt idx="8">
                  <c:v>0.13857274262186747</c:v>
                </c:pt>
                <c:pt idx="9">
                  <c:v>0.13762527920082837</c:v>
                </c:pt>
                <c:pt idx="10">
                  <c:v>0.14177104067644966</c:v>
                </c:pt>
                <c:pt idx="11">
                  <c:v>0.16197689747749028</c:v>
                </c:pt>
              </c:numCache>
            </c:numRef>
          </c:xVal>
          <c:yVal>
            <c:numRef>
              <c:f>'Stocks Correlation-Forecasting'!$N$1286:$N$1299</c:f>
              <c:numCache>
                <c:formatCode>0.00%</c:formatCode>
                <c:ptCount val="14"/>
                <c:pt idx="0">
                  <c:v>-0.24346043884432131</c:v>
                </c:pt>
                <c:pt idx="1">
                  <c:v>-0.19920099990423029</c:v>
                </c:pt>
                <c:pt idx="2">
                  <c:v>-0.15499999988949631</c:v>
                </c:pt>
                <c:pt idx="3">
                  <c:v>-0.10319899967908312</c:v>
                </c:pt>
                <c:pt idx="4">
                  <c:v>-5.1499999584590658E-2</c:v>
                </c:pt>
                <c:pt idx="5">
                  <c:v>-3.5009995892685067E-3</c:v>
                </c:pt>
                <c:pt idx="6">
                  <c:v>4.4500999433319657E-2</c:v>
                </c:pt>
                <c:pt idx="7">
                  <c:v>7.5000000092771191E-2</c:v>
                </c:pt>
                <c:pt idx="8">
                  <c:v>9.1999999948319117E-2</c:v>
                </c:pt>
                <c:pt idx="9">
                  <c:v>0.10499999951525911</c:v>
                </c:pt>
                <c:pt idx="10">
                  <c:v>0.12019999982011645</c:v>
                </c:pt>
                <c:pt idx="11">
                  <c:v>0.140556231334451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42-4231-B2AC-0619F80A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554992"/>
        <c:axId val="548555320"/>
      </c:scatterChart>
      <c:valAx>
        <c:axId val="54855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5320"/>
        <c:crosses val="autoZero"/>
        <c:crossBetween val="midCat"/>
      </c:valAx>
      <c:valAx>
        <c:axId val="54855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Sears Stock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'Sears-Stocks'!$B$1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'Sears-Stocks'!$A$2:$A$1259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'Sears-Stocks'!$B$2:$B$1259</c:f>
            </c:numRef>
          </c:val>
          <c:smooth val="0"/>
          <c:extLst>
            <c:ext xmlns:c16="http://schemas.microsoft.com/office/drawing/2014/chart" uri="{C3380CC4-5D6E-409C-BE32-E72D297353CC}">
              <c16:uniqueId val="{00000000-2AB9-4990-B722-3DBD1683D1B0}"/>
            </c:ext>
          </c:extLst>
        </c:ser>
        <c:ser>
          <c:idx val="1"/>
          <c:order val="1"/>
          <c:tx>
            <c:strRef>
              <c:f>'Sears-Stocks'!$C$1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'Sears-Stocks'!$A$2:$A$1259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'Sears-Stocks'!$C$2:$C$1259</c:f>
            </c:numRef>
          </c:val>
          <c:smooth val="0"/>
          <c:extLst>
            <c:ext xmlns:c16="http://schemas.microsoft.com/office/drawing/2014/chart" uri="{C3380CC4-5D6E-409C-BE32-E72D297353CC}">
              <c16:uniqueId val="{00000001-2AB9-4990-B722-3DBD1683D1B0}"/>
            </c:ext>
          </c:extLst>
        </c:ser>
        <c:ser>
          <c:idx val="2"/>
          <c:order val="2"/>
          <c:tx>
            <c:strRef>
              <c:f>'Sears-Stocks'!$D$1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'Sears-Stocks'!$A$2:$A$1259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'Sears-Stocks'!$D$2:$D$1259</c:f>
            </c:numRef>
          </c:val>
          <c:smooth val="0"/>
          <c:extLst>
            <c:ext xmlns:c16="http://schemas.microsoft.com/office/drawing/2014/chart" uri="{C3380CC4-5D6E-409C-BE32-E72D297353CC}">
              <c16:uniqueId val="{00000002-2AB9-4990-B722-3DBD1683D1B0}"/>
            </c:ext>
          </c:extLst>
        </c:ser>
        <c:ser>
          <c:idx val="3"/>
          <c:order val="3"/>
          <c:tx>
            <c:strRef>
              <c:f>'Sears-Stocks'!$E$1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'Sears-Stocks'!$A$2:$A$1259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'Sears-Stocks'!$E$2:$E$1259</c:f>
            </c:numRef>
          </c:val>
          <c:smooth val="0"/>
          <c:extLst>
            <c:ext xmlns:c16="http://schemas.microsoft.com/office/drawing/2014/chart" uri="{C3380CC4-5D6E-409C-BE32-E72D297353CC}">
              <c16:uniqueId val="{00000003-2AB9-4990-B722-3DBD1683D1B0}"/>
            </c:ext>
          </c:extLst>
        </c:ser>
        <c:ser>
          <c:idx val="4"/>
          <c:order val="4"/>
          <c:tx>
            <c:strRef>
              <c:f>'Sears-Stocks'!$F$1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'Sears-Stocks'!$A$2:$A$1259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'Sears-Stocks'!$F$2:$F$1259</c:f>
            </c:numRef>
          </c:val>
          <c:smooth val="0"/>
          <c:extLst>
            <c:ext xmlns:c16="http://schemas.microsoft.com/office/drawing/2014/chart" uri="{C3380CC4-5D6E-409C-BE32-E72D297353CC}">
              <c16:uniqueId val="{00000004-2AB9-4990-B722-3DBD1683D1B0}"/>
            </c:ext>
          </c:extLst>
        </c:ser>
        <c:ser>
          <c:idx val="5"/>
          <c:order val="5"/>
          <c:tx>
            <c:strRef>
              <c:f>'Sears-Stocks'!$G$1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'Sears-Stocks'!$A$2:$A$1259</c:f>
              <c:numCache>
                <c:formatCode>m/d/yyyy</c:formatCode>
                <c:ptCount val="1258"/>
                <c:pt idx="0">
                  <c:v>40878</c:v>
                </c:pt>
                <c:pt idx="1">
                  <c:v>40879</c:v>
                </c:pt>
                <c:pt idx="2">
                  <c:v>40882</c:v>
                </c:pt>
                <c:pt idx="3">
                  <c:v>40883</c:v>
                </c:pt>
                <c:pt idx="4">
                  <c:v>40884</c:v>
                </c:pt>
                <c:pt idx="5">
                  <c:v>40885</c:v>
                </c:pt>
                <c:pt idx="6">
                  <c:v>40886</c:v>
                </c:pt>
                <c:pt idx="7">
                  <c:v>40889</c:v>
                </c:pt>
                <c:pt idx="8">
                  <c:v>40890</c:v>
                </c:pt>
                <c:pt idx="9">
                  <c:v>40891</c:v>
                </c:pt>
                <c:pt idx="10">
                  <c:v>40892</c:v>
                </c:pt>
                <c:pt idx="11">
                  <c:v>40893</c:v>
                </c:pt>
                <c:pt idx="12">
                  <c:v>40896</c:v>
                </c:pt>
                <c:pt idx="13">
                  <c:v>40897</c:v>
                </c:pt>
                <c:pt idx="14">
                  <c:v>40898</c:v>
                </c:pt>
                <c:pt idx="15">
                  <c:v>40899</c:v>
                </c:pt>
                <c:pt idx="16">
                  <c:v>40900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40911</c:v>
                </c:pt>
                <c:pt idx="22">
                  <c:v>40912</c:v>
                </c:pt>
                <c:pt idx="23">
                  <c:v>40913</c:v>
                </c:pt>
                <c:pt idx="24">
                  <c:v>40914</c:v>
                </c:pt>
                <c:pt idx="25">
                  <c:v>40917</c:v>
                </c:pt>
                <c:pt idx="26">
                  <c:v>40918</c:v>
                </c:pt>
                <c:pt idx="27">
                  <c:v>40919</c:v>
                </c:pt>
                <c:pt idx="28">
                  <c:v>40920</c:v>
                </c:pt>
                <c:pt idx="29">
                  <c:v>40921</c:v>
                </c:pt>
                <c:pt idx="30">
                  <c:v>40925</c:v>
                </c:pt>
                <c:pt idx="31">
                  <c:v>40926</c:v>
                </c:pt>
                <c:pt idx="32">
                  <c:v>40927</c:v>
                </c:pt>
                <c:pt idx="33">
                  <c:v>40928</c:v>
                </c:pt>
                <c:pt idx="34">
                  <c:v>40931</c:v>
                </c:pt>
                <c:pt idx="35">
                  <c:v>40932</c:v>
                </c:pt>
                <c:pt idx="36">
                  <c:v>40933</c:v>
                </c:pt>
                <c:pt idx="37">
                  <c:v>40934</c:v>
                </c:pt>
                <c:pt idx="38">
                  <c:v>40935</c:v>
                </c:pt>
                <c:pt idx="39">
                  <c:v>40938</c:v>
                </c:pt>
                <c:pt idx="40">
                  <c:v>40939</c:v>
                </c:pt>
                <c:pt idx="41">
                  <c:v>40940</c:v>
                </c:pt>
                <c:pt idx="42">
                  <c:v>40941</c:v>
                </c:pt>
                <c:pt idx="43">
                  <c:v>40942</c:v>
                </c:pt>
                <c:pt idx="44">
                  <c:v>40945</c:v>
                </c:pt>
                <c:pt idx="45">
                  <c:v>40946</c:v>
                </c:pt>
                <c:pt idx="46">
                  <c:v>40947</c:v>
                </c:pt>
                <c:pt idx="47">
                  <c:v>40948</c:v>
                </c:pt>
                <c:pt idx="48">
                  <c:v>40949</c:v>
                </c:pt>
                <c:pt idx="49">
                  <c:v>40952</c:v>
                </c:pt>
                <c:pt idx="50">
                  <c:v>40953</c:v>
                </c:pt>
                <c:pt idx="51">
                  <c:v>40954</c:v>
                </c:pt>
                <c:pt idx="52">
                  <c:v>40955</c:v>
                </c:pt>
                <c:pt idx="53">
                  <c:v>40956</c:v>
                </c:pt>
                <c:pt idx="54">
                  <c:v>40960</c:v>
                </c:pt>
                <c:pt idx="55">
                  <c:v>40961</c:v>
                </c:pt>
                <c:pt idx="56">
                  <c:v>40962</c:v>
                </c:pt>
                <c:pt idx="57">
                  <c:v>40963</c:v>
                </c:pt>
                <c:pt idx="58">
                  <c:v>40966</c:v>
                </c:pt>
                <c:pt idx="59">
                  <c:v>40967</c:v>
                </c:pt>
                <c:pt idx="60">
                  <c:v>40968</c:v>
                </c:pt>
                <c:pt idx="61">
                  <c:v>40969</c:v>
                </c:pt>
                <c:pt idx="62">
                  <c:v>40970</c:v>
                </c:pt>
                <c:pt idx="63">
                  <c:v>40973</c:v>
                </c:pt>
                <c:pt idx="64">
                  <c:v>40974</c:v>
                </c:pt>
                <c:pt idx="65">
                  <c:v>40975</c:v>
                </c:pt>
                <c:pt idx="66">
                  <c:v>40976</c:v>
                </c:pt>
                <c:pt idx="67">
                  <c:v>40977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40987</c:v>
                </c:pt>
                <c:pt idx="74">
                  <c:v>40988</c:v>
                </c:pt>
                <c:pt idx="75">
                  <c:v>40989</c:v>
                </c:pt>
                <c:pt idx="76">
                  <c:v>40990</c:v>
                </c:pt>
                <c:pt idx="77">
                  <c:v>40991</c:v>
                </c:pt>
                <c:pt idx="78">
                  <c:v>40994</c:v>
                </c:pt>
                <c:pt idx="79">
                  <c:v>40995</c:v>
                </c:pt>
                <c:pt idx="80">
                  <c:v>40996</c:v>
                </c:pt>
                <c:pt idx="81">
                  <c:v>40997</c:v>
                </c:pt>
                <c:pt idx="82">
                  <c:v>40998</c:v>
                </c:pt>
                <c:pt idx="83">
                  <c:v>41001</c:v>
                </c:pt>
                <c:pt idx="84">
                  <c:v>41002</c:v>
                </c:pt>
                <c:pt idx="85">
                  <c:v>41003</c:v>
                </c:pt>
                <c:pt idx="86">
                  <c:v>41004</c:v>
                </c:pt>
                <c:pt idx="87">
                  <c:v>41008</c:v>
                </c:pt>
                <c:pt idx="88">
                  <c:v>41009</c:v>
                </c:pt>
                <c:pt idx="89">
                  <c:v>41010</c:v>
                </c:pt>
                <c:pt idx="90">
                  <c:v>41011</c:v>
                </c:pt>
                <c:pt idx="91">
                  <c:v>41012</c:v>
                </c:pt>
                <c:pt idx="92">
                  <c:v>41015</c:v>
                </c:pt>
                <c:pt idx="93">
                  <c:v>41016</c:v>
                </c:pt>
                <c:pt idx="94">
                  <c:v>41017</c:v>
                </c:pt>
                <c:pt idx="95">
                  <c:v>41018</c:v>
                </c:pt>
                <c:pt idx="96">
                  <c:v>41019</c:v>
                </c:pt>
                <c:pt idx="97">
                  <c:v>41022</c:v>
                </c:pt>
                <c:pt idx="98">
                  <c:v>41023</c:v>
                </c:pt>
                <c:pt idx="99">
                  <c:v>41024</c:v>
                </c:pt>
                <c:pt idx="100">
                  <c:v>41025</c:v>
                </c:pt>
                <c:pt idx="101">
                  <c:v>41026</c:v>
                </c:pt>
                <c:pt idx="102">
                  <c:v>41029</c:v>
                </c:pt>
                <c:pt idx="103">
                  <c:v>41030</c:v>
                </c:pt>
                <c:pt idx="104">
                  <c:v>41031</c:v>
                </c:pt>
                <c:pt idx="105">
                  <c:v>41032</c:v>
                </c:pt>
                <c:pt idx="106">
                  <c:v>41033</c:v>
                </c:pt>
                <c:pt idx="107">
                  <c:v>41036</c:v>
                </c:pt>
                <c:pt idx="108">
                  <c:v>41037</c:v>
                </c:pt>
                <c:pt idx="109">
                  <c:v>41038</c:v>
                </c:pt>
                <c:pt idx="110">
                  <c:v>41039</c:v>
                </c:pt>
                <c:pt idx="111">
                  <c:v>41040</c:v>
                </c:pt>
                <c:pt idx="112">
                  <c:v>41043</c:v>
                </c:pt>
                <c:pt idx="113">
                  <c:v>41044</c:v>
                </c:pt>
                <c:pt idx="114">
                  <c:v>41045</c:v>
                </c:pt>
                <c:pt idx="115">
                  <c:v>41046</c:v>
                </c:pt>
                <c:pt idx="116">
                  <c:v>41047</c:v>
                </c:pt>
                <c:pt idx="117">
                  <c:v>41050</c:v>
                </c:pt>
                <c:pt idx="118">
                  <c:v>41051</c:v>
                </c:pt>
                <c:pt idx="119">
                  <c:v>41052</c:v>
                </c:pt>
                <c:pt idx="120">
                  <c:v>41053</c:v>
                </c:pt>
                <c:pt idx="121">
                  <c:v>41054</c:v>
                </c:pt>
                <c:pt idx="122">
                  <c:v>41058</c:v>
                </c:pt>
                <c:pt idx="123">
                  <c:v>41059</c:v>
                </c:pt>
                <c:pt idx="124">
                  <c:v>41060</c:v>
                </c:pt>
                <c:pt idx="125">
                  <c:v>41061</c:v>
                </c:pt>
                <c:pt idx="126">
                  <c:v>41064</c:v>
                </c:pt>
                <c:pt idx="127">
                  <c:v>41065</c:v>
                </c:pt>
                <c:pt idx="128">
                  <c:v>41066</c:v>
                </c:pt>
                <c:pt idx="129">
                  <c:v>41067</c:v>
                </c:pt>
                <c:pt idx="130">
                  <c:v>41068</c:v>
                </c:pt>
                <c:pt idx="131">
                  <c:v>41071</c:v>
                </c:pt>
                <c:pt idx="132">
                  <c:v>41072</c:v>
                </c:pt>
                <c:pt idx="133">
                  <c:v>41073</c:v>
                </c:pt>
                <c:pt idx="134">
                  <c:v>41074</c:v>
                </c:pt>
                <c:pt idx="135">
                  <c:v>41075</c:v>
                </c:pt>
                <c:pt idx="136">
                  <c:v>41078</c:v>
                </c:pt>
                <c:pt idx="137">
                  <c:v>41079</c:v>
                </c:pt>
                <c:pt idx="138">
                  <c:v>41080</c:v>
                </c:pt>
                <c:pt idx="139">
                  <c:v>41081</c:v>
                </c:pt>
                <c:pt idx="140">
                  <c:v>41082</c:v>
                </c:pt>
                <c:pt idx="141">
                  <c:v>41085</c:v>
                </c:pt>
                <c:pt idx="142">
                  <c:v>41086</c:v>
                </c:pt>
                <c:pt idx="143">
                  <c:v>41087</c:v>
                </c:pt>
                <c:pt idx="144">
                  <c:v>41088</c:v>
                </c:pt>
                <c:pt idx="145">
                  <c:v>41089</c:v>
                </c:pt>
                <c:pt idx="146">
                  <c:v>41092</c:v>
                </c:pt>
                <c:pt idx="147">
                  <c:v>41093</c:v>
                </c:pt>
                <c:pt idx="148">
                  <c:v>41095</c:v>
                </c:pt>
                <c:pt idx="149">
                  <c:v>41096</c:v>
                </c:pt>
                <c:pt idx="150">
                  <c:v>41099</c:v>
                </c:pt>
                <c:pt idx="151">
                  <c:v>41100</c:v>
                </c:pt>
                <c:pt idx="152">
                  <c:v>41101</c:v>
                </c:pt>
                <c:pt idx="153">
                  <c:v>41102</c:v>
                </c:pt>
                <c:pt idx="154">
                  <c:v>41103</c:v>
                </c:pt>
                <c:pt idx="155">
                  <c:v>41106</c:v>
                </c:pt>
                <c:pt idx="156">
                  <c:v>41107</c:v>
                </c:pt>
                <c:pt idx="157">
                  <c:v>41108</c:v>
                </c:pt>
                <c:pt idx="158">
                  <c:v>41109</c:v>
                </c:pt>
                <c:pt idx="159">
                  <c:v>41110</c:v>
                </c:pt>
                <c:pt idx="160">
                  <c:v>41113</c:v>
                </c:pt>
                <c:pt idx="161">
                  <c:v>41114</c:v>
                </c:pt>
                <c:pt idx="162">
                  <c:v>41115</c:v>
                </c:pt>
                <c:pt idx="163">
                  <c:v>41116</c:v>
                </c:pt>
                <c:pt idx="164">
                  <c:v>41117</c:v>
                </c:pt>
                <c:pt idx="165">
                  <c:v>41120</c:v>
                </c:pt>
                <c:pt idx="166">
                  <c:v>41121</c:v>
                </c:pt>
                <c:pt idx="167">
                  <c:v>41122</c:v>
                </c:pt>
                <c:pt idx="168">
                  <c:v>41123</c:v>
                </c:pt>
                <c:pt idx="169">
                  <c:v>41124</c:v>
                </c:pt>
                <c:pt idx="170">
                  <c:v>41127</c:v>
                </c:pt>
                <c:pt idx="171">
                  <c:v>41128</c:v>
                </c:pt>
                <c:pt idx="172">
                  <c:v>41129</c:v>
                </c:pt>
                <c:pt idx="173">
                  <c:v>41130</c:v>
                </c:pt>
                <c:pt idx="174">
                  <c:v>41131</c:v>
                </c:pt>
                <c:pt idx="175">
                  <c:v>41134</c:v>
                </c:pt>
                <c:pt idx="176">
                  <c:v>41135</c:v>
                </c:pt>
                <c:pt idx="177">
                  <c:v>41136</c:v>
                </c:pt>
                <c:pt idx="178">
                  <c:v>41137</c:v>
                </c:pt>
                <c:pt idx="179">
                  <c:v>41138</c:v>
                </c:pt>
                <c:pt idx="180">
                  <c:v>41141</c:v>
                </c:pt>
                <c:pt idx="181">
                  <c:v>41142</c:v>
                </c:pt>
                <c:pt idx="182">
                  <c:v>41143</c:v>
                </c:pt>
                <c:pt idx="183">
                  <c:v>41144</c:v>
                </c:pt>
                <c:pt idx="184">
                  <c:v>41145</c:v>
                </c:pt>
                <c:pt idx="185">
                  <c:v>41148</c:v>
                </c:pt>
                <c:pt idx="186">
                  <c:v>41149</c:v>
                </c:pt>
                <c:pt idx="187">
                  <c:v>41150</c:v>
                </c:pt>
                <c:pt idx="188">
                  <c:v>41151</c:v>
                </c:pt>
                <c:pt idx="189">
                  <c:v>41152</c:v>
                </c:pt>
                <c:pt idx="190">
                  <c:v>41156</c:v>
                </c:pt>
                <c:pt idx="191">
                  <c:v>41157</c:v>
                </c:pt>
                <c:pt idx="192">
                  <c:v>41158</c:v>
                </c:pt>
                <c:pt idx="193">
                  <c:v>41159</c:v>
                </c:pt>
                <c:pt idx="194">
                  <c:v>41162</c:v>
                </c:pt>
                <c:pt idx="195">
                  <c:v>41163</c:v>
                </c:pt>
                <c:pt idx="196">
                  <c:v>41164</c:v>
                </c:pt>
                <c:pt idx="197">
                  <c:v>41165</c:v>
                </c:pt>
                <c:pt idx="198">
                  <c:v>41166</c:v>
                </c:pt>
                <c:pt idx="199">
                  <c:v>41169</c:v>
                </c:pt>
                <c:pt idx="200">
                  <c:v>41170</c:v>
                </c:pt>
                <c:pt idx="201">
                  <c:v>41171</c:v>
                </c:pt>
                <c:pt idx="202">
                  <c:v>41172</c:v>
                </c:pt>
                <c:pt idx="203">
                  <c:v>41173</c:v>
                </c:pt>
                <c:pt idx="204">
                  <c:v>41176</c:v>
                </c:pt>
                <c:pt idx="205">
                  <c:v>41177</c:v>
                </c:pt>
                <c:pt idx="206">
                  <c:v>41178</c:v>
                </c:pt>
                <c:pt idx="207">
                  <c:v>41179</c:v>
                </c:pt>
                <c:pt idx="208">
                  <c:v>41180</c:v>
                </c:pt>
                <c:pt idx="209">
                  <c:v>41183</c:v>
                </c:pt>
                <c:pt idx="210">
                  <c:v>41184</c:v>
                </c:pt>
                <c:pt idx="211">
                  <c:v>41185</c:v>
                </c:pt>
                <c:pt idx="212">
                  <c:v>41186</c:v>
                </c:pt>
                <c:pt idx="213">
                  <c:v>41187</c:v>
                </c:pt>
                <c:pt idx="214">
                  <c:v>41190</c:v>
                </c:pt>
                <c:pt idx="215">
                  <c:v>41191</c:v>
                </c:pt>
                <c:pt idx="216">
                  <c:v>41192</c:v>
                </c:pt>
                <c:pt idx="217">
                  <c:v>41193</c:v>
                </c:pt>
                <c:pt idx="218">
                  <c:v>41194</c:v>
                </c:pt>
                <c:pt idx="219">
                  <c:v>41197</c:v>
                </c:pt>
                <c:pt idx="220">
                  <c:v>41198</c:v>
                </c:pt>
                <c:pt idx="221">
                  <c:v>41199</c:v>
                </c:pt>
                <c:pt idx="222">
                  <c:v>41200</c:v>
                </c:pt>
                <c:pt idx="223">
                  <c:v>41201</c:v>
                </c:pt>
                <c:pt idx="224">
                  <c:v>41204</c:v>
                </c:pt>
                <c:pt idx="225">
                  <c:v>41205</c:v>
                </c:pt>
                <c:pt idx="226">
                  <c:v>41206</c:v>
                </c:pt>
                <c:pt idx="227">
                  <c:v>41207</c:v>
                </c:pt>
                <c:pt idx="228">
                  <c:v>41208</c:v>
                </c:pt>
                <c:pt idx="229">
                  <c:v>41213</c:v>
                </c:pt>
                <c:pt idx="230">
                  <c:v>41214</c:v>
                </c:pt>
                <c:pt idx="231">
                  <c:v>41215</c:v>
                </c:pt>
                <c:pt idx="232">
                  <c:v>41218</c:v>
                </c:pt>
                <c:pt idx="233">
                  <c:v>41219</c:v>
                </c:pt>
                <c:pt idx="234">
                  <c:v>41220</c:v>
                </c:pt>
                <c:pt idx="235">
                  <c:v>41221</c:v>
                </c:pt>
                <c:pt idx="236">
                  <c:v>41222</c:v>
                </c:pt>
                <c:pt idx="237">
                  <c:v>41225</c:v>
                </c:pt>
                <c:pt idx="238">
                  <c:v>41226</c:v>
                </c:pt>
                <c:pt idx="239">
                  <c:v>41227</c:v>
                </c:pt>
                <c:pt idx="240">
                  <c:v>41228</c:v>
                </c:pt>
                <c:pt idx="241">
                  <c:v>41229</c:v>
                </c:pt>
                <c:pt idx="242">
                  <c:v>41232</c:v>
                </c:pt>
                <c:pt idx="243">
                  <c:v>41233</c:v>
                </c:pt>
                <c:pt idx="244">
                  <c:v>41234</c:v>
                </c:pt>
                <c:pt idx="245">
                  <c:v>41236</c:v>
                </c:pt>
                <c:pt idx="246">
                  <c:v>41239</c:v>
                </c:pt>
                <c:pt idx="247">
                  <c:v>41240</c:v>
                </c:pt>
                <c:pt idx="248">
                  <c:v>41241</c:v>
                </c:pt>
                <c:pt idx="249">
                  <c:v>41242</c:v>
                </c:pt>
                <c:pt idx="250">
                  <c:v>41243</c:v>
                </c:pt>
                <c:pt idx="251">
                  <c:v>41246</c:v>
                </c:pt>
                <c:pt idx="252">
                  <c:v>41247</c:v>
                </c:pt>
                <c:pt idx="253">
                  <c:v>41248</c:v>
                </c:pt>
                <c:pt idx="254">
                  <c:v>41249</c:v>
                </c:pt>
                <c:pt idx="255">
                  <c:v>41250</c:v>
                </c:pt>
                <c:pt idx="256">
                  <c:v>41253</c:v>
                </c:pt>
                <c:pt idx="257">
                  <c:v>41254</c:v>
                </c:pt>
                <c:pt idx="258">
                  <c:v>41255</c:v>
                </c:pt>
                <c:pt idx="259">
                  <c:v>41256</c:v>
                </c:pt>
                <c:pt idx="260">
                  <c:v>41257</c:v>
                </c:pt>
                <c:pt idx="261">
                  <c:v>41260</c:v>
                </c:pt>
                <c:pt idx="262">
                  <c:v>41261</c:v>
                </c:pt>
                <c:pt idx="263">
                  <c:v>41262</c:v>
                </c:pt>
                <c:pt idx="264">
                  <c:v>41263</c:v>
                </c:pt>
                <c:pt idx="265">
                  <c:v>41264</c:v>
                </c:pt>
                <c:pt idx="266">
                  <c:v>41267</c:v>
                </c:pt>
                <c:pt idx="267">
                  <c:v>41269</c:v>
                </c:pt>
                <c:pt idx="268">
                  <c:v>41270</c:v>
                </c:pt>
                <c:pt idx="269">
                  <c:v>41271</c:v>
                </c:pt>
                <c:pt idx="270">
                  <c:v>41274</c:v>
                </c:pt>
                <c:pt idx="271">
                  <c:v>41276</c:v>
                </c:pt>
                <c:pt idx="272">
                  <c:v>41277</c:v>
                </c:pt>
                <c:pt idx="273">
                  <c:v>41278</c:v>
                </c:pt>
                <c:pt idx="274">
                  <c:v>41281</c:v>
                </c:pt>
                <c:pt idx="275">
                  <c:v>41282</c:v>
                </c:pt>
                <c:pt idx="276">
                  <c:v>41283</c:v>
                </c:pt>
                <c:pt idx="277">
                  <c:v>41284</c:v>
                </c:pt>
                <c:pt idx="278">
                  <c:v>41285</c:v>
                </c:pt>
                <c:pt idx="279">
                  <c:v>41288</c:v>
                </c:pt>
                <c:pt idx="280">
                  <c:v>41289</c:v>
                </c:pt>
                <c:pt idx="281">
                  <c:v>41290</c:v>
                </c:pt>
                <c:pt idx="282">
                  <c:v>41291</c:v>
                </c:pt>
                <c:pt idx="283">
                  <c:v>41292</c:v>
                </c:pt>
                <c:pt idx="284">
                  <c:v>41296</c:v>
                </c:pt>
                <c:pt idx="285">
                  <c:v>41297</c:v>
                </c:pt>
                <c:pt idx="286">
                  <c:v>41298</c:v>
                </c:pt>
                <c:pt idx="287">
                  <c:v>41299</c:v>
                </c:pt>
                <c:pt idx="288">
                  <c:v>41302</c:v>
                </c:pt>
                <c:pt idx="289">
                  <c:v>41303</c:v>
                </c:pt>
                <c:pt idx="290">
                  <c:v>41304</c:v>
                </c:pt>
                <c:pt idx="291">
                  <c:v>41305</c:v>
                </c:pt>
                <c:pt idx="292">
                  <c:v>41306</c:v>
                </c:pt>
                <c:pt idx="293">
                  <c:v>41309</c:v>
                </c:pt>
                <c:pt idx="294">
                  <c:v>41310</c:v>
                </c:pt>
                <c:pt idx="295">
                  <c:v>41311</c:v>
                </c:pt>
                <c:pt idx="296">
                  <c:v>41312</c:v>
                </c:pt>
                <c:pt idx="297">
                  <c:v>41313</c:v>
                </c:pt>
                <c:pt idx="298">
                  <c:v>41316</c:v>
                </c:pt>
                <c:pt idx="299">
                  <c:v>41317</c:v>
                </c:pt>
                <c:pt idx="300">
                  <c:v>41318</c:v>
                </c:pt>
                <c:pt idx="301">
                  <c:v>41319</c:v>
                </c:pt>
                <c:pt idx="302">
                  <c:v>41320</c:v>
                </c:pt>
                <c:pt idx="303">
                  <c:v>41324</c:v>
                </c:pt>
                <c:pt idx="304">
                  <c:v>41325</c:v>
                </c:pt>
                <c:pt idx="305">
                  <c:v>41326</c:v>
                </c:pt>
                <c:pt idx="306">
                  <c:v>41327</c:v>
                </c:pt>
                <c:pt idx="307">
                  <c:v>41330</c:v>
                </c:pt>
                <c:pt idx="308">
                  <c:v>41331</c:v>
                </c:pt>
                <c:pt idx="309">
                  <c:v>41332</c:v>
                </c:pt>
                <c:pt idx="310">
                  <c:v>41333</c:v>
                </c:pt>
                <c:pt idx="311">
                  <c:v>41334</c:v>
                </c:pt>
                <c:pt idx="312">
                  <c:v>41337</c:v>
                </c:pt>
                <c:pt idx="313">
                  <c:v>41338</c:v>
                </c:pt>
                <c:pt idx="314">
                  <c:v>41339</c:v>
                </c:pt>
                <c:pt idx="315">
                  <c:v>41340</c:v>
                </c:pt>
                <c:pt idx="316">
                  <c:v>41341</c:v>
                </c:pt>
                <c:pt idx="317">
                  <c:v>41344</c:v>
                </c:pt>
                <c:pt idx="318">
                  <c:v>41345</c:v>
                </c:pt>
                <c:pt idx="319">
                  <c:v>41346</c:v>
                </c:pt>
                <c:pt idx="320">
                  <c:v>41347</c:v>
                </c:pt>
                <c:pt idx="321">
                  <c:v>41348</c:v>
                </c:pt>
                <c:pt idx="322">
                  <c:v>41351</c:v>
                </c:pt>
                <c:pt idx="323">
                  <c:v>41352</c:v>
                </c:pt>
                <c:pt idx="324">
                  <c:v>41353</c:v>
                </c:pt>
                <c:pt idx="325">
                  <c:v>41354</c:v>
                </c:pt>
                <c:pt idx="326">
                  <c:v>41355</c:v>
                </c:pt>
                <c:pt idx="327">
                  <c:v>41358</c:v>
                </c:pt>
                <c:pt idx="328">
                  <c:v>41359</c:v>
                </c:pt>
                <c:pt idx="329">
                  <c:v>41360</c:v>
                </c:pt>
                <c:pt idx="330">
                  <c:v>41361</c:v>
                </c:pt>
                <c:pt idx="331">
                  <c:v>41365</c:v>
                </c:pt>
                <c:pt idx="332">
                  <c:v>41366</c:v>
                </c:pt>
                <c:pt idx="333">
                  <c:v>41367</c:v>
                </c:pt>
                <c:pt idx="334">
                  <c:v>41368</c:v>
                </c:pt>
                <c:pt idx="335">
                  <c:v>41369</c:v>
                </c:pt>
                <c:pt idx="336">
                  <c:v>41372</c:v>
                </c:pt>
                <c:pt idx="337">
                  <c:v>41373</c:v>
                </c:pt>
                <c:pt idx="338">
                  <c:v>41374</c:v>
                </c:pt>
                <c:pt idx="339">
                  <c:v>41375</c:v>
                </c:pt>
                <c:pt idx="340">
                  <c:v>41376</c:v>
                </c:pt>
                <c:pt idx="341">
                  <c:v>41379</c:v>
                </c:pt>
                <c:pt idx="342">
                  <c:v>41380</c:v>
                </c:pt>
                <c:pt idx="343">
                  <c:v>41381</c:v>
                </c:pt>
                <c:pt idx="344">
                  <c:v>41382</c:v>
                </c:pt>
                <c:pt idx="345">
                  <c:v>41383</c:v>
                </c:pt>
                <c:pt idx="346">
                  <c:v>41386</c:v>
                </c:pt>
                <c:pt idx="347">
                  <c:v>41387</c:v>
                </c:pt>
                <c:pt idx="348">
                  <c:v>41388</c:v>
                </c:pt>
                <c:pt idx="349">
                  <c:v>41389</c:v>
                </c:pt>
                <c:pt idx="350">
                  <c:v>41390</c:v>
                </c:pt>
                <c:pt idx="351">
                  <c:v>41393</c:v>
                </c:pt>
                <c:pt idx="352">
                  <c:v>41394</c:v>
                </c:pt>
                <c:pt idx="353">
                  <c:v>41395</c:v>
                </c:pt>
                <c:pt idx="354">
                  <c:v>41396</c:v>
                </c:pt>
                <c:pt idx="355">
                  <c:v>41397</c:v>
                </c:pt>
                <c:pt idx="356">
                  <c:v>41400</c:v>
                </c:pt>
                <c:pt idx="357">
                  <c:v>41401</c:v>
                </c:pt>
                <c:pt idx="358">
                  <c:v>41402</c:v>
                </c:pt>
                <c:pt idx="359">
                  <c:v>41403</c:v>
                </c:pt>
                <c:pt idx="360">
                  <c:v>41404</c:v>
                </c:pt>
                <c:pt idx="361">
                  <c:v>41407</c:v>
                </c:pt>
                <c:pt idx="362">
                  <c:v>41408</c:v>
                </c:pt>
                <c:pt idx="363">
                  <c:v>41409</c:v>
                </c:pt>
                <c:pt idx="364">
                  <c:v>41410</c:v>
                </c:pt>
                <c:pt idx="365">
                  <c:v>41411</c:v>
                </c:pt>
                <c:pt idx="366">
                  <c:v>41414</c:v>
                </c:pt>
                <c:pt idx="367">
                  <c:v>41415</c:v>
                </c:pt>
                <c:pt idx="368">
                  <c:v>41416</c:v>
                </c:pt>
                <c:pt idx="369">
                  <c:v>41417</c:v>
                </c:pt>
                <c:pt idx="370">
                  <c:v>41418</c:v>
                </c:pt>
                <c:pt idx="371">
                  <c:v>41422</c:v>
                </c:pt>
                <c:pt idx="372">
                  <c:v>41423</c:v>
                </c:pt>
                <c:pt idx="373">
                  <c:v>41424</c:v>
                </c:pt>
                <c:pt idx="374">
                  <c:v>41425</c:v>
                </c:pt>
                <c:pt idx="375">
                  <c:v>41428</c:v>
                </c:pt>
                <c:pt idx="376">
                  <c:v>41429</c:v>
                </c:pt>
                <c:pt idx="377">
                  <c:v>41430</c:v>
                </c:pt>
                <c:pt idx="378">
                  <c:v>41431</c:v>
                </c:pt>
                <c:pt idx="379">
                  <c:v>41432</c:v>
                </c:pt>
                <c:pt idx="380">
                  <c:v>41435</c:v>
                </c:pt>
                <c:pt idx="381">
                  <c:v>41436</c:v>
                </c:pt>
                <c:pt idx="382">
                  <c:v>41437</c:v>
                </c:pt>
                <c:pt idx="383">
                  <c:v>41438</c:v>
                </c:pt>
                <c:pt idx="384">
                  <c:v>41439</c:v>
                </c:pt>
                <c:pt idx="385">
                  <c:v>41442</c:v>
                </c:pt>
                <c:pt idx="386">
                  <c:v>41443</c:v>
                </c:pt>
                <c:pt idx="387">
                  <c:v>41444</c:v>
                </c:pt>
                <c:pt idx="388">
                  <c:v>41445</c:v>
                </c:pt>
                <c:pt idx="389">
                  <c:v>41446</c:v>
                </c:pt>
                <c:pt idx="390">
                  <c:v>41449</c:v>
                </c:pt>
                <c:pt idx="391">
                  <c:v>41450</c:v>
                </c:pt>
                <c:pt idx="392">
                  <c:v>41451</c:v>
                </c:pt>
                <c:pt idx="393">
                  <c:v>41452</c:v>
                </c:pt>
                <c:pt idx="394">
                  <c:v>41453</c:v>
                </c:pt>
                <c:pt idx="395">
                  <c:v>41456</c:v>
                </c:pt>
                <c:pt idx="396">
                  <c:v>41457</c:v>
                </c:pt>
                <c:pt idx="397">
                  <c:v>41458</c:v>
                </c:pt>
                <c:pt idx="398">
                  <c:v>41460</c:v>
                </c:pt>
                <c:pt idx="399">
                  <c:v>41463</c:v>
                </c:pt>
                <c:pt idx="400">
                  <c:v>41464</c:v>
                </c:pt>
                <c:pt idx="401">
                  <c:v>41465</c:v>
                </c:pt>
                <c:pt idx="402">
                  <c:v>41466</c:v>
                </c:pt>
                <c:pt idx="403">
                  <c:v>41467</c:v>
                </c:pt>
                <c:pt idx="404">
                  <c:v>41470</c:v>
                </c:pt>
                <c:pt idx="405">
                  <c:v>41471</c:v>
                </c:pt>
                <c:pt idx="406">
                  <c:v>41472</c:v>
                </c:pt>
                <c:pt idx="407">
                  <c:v>41473</c:v>
                </c:pt>
                <c:pt idx="408">
                  <c:v>41474</c:v>
                </c:pt>
                <c:pt idx="409">
                  <c:v>41477</c:v>
                </c:pt>
                <c:pt idx="410">
                  <c:v>41478</c:v>
                </c:pt>
                <c:pt idx="411">
                  <c:v>41479</c:v>
                </c:pt>
                <c:pt idx="412">
                  <c:v>41480</c:v>
                </c:pt>
                <c:pt idx="413">
                  <c:v>41481</c:v>
                </c:pt>
                <c:pt idx="414">
                  <c:v>41484</c:v>
                </c:pt>
                <c:pt idx="415">
                  <c:v>41485</c:v>
                </c:pt>
                <c:pt idx="416">
                  <c:v>41486</c:v>
                </c:pt>
                <c:pt idx="417">
                  <c:v>41487</c:v>
                </c:pt>
                <c:pt idx="418">
                  <c:v>41488</c:v>
                </c:pt>
                <c:pt idx="419">
                  <c:v>41491</c:v>
                </c:pt>
                <c:pt idx="420">
                  <c:v>41492</c:v>
                </c:pt>
                <c:pt idx="421">
                  <c:v>41493</c:v>
                </c:pt>
                <c:pt idx="422">
                  <c:v>41494</c:v>
                </c:pt>
                <c:pt idx="423">
                  <c:v>41495</c:v>
                </c:pt>
                <c:pt idx="424">
                  <c:v>41498</c:v>
                </c:pt>
                <c:pt idx="425">
                  <c:v>41499</c:v>
                </c:pt>
                <c:pt idx="426">
                  <c:v>41500</c:v>
                </c:pt>
                <c:pt idx="427">
                  <c:v>41501</c:v>
                </c:pt>
                <c:pt idx="428">
                  <c:v>41502</c:v>
                </c:pt>
                <c:pt idx="429">
                  <c:v>41505</c:v>
                </c:pt>
                <c:pt idx="430">
                  <c:v>41506</c:v>
                </c:pt>
                <c:pt idx="431">
                  <c:v>41507</c:v>
                </c:pt>
                <c:pt idx="432">
                  <c:v>41508</c:v>
                </c:pt>
                <c:pt idx="433">
                  <c:v>41509</c:v>
                </c:pt>
                <c:pt idx="434">
                  <c:v>41512</c:v>
                </c:pt>
                <c:pt idx="435">
                  <c:v>41513</c:v>
                </c:pt>
                <c:pt idx="436">
                  <c:v>41514</c:v>
                </c:pt>
                <c:pt idx="437">
                  <c:v>41515</c:v>
                </c:pt>
                <c:pt idx="438">
                  <c:v>41516</c:v>
                </c:pt>
                <c:pt idx="439">
                  <c:v>41520</c:v>
                </c:pt>
                <c:pt idx="440">
                  <c:v>41521</c:v>
                </c:pt>
                <c:pt idx="441">
                  <c:v>41522</c:v>
                </c:pt>
                <c:pt idx="442">
                  <c:v>41523</c:v>
                </c:pt>
                <c:pt idx="443">
                  <c:v>41526</c:v>
                </c:pt>
                <c:pt idx="444">
                  <c:v>41527</c:v>
                </c:pt>
                <c:pt idx="445">
                  <c:v>41528</c:v>
                </c:pt>
                <c:pt idx="446">
                  <c:v>41529</c:v>
                </c:pt>
                <c:pt idx="447">
                  <c:v>41530</c:v>
                </c:pt>
                <c:pt idx="448">
                  <c:v>41533</c:v>
                </c:pt>
                <c:pt idx="449">
                  <c:v>41534</c:v>
                </c:pt>
                <c:pt idx="450">
                  <c:v>41535</c:v>
                </c:pt>
                <c:pt idx="451">
                  <c:v>41536</c:v>
                </c:pt>
                <c:pt idx="452">
                  <c:v>41537</c:v>
                </c:pt>
                <c:pt idx="453">
                  <c:v>41540</c:v>
                </c:pt>
                <c:pt idx="454">
                  <c:v>41541</c:v>
                </c:pt>
                <c:pt idx="455">
                  <c:v>41542</c:v>
                </c:pt>
                <c:pt idx="456">
                  <c:v>41543</c:v>
                </c:pt>
                <c:pt idx="457">
                  <c:v>41544</c:v>
                </c:pt>
                <c:pt idx="458">
                  <c:v>41547</c:v>
                </c:pt>
                <c:pt idx="459">
                  <c:v>41548</c:v>
                </c:pt>
                <c:pt idx="460">
                  <c:v>41549</c:v>
                </c:pt>
                <c:pt idx="461">
                  <c:v>41550</c:v>
                </c:pt>
                <c:pt idx="462">
                  <c:v>41551</c:v>
                </c:pt>
                <c:pt idx="463">
                  <c:v>41554</c:v>
                </c:pt>
                <c:pt idx="464">
                  <c:v>41555</c:v>
                </c:pt>
                <c:pt idx="465">
                  <c:v>41556</c:v>
                </c:pt>
                <c:pt idx="466">
                  <c:v>41557</c:v>
                </c:pt>
                <c:pt idx="467">
                  <c:v>41558</c:v>
                </c:pt>
                <c:pt idx="468">
                  <c:v>41561</c:v>
                </c:pt>
                <c:pt idx="469">
                  <c:v>41562</c:v>
                </c:pt>
                <c:pt idx="470">
                  <c:v>41563</c:v>
                </c:pt>
                <c:pt idx="471">
                  <c:v>41564</c:v>
                </c:pt>
                <c:pt idx="472">
                  <c:v>41565</c:v>
                </c:pt>
                <c:pt idx="473">
                  <c:v>41568</c:v>
                </c:pt>
                <c:pt idx="474">
                  <c:v>41569</c:v>
                </c:pt>
                <c:pt idx="475">
                  <c:v>41570</c:v>
                </c:pt>
                <c:pt idx="476">
                  <c:v>41571</c:v>
                </c:pt>
                <c:pt idx="477">
                  <c:v>41572</c:v>
                </c:pt>
                <c:pt idx="478">
                  <c:v>41575</c:v>
                </c:pt>
                <c:pt idx="479">
                  <c:v>41576</c:v>
                </c:pt>
                <c:pt idx="480">
                  <c:v>41577</c:v>
                </c:pt>
                <c:pt idx="481">
                  <c:v>41578</c:v>
                </c:pt>
                <c:pt idx="482">
                  <c:v>41579</c:v>
                </c:pt>
                <c:pt idx="483">
                  <c:v>41582</c:v>
                </c:pt>
                <c:pt idx="484">
                  <c:v>41583</c:v>
                </c:pt>
                <c:pt idx="485">
                  <c:v>41584</c:v>
                </c:pt>
                <c:pt idx="486">
                  <c:v>41585</c:v>
                </c:pt>
                <c:pt idx="487">
                  <c:v>41586</c:v>
                </c:pt>
                <c:pt idx="488">
                  <c:v>41589</c:v>
                </c:pt>
                <c:pt idx="489">
                  <c:v>41590</c:v>
                </c:pt>
                <c:pt idx="490">
                  <c:v>41591</c:v>
                </c:pt>
                <c:pt idx="491">
                  <c:v>41592</c:v>
                </c:pt>
                <c:pt idx="492">
                  <c:v>41593</c:v>
                </c:pt>
                <c:pt idx="493">
                  <c:v>41596</c:v>
                </c:pt>
                <c:pt idx="494">
                  <c:v>41597</c:v>
                </c:pt>
                <c:pt idx="495">
                  <c:v>41598</c:v>
                </c:pt>
                <c:pt idx="496">
                  <c:v>41599</c:v>
                </c:pt>
                <c:pt idx="497">
                  <c:v>41600</c:v>
                </c:pt>
                <c:pt idx="498">
                  <c:v>41603</c:v>
                </c:pt>
                <c:pt idx="499">
                  <c:v>41604</c:v>
                </c:pt>
                <c:pt idx="500">
                  <c:v>41605</c:v>
                </c:pt>
                <c:pt idx="501">
                  <c:v>41607</c:v>
                </c:pt>
                <c:pt idx="502">
                  <c:v>41610</c:v>
                </c:pt>
                <c:pt idx="503">
                  <c:v>41611</c:v>
                </c:pt>
                <c:pt idx="504">
                  <c:v>41612</c:v>
                </c:pt>
                <c:pt idx="505">
                  <c:v>41613</c:v>
                </c:pt>
                <c:pt idx="506">
                  <c:v>41614</c:v>
                </c:pt>
                <c:pt idx="507">
                  <c:v>41617</c:v>
                </c:pt>
                <c:pt idx="508">
                  <c:v>41618</c:v>
                </c:pt>
                <c:pt idx="509">
                  <c:v>41619</c:v>
                </c:pt>
                <c:pt idx="510">
                  <c:v>41620</c:v>
                </c:pt>
                <c:pt idx="511">
                  <c:v>41621</c:v>
                </c:pt>
                <c:pt idx="512">
                  <c:v>41624</c:v>
                </c:pt>
                <c:pt idx="513">
                  <c:v>41625</c:v>
                </c:pt>
                <c:pt idx="514">
                  <c:v>41626</c:v>
                </c:pt>
                <c:pt idx="515">
                  <c:v>41627</c:v>
                </c:pt>
                <c:pt idx="516">
                  <c:v>41628</c:v>
                </c:pt>
                <c:pt idx="517">
                  <c:v>41631</c:v>
                </c:pt>
                <c:pt idx="518">
                  <c:v>41632</c:v>
                </c:pt>
                <c:pt idx="519">
                  <c:v>41634</c:v>
                </c:pt>
                <c:pt idx="520">
                  <c:v>41635</c:v>
                </c:pt>
                <c:pt idx="521">
                  <c:v>41638</c:v>
                </c:pt>
                <c:pt idx="522">
                  <c:v>41639</c:v>
                </c:pt>
                <c:pt idx="523">
                  <c:v>41641</c:v>
                </c:pt>
                <c:pt idx="524">
                  <c:v>41642</c:v>
                </c:pt>
                <c:pt idx="525">
                  <c:v>41645</c:v>
                </c:pt>
                <c:pt idx="526">
                  <c:v>41646</c:v>
                </c:pt>
                <c:pt idx="527">
                  <c:v>41647</c:v>
                </c:pt>
                <c:pt idx="528">
                  <c:v>41648</c:v>
                </c:pt>
                <c:pt idx="529">
                  <c:v>41649</c:v>
                </c:pt>
                <c:pt idx="530">
                  <c:v>41652</c:v>
                </c:pt>
                <c:pt idx="531">
                  <c:v>41653</c:v>
                </c:pt>
                <c:pt idx="532">
                  <c:v>41654</c:v>
                </c:pt>
                <c:pt idx="533">
                  <c:v>41655</c:v>
                </c:pt>
                <c:pt idx="534">
                  <c:v>41656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41688</c:v>
                </c:pt>
                <c:pt idx="555">
                  <c:v>41689</c:v>
                </c:pt>
                <c:pt idx="556">
                  <c:v>41690</c:v>
                </c:pt>
                <c:pt idx="557">
                  <c:v>41691</c:v>
                </c:pt>
                <c:pt idx="558">
                  <c:v>41694</c:v>
                </c:pt>
                <c:pt idx="559">
                  <c:v>41695</c:v>
                </c:pt>
                <c:pt idx="560">
                  <c:v>41696</c:v>
                </c:pt>
                <c:pt idx="561">
                  <c:v>41697</c:v>
                </c:pt>
                <c:pt idx="562">
                  <c:v>41698</c:v>
                </c:pt>
                <c:pt idx="563">
                  <c:v>41701</c:v>
                </c:pt>
                <c:pt idx="564">
                  <c:v>41702</c:v>
                </c:pt>
                <c:pt idx="565">
                  <c:v>41703</c:v>
                </c:pt>
                <c:pt idx="566">
                  <c:v>41704</c:v>
                </c:pt>
                <c:pt idx="567">
                  <c:v>41705</c:v>
                </c:pt>
                <c:pt idx="568">
                  <c:v>41708</c:v>
                </c:pt>
                <c:pt idx="569">
                  <c:v>41709</c:v>
                </c:pt>
                <c:pt idx="570">
                  <c:v>41710</c:v>
                </c:pt>
                <c:pt idx="571">
                  <c:v>41711</c:v>
                </c:pt>
                <c:pt idx="572">
                  <c:v>41712</c:v>
                </c:pt>
                <c:pt idx="573">
                  <c:v>41715</c:v>
                </c:pt>
                <c:pt idx="574">
                  <c:v>41716</c:v>
                </c:pt>
                <c:pt idx="575">
                  <c:v>41717</c:v>
                </c:pt>
                <c:pt idx="576">
                  <c:v>41718</c:v>
                </c:pt>
                <c:pt idx="577">
                  <c:v>41719</c:v>
                </c:pt>
                <c:pt idx="578">
                  <c:v>41722</c:v>
                </c:pt>
                <c:pt idx="579">
                  <c:v>41723</c:v>
                </c:pt>
                <c:pt idx="580">
                  <c:v>41724</c:v>
                </c:pt>
                <c:pt idx="581">
                  <c:v>41725</c:v>
                </c:pt>
                <c:pt idx="582">
                  <c:v>41726</c:v>
                </c:pt>
                <c:pt idx="583">
                  <c:v>41729</c:v>
                </c:pt>
                <c:pt idx="584">
                  <c:v>41730</c:v>
                </c:pt>
                <c:pt idx="585">
                  <c:v>41731</c:v>
                </c:pt>
                <c:pt idx="586">
                  <c:v>41732</c:v>
                </c:pt>
                <c:pt idx="587">
                  <c:v>41733</c:v>
                </c:pt>
                <c:pt idx="588">
                  <c:v>41736</c:v>
                </c:pt>
                <c:pt idx="589">
                  <c:v>41737</c:v>
                </c:pt>
                <c:pt idx="590">
                  <c:v>41738</c:v>
                </c:pt>
                <c:pt idx="591">
                  <c:v>41739</c:v>
                </c:pt>
                <c:pt idx="592">
                  <c:v>41740</c:v>
                </c:pt>
                <c:pt idx="593">
                  <c:v>41743</c:v>
                </c:pt>
                <c:pt idx="594">
                  <c:v>41744</c:v>
                </c:pt>
                <c:pt idx="595">
                  <c:v>41745</c:v>
                </c:pt>
                <c:pt idx="596">
                  <c:v>41746</c:v>
                </c:pt>
                <c:pt idx="597">
                  <c:v>41750</c:v>
                </c:pt>
                <c:pt idx="598">
                  <c:v>41751</c:v>
                </c:pt>
                <c:pt idx="599">
                  <c:v>41752</c:v>
                </c:pt>
                <c:pt idx="600">
                  <c:v>41753</c:v>
                </c:pt>
                <c:pt idx="601">
                  <c:v>41754</c:v>
                </c:pt>
                <c:pt idx="602">
                  <c:v>41757</c:v>
                </c:pt>
                <c:pt idx="603">
                  <c:v>41758</c:v>
                </c:pt>
                <c:pt idx="604">
                  <c:v>41759</c:v>
                </c:pt>
                <c:pt idx="605">
                  <c:v>41760</c:v>
                </c:pt>
                <c:pt idx="606">
                  <c:v>41761</c:v>
                </c:pt>
                <c:pt idx="607">
                  <c:v>41764</c:v>
                </c:pt>
                <c:pt idx="608">
                  <c:v>41765</c:v>
                </c:pt>
                <c:pt idx="609">
                  <c:v>41766</c:v>
                </c:pt>
                <c:pt idx="610">
                  <c:v>41767</c:v>
                </c:pt>
                <c:pt idx="611">
                  <c:v>41768</c:v>
                </c:pt>
                <c:pt idx="612">
                  <c:v>41771</c:v>
                </c:pt>
                <c:pt idx="613">
                  <c:v>41772</c:v>
                </c:pt>
                <c:pt idx="614">
                  <c:v>41773</c:v>
                </c:pt>
                <c:pt idx="615">
                  <c:v>41774</c:v>
                </c:pt>
                <c:pt idx="616">
                  <c:v>41775</c:v>
                </c:pt>
                <c:pt idx="617">
                  <c:v>41778</c:v>
                </c:pt>
                <c:pt idx="618">
                  <c:v>41779</c:v>
                </c:pt>
                <c:pt idx="619">
                  <c:v>41780</c:v>
                </c:pt>
                <c:pt idx="620">
                  <c:v>41781</c:v>
                </c:pt>
                <c:pt idx="621">
                  <c:v>41782</c:v>
                </c:pt>
                <c:pt idx="622">
                  <c:v>41786</c:v>
                </c:pt>
                <c:pt idx="623">
                  <c:v>41787</c:v>
                </c:pt>
                <c:pt idx="624">
                  <c:v>41788</c:v>
                </c:pt>
                <c:pt idx="625">
                  <c:v>41789</c:v>
                </c:pt>
                <c:pt idx="626">
                  <c:v>41792</c:v>
                </c:pt>
                <c:pt idx="627">
                  <c:v>41793</c:v>
                </c:pt>
                <c:pt idx="628">
                  <c:v>41794</c:v>
                </c:pt>
                <c:pt idx="629">
                  <c:v>41795</c:v>
                </c:pt>
                <c:pt idx="630">
                  <c:v>41796</c:v>
                </c:pt>
                <c:pt idx="631">
                  <c:v>41799</c:v>
                </c:pt>
                <c:pt idx="632">
                  <c:v>41800</c:v>
                </c:pt>
                <c:pt idx="633">
                  <c:v>41801</c:v>
                </c:pt>
                <c:pt idx="634">
                  <c:v>41802</c:v>
                </c:pt>
                <c:pt idx="635">
                  <c:v>41803</c:v>
                </c:pt>
                <c:pt idx="636">
                  <c:v>41806</c:v>
                </c:pt>
                <c:pt idx="637">
                  <c:v>41807</c:v>
                </c:pt>
                <c:pt idx="638">
                  <c:v>41808</c:v>
                </c:pt>
                <c:pt idx="639">
                  <c:v>41809</c:v>
                </c:pt>
                <c:pt idx="640">
                  <c:v>41810</c:v>
                </c:pt>
                <c:pt idx="641">
                  <c:v>41813</c:v>
                </c:pt>
                <c:pt idx="642">
                  <c:v>41814</c:v>
                </c:pt>
                <c:pt idx="643">
                  <c:v>41815</c:v>
                </c:pt>
                <c:pt idx="644">
                  <c:v>41816</c:v>
                </c:pt>
                <c:pt idx="645">
                  <c:v>41817</c:v>
                </c:pt>
                <c:pt idx="646">
                  <c:v>41820</c:v>
                </c:pt>
                <c:pt idx="647">
                  <c:v>41821</c:v>
                </c:pt>
                <c:pt idx="648">
                  <c:v>41822</c:v>
                </c:pt>
                <c:pt idx="649">
                  <c:v>41823</c:v>
                </c:pt>
                <c:pt idx="650">
                  <c:v>41827</c:v>
                </c:pt>
                <c:pt idx="651">
                  <c:v>41828</c:v>
                </c:pt>
                <c:pt idx="652">
                  <c:v>41829</c:v>
                </c:pt>
                <c:pt idx="653">
                  <c:v>41830</c:v>
                </c:pt>
                <c:pt idx="654">
                  <c:v>41831</c:v>
                </c:pt>
                <c:pt idx="655">
                  <c:v>41834</c:v>
                </c:pt>
                <c:pt idx="656">
                  <c:v>41835</c:v>
                </c:pt>
                <c:pt idx="657">
                  <c:v>41836</c:v>
                </c:pt>
                <c:pt idx="658">
                  <c:v>41837</c:v>
                </c:pt>
                <c:pt idx="659">
                  <c:v>41838</c:v>
                </c:pt>
                <c:pt idx="660">
                  <c:v>41841</c:v>
                </c:pt>
                <c:pt idx="661">
                  <c:v>41842</c:v>
                </c:pt>
                <c:pt idx="662">
                  <c:v>41843</c:v>
                </c:pt>
                <c:pt idx="663">
                  <c:v>41844</c:v>
                </c:pt>
                <c:pt idx="664">
                  <c:v>41845</c:v>
                </c:pt>
                <c:pt idx="665">
                  <c:v>41848</c:v>
                </c:pt>
                <c:pt idx="666">
                  <c:v>41849</c:v>
                </c:pt>
                <c:pt idx="667">
                  <c:v>41850</c:v>
                </c:pt>
                <c:pt idx="668">
                  <c:v>41851</c:v>
                </c:pt>
                <c:pt idx="669">
                  <c:v>41852</c:v>
                </c:pt>
                <c:pt idx="670">
                  <c:v>41855</c:v>
                </c:pt>
                <c:pt idx="671">
                  <c:v>41856</c:v>
                </c:pt>
                <c:pt idx="672">
                  <c:v>41857</c:v>
                </c:pt>
                <c:pt idx="673">
                  <c:v>41858</c:v>
                </c:pt>
                <c:pt idx="674">
                  <c:v>41859</c:v>
                </c:pt>
                <c:pt idx="675">
                  <c:v>41862</c:v>
                </c:pt>
                <c:pt idx="676">
                  <c:v>41863</c:v>
                </c:pt>
                <c:pt idx="677">
                  <c:v>41864</c:v>
                </c:pt>
                <c:pt idx="678">
                  <c:v>41865</c:v>
                </c:pt>
                <c:pt idx="679">
                  <c:v>41866</c:v>
                </c:pt>
                <c:pt idx="680">
                  <c:v>41869</c:v>
                </c:pt>
                <c:pt idx="681">
                  <c:v>41870</c:v>
                </c:pt>
                <c:pt idx="682">
                  <c:v>41871</c:v>
                </c:pt>
                <c:pt idx="683">
                  <c:v>41872</c:v>
                </c:pt>
                <c:pt idx="684">
                  <c:v>41873</c:v>
                </c:pt>
                <c:pt idx="685">
                  <c:v>41876</c:v>
                </c:pt>
                <c:pt idx="686">
                  <c:v>41877</c:v>
                </c:pt>
                <c:pt idx="687">
                  <c:v>41878</c:v>
                </c:pt>
                <c:pt idx="688">
                  <c:v>41879</c:v>
                </c:pt>
                <c:pt idx="689">
                  <c:v>41880</c:v>
                </c:pt>
                <c:pt idx="690">
                  <c:v>41884</c:v>
                </c:pt>
                <c:pt idx="691">
                  <c:v>41885</c:v>
                </c:pt>
                <c:pt idx="692">
                  <c:v>41886</c:v>
                </c:pt>
                <c:pt idx="693">
                  <c:v>41887</c:v>
                </c:pt>
                <c:pt idx="694">
                  <c:v>41890</c:v>
                </c:pt>
                <c:pt idx="695">
                  <c:v>41891</c:v>
                </c:pt>
                <c:pt idx="696">
                  <c:v>41892</c:v>
                </c:pt>
                <c:pt idx="697">
                  <c:v>41893</c:v>
                </c:pt>
                <c:pt idx="698">
                  <c:v>41894</c:v>
                </c:pt>
                <c:pt idx="699">
                  <c:v>41897</c:v>
                </c:pt>
                <c:pt idx="700">
                  <c:v>41898</c:v>
                </c:pt>
                <c:pt idx="701">
                  <c:v>41899</c:v>
                </c:pt>
                <c:pt idx="702">
                  <c:v>41900</c:v>
                </c:pt>
                <c:pt idx="703">
                  <c:v>41901</c:v>
                </c:pt>
                <c:pt idx="704">
                  <c:v>41904</c:v>
                </c:pt>
                <c:pt idx="705">
                  <c:v>41905</c:v>
                </c:pt>
                <c:pt idx="706">
                  <c:v>41906</c:v>
                </c:pt>
                <c:pt idx="707">
                  <c:v>41907</c:v>
                </c:pt>
                <c:pt idx="708">
                  <c:v>41908</c:v>
                </c:pt>
                <c:pt idx="709">
                  <c:v>41911</c:v>
                </c:pt>
                <c:pt idx="710">
                  <c:v>41912</c:v>
                </c:pt>
                <c:pt idx="711">
                  <c:v>41913</c:v>
                </c:pt>
                <c:pt idx="712">
                  <c:v>41914</c:v>
                </c:pt>
                <c:pt idx="713">
                  <c:v>41915</c:v>
                </c:pt>
                <c:pt idx="714">
                  <c:v>41918</c:v>
                </c:pt>
                <c:pt idx="715">
                  <c:v>41919</c:v>
                </c:pt>
                <c:pt idx="716">
                  <c:v>41920</c:v>
                </c:pt>
                <c:pt idx="717">
                  <c:v>41921</c:v>
                </c:pt>
                <c:pt idx="718">
                  <c:v>41922</c:v>
                </c:pt>
                <c:pt idx="719">
                  <c:v>41925</c:v>
                </c:pt>
                <c:pt idx="720">
                  <c:v>41926</c:v>
                </c:pt>
                <c:pt idx="721">
                  <c:v>41927</c:v>
                </c:pt>
                <c:pt idx="722">
                  <c:v>41928</c:v>
                </c:pt>
                <c:pt idx="723">
                  <c:v>41929</c:v>
                </c:pt>
                <c:pt idx="724">
                  <c:v>41932</c:v>
                </c:pt>
                <c:pt idx="725">
                  <c:v>41933</c:v>
                </c:pt>
                <c:pt idx="726">
                  <c:v>41934</c:v>
                </c:pt>
                <c:pt idx="727">
                  <c:v>41935</c:v>
                </c:pt>
                <c:pt idx="728">
                  <c:v>41936</c:v>
                </c:pt>
                <c:pt idx="729">
                  <c:v>41939</c:v>
                </c:pt>
                <c:pt idx="730">
                  <c:v>41940</c:v>
                </c:pt>
                <c:pt idx="731">
                  <c:v>41941</c:v>
                </c:pt>
                <c:pt idx="732">
                  <c:v>41942</c:v>
                </c:pt>
                <c:pt idx="733">
                  <c:v>41943</c:v>
                </c:pt>
                <c:pt idx="734">
                  <c:v>41946</c:v>
                </c:pt>
                <c:pt idx="735">
                  <c:v>41947</c:v>
                </c:pt>
                <c:pt idx="736">
                  <c:v>41948</c:v>
                </c:pt>
                <c:pt idx="737">
                  <c:v>41949</c:v>
                </c:pt>
                <c:pt idx="738">
                  <c:v>41950</c:v>
                </c:pt>
                <c:pt idx="739">
                  <c:v>41953</c:v>
                </c:pt>
                <c:pt idx="740">
                  <c:v>41954</c:v>
                </c:pt>
                <c:pt idx="741">
                  <c:v>41955</c:v>
                </c:pt>
                <c:pt idx="742">
                  <c:v>41956</c:v>
                </c:pt>
                <c:pt idx="743">
                  <c:v>41957</c:v>
                </c:pt>
                <c:pt idx="744">
                  <c:v>41960</c:v>
                </c:pt>
                <c:pt idx="745">
                  <c:v>41961</c:v>
                </c:pt>
                <c:pt idx="746">
                  <c:v>41962</c:v>
                </c:pt>
                <c:pt idx="747">
                  <c:v>41963</c:v>
                </c:pt>
                <c:pt idx="748">
                  <c:v>41964</c:v>
                </c:pt>
                <c:pt idx="749">
                  <c:v>41967</c:v>
                </c:pt>
                <c:pt idx="750">
                  <c:v>41968</c:v>
                </c:pt>
                <c:pt idx="751">
                  <c:v>41969</c:v>
                </c:pt>
                <c:pt idx="752">
                  <c:v>41971</c:v>
                </c:pt>
                <c:pt idx="753">
                  <c:v>41974</c:v>
                </c:pt>
                <c:pt idx="754">
                  <c:v>41975</c:v>
                </c:pt>
                <c:pt idx="755">
                  <c:v>41976</c:v>
                </c:pt>
                <c:pt idx="756">
                  <c:v>41977</c:v>
                </c:pt>
                <c:pt idx="757">
                  <c:v>41978</c:v>
                </c:pt>
                <c:pt idx="758">
                  <c:v>41981</c:v>
                </c:pt>
                <c:pt idx="759">
                  <c:v>41982</c:v>
                </c:pt>
                <c:pt idx="760">
                  <c:v>41983</c:v>
                </c:pt>
                <c:pt idx="761">
                  <c:v>41984</c:v>
                </c:pt>
                <c:pt idx="762">
                  <c:v>41985</c:v>
                </c:pt>
                <c:pt idx="763">
                  <c:v>41988</c:v>
                </c:pt>
                <c:pt idx="764">
                  <c:v>41989</c:v>
                </c:pt>
                <c:pt idx="765">
                  <c:v>41990</c:v>
                </c:pt>
                <c:pt idx="766">
                  <c:v>41991</c:v>
                </c:pt>
                <c:pt idx="767">
                  <c:v>41992</c:v>
                </c:pt>
                <c:pt idx="768">
                  <c:v>41995</c:v>
                </c:pt>
                <c:pt idx="769">
                  <c:v>41996</c:v>
                </c:pt>
                <c:pt idx="770">
                  <c:v>41997</c:v>
                </c:pt>
                <c:pt idx="771">
                  <c:v>41999</c:v>
                </c:pt>
                <c:pt idx="772">
                  <c:v>42002</c:v>
                </c:pt>
                <c:pt idx="773">
                  <c:v>42003</c:v>
                </c:pt>
                <c:pt idx="774">
                  <c:v>42004</c:v>
                </c:pt>
                <c:pt idx="775">
                  <c:v>42006</c:v>
                </c:pt>
                <c:pt idx="776">
                  <c:v>42009</c:v>
                </c:pt>
                <c:pt idx="777">
                  <c:v>42010</c:v>
                </c:pt>
                <c:pt idx="778">
                  <c:v>42011</c:v>
                </c:pt>
                <c:pt idx="779">
                  <c:v>42012</c:v>
                </c:pt>
                <c:pt idx="780">
                  <c:v>42013</c:v>
                </c:pt>
                <c:pt idx="781">
                  <c:v>42016</c:v>
                </c:pt>
                <c:pt idx="782">
                  <c:v>42017</c:v>
                </c:pt>
                <c:pt idx="783">
                  <c:v>42018</c:v>
                </c:pt>
                <c:pt idx="784">
                  <c:v>42019</c:v>
                </c:pt>
                <c:pt idx="785">
                  <c:v>42020</c:v>
                </c:pt>
                <c:pt idx="786">
                  <c:v>42024</c:v>
                </c:pt>
                <c:pt idx="787">
                  <c:v>42025</c:v>
                </c:pt>
                <c:pt idx="788">
                  <c:v>42026</c:v>
                </c:pt>
                <c:pt idx="789">
                  <c:v>42027</c:v>
                </c:pt>
                <c:pt idx="790">
                  <c:v>42030</c:v>
                </c:pt>
                <c:pt idx="791">
                  <c:v>42031</c:v>
                </c:pt>
                <c:pt idx="792">
                  <c:v>42032</c:v>
                </c:pt>
                <c:pt idx="793">
                  <c:v>42033</c:v>
                </c:pt>
                <c:pt idx="794">
                  <c:v>42034</c:v>
                </c:pt>
                <c:pt idx="795">
                  <c:v>42037</c:v>
                </c:pt>
                <c:pt idx="796">
                  <c:v>42038</c:v>
                </c:pt>
                <c:pt idx="797">
                  <c:v>42039</c:v>
                </c:pt>
                <c:pt idx="798">
                  <c:v>42040</c:v>
                </c:pt>
                <c:pt idx="799">
                  <c:v>42041</c:v>
                </c:pt>
                <c:pt idx="800">
                  <c:v>42044</c:v>
                </c:pt>
                <c:pt idx="801">
                  <c:v>42045</c:v>
                </c:pt>
                <c:pt idx="802">
                  <c:v>42046</c:v>
                </c:pt>
                <c:pt idx="803">
                  <c:v>42047</c:v>
                </c:pt>
                <c:pt idx="804">
                  <c:v>42048</c:v>
                </c:pt>
                <c:pt idx="805">
                  <c:v>42052</c:v>
                </c:pt>
                <c:pt idx="806">
                  <c:v>42053</c:v>
                </c:pt>
                <c:pt idx="807">
                  <c:v>42054</c:v>
                </c:pt>
                <c:pt idx="808">
                  <c:v>42055</c:v>
                </c:pt>
                <c:pt idx="809">
                  <c:v>42058</c:v>
                </c:pt>
                <c:pt idx="810">
                  <c:v>42059</c:v>
                </c:pt>
                <c:pt idx="811">
                  <c:v>42060</c:v>
                </c:pt>
                <c:pt idx="812">
                  <c:v>42061</c:v>
                </c:pt>
                <c:pt idx="813">
                  <c:v>42062</c:v>
                </c:pt>
                <c:pt idx="814">
                  <c:v>42065</c:v>
                </c:pt>
                <c:pt idx="815">
                  <c:v>42066</c:v>
                </c:pt>
                <c:pt idx="816">
                  <c:v>42067</c:v>
                </c:pt>
                <c:pt idx="817">
                  <c:v>42068</c:v>
                </c:pt>
                <c:pt idx="818">
                  <c:v>42069</c:v>
                </c:pt>
                <c:pt idx="819">
                  <c:v>42072</c:v>
                </c:pt>
                <c:pt idx="820">
                  <c:v>42073</c:v>
                </c:pt>
                <c:pt idx="821">
                  <c:v>42074</c:v>
                </c:pt>
                <c:pt idx="822">
                  <c:v>42075</c:v>
                </c:pt>
                <c:pt idx="823">
                  <c:v>42076</c:v>
                </c:pt>
                <c:pt idx="824">
                  <c:v>42079</c:v>
                </c:pt>
                <c:pt idx="825">
                  <c:v>42080</c:v>
                </c:pt>
                <c:pt idx="826">
                  <c:v>42081</c:v>
                </c:pt>
                <c:pt idx="827">
                  <c:v>42082</c:v>
                </c:pt>
                <c:pt idx="828">
                  <c:v>42083</c:v>
                </c:pt>
                <c:pt idx="829">
                  <c:v>42086</c:v>
                </c:pt>
                <c:pt idx="830">
                  <c:v>42087</c:v>
                </c:pt>
                <c:pt idx="831">
                  <c:v>42088</c:v>
                </c:pt>
                <c:pt idx="832">
                  <c:v>42089</c:v>
                </c:pt>
                <c:pt idx="833">
                  <c:v>42090</c:v>
                </c:pt>
                <c:pt idx="834">
                  <c:v>42093</c:v>
                </c:pt>
                <c:pt idx="835">
                  <c:v>42094</c:v>
                </c:pt>
                <c:pt idx="836">
                  <c:v>42095</c:v>
                </c:pt>
                <c:pt idx="837">
                  <c:v>42096</c:v>
                </c:pt>
                <c:pt idx="838">
                  <c:v>42100</c:v>
                </c:pt>
                <c:pt idx="839">
                  <c:v>42101</c:v>
                </c:pt>
                <c:pt idx="840">
                  <c:v>42102</c:v>
                </c:pt>
                <c:pt idx="841">
                  <c:v>42103</c:v>
                </c:pt>
                <c:pt idx="842">
                  <c:v>42104</c:v>
                </c:pt>
                <c:pt idx="843">
                  <c:v>42107</c:v>
                </c:pt>
                <c:pt idx="844">
                  <c:v>42108</c:v>
                </c:pt>
                <c:pt idx="845">
                  <c:v>42109</c:v>
                </c:pt>
                <c:pt idx="846">
                  <c:v>42110</c:v>
                </c:pt>
                <c:pt idx="847">
                  <c:v>42111</c:v>
                </c:pt>
                <c:pt idx="848">
                  <c:v>42114</c:v>
                </c:pt>
                <c:pt idx="849">
                  <c:v>42115</c:v>
                </c:pt>
                <c:pt idx="850">
                  <c:v>42116</c:v>
                </c:pt>
                <c:pt idx="851">
                  <c:v>42117</c:v>
                </c:pt>
                <c:pt idx="852">
                  <c:v>42118</c:v>
                </c:pt>
                <c:pt idx="853">
                  <c:v>42121</c:v>
                </c:pt>
                <c:pt idx="854">
                  <c:v>42122</c:v>
                </c:pt>
                <c:pt idx="855">
                  <c:v>42123</c:v>
                </c:pt>
                <c:pt idx="856">
                  <c:v>42124</c:v>
                </c:pt>
                <c:pt idx="857">
                  <c:v>42125</c:v>
                </c:pt>
                <c:pt idx="858">
                  <c:v>42128</c:v>
                </c:pt>
                <c:pt idx="859">
                  <c:v>42129</c:v>
                </c:pt>
                <c:pt idx="860">
                  <c:v>42130</c:v>
                </c:pt>
                <c:pt idx="861">
                  <c:v>42131</c:v>
                </c:pt>
                <c:pt idx="862">
                  <c:v>42132</c:v>
                </c:pt>
                <c:pt idx="863">
                  <c:v>42135</c:v>
                </c:pt>
                <c:pt idx="864">
                  <c:v>42136</c:v>
                </c:pt>
                <c:pt idx="865">
                  <c:v>42137</c:v>
                </c:pt>
                <c:pt idx="866">
                  <c:v>42138</c:v>
                </c:pt>
                <c:pt idx="867">
                  <c:v>42139</c:v>
                </c:pt>
                <c:pt idx="868">
                  <c:v>42142</c:v>
                </c:pt>
                <c:pt idx="869">
                  <c:v>42143</c:v>
                </c:pt>
                <c:pt idx="870">
                  <c:v>42144</c:v>
                </c:pt>
                <c:pt idx="871">
                  <c:v>42145</c:v>
                </c:pt>
                <c:pt idx="872">
                  <c:v>42146</c:v>
                </c:pt>
                <c:pt idx="873">
                  <c:v>42150</c:v>
                </c:pt>
                <c:pt idx="874">
                  <c:v>42151</c:v>
                </c:pt>
                <c:pt idx="875">
                  <c:v>42152</c:v>
                </c:pt>
                <c:pt idx="876">
                  <c:v>42153</c:v>
                </c:pt>
                <c:pt idx="877">
                  <c:v>42156</c:v>
                </c:pt>
                <c:pt idx="878">
                  <c:v>42157</c:v>
                </c:pt>
                <c:pt idx="879">
                  <c:v>42158</c:v>
                </c:pt>
                <c:pt idx="880">
                  <c:v>42159</c:v>
                </c:pt>
                <c:pt idx="881">
                  <c:v>42160</c:v>
                </c:pt>
                <c:pt idx="882">
                  <c:v>42163</c:v>
                </c:pt>
                <c:pt idx="883">
                  <c:v>42164</c:v>
                </c:pt>
                <c:pt idx="884">
                  <c:v>42165</c:v>
                </c:pt>
                <c:pt idx="885">
                  <c:v>42166</c:v>
                </c:pt>
                <c:pt idx="886">
                  <c:v>42167</c:v>
                </c:pt>
                <c:pt idx="887">
                  <c:v>42170</c:v>
                </c:pt>
                <c:pt idx="888">
                  <c:v>42171</c:v>
                </c:pt>
                <c:pt idx="889">
                  <c:v>42172</c:v>
                </c:pt>
                <c:pt idx="890">
                  <c:v>42173</c:v>
                </c:pt>
                <c:pt idx="891">
                  <c:v>42174</c:v>
                </c:pt>
                <c:pt idx="892">
                  <c:v>42177</c:v>
                </c:pt>
                <c:pt idx="893">
                  <c:v>42178</c:v>
                </c:pt>
                <c:pt idx="894">
                  <c:v>42179</c:v>
                </c:pt>
                <c:pt idx="895">
                  <c:v>42180</c:v>
                </c:pt>
                <c:pt idx="896">
                  <c:v>42181</c:v>
                </c:pt>
                <c:pt idx="897">
                  <c:v>42184</c:v>
                </c:pt>
                <c:pt idx="898">
                  <c:v>42185</c:v>
                </c:pt>
                <c:pt idx="899">
                  <c:v>42186</c:v>
                </c:pt>
                <c:pt idx="900">
                  <c:v>42187</c:v>
                </c:pt>
                <c:pt idx="901">
                  <c:v>42191</c:v>
                </c:pt>
                <c:pt idx="902">
                  <c:v>42192</c:v>
                </c:pt>
                <c:pt idx="903">
                  <c:v>42193</c:v>
                </c:pt>
                <c:pt idx="904">
                  <c:v>42194</c:v>
                </c:pt>
                <c:pt idx="905">
                  <c:v>42195</c:v>
                </c:pt>
                <c:pt idx="906">
                  <c:v>42198</c:v>
                </c:pt>
                <c:pt idx="907">
                  <c:v>42199</c:v>
                </c:pt>
                <c:pt idx="908">
                  <c:v>42200</c:v>
                </c:pt>
                <c:pt idx="909">
                  <c:v>42201</c:v>
                </c:pt>
                <c:pt idx="910">
                  <c:v>42202</c:v>
                </c:pt>
                <c:pt idx="911">
                  <c:v>42205</c:v>
                </c:pt>
                <c:pt idx="912">
                  <c:v>42206</c:v>
                </c:pt>
                <c:pt idx="913">
                  <c:v>42207</c:v>
                </c:pt>
                <c:pt idx="914">
                  <c:v>42208</c:v>
                </c:pt>
                <c:pt idx="915">
                  <c:v>42209</c:v>
                </c:pt>
                <c:pt idx="916">
                  <c:v>42212</c:v>
                </c:pt>
                <c:pt idx="917">
                  <c:v>42213</c:v>
                </c:pt>
                <c:pt idx="918">
                  <c:v>42214</c:v>
                </c:pt>
                <c:pt idx="919">
                  <c:v>42215</c:v>
                </c:pt>
                <c:pt idx="920">
                  <c:v>42216</c:v>
                </c:pt>
                <c:pt idx="921">
                  <c:v>42219</c:v>
                </c:pt>
                <c:pt idx="922">
                  <c:v>42220</c:v>
                </c:pt>
                <c:pt idx="923">
                  <c:v>42221</c:v>
                </c:pt>
                <c:pt idx="924">
                  <c:v>42222</c:v>
                </c:pt>
                <c:pt idx="925">
                  <c:v>42223</c:v>
                </c:pt>
                <c:pt idx="926">
                  <c:v>42226</c:v>
                </c:pt>
                <c:pt idx="927">
                  <c:v>42227</c:v>
                </c:pt>
                <c:pt idx="928">
                  <c:v>42228</c:v>
                </c:pt>
                <c:pt idx="929">
                  <c:v>42229</c:v>
                </c:pt>
                <c:pt idx="930">
                  <c:v>42230</c:v>
                </c:pt>
                <c:pt idx="931">
                  <c:v>42233</c:v>
                </c:pt>
                <c:pt idx="932">
                  <c:v>42234</c:v>
                </c:pt>
                <c:pt idx="933">
                  <c:v>42235</c:v>
                </c:pt>
                <c:pt idx="934">
                  <c:v>42236</c:v>
                </c:pt>
                <c:pt idx="935">
                  <c:v>42237</c:v>
                </c:pt>
                <c:pt idx="936">
                  <c:v>42240</c:v>
                </c:pt>
                <c:pt idx="937">
                  <c:v>42241</c:v>
                </c:pt>
                <c:pt idx="938">
                  <c:v>42242</c:v>
                </c:pt>
                <c:pt idx="939">
                  <c:v>42243</c:v>
                </c:pt>
                <c:pt idx="940">
                  <c:v>42244</c:v>
                </c:pt>
                <c:pt idx="941">
                  <c:v>42247</c:v>
                </c:pt>
                <c:pt idx="942">
                  <c:v>42248</c:v>
                </c:pt>
                <c:pt idx="943">
                  <c:v>42249</c:v>
                </c:pt>
                <c:pt idx="944">
                  <c:v>42250</c:v>
                </c:pt>
                <c:pt idx="945">
                  <c:v>42251</c:v>
                </c:pt>
                <c:pt idx="946">
                  <c:v>42255</c:v>
                </c:pt>
                <c:pt idx="947">
                  <c:v>42256</c:v>
                </c:pt>
                <c:pt idx="948">
                  <c:v>42257</c:v>
                </c:pt>
                <c:pt idx="949">
                  <c:v>42258</c:v>
                </c:pt>
                <c:pt idx="950">
                  <c:v>42261</c:v>
                </c:pt>
                <c:pt idx="951">
                  <c:v>42262</c:v>
                </c:pt>
                <c:pt idx="952">
                  <c:v>42263</c:v>
                </c:pt>
                <c:pt idx="953">
                  <c:v>42264</c:v>
                </c:pt>
                <c:pt idx="954">
                  <c:v>42265</c:v>
                </c:pt>
                <c:pt idx="955">
                  <c:v>42268</c:v>
                </c:pt>
                <c:pt idx="956">
                  <c:v>42269</c:v>
                </c:pt>
                <c:pt idx="957">
                  <c:v>42270</c:v>
                </c:pt>
                <c:pt idx="958">
                  <c:v>42271</c:v>
                </c:pt>
                <c:pt idx="959">
                  <c:v>42272</c:v>
                </c:pt>
                <c:pt idx="960">
                  <c:v>42275</c:v>
                </c:pt>
                <c:pt idx="961">
                  <c:v>42276</c:v>
                </c:pt>
                <c:pt idx="962">
                  <c:v>42277</c:v>
                </c:pt>
                <c:pt idx="963">
                  <c:v>42278</c:v>
                </c:pt>
                <c:pt idx="964">
                  <c:v>42279</c:v>
                </c:pt>
                <c:pt idx="965">
                  <c:v>42282</c:v>
                </c:pt>
                <c:pt idx="966">
                  <c:v>42283</c:v>
                </c:pt>
                <c:pt idx="967">
                  <c:v>42284</c:v>
                </c:pt>
                <c:pt idx="968">
                  <c:v>42285</c:v>
                </c:pt>
                <c:pt idx="969">
                  <c:v>42286</c:v>
                </c:pt>
                <c:pt idx="970">
                  <c:v>42289</c:v>
                </c:pt>
                <c:pt idx="971">
                  <c:v>42290</c:v>
                </c:pt>
                <c:pt idx="972">
                  <c:v>42291</c:v>
                </c:pt>
                <c:pt idx="973">
                  <c:v>42292</c:v>
                </c:pt>
                <c:pt idx="974">
                  <c:v>42293</c:v>
                </c:pt>
                <c:pt idx="975">
                  <c:v>42296</c:v>
                </c:pt>
                <c:pt idx="976">
                  <c:v>42297</c:v>
                </c:pt>
                <c:pt idx="977">
                  <c:v>42298</c:v>
                </c:pt>
                <c:pt idx="978">
                  <c:v>42299</c:v>
                </c:pt>
                <c:pt idx="979">
                  <c:v>42300</c:v>
                </c:pt>
                <c:pt idx="980">
                  <c:v>42303</c:v>
                </c:pt>
                <c:pt idx="981">
                  <c:v>42304</c:v>
                </c:pt>
                <c:pt idx="982">
                  <c:v>42305</c:v>
                </c:pt>
                <c:pt idx="983">
                  <c:v>42306</c:v>
                </c:pt>
                <c:pt idx="984">
                  <c:v>42307</c:v>
                </c:pt>
                <c:pt idx="985">
                  <c:v>42310</c:v>
                </c:pt>
                <c:pt idx="986">
                  <c:v>42311</c:v>
                </c:pt>
                <c:pt idx="987">
                  <c:v>42312</c:v>
                </c:pt>
                <c:pt idx="988">
                  <c:v>42313</c:v>
                </c:pt>
                <c:pt idx="989">
                  <c:v>42314</c:v>
                </c:pt>
                <c:pt idx="990">
                  <c:v>42317</c:v>
                </c:pt>
                <c:pt idx="991">
                  <c:v>42318</c:v>
                </c:pt>
                <c:pt idx="992">
                  <c:v>42319</c:v>
                </c:pt>
                <c:pt idx="993">
                  <c:v>42320</c:v>
                </c:pt>
                <c:pt idx="994">
                  <c:v>42321</c:v>
                </c:pt>
                <c:pt idx="995">
                  <c:v>42324</c:v>
                </c:pt>
                <c:pt idx="996">
                  <c:v>42325</c:v>
                </c:pt>
                <c:pt idx="997">
                  <c:v>42326</c:v>
                </c:pt>
                <c:pt idx="998">
                  <c:v>42327</c:v>
                </c:pt>
                <c:pt idx="999">
                  <c:v>42328</c:v>
                </c:pt>
                <c:pt idx="1000">
                  <c:v>42331</c:v>
                </c:pt>
                <c:pt idx="1001">
                  <c:v>42332</c:v>
                </c:pt>
                <c:pt idx="1002">
                  <c:v>42333</c:v>
                </c:pt>
                <c:pt idx="1003">
                  <c:v>42335</c:v>
                </c:pt>
                <c:pt idx="1004">
                  <c:v>42338</c:v>
                </c:pt>
                <c:pt idx="1005">
                  <c:v>42339</c:v>
                </c:pt>
                <c:pt idx="1006">
                  <c:v>42340</c:v>
                </c:pt>
                <c:pt idx="1007">
                  <c:v>42341</c:v>
                </c:pt>
                <c:pt idx="1008">
                  <c:v>42342</c:v>
                </c:pt>
                <c:pt idx="1009">
                  <c:v>42345</c:v>
                </c:pt>
                <c:pt idx="1010">
                  <c:v>42346</c:v>
                </c:pt>
                <c:pt idx="1011">
                  <c:v>42347</c:v>
                </c:pt>
                <c:pt idx="1012">
                  <c:v>42348</c:v>
                </c:pt>
                <c:pt idx="1013">
                  <c:v>42349</c:v>
                </c:pt>
                <c:pt idx="1014">
                  <c:v>42352</c:v>
                </c:pt>
                <c:pt idx="1015">
                  <c:v>42353</c:v>
                </c:pt>
                <c:pt idx="1016">
                  <c:v>42354</c:v>
                </c:pt>
                <c:pt idx="1017">
                  <c:v>42355</c:v>
                </c:pt>
                <c:pt idx="1018">
                  <c:v>42356</c:v>
                </c:pt>
                <c:pt idx="1019">
                  <c:v>42359</c:v>
                </c:pt>
                <c:pt idx="1020">
                  <c:v>42360</c:v>
                </c:pt>
                <c:pt idx="1021">
                  <c:v>42361</c:v>
                </c:pt>
                <c:pt idx="1022">
                  <c:v>42362</c:v>
                </c:pt>
                <c:pt idx="1023">
                  <c:v>42366</c:v>
                </c:pt>
                <c:pt idx="1024">
                  <c:v>42367</c:v>
                </c:pt>
                <c:pt idx="1025">
                  <c:v>42368</c:v>
                </c:pt>
                <c:pt idx="1026">
                  <c:v>42369</c:v>
                </c:pt>
                <c:pt idx="1027">
                  <c:v>42373</c:v>
                </c:pt>
                <c:pt idx="1028">
                  <c:v>42374</c:v>
                </c:pt>
                <c:pt idx="1029">
                  <c:v>42375</c:v>
                </c:pt>
                <c:pt idx="1030">
                  <c:v>42376</c:v>
                </c:pt>
                <c:pt idx="1031">
                  <c:v>42377</c:v>
                </c:pt>
                <c:pt idx="1032">
                  <c:v>42380</c:v>
                </c:pt>
                <c:pt idx="1033">
                  <c:v>42381</c:v>
                </c:pt>
                <c:pt idx="1034">
                  <c:v>42382</c:v>
                </c:pt>
                <c:pt idx="1035">
                  <c:v>42383</c:v>
                </c:pt>
                <c:pt idx="1036">
                  <c:v>42384</c:v>
                </c:pt>
                <c:pt idx="1037">
                  <c:v>42388</c:v>
                </c:pt>
                <c:pt idx="1038">
                  <c:v>42389</c:v>
                </c:pt>
                <c:pt idx="1039">
                  <c:v>42390</c:v>
                </c:pt>
                <c:pt idx="1040">
                  <c:v>42391</c:v>
                </c:pt>
                <c:pt idx="1041">
                  <c:v>42394</c:v>
                </c:pt>
                <c:pt idx="1042">
                  <c:v>42395</c:v>
                </c:pt>
                <c:pt idx="1043">
                  <c:v>42396</c:v>
                </c:pt>
                <c:pt idx="1044">
                  <c:v>42397</c:v>
                </c:pt>
                <c:pt idx="1045">
                  <c:v>42398</c:v>
                </c:pt>
                <c:pt idx="1046">
                  <c:v>42401</c:v>
                </c:pt>
                <c:pt idx="1047">
                  <c:v>42402</c:v>
                </c:pt>
                <c:pt idx="1048">
                  <c:v>42403</c:v>
                </c:pt>
                <c:pt idx="1049">
                  <c:v>42404</c:v>
                </c:pt>
                <c:pt idx="1050">
                  <c:v>42405</c:v>
                </c:pt>
                <c:pt idx="1051">
                  <c:v>42408</c:v>
                </c:pt>
                <c:pt idx="1052">
                  <c:v>42409</c:v>
                </c:pt>
                <c:pt idx="1053">
                  <c:v>42410</c:v>
                </c:pt>
                <c:pt idx="1054">
                  <c:v>42411</c:v>
                </c:pt>
                <c:pt idx="1055">
                  <c:v>42412</c:v>
                </c:pt>
                <c:pt idx="1056">
                  <c:v>42416</c:v>
                </c:pt>
                <c:pt idx="1057">
                  <c:v>42417</c:v>
                </c:pt>
                <c:pt idx="1058">
                  <c:v>42418</c:v>
                </c:pt>
                <c:pt idx="1059">
                  <c:v>42419</c:v>
                </c:pt>
                <c:pt idx="1060">
                  <c:v>42422</c:v>
                </c:pt>
                <c:pt idx="1061">
                  <c:v>42423</c:v>
                </c:pt>
                <c:pt idx="1062">
                  <c:v>42424</c:v>
                </c:pt>
                <c:pt idx="1063">
                  <c:v>42425</c:v>
                </c:pt>
                <c:pt idx="1064">
                  <c:v>42426</c:v>
                </c:pt>
                <c:pt idx="1065">
                  <c:v>42429</c:v>
                </c:pt>
                <c:pt idx="1066">
                  <c:v>42430</c:v>
                </c:pt>
                <c:pt idx="1067">
                  <c:v>42431</c:v>
                </c:pt>
                <c:pt idx="1068">
                  <c:v>42432</c:v>
                </c:pt>
                <c:pt idx="1069">
                  <c:v>42433</c:v>
                </c:pt>
                <c:pt idx="1070">
                  <c:v>42436</c:v>
                </c:pt>
                <c:pt idx="1071">
                  <c:v>42437</c:v>
                </c:pt>
                <c:pt idx="1072">
                  <c:v>42438</c:v>
                </c:pt>
                <c:pt idx="1073">
                  <c:v>42439</c:v>
                </c:pt>
                <c:pt idx="1074">
                  <c:v>42440</c:v>
                </c:pt>
                <c:pt idx="1075">
                  <c:v>42443</c:v>
                </c:pt>
                <c:pt idx="1076">
                  <c:v>42444</c:v>
                </c:pt>
                <c:pt idx="1077">
                  <c:v>42445</c:v>
                </c:pt>
                <c:pt idx="1078">
                  <c:v>42446</c:v>
                </c:pt>
                <c:pt idx="1079">
                  <c:v>42447</c:v>
                </c:pt>
                <c:pt idx="1080">
                  <c:v>42450</c:v>
                </c:pt>
                <c:pt idx="1081">
                  <c:v>42451</c:v>
                </c:pt>
                <c:pt idx="1082">
                  <c:v>42452</c:v>
                </c:pt>
                <c:pt idx="1083">
                  <c:v>42453</c:v>
                </c:pt>
                <c:pt idx="1084">
                  <c:v>42457</c:v>
                </c:pt>
                <c:pt idx="1085">
                  <c:v>42458</c:v>
                </c:pt>
                <c:pt idx="1086">
                  <c:v>42459</c:v>
                </c:pt>
                <c:pt idx="1087">
                  <c:v>42460</c:v>
                </c:pt>
                <c:pt idx="1088">
                  <c:v>42461</c:v>
                </c:pt>
                <c:pt idx="1089">
                  <c:v>42464</c:v>
                </c:pt>
                <c:pt idx="1090">
                  <c:v>42465</c:v>
                </c:pt>
                <c:pt idx="1091">
                  <c:v>42466</c:v>
                </c:pt>
                <c:pt idx="1092">
                  <c:v>42467</c:v>
                </c:pt>
                <c:pt idx="1093">
                  <c:v>42468</c:v>
                </c:pt>
                <c:pt idx="1094">
                  <c:v>42471</c:v>
                </c:pt>
                <c:pt idx="1095">
                  <c:v>42472</c:v>
                </c:pt>
                <c:pt idx="1096">
                  <c:v>42473</c:v>
                </c:pt>
                <c:pt idx="1097">
                  <c:v>42474</c:v>
                </c:pt>
                <c:pt idx="1098">
                  <c:v>42475</c:v>
                </c:pt>
                <c:pt idx="1099">
                  <c:v>42478</c:v>
                </c:pt>
                <c:pt idx="1100">
                  <c:v>42479</c:v>
                </c:pt>
                <c:pt idx="1101">
                  <c:v>42480</c:v>
                </c:pt>
                <c:pt idx="1102">
                  <c:v>42481</c:v>
                </c:pt>
                <c:pt idx="1103">
                  <c:v>42482</c:v>
                </c:pt>
                <c:pt idx="1104">
                  <c:v>42485</c:v>
                </c:pt>
                <c:pt idx="1105">
                  <c:v>42486</c:v>
                </c:pt>
                <c:pt idx="1106">
                  <c:v>42487</c:v>
                </c:pt>
                <c:pt idx="1107">
                  <c:v>42488</c:v>
                </c:pt>
                <c:pt idx="1108">
                  <c:v>42489</c:v>
                </c:pt>
                <c:pt idx="1109">
                  <c:v>42492</c:v>
                </c:pt>
                <c:pt idx="1110">
                  <c:v>42493</c:v>
                </c:pt>
                <c:pt idx="1111">
                  <c:v>42494</c:v>
                </c:pt>
                <c:pt idx="1112">
                  <c:v>42495</c:v>
                </c:pt>
                <c:pt idx="1113">
                  <c:v>42496</c:v>
                </c:pt>
                <c:pt idx="1114">
                  <c:v>42499</c:v>
                </c:pt>
                <c:pt idx="1115">
                  <c:v>42500</c:v>
                </c:pt>
                <c:pt idx="1116">
                  <c:v>42501</c:v>
                </c:pt>
                <c:pt idx="1117">
                  <c:v>42502</c:v>
                </c:pt>
                <c:pt idx="1118">
                  <c:v>42503</c:v>
                </c:pt>
                <c:pt idx="1119">
                  <c:v>42506</c:v>
                </c:pt>
                <c:pt idx="1120">
                  <c:v>42507</c:v>
                </c:pt>
                <c:pt idx="1121">
                  <c:v>42508</c:v>
                </c:pt>
                <c:pt idx="1122">
                  <c:v>42509</c:v>
                </c:pt>
                <c:pt idx="1123">
                  <c:v>42510</c:v>
                </c:pt>
                <c:pt idx="1124">
                  <c:v>42513</c:v>
                </c:pt>
                <c:pt idx="1125">
                  <c:v>42514</c:v>
                </c:pt>
                <c:pt idx="1126">
                  <c:v>42515</c:v>
                </c:pt>
                <c:pt idx="1127">
                  <c:v>42516</c:v>
                </c:pt>
                <c:pt idx="1128">
                  <c:v>42517</c:v>
                </c:pt>
                <c:pt idx="1129">
                  <c:v>42521</c:v>
                </c:pt>
                <c:pt idx="1130">
                  <c:v>42522</c:v>
                </c:pt>
                <c:pt idx="1131">
                  <c:v>42523</c:v>
                </c:pt>
                <c:pt idx="1132">
                  <c:v>42524</c:v>
                </c:pt>
                <c:pt idx="1133">
                  <c:v>42527</c:v>
                </c:pt>
                <c:pt idx="1134">
                  <c:v>42528</c:v>
                </c:pt>
                <c:pt idx="1135">
                  <c:v>42529</c:v>
                </c:pt>
                <c:pt idx="1136">
                  <c:v>42530</c:v>
                </c:pt>
                <c:pt idx="1137">
                  <c:v>42531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42541</c:v>
                </c:pt>
                <c:pt idx="1144">
                  <c:v>42542</c:v>
                </c:pt>
                <c:pt idx="1145">
                  <c:v>42543</c:v>
                </c:pt>
                <c:pt idx="1146">
                  <c:v>42544</c:v>
                </c:pt>
                <c:pt idx="1147">
                  <c:v>42545</c:v>
                </c:pt>
                <c:pt idx="1148">
                  <c:v>42548</c:v>
                </c:pt>
                <c:pt idx="1149">
                  <c:v>42549</c:v>
                </c:pt>
                <c:pt idx="1150">
                  <c:v>42550</c:v>
                </c:pt>
                <c:pt idx="1151">
                  <c:v>42551</c:v>
                </c:pt>
                <c:pt idx="1152">
                  <c:v>42552</c:v>
                </c:pt>
                <c:pt idx="1153">
                  <c:v>42556</c:v>
                </c:pt>
                <c:pt idx="1154">
                  <c:v>42557</c:v>
                </c:pt>
                <c:pt idx="1155">
                  <c:v>42558</c:v>
                </c:pt>
                <c:pt idx="1156">
                  <c:v>42559</c:v>
                </c:pt>
                <c:pt idx="1157">
                  <c:v>42562</c:v>
                </c:pt>
                <c:pt idx="1158">
                  <c:v>42563</c:v>
                </c:pt>
                <c:pt idx="1159">
                  <c:v>42564</c:v>
                </c:pt>
                <c:pt idx="1160">
                  <c:v>42565</c:v>
                </c:pt>
                <c:pt idx="1161">
                  <c:v>42566</c:v>
                </c:pt>
                <c:pt idx="1162">
                  <c:v>42569</c:v>
                </c:pt>
                <c:pt idx="1163">
                  <c:v>42570</c:v>
                </c:pt>
                <c:pt idx="1164">
                  <c:v>42571</c:v>
                </c:pt>
                <c:pt idx="1165">
                  <c:v>42572</c:v>
                </c:pt>
                <c:pt idx="1166">
                  <c:v>42573</c:v>
                </c:pt>
                <c:pt idx="1167">
                  <c:v>42576</c:v>
                </c:pt>
                <c:pt idx="1168">
                  <c:v>42577</c:v>
                </c:pt>
                <c:pt idx="1169">
                  <c:v>42578</c:v>
                </c:pt>
                <c:pt idx="1170">
                  <c:v>42579</c:v>
                </c:pt>
                <c:pt idx="1171">
                  <c:v>42580</c:v>
                </c:pt>
                <c:pt idx="1172">
                  <c:v>42583</c:v>
                </c:pt>
                <c:pt idx="1173">
                  <c:v>42584</c:v>
                </c:pt>
                <c:pt idx="1174">
                  <c:v>42585</c:v>
                </c:pt>
                <c:pt idx="1175">
                  <c:v>42586</c:v>
                </c:pt>
                <c:pt idx="1176">
                  <c:v>42587</c:v>
                </c:pt>
                <c:pt idx="1177">
                  <c:v>42590</c:v>
                </c:pt>
                <c:pt idx="1178">
                  <c:v>42591</c:v>
                </c:pt>
                <c:pt idx="1179">
                  <c:v>42592</c:v>
                </c:pt>
                <c:pt idx="1180">
                  <c:v>42593</c:v>
                </c:pt>
                <c:pt idx="1181">
                  <c:v>42594</c:v>
                </c:pt>
                <c:pt idx="1182">
                  <c:v>42597</c:v>
                </c:pt>
                <c:pt idx="1183">
                  <c:v>42598</c:v>
                </c:pt>
                <c:pt idx="1184">
                  <c:v>42599</c:v>
                </c:pt>
                <c:pt idx="1185">
                  <c:v>42600</c:v>
                </c:pt>
                <c:pt idx="1186">
                  <c:v>42601</c:v>
                </c:pt>
                <c:pt idx="1187">
                  <c:v>42604</c:v>
                </c:pt>
                <c:pt idx="1188">
                  <c:v>42605</c:v>
                </c:pt>
                <c:pt idx="1189">
                  <c:v>42606</c:v>
                </c:pt>
                <c:pt idx="1190">
                  <c:v>42607</c:v>
                </c:pt>
                <c:pt idx="1191">
                  <c:v>42608</c:v>
                </c:pt>
                <c:pt idx="1192">
                  <c:v>42611</c:v>
                </c:pt>
                <c:pt idx="1193">
                  <c:v>42612</c:v>
                </c:pt>
                <c:pt idx="1194">
                  <c:v>42613</c:v>
                </c:pt>
                <c:pt idx="1195">
                  <c:v>42614</c:v>
                </c:pt>
                <c:pt idx="1196">
                  <c:v>42615</c:v>
                </c:pt>
                <c:pt idx="1197">
                  <c:v>42619</c:v>
                </c:pt>
                <c:pt idx="1198">
                  <c:v>42620</c:v>
                </c:pt>
                <c:pt idx="1199">
                  <c:v>42621</c:v>
                </c:pt>
                <c:pt idx="1200">
                  <c:v>42622</c:v>
                </c:pt>
                <c:pt idx="1201">
                  <c:v>42625</c:v>
                </c:pt>
                <c:pt idx="1202">
                  <c:v>42626</c:v>
                </c:pt>
                <c:pt idx="1203">
                  <c:v>42627</c:v>
                </c:pt>
                <c:pt idx="1204">
                  <c:v>42628</c:v>
                </c:pt>
                <c:pt idx="1205">
                  <c:v>42629</c:v>
                </c:pt>
                <c:pt idx="1206">
                  <c:v>42632</c:v>
                </c:pt>
                <c:pt idx="1207">
                  <c:v>42633</c:v>
                </c:pt>
                <c:pt idx="1208">
                  <c:v>42634</c:v>
                </c:pt>
                <c:pt idx="1209">
                  <c:v>42635</c:v>
                </c:pt>
                <c:pt idx="1210">
                  <c:v>42636</c:v>
                </c:pt>
                <c:pt idx="1211">
                  <c:v>42639</c:v>
                </c:pt>
                <c:pt idx="1212">
                  <c:v>42640</c:v>
                </c:pt>
                <c:pt idx="1213">
                  <c:v>42641</c:v>
                </c:pt>
                <c:pt idx="1214">
                  <c:v>42642</c:v>
                </c:pt>
                <c:pt idx="1215">
                  <c:v>42643</c:v>
                </c:pt>
                <c:pt idx="1216">
                  <c:v>42646</c:v>
                </c:pt>
                <c:pt idx="1217">
                  <c:v>42647</c:v>
                </c:pt>
                <c:pt idx="1218">
                  <c:v>42648</c:v>
                </c:pt>
                <c:pt idx="1219">
                  <c:v>42649</c:v>
                </c:pt>
                <c:pt idx="1220">
                  <c:v>42650</c:v>
                </c:pt>
                <c:pt idx="1221">
                  <c:v>42653</c:v>
                </c:pt>
                <c:pt idx="1222">
                  <c:v>42654</c:v>
                </c:pt>
                <c:pt idx="1223">
                  <c:v>42655</c:v>
                </c:pt>
                <c:pt idx="1224">
                  <c:v>42656</c:v>
                </c:pt>
                <c:pt idx="1225">
                  <c:v>42657</c:v>
                </c:pt>
                <c:pt idx="1226">
                  <c:v>42660</c:v>
                </c:pt>
                <c:pt idx="1227">
                  <c:v>42661</c:v>
                </c:pt>
                <c:pt idx="1228">
                  <c:v>42662</c:v>
                </c:pt>
                <c:pt idx="1229">
                  <c:v>42663</c:v>
                </c:pt>
                <c:pt idx="1230">
                  <c:v>42664</c:v>
                </c:pt>
                <c:pt idx="1231">
                  <c:v>42667</c:v>
                </c:pt>
                <c:pt idx="1232">
                  <c:v>42668</c:v>
                </c:pt>
                <c:pt idx="1233">
                  <c:v>42669</c:v>
                </c:pt>
                <c:pt idx="1234">
                  <c:v>42670</c:v>
                </c:pt>
                <c:pt idx="1235">
                  <c:v>42671</c:v>
                </c:pt>
                <c:pt idx="1236">
                  <c:v>42674</c:v>
                </c:pt>
                <c:pt idx="1237">
                  <c:v>42675</c:v>
                </c:pt>
                <c:pt idx="1238">
                  <c:v>42676</c:v>
                </c:pt>
                <c:pt idx="1239">
                  <c:v>42677</c:v>
                </c:pt>
                <c:pt idx="1240">
                  <c:v>42678</c:v>
                </c:pt>
                <c:pt idx="1241">
                  <c:v>42681</c:v>
                </c:pt>
                <c:pt idx="1242">
                  <c:v>42682</c:v>
                </c:pt>
                <c:pt idx="1243">
                  <c:v>42683</c:v>
                </c:pt>
                <c:pt idx="1244">
                  <c:v>42684</c:v>
                </c:pt>
                <c:pt idx="1245">
                  <c:v>42685</c:v>
                </c:pt>
                <c:pt idx="1246">
                  <c:v>42688</c:v>
                </c:pt>
                <c:pt idx="1247">
                  <c:v>42689</c:v>
                </c:pt>
                <c:pt idx="1248">
                  <c:v>42690</c:v>
                </c:pt>
                <c:pt idx="1249">
                  <c:v>42691</c:v>
                </c:pt>
                <c:pt idx="1250">
                  <c:v>42692</c:v>
                </c:pt>
                <c:pt idx="1251">
                  <c:v>42695</c:v>
                </c:pt>
                <c:pt idx="1252">
                  <c:v>42696</c:v>
                </c:pt>
                <c:pt idx="1253">
                  <c:v>42697</c:v>
                </c:pt>
                <c:pt idx="1254">
                  <c:v>42699</c:v>
                </c:pt>
                <c:pt idx="1255">
                  <c:v>42702</c:v>
                </c:pt>
                <c:pt idx="1256">
                  <c:v>42703</c:v>
                </c:pt>
                <c:pt idx="1257">
                  <c:v>42704</c:v>
                </c:pt>
              </c:numCache>
            </c:numRef>
          </c:cat>
          <c:val>
            <c:numRef>
              <c:f>'Sears-Stocks'!$G$2:$G$1259</c:f>
              <c:numCache>
                <c:formatCode>General</c:formatCode>
                <c:ptCount val="1258"/>
                <c:pt idx="0">
                  <c:v>43.383516999999998</c:v>
                </c:pt>
                <c:pt idx="1">
                  <c:v>44.198658000000002</c:v>
                </c:pt>
                <c:pt idx="2">
                  <c:v>44.757178000000003</c:v>
                </c:pt>
                <c:pt idx="3">
                  <c:v>45.277963</c:v>
                </c:pt>
                <c:pt idx="4">
                  <c:v>45.655343000000002</c:v>
                </c:pt>
                <c:pt idx="5">
                  <c:v>44.032609000000001</c:v>
                </c:pt>
                <c:pt idx="6">
                  <c:v>42.991042999999998</c:v>
                </c:pt>
                <c:pt idx="7">
                  <c:v>42.726880000000001</c:v>
                </c:pt>
                <c:pt idx="8">
                  <c:v>40.538077000000001</c:v>
                </c:pt>
                <c:pt idx="9">
                  <c:v>38.620990999999997</c:v>
                </c:pt>
                <c:pt idx="10">
                  <c:v>38.017187</c:v>
                </c:pt>
                <c:pt idx="11">
                  <c:v>34.839652000000001</c:v>
                </c:pt>
                <c:pt idx="12">
                  <c:v>34.107537000000001</c:v>
                </c:pt>
                <c:pt idx="13">
                  <c:v>34.771723999999999</c:v>
                </c:pt>
                <c:pt idx="14">
                  <c:v>33.873562999999997</c:v>
                </c:pt>
                <c:pt idx="15">
                  <c:v>34.583033999999998</c:v>
                </c:pt>
                <c:pt idx="16">
                  <c:v>34.605677999999997</c:v>
                </c:pt>
                <c:pt idx="17">
                  <c:v>25.193838</c:v>
                </c:pt>
                <c:pt idx="18">
                  <c:v>25.156101</c:v>
                </c:pt>
                <c:pt idx="19">
                  <c:v>24.831555000000002</c:v>
                </c:pt>
                <c:pt idx="20">
                  <c:v>23.986224</c:v>
                </c:pt>
                <c:pt idx="21">
                  <c:v>23.722059000000002</c:v>
                </c:pt>
                <c:pt idx="22">
                  <c:v>23.246562000000001</c:v>
                </c:pt>
                <c:pt idx="23">
                  <c:v>22.733326000000002</c:v>
                </c:pt>
                <c:pt idx="24">
                  <c:v>22.038948000000001</c:v>
                </c:pt>
                <c:pt idx="25">
                  <c:v>22.40878</c:v>
                </c:pt>
                <c:pt idx="26">
                  <c:v>22.989944000000001</c:v>
                </c:pt>
                <c:pt idx="27">
                  <c:v>24.831555000000002</c:v>
                </c:pt>
                <c:pt idx="28">
                  <c:v>25.661788999999999</c:v>
                </c:pt>
                <c:pt idx="29">
                  <c:v>25.329695999999998</c:v>
                </c:pt>
                <c:pt idx="30">
                  <c:v>27.737373999999999</c:v>
                </c:pt>
                <c:pt idx="31">
                  <c:v>29.805413000000001</c:v>
                </c:pt>
                <c:pt idx="32">
                  <c:v>32.718781</c:v>
                </c:pt>
                <c:pt idx="33">
                  <c:v>36.983165999999997</c:v>
                </c:pt>
                <c:pt idx="34">
                  <c:v>35.768005000000002</c:v>
                </c:pt>
                <c:pt idx="35">
                  <c:v>34.552844999999998</c:v>
                </c:pt>
                <c:pt idx="36">
                  <c:v>33.866014</c:v>
                </c:pt>
                <c:pt idx="37">
                  <c:v>33.465991000000002</c:v>
                </c:pt>
                <c:pt idx="38">
                  <c:v>33.254660999999999</c:v>
                </c:pt>
                <c:pt idx="39">
                  <c:v>33.232016999999999</c:v>
                </c:pt>
                <c:pt idx="40">
                  <c:v>31.805523999999998</c:v>
                </c:pt>
                <c:pt idx="41">
                  <c:v>31.662118</c:v>
                </c:pt>
                <c:pt idx="42">
                  <c:v>31.677212999999998</c:v>
                </c:pt>
                <c:pt idx="43">
                  <c:v>33.616945000000001</c:v>
                </c:pt>
                <c:pt idx="44">
                  <c:v>33.624490999999999</c:v>
                </c:pt>
                <c:pt idx="45">
                  <c:v>35.700077</c:v>
                </c:pt>
                <c:pt idx="46">
                  <c:v>36.832214999999998</c:v>
                </c:pt>
                <c:pt idx="47">
                  <c:v>36.522764000000002</c:v>
                </c:pt>
                <c:pt idx="48">
                  <c:v>35.903861999999997</c:v>
                </c:pt>
                <c:pt idx="49">
                  <c:v>35.632148999999998</c:v>
                </c:pt>
                <c:pt idx="50">
                  <c:v>36.809570999999998</c:v>
                </c:pt>
                <c:pt idx="51">
                  <c:v>39.775773000000001</c:v>
                </c:pt>
                <c:pt idx="52">
                  <c:v>41.406052000000003</c:v>
                </c:pt>
                <c:pt idx="53">
                  <c:v>41.156979999999997</c:v>
                </c:pt>
                <c:pt idx="54">
                  <c:v>38.447400000000002</c:v>
                </c:pt>
                <c:pt idx="55">
                  <c:v>39.307820999999997</c:v>
                </c:pt>
                <c:pt idx="56">
                  <c:v>46.644075000000001</c:v>
                </c:pt>
                <c:pt idx="57">
                  <c:v>51.557552000000001</c:v>
                </c:pt>
                <c:pt idx="58">
                  <c:v>51.897193000000001</c:v>
                </c:pt>
                <c:pt idx="59">
                  <c:v>51.874552999999999</c:v>
                </c:pt>
                <c:pt idx="60">
                  <c:v>52.576478000000002</c:v>
                </c:pt>
                <c:pt idx="61">
                  <c:v>52.259478000000001</c:v>
                </c:pt>
                <c:pt idx="62">
                  <c:v>57.331454999999998</c:v>
                </c:pt>
                <c:pt idx="63">
                  <c:v>56.214412000000003</c:v>
                </c:pt>
                <c:pt idx="64">
                  <c:v>55.414369000000001</c:v>
                </c:pt>
                <c:pt idx="65">
                  <c:v>55.776653000000003</c:v>
                </c:pt>
                <c:pt idx="66">
                  <c:v>58.591904</c:v>
                </c:pt>
                <c:pt idx="67">
                  <c:v>60.742964000000001</c:v>
                </c:pt>
                <c:pt idx="68">
                  <c:v>58.652282999999997</c:v>
                </c:pt>
                <c:pt idx="69">
                  <c:v>60.335394999999998</c:v>
                </c:pt>
                <c:pt idx="70">
                  <c:v>60.350490000000001</c:v>
                </c:pt>
                <c:pt idx="71">
                  <c:v>62.969501999999999</c:v>
                </c:pt>
                <c:pt idx="72">
                  <c:v>62.305315</c:v>
                </c:pt>
                <c:pt idx="73">
                  <c:v>60.275013000000001</c:v>
                </c:pt>
                <c:pt idx="74">
                  <c:v>60.380679000000001</c:v>
                </c:pt>
                <c:pt idx="75">
                  <c:v>57.882429000000002</c:v>
                </c:pt>
                <c:pt idx="76">
                  <c:v>55.618153</c:v>
                </c:pt>
                <c:pt idx="77">
                  <c:v>54.614325999999998</c:v>
                </c:pt>
                <c:pt idx="78">
                  <c:v>54.169018000000001</c:v>
                </c:pt>
                <c:pt idx="79">
                  <c:v>55.474747999999998</c:v>
                </c:pt>
                <c:pt idx="80">
                  <c:v>52.070788</c:v>
                </c:pt>
                <c:pt idx="81">
                  <c:v>50.983938000000002</c:v>
                </c:pt>
                <c:pt idx="82">
                  <c:v>50.002751000000004</c:v>
                </c:pt>
                <c:pt idx="83">
                  <c:v>50.334845999999999</c:v>
                </c:pt>
                <c:pt idx="84">
                  <c:v>51.368862999999997</c:v>
                </c:pt>
                <c:pt idx="85">
                  <c:v>47.564880000000002</c:v>
                </c:pt>
                <c:pt idx="86">
                  <c:v>46.938431999999999</c:v>
                </c:pt>
                <c:pt idx="87">
                  <c:v>46.319529000000003</c:v>
                </c:pt>
                <c:pt idx="88">
                  <c:v>44.704345000000004</c:v>
                </c:pt>
                <c:pt idx="89">
                  <c:v>44.274132000000002</c:v>
                </c:pt>
                <c:pt idx="90">
                  <c:v>44.417538</c:v>
                </c:pt>
                <c:pt idx="91">
                  <c:v>43.526922999999996</c:v>
                </c:pt>
                <c:pt idx="92">
                  <c:v>43.700518000000002</c:v>
                </c:pt>
                <c:pt idx="93">
                  <c:v>43.308042999999998</c:v>
                </c:pt>
                <c:pt idx="94">
                  <c:v>42.274023</c:v>
                </c:pt>
                <c:pt idx="95">
                  <c:v>42.009860000000003</c:v>
                </c:pt>
                <c:pt idx="96">
                  <c:v>40.092770000000002</c:v>
                </c:pt>
                <c:pt idx="97">
                  <c:v>39.247442999999997</c:v>
                </c:pt>
                <c:pt idx="98">
                  <c:v>38.183233000000001</c:v>
                </c:pt>
                <c:pt idx="99">
                  <c:v>39.436132000000001</c:v>
                </c:pt>
                <c:pt idx="100">
                  <c:v>39.602178000000002</c:v>
                </c:pt>
                <c:pt idx="101">
                  <c:v>41.006028999999998</c:v>
                </c:pt>
                <c:pt idx="102">
                  <c:v>40.590910999999998</c:v>
                </c:pt>
                <c:pt idx="103">
                  <c:v>46.832765000000002</c:v>
                </c:pt>
                <c:pt idx="104">
                  <c:v>46.847859999999997</c:v>
                </c:pt>
                <c:pt idx="105">
                  <c:v>43.730707000000002</c:v>
                </c:pt>
                <c:pt idx="106">
                  <c:v>41.745693000000003</c:v>
                </c:pt>
                <c:pt idx="107">
                  <c:v>41.602286999999997</c:v>
                </c:pt>
                <c:pt idx="108">
                  <c:v>41.421146999999998</c:v>
                </c:pt>
                <c:pt idx="109">
                  <c:v>41.489075</c:v>
                </c:pt>
                <c:pt idx="110">
                  <c:v>41.481526000000002</c:v>
                </c:pt>
                <c:pt idx="111">
                  <c:v>41.270195999999999</c:v>
                </c:pt>
                <c:pt idx="112">
                  <c:v>39.783321999999998</c:v>
                </c:pt>
                <c:pt idx="113">
                  <c:v>39.934272999999997</c:v>
                </c:pt>
                <c:pt idx="114">
                  <c:v>38.394565999999998</c:v>
                </c:pt>
                <c:pt idx="115">
                  <c:v>39.564439</c:v>
                </c:pt>
                <c:pt idx="116">
                  <c:v>39.421038000000003</c:v>
                </c:pt>
                <c:pt idx="117">
                  <c:v>42.243834</c:v>
                </c:pt>
                <c:pt idx="118">
                  <c:v>42.840091999999999</c:v>
                </c:pt>
                <c:pt idx="119">
                  <c:v>42.892924999999998</c:v>
                </c:pt>
                <c:pt idx="120">
                  <c:v>42.711784999999999</c:v>
                </c:pt>
                <c:pt idx="121">
                  <c:v>42.900475</c:v>
                </c:pt>
                <c:pt idx="122">
                  <c:v>43.398612</c:v>
                </c:pt>
                <c:pt idx="123">
                  <c:v>39.504060000000003</c:v>
                </c:pt>
                <c:pt idx="124">
                  <c:v>37.285068000000003</c:v>
                </c:pt>
                <c:pt idx="125">
                  <c:v>36.568047999999997</c:v>
                </c:pt>
                <c:pt idx="126">
                  <c:v>36.152929999999998</c:v>
                </c:pt>
                <c:pt idx="127">
                  <c:v>36.115195</c:v>
                </c:pt>
                <c:pt idx="128">
                  <c:v>38.100209999999997</c:v>
                </c:pt>
                <c:pt idx="129">
                  <c:v>38.017187</c:v>
                </c:pt>
                <c:pt idx="130">
                  <c:v>39.458772000000003</c:v>
                </c:pt>
                <c:pt idx="131">
                  <c:v>37.322806999999997</c:v>
                </c:pt>
                <c:pt idx="132">
                  <c:v>38.236066000000001</c:v>
                </c:pt>
                <c:pt idx="133">
                  <c:v>36.862405000000003</c:v>
                </c:pt>
                <c:pt idx="134">
                  <c:v>37.436022999999999</c:v>
                </c:pt>
                <c:pt idx="135">
                  <c:v>38.553063000000002</c:v>
                </c:pt>
                <c:pt idx="136">
                  <c:v>38.990825000000001</c:v>
                </c:pt>
                <c:pt idx="137">
                  <c:v>41.089050999999998</c:v>
                </c:pt>
                <c:pt idx="138">
                  <c:v>41.043767000000003</c:v>
                </c:pt>
                <c:pt idx="139">
                  <c:v>39.813512000000003</c:v>
                </c:pt>
                <c:pt idx="140">
                  <c:v>40.130507999999999</c:v>
                </c:pt>
                <c:pt idx="141">
                  <c:v>39.504060000000003</c:v>
                </c:pt>
                <c:pt idx="142">
                  <c:v>41.723049000000003</c:v>
                </c:pt>
                <c:pt idx="143">
                  <c:v>42.741973999999999</c:v>
                </c:pt>
                <c:pt idx="144">
                  <c:v>43.096710000000002</c:v>
                </c:pt>
                <c:pt idx="145">
                  <c:v>45.059083999999999</c:v>
                </c:pt>
                <c:pt idx="146">
                  <c:v>45.262867999999997</c:v>
                </c:pt>
                <c:pt idx="147">
                  <c:v>45.459104000000004</c:v>
                </c:pt>
                <c:pt idx="148">
                  <c:v>46.651623999999998</c:v>
                </c:pt>
                <c:pt idx="149">
                  <c:v>46.062911</c:v>
                </c:pt>
                <c:pt idx="150">
                  <c:v>44.032609000000001</c:v>
                </c:pt>
                <c:pt idx="151">
                  <c:v>43.504278999999997</c:v>
                </c:pt>
                <c:pt idx="152">
                  <c:v>42.553285000000002</c:v>
                </c:pt>
                <c:pt idx="153">
                  <c:v>40.364485999999999</c:v>
                </c:pt>
                <c:pt idx="154">
                  <c:v>40.439959999999999</c:v>
                </c:pt>
                <c:pt idx="155">
                  <c:v>41.262645999999997</c:v>
                </c:pt>
                <c:pt idx="156">
                  <c:v>40.613554999999998</c:v>
                </c:pt>
                <c:pt idx="157">
                  <c:v>41.164529000000002</c:v>
                </c:pt>
                <c:pt idx="158">
                  <c:v>40.802244000000002</c:v>
                </c:pt>
                <c:pt idx="159">
                  <c:v>38.688918999999999</c:v>
                </c:pt>
                <c:pt idx="160">
                  <c:v>37.420924999999997</c:v>
                </c:pt>
                <c:pt idx="161">
                  <c:v>36.500120000000003</c:v>
                </c:pt>
                <c:pt idx="162">
                  <c:v>36.832214999999998</c:v>
                </c:pt>
                <c:pt idx="163">
                  <c:v>37.866231999999997</c:v>
                </c:pt>
                <c:pt idx="164">
                  <c:v>39.134225999999998</c:v>
                </c:pt>
                <c:pt idx="165">
                  <c:v>37.707735999999997</c:v>
                </c:pt>
                <c:pt idx="166">
                  <c:v>37.352995999999997</c:v>
                </c:pt>
                <c:pt idx="167">
                  <c:v>36.635975999999999</c:v>
                </c:pt>
                <c:pt idx="168">
                  <c:v>36.613335999999997</c:v>
                </c:pt>
                <c:pt idx="169">
                  <c:v>37.224688999999998</c:v>
                </c:pt>
                <c:pt idx="170">
                  <c:v>38.024732</c:v>
                </c:pt>
                <c:pt idx="171">
                  <c:v>39.760677999999999</c:v>
                </c:pt>
                <c:pt idx="172">
                  <c:v>39.53425</c:v>
                </c:pt>
                <c:pt idx="173">
                  <c:v>38.243611000000001</c:v>
                </c:pt>
                <c:pt idx="174">
                  <c:v>38.809680999999998</c:v>
                </c:pt>
                <c:pt idx="175">
                  <c:v>41.028672999999998</c:v>
                </c:pt>
                <c:pt idx="176">
                  <c:v>41.640025999999999</c:v>
                </c:pt>
                <c:pt idx="177">
                  <c:v>42.719329999999999</c:v>
                </c:pt>
                <c:pt idx="178">
                  <c:v>45.504392000000003</c:v>
                </c:pt>
                <c:pt idx="179">
                  <c:v>44.900584000000002</c:v>
                </c:pt>
                <c:pt idx="180">
                  <c:v>43.262756000000003</c:v>
                </c:pt>
                <c:pt idx="181">
                  <c:v>42.560830000000003</c:v>
                </c:pt>
                <c:pt idx="182">
                  <c:v>42.22119</c:v>
                </c:pt>
                <c:pt idx="183">
                  <c:v>41.073957</c:v>
                </c:pt>
                <c:pt idx="184">
                  <c:v>42.651401999999997</c:v>
                </c:pt>
                <c:pt idx="185">
                  <c:v>41.677764000000003</c:v>
                </c:pt>
                <c:pt idx="186">
                  <c:v>41.481526000000002</c:v>
                </c:pt>
                <c:pt idx="187">
                  <c:v>43.360877000000002</c:v>
                </c:pt>
                <c:pt idx="188">
                  <c:v>39.926724</c:v>
                </c:pt>
                <c:pt idx="189">
                  <c:v>39.813512000000003</c:v>
                </c:pt>
                <c:pt idx="190">
                  <c:v>40.107868000000003</c:v>
                </c:pt>
                <c:pt idx="191">
                  <c:v>39.330464999999997</c:v>
                </c:pt>
                <c:pt idx="192">
                  <c:v>43.300494</c:v>
                </c:pt>
                <c:pt idx="193">
                  <c:v>43.911850999999999</c:v>
                </c:pt>
                <c:pt idx="194">
                  <c:v>43.134448999999996</c:v>
                </c:pt>
                <c:pt idx="195">
                  <c:v>42.689140999999999</c:v>
                </c:pt>
                <c:pt idx="196">
                  <c:v>45.964793999999998</c:v>
                </c:pt>
                <c:pt idx="197">
                  <c:v>45.149652000000003</c:v>
                </c:pt>
                <c:pt idx="198">
                  <c:v>46.576146999999999</c:v>
                </c:pt>
                <c:pt idx="199">
                  <c:v>46.795026</c:v>
                </c:pt>
                <c:pt idx="200">
                  <c:v>46.040267</c:v>
                </c:pt>
                <c:pt idx="201">
                  <c:v>46.493124000000002</c:v>
                </c:pt>
                <c:pt idx="202">
                  <c:v>43.368422000000002</c:v>
                </c:pt>
                <c:pt idx="203">
                  <c:v>43.745801999999998</c:v>
                </c:pt>
                <c:pt idx="204">
                  <c:v>42.900475</c:v>
                </c:pt>
                <c:pt idx="205">
                  <c:v>41.700408000000003</c:v>
                </c:pt>
                <c:pt idx="206">
                  <c:v>41.390957</c:v>
                </c:pt>
                <c:pt idx="207">
                  <c:v>42.53819</c:v>
                </c:pt>
                <c:pt idx="208">
                  <c:v>41.881549</c:v>
                </c:pt>
                <c:pt idx="209">
                  <c:v>41.738143000000001</c:v>
                </c:pt>
                <c:pt idx="210">
                  <c:v>41.813620999999998</c:v>
                </c:pt>
                <c:pt idx="211">
                  <c:v>42.613664</c:v>
                </c:pt>
                <c:pt idx="212">
                  <c:v>43.013686999999997</c:v>
                </c:pt>
                <c:pt idx="213">
                  <c:v>42.855187000000001</c:v>
                </c:pt>
                <c:pt idx="214">
                  <c:v>44.213752999999997</c:v>
                </c:pt>
                <c:pt idx="215">
                  <c:v>44.455275999999998</c:v>
                </c:pt>
                <c:pt idx="216">
                  <c:v>44.802466000000003</c:v>
                </c:pt>
                <c:pt idx="217">
                  <c:v>45.979888000000003</c:v>
                </c:pt>
                <c:pt idx="218">
                  <c:v>45.22513</c:v>
                </c:pt>
                <c:pt idx="219">
                  <c:v>45.527031999999998</c:v>
                </c:pt>
                <c:pt idx="220">
                  <c:v>46.923336999999997</c:v>
                </c:pt>
                <c:pt idx="221">
                  <c:v>46.395007</c:v>
                </c:pt>
                <c:pt idx="222">
                  <c:v>46.047817000000002</c:v>
                </c:pt>
                <c:pt idx="223">
                  <c:v>44.319420000000001</c:v>
                </c:pt>
                <c:pt idx="224">
                  <c:v>44.893034999999998</c:v>
                </c:pt>
                <c:pt idx="225">
                  <c:v>45.715721000000002</c:v>
                </c:pt>
                <c:pt idx="226">
                  <c:v>46.545957999999999</c:v>
                </c:pt>
                <c:pt idx="227">
                  <c:v>47.489406000000002</c:v>
                </c:pt>
                <c:pt idx="228">
                  <c:v>50.334845999999999</c:v>
                </c:pt>
                <c:pt idx="229">
                  <c:v>47.300716000000001</c:v>
                </c:pt>
                <c:pt idx="230">
                  <c:v>48.712111999999998</c:v>
                </c:pt>
                <c:pt idx="231">
                  <c:v>48.259259</c:v>
                </c:pt>
                <c:pt idx="232">
                  <c:v>49.097040999999997</c:v>
                </c:pt>
                <c:pt idx="233">
                  <c:v>50.387675999999999</c:v>
                </c:pt>
                <c:pt idx="234">
                  <c:v>48.425305000000002</c:v>
                </c:pt>
                <c:pt idx="235">
                  <c:v>46.674264999999998</c:v>
                </c:pt>
                <c:pt idx="236">
                  <c:v>47.179955</c:v>
                </c:pt>
                <c:pt idx="237">
                  <c:v>46.372363</c:v>
                </c:pt>
                <c:pt idx="238">
                  <c:v>45.210034999999998</c:v>
                </c:pt>
                <c:pt idx="239">
                  <c:v>44.092992000000002</c:v>
                </c:pt>
                <c:pt idx="240">
                  <c:v>44.138275999999998</c:v>
                </c:pt>
                <c:pt idx="241">
                  <c:v>35.843482999999999</c:v>
                </c:pt>
                <c:pt idx="242">
                  <c:v>36.122740999999998</c:v>
                </c:pt>
                <c:pt idx="243">
                  <c:v>37.352995999999997</c:v>
                </c:pt>
                <c:pt idx="244">
                  <c:v>35.843482999999999</c:v>
                </c:pt>
                <c:pt idx="245">
                  <c:v>35.866123000000002</c:v>
                </c:pt>
                <c:pt idx="246">
                  <c:v>35.405721</c:v>
                </c:pt>
                <c:pt idx="247">
                  <c:v>34.756628999999997</c:v>
                </c:pt>
                <c:pt idx="248">
                  <c:v>33.571657000000002</c:v>
                </c:pt>
                <c:pt idx="249">
                  <c:v>32.530090999999999</c:v>
                </c:pt>
                <c:pt idx="250">
                  <c:v>31.707405000000001</c:v>
                </c:pt>
                <c:pt idx="251">
                  <c:v>31.782879999999999</c:v>
                </c:pt>
                <c:pt idx="252">
                  <c:v>32.364046000000002</c:v>
                </c:pt>
                <c:pt idx="253">
                  <c:v>31.103597000000001</c:v>
                </c:pt>
                <c:pt idx="254">
                  <c:v>30.379028999999999</c:v>
                </c:pt>
                <c:pt idx="255">
                  <c:v>32.424424999999999</c:v>
                </c:pt>
                <c:pt idx="256">
                  <c:v>33.186732999999997</c:v>
                </c:pt>
                <c:pt idx="257">
                  <c:v>32.831992999999997</c:v>
                </c:pt>
                <c:pt idx="258">
                  <c:v>31.986664000000001</c:v>
                </c:pt>
                <c:pt idx="259">
                  <c:v>32.009307</c:v>
                </c:pt>
                <c:pt idx="260">
                  <c:v>31.896094000000002</c:v>
                </c:pt>
                <c:pt idx="261">
                  <c:v>33.262205999999999</c:v>
                </c:pt>
                <c:pt idx="262">
                  <c:v>33.435800999999998</c:v>
                </c:pt>
                <c:pt idx="263">
                  <c:v>33.420706000000003</c:v>
                </c:pt>
                <c:pt idx="264">
                  <c:v>33.382967999999998</c:v>
                </c:pt>
                <c:pt idx="265">
                  <c:v>30.816790000000001</c:v>
                </c:pt>
                <c:pt idx="266">
                  <c:v>30.4696</c:v>
                </c:pt>
                <c:pt idx="267">
                  <c:v>29.729938000000001</c:v>
                </c:pt>
                <c:pt idx="268">
                  <c:v>29.662009000000001</c:v>
                </c:pt>
                <c:pt idx="269">
                  <c:v>29.81296</c:v>
                </c:pt>
                <c:pt idx="270">
                  <c:v>31.216811</c:v>
                </c:pt>
                <c:pt idx="271">
                  <c:v>31.473428999999999</c:v>
                </c:pt>
                <c:pt idx="272">
                  <c:v>31.896094000000002</c:v>
                </c:pt>
                <c:pt idx="273">
                  <c:v>31.843260999999998</c:v>
                </c:pt>
                <c:pt idx="274">
                  <c:v>32.394235000000002</c:v>
                </c:pt>
                <c:pt idx="275">
                  <c:v>30.311101000000001</c:v>
                </c:pt>
                <c:pt idx="276">
                  <c:v>30.771502999999999</c:v>
                </c:pt>
                <c:pt idx="277">
                  <c:v>31.171527000000001</c:v>
                </c:pt>
                <c:pt idx="278">
                  <c:v>30.907360000000001</c:v>
                </c:pt>
                <c:pt idx="279">
                  <c:v>33.662230000000001</c:v>
                </c:pt>
                <c:pt idx="280">
                  <c:v>33.375422</c:v>
                </c:pt>
                <c:pt idx="281">
                  <c:v>34.364154999999997</c:v>
                </c:pt>
                <c:pt idx="282">
                  <c:v>34.424534000000001</c:v>
                </c:pt>
                <c:pt idx="283">
                  <c:v>35.217030999999999</c:v>
                </c:pt>
                <c:pt idx="284">
                  <c:v>34.575488</c:v>
                </c:pt>
                <c:pt idx="285">
                  <c:v>34.009419000000001</c:v>
                </c:pt>
                <c:pt idx="286">
                  <c:v>34.266036999999997</c:v>
                </c:pt>
                <c:pt idx="287">
                  <c:v>34.054704000000001</c:v>
                </c:pt>
                <c:pt idx="288">
                  <c:v>36.168028999999997</c:v>
                </c:pt>
                <c:pt idx="289">
                  <c:v>35.768005000000002</c:v>
                </c:pt>
                <c:pt idx="290">
                  <c:v>35.013247</c:v>
                </c:pt>
                <c:pt idx="291">
                  <c:v>35.43591</c:v>
                </c:pt>
                <c:pt idx="292">
                  <c:v>35.888767000000001</c:v>
                </c:pt>
                <c:pt idx="293">
                  <c:v>34.998151999999997</c:v>
                </c:pt>
                <c:pt idx="294">
                  <c:v>35.752910999999997</c:v>
                </c:pt>
                <c:pt idx="295">
                  <c:v>35.775551</c:v>
                </c:pt>
                <c:pt idx="296">
                  <c:v>35.571765999999997</c:v>
                </c:pt>
                <c:pt idx="297">
                  <c:v>35.790649000000002</c:v>
                </c:pt>
                <c:pt idx="298">
                  <c:v>36.205764000000002</c:v>
                </c:pt>
                <c:pt idx="299">
                  <c:v>36.039718000000001</c:v>
                </c:pt>
                <c:pt idx="300">
                  <c:v>35.941600000000001</c:v>
                </c:pt>
                <c:pt idx="301">
                  <c:v>36.575597999999999</c:v>
                </c:pt>
                <c:pt idx="302">
                  <c:v>35.722721</c:v>
                </c:pt>
                <c:pt idx="303">
                  <c:v>36.635975999999999</c:v>
                </c:pt>
                <c:pt idx="304">
                  <c:v>36.152929999999998</c:v>
                </c:pt>
                <c:pt idx="305">
                  <c:v>35.745361000000003</c:v>
                </c:pt>
                <c:pt idx="306">
                  <c:v>35.617054000000003</c:v>
                </c:pt>
                <c:pt idx="307">
                  <c:v>34.741534000000001</c:v>
                </c:pt>
                <c:pt idx="308">
                  <c:v>34.288677</c:v>
                </c:pt>
                <c:pt idx="309">
                  <c:v>35.828384</c:v>
                </c:pt>
                <c:pt idx="310">
                  <c:v>33.964131000000002</c:v>
                </c:pt>
                <c:pt idx="311">
                  <c:v>33.481085</c:v>
                </c:pt>
                <c:pt idx="312">
                  <c:v>33.337684000000003</c:v>
                </c:pt>
                <c:pt idx="313">
                  <c:v>35.194386999999999</c:v>
                </c:pt>
                <c:pt idx="314">
                  <c:v>34.930224000000003</c:v>
                </c:pt>
                <c:pt idx="315">
                  <c:v>36.900143999999997</c:v>
                </c:pt>
                <c:pt idx="316">
                  <c:v>37.496402000000003</c:v>
                </c:pt>
                <c:pt idx="317">
                  <c:v>38.575707000000001</c:v>
                </c:pt>
                <c:pt idx="318">
                  <c:v>37.753019999999999</c:v>
                </c:pt>
                <c:pt idx="319">
                  <c:v>38.500228999999997</c:v>
                </c:pt>
                <c:pt idx="320">
                  <c:v>39.617272999999997</c:v>
                </c:pt>
                <c:pt idx="321">
                  <c:v>39.111586000000003</c:v>
                </c:pt>
                <c:pt idx="322">
                  <c:v>39.322915999999999</c:v>
                </c:pt>
                <c:pt idx="323">
                  <c:v>39.058753000000003</c:v>
                </c:pt>
                <c:pt idx="324">
                  <c:v>39.473871000000003</c:v>
                </c:pt>
                <c:pt idx="325">
                  <c:v>39.005918999999999</c:v>
                </c:pt>
                <c:pt idx="326">
                  <c:v>39.285181000000001</c:v>
                </c:pt>
                <c:pt idx="327">
                  <c:v>38.794586000000002</c:v>
                </c:pt>
                <c:pt idx="328">
                  <c:v>38.409661</c:v>
                </c:pt>
                <c:pt idx="329">
                  <c:v>38.243611000000001</c:v>
                </c:pt>
                <c:pt idx="330">
                  <c:v>37.715280999999997</c:v>
                </c:pt>
                <c:pt idx="331">
                  <c:v>38.190778000000002</c:v>
                </c:pt>
                <c:pt idx="332">
                  <c:v>38.175682999999999</c:v>
                </c:pt>
                <c:pt idx="333">
                  <c:v>37.383189999999999</c:v>
                </c:pt>
                <c:pt idx="334">
                  <c:v>38.107754999999997</c:v>
                </c:pt>
                <c:pt idx="335">
                  <c:v>37.300162999999998</c:v>
                </c:pt>
                <c:pt idx="336">
                  <c:v>37.903970999999999</c:v>
                </c:pt>
                <c:pt idx="337">
                  <c:v>38.213422000000001</c:v>
                </c:pt>
                <c:pt idx="338">
                  <c:v>39.843701000000003</c:v>
                </c:pt>
                <c:pt idx="339">
                  <c:v>39.594633000000002</c:v>
                </c:pt>
                <c:pt idx="340">
                  <c:v>39.428583000000003</c:v>
                </c:pt>
                <c:pt idx="341">
                  <c:v>36.756737999999999</c:v>
                </c:pt>
                <c:pt idx="342">
                  <c:v>36.817121</c:v>
                </c:pt>
                <c:pt idx="343">
                  <c:v>35.511387999999997</c:v>
                </c:pt>
                <c:pt idx="344">
                  <c:v>34.718890000000002</c:v>
                </c:pt>
                <c:pt idx="345">
                  <c:v>34.854745999999999</c:v>
                </c:pt>
                <c:pt idx="346">
                  <c:v>35.186841999999999</c:v>
                </c:pt>
                <c:pt idx="347">
                  <c:v>36.054813000000003</c:v>
                </c:pt>
                <c:pt idx="348">
                  <c:v>36.485025</c:v>
                </c:pt>
                <c:pt idx="349">
                  <c:v>38.130398999999997</c:v>
                </c:pt>
                <c:pt idx="350">
                  <c:v>38.749302</c:v>
                </c:pt>
                <c:pt idx="351">
                  <c:v>37.677542000000003</c:v>
                </c:pt>
                <c:pt idx="352">
                  <c:v>38.749302</c:v>
                </c:pt>
                <c:pt idx="353">
                  <c:v>37.768115000000002</c:v>
                </c:pt>
                <c:pt idx="354">
                  <c:v>38.605896000000001</c:v>
                </c:pt>
                <c:pt idx="355">
                  <c:v>38.832324999999997</c:v>
                </c:pt>
                <c:pt idx="356">
                  <c:v>39.307820999999997</c:v>
                </c:pt>
                <c:pt idx="357">
                  <c:v>39.579534000000002</c:v>
                </c:pt>
                <c:pt idx="358">
                  <c:v>39.722940000000001</c:v>
                </c:pt>
                <c:pt idx="359">
                  <c:v>39.994652000000002</c:v>
                </c:pt>
                <c:pt idx="360">
                  <c:v>42.892924999999998</c:v>
                </c:pt>
                <c:pt idx="361">
                  <c:v>42.168356000000003</c:v>
                </c:pt>
                <c:pt idx="362">
                  <c:v>43.119354000000001</c:v>
                </c:pt>
                <c:pt idx="363">
                  <c:v>43.904302000000001</c:v>
                </c:pt>
                <c:pt idx="364">
                  <c:v>43.428804999999997</c:v>
                </c:pt>
                <c:pt idx="365">
                  <c:v>43.413710000000002</c:v>
                </c:pt>
                <c:pt idx="366">
                  <c:v>43.760896000000002</c:v>
                </c:pt>
                <c:pt idx="367">
                  <c:v>45.127012000000001</c:v>
                </c:pt>
                <c:pt idx="368">
                  <c:v>44.055253</c:v>
                </c:pt>
                <c:pt idx="369">
                  <c:v>43.904302000000001</c:v>
                </c:pt>
                <c:pt idx="370">
                  <c:v>37.926614999999998</c:v>
                </c:pt>
                <c:pt idx="371">
                  <c:v>36.968071999999999</c:v>
                </c:pt>
                <c:pt idx="372">
                  <c:v>37.911520000000003</c:v>
                </c:pt>
                <c:pt idx="373">
                  <c:v>36.500120000000003</c:v>
                </c:pt>
                <c:pt idx="374">
                  <c:v>36.854855999999998</c:v>
                </c:pt>
                <c:pt idx="375">
                  <c:v>37.171855999999998</c:v>
                </c:pt>
                <c:pt idx="376">
                  <c:v>36.258597000000002</c:v>
                </c:pt>
                <c:pt idx="377">
                  <c:v>35.730266999999998</c:v>
                </c:pt>
                <c:pt idx="378">
                  <c:v>35.549126000000001</c:v>
                </c:pt>
                <c:pt idx="379">
                  <c:v>35.896312000000002</c:v>
                </c:pt>
                <c:pt idx="380">
                  <c:v>35.254770000000001</c:v>
                </c:pt>
                <c:pt idx="381">
                  <c:v>34.824556999999999</c:v>
                </c:pt>
                <c:pt idx="382">
                  <c:v>34.016964999999999</c:v>
                </c:pt>
                <c:pt idx="383">
                  <c:v>35.632148999999998</c:v>
                </c:pt>
                <c:pt idx="384">
                  <c:v>35.111364000000002</c:v>
                </c:pt>
                <c:pt idx="385">
                  <c:v>35.352887000000003</c:v>
                </c:pt>
                <c:pt idx="386">
                  <c:v>35.518932999999997</c:v>
                </c:pt>
                <c:pt idx="387">
                  <c:v>35.058531000000002</c:v>
                </c:pt>
                <c:pt idx="388">
                  <c:v>33.450896</c:v>
                </c:pt>
                <c:pt idx="389">
                  <c:v>33.216921999999997</c:v>
                </c:pt>
                <c:pt idx="390">
                  <c:v>32.522542000000001</c:v>
                </c:pt>
                <c:pt idx="391">
                  <c:v>32.681041999999998</c:v>
                </c:pt>
                <c:pt idx="392">
                  <c:v>32.869731999999999</c:v>
                </c:pt>
                <c:pt idx="393">
                  <c:v>32.281019000000001</c:v>
                </c:pt>
                <c:pt idx="394">
                  <c:v>31.760238000000001</c:v>
                </c:pt>
                <c:pt idx="395">
                  <c:v>31.707405000000001</c:v>
                </c:pt>
                <c:pt idx="396">
                  <c:v>31.881</c:v>
                </c:pt>
                <c:pt idx="397">
                  <c:v>31.881</c:v>
                </c:pt>
                <c:pt idx="398">
                  <c:v>31.797975000000001</c:v>
                </c:pt>
                <c:pt idx="399">
                  <c:v>31.782879999999999</c:v>
                </c:pt>
                <c:pt idx="400">
                  <c:v>32.779159999999997</c:v>
                </c:pt>
                <c:pt idx="401">
                  <c:v>33.745252000000001</c:v>
                </c:pt>
                <c:pt idx="402">
                  <c:v>34.303772000000002</c:v>
                </c:pt>
                <c:pt idx="403">
                  <c:v>33.171633999999997</c:v>
                </c:pt>
                <c:pt idx="404">
                  <c:v>33.247110999999997</c:v>
                </c:pt>
                <c:pt idx="405">
                  <c:v>33.330134000000001</c:v>
                </c:pt>
                <c:pt idx="406">
                  <c:v>32.990493999999998</c:v>
                </c:pt>
                <c:pt idx="407">
                  <c:v>32.884827000000001</c:v>
                </c:pt>
                <c:pt idx="408">
                  <c:v>33.496184</c:v>
                </c:pt>
                <c:pt idx="409">
                  <c:v>33.677323999999999</c:v>
                </c:pt>
                <c:pt idx="410">
                  <c:v>32.311211999999998</c:v>
                </c:pt>
                <c:pt idx="411">
                  <c:v>31.790427000000001</c:v>
                </c:pt>
                <c:pt idx="412">
                  <c:v>32.281019000000001</c:v>
                </c:pt>
                <c:pt idx="413">
                  <c:v>32.741425</c:v>
                </c:pt>
                <c:pt idx="414">
                  <c:v>33.239566000000003</c:v>
                </c:pt>
                <c:pt idx="415">
                  <c:v>33.481085</c:v>
                </c:pt>
                <c:pt idx="416">
                  <c:v>34.567939000000003</c:v>
                </c:pt>
                <c:pt idx="417">
                  <c:v>35.096269999999997</c:v>
                </c:pt>
                <c:pt idx="418">
                  <c:v>34.779273000000003</c:v>
                </c:pt>
                <c:pt idx="419">
                  <c:v>33.737703000000003</c:v>
                </c:pt>
                <c:pt idx="420">
                  <c:v>31.948927999999999</c:v>
                </c:pt>
                <c:pt idx="421">
                  <c:v>31.533809999999999</c:v>
                </c:pt>
                <c:pt idx="422">
                  <c:v>31.639475999999998</c:v>
                </c:pt>
                <c:pt idx="423">
                  <c:v>31.209264000000001</c:v>
                </c:pt>
                <c:pt idx="424">
                  <c:v>32.024400999999997</c:v>
                </c:pt>
                <c:pt idx="425">
                  <c:v>31.828166</c:v>
                </c:pt>
                <c:pt idx="426">
                  <c:v>31.496072999999999</c:v>
                </c:pt>
                <c:pt idx="427">
                  <c:v>31.496072999999999</c:v>
                </c:pt>
                <c:pt idx="428">
                  <c:v>31.080954999999999</c:v>
                </c:pt>
                <c:pt idx="429">
                  <c:v>30.280912000000001</c:v>
                </c:pt>
                <c:pt idx="430">
                  <c:v>31.390405999999999</c:v>
                </c:pt>
                <c:pt idx="431">
                  <c:v>32.658397999999998</c:v>
                </c:pt>
                <c:pt idx="432">
                  <c:v>29.979008</c:v>
                </c:pt>
                <c:pt idx="433">
                  <c:v>29.888435999999999</c:v>
                </c:pt>
                <c:pt idx="434">
                  <c:v>29.692198999999999</c:v>
                </c:pt>
                <c:pt idx="435">
                  <c:v>30.6281</c:v>
                </c:pt>
                <c:pt idx="436">
                  <c:v>30.846979000000001</c:v>
                </c:pt>
                <c:pt idx="437">
                  <c:v>31.367764000000001</c:v>
                </c:pt>
                <c:pt idx="438">
                  <c:v>33.390517000000003</c:v>
                </c:pt>
                <c:pt idx="439">
                  <c:v>33.84337</c:v>
                </c:pt>
                <c:pt idx="440">
                  <c:v>34.062252999999998</c:v>
                </c:pt>
                <c:pt idx="441">
                  <c:v>36.198217999999997</c:v>
                </c:pt>
                <c:pt idx="442">
                  <c:v>35.511387999999997</c:v>
                </c:pt>
                <c:pt idx="443">
                  <c:v>40.055034999999997</c:v>
                </c:pt>
                <c:pt idx="444">
                  <c:v>42.749519999999997</c:v>
                </c:pt>
                <c:pt idx="445">
                  <c:v>42.115523000000003</c:v>
                </c:pt>
                <c:pt idx="446">
                  <c:v>44.402442999999998</c:v>
                </c:pt>
                <c:pt idx="447">
                  <c:v>45.602508999999998</c:v>
                </c:pt>
                <c:pt idx="448">
                  <c:v>46.304434000000001</c:v>
                </c:pt>
                <c:pt idx="449">
                  <c:v>46.81767</c:v>
                </c:pt>
                <c:pt idx="450">
                  <c:v>44.998700999999997</c:v>
                </c:pt>
                <c:pt idx="451">
                  <c:v>43.859017999999999</c:v>
                </c:pt>
                <c:pt idx="452">
                  <c:v>44.13073</c:v>
                </c:pt>
                <c:pt idx="453">
                  <c:v>43.655230000000003</c:v>
                </c:pt>
                <c:pt idx="454">
                  <c:v>43.685423</c:v>
                </c:pt>
                <c:pt idx="455">
                  <c:v>45.074179000000001</c:v>
                </c:pt>
                <c:pt idx="456">
                  <c:v>45.572319999999998</c:v>
                </c:pt>
                <c:pt idx="457">
                  <c:v>44.568489</c:v>
                </c:pt>
                <c:pt idx="458">
                  <c:v>44.900584000000002</c:v>
                </c:pt>
                <c:pt idx="459">
                  <c:v>48.123403000000003</c:v>
                </c:pt>
                <c:pt idx="460">
                  <c:v>48.727207</c:v>
                </c:pt>
                <c:pt idx="461">
                  <c:v>48.296998000000002</c:v>
                </c:pt>
                <c:pt idx="462">
                  <c:v>48.380020999999999</c:v>
                </c:pt>
                <c:pt idx="463">
                  <c:v>48.515877000000003</c:v>
                </c:pt>
                <c:pt idx="464">
                  <c:v>47.587524000000002</c:v>
                </c:pt>
                <c:pt idx="465">
                  <c:v>44.960963</c:v>
                </c:pt>
                <c:pt idx="466">
                  <c:v>41.715502999999998</c:v>
                </c:pt>
                <c:pt idx="467">
                  <c:v>41.428691999999998</c:v>
                </c:pt>
                <c:pt idx="468">
                  <c:v>41.323028999999998</c:v>
                </c:pt>
                <c:pt idx="469">
                  <c:v>40.711672</c:v>
                </c:pt>
                <c:pt idx="470">
                  <c:v>40.892816000000003</c:v>
                </c:pt>
                <c:pt idx="471">
                  <c:v>41.134338999999997</c:v>
                </c:pt>
                <c:pt idx="472">
                  <c:v>42.560830000000003</c:v>
                </c:pt>
                <c:pt idx="473">
                  <c:v>42.387239000000001</c:v>
                </c:pt>
                <c:pt idx="474">
                  <c:v>42.379689999999997</c:v>
                </c:pt>
                <c:pt idx="475">
                  <c:v>42.002310000000001</c:v>
                </c:pt>
                <c:pt idx="476">
                  <c:v>42.130617000000001</c:v>
                </c:pt>
                <c:pt idx="477">
                  <c:v>42.183450999999998</c:v>
                </c:pt>
                <c:pt idx="478">
                  <c:v>41.934381999999999</c:v>
                </c:pt>
                <c:pt idx="479">
                  <c:v>46.862954000000002</c:v>
                </c:pt>
                <c:pt idx="480">
                  <c:v>44.281680999999999</c:v>
                </c:pt>
                <c:pt idx="481">
                  <c:v>43.836373999999999</c:v>
                </c:pt>
                <c:pt idx="482">
                  <c:v>43.904302000000001</c:v>
                </c:pt>
                <c:pt idx="483">
                  <c:v>45.934601000000001</c:v>
                </c:pt>
                <c:pt idx="484">
                  <c:v>45.466653000000001</c:v>
                </c:pt>
                <c:pt idx="485">
                  <c:v>43.625039999999998</c:v>
                </c:pt>
                <c:pt idx="486">
                  <c:v>42.553285000000002</c:v>
                </c:pt>
                <c:pt idx="487">
                  <c:v>42.809902999999998</c:v>
                </c:pt>
                <c:pt idx="488">
                  <c:v>45.270414000000002</c:v>
                </c:pt>
                <c:pt idx="489">
                  <c:v>46.568598000000001</c:v>
                </c:pt>
                <c:pt idx="490">
                  <c:v>48.221521000000003</c:v>
                </c:pt>
                <c:pt idx="491">
                  <c:v>48.063020000000002</c:v>
                </c:pt>
                <c:pt idx="492">
                  <c:v>48.5989</c:v>
                </c:pt>
                <c:pt idx="493">
                  <c:v>47.557333999999997</c:v>
                </c:pt>
                <c:pt idx="494">
                  <c:v>46.50067</c:v>
                </c:pt>
                <c:pt idx="495">
                  <c:v>46.568598000000001</c:v>
                </c:pt>
                <c:pt idx="496">
                  <c:v>45.232675</c:v>
                </c:pt>
                <c:pt idx="497">
                  <c:v>46.296885000000003</c:v>
                </c:pt>
                <c:pt idx="498">
                  <c:v>49.663110000000003</c:v>
                </c:pt>
                <c:pt idx="499">
                  <c:v>48.719662</c:v>
                </c:pt>
                <c:pt idx="500">
                  <c:v>48.063020000000002</c:v>
                </c:pt>
                <c:pt idx="501">
                  <c:v>47.949807999999997</c:v>
                </c:pt>
                <c:pt idx="502">
                  <c:v>45.436463000000003</c:v>
                </c:pt>
                <c:pt idx="503">
                  <c:v>41.926833000000002</c:v>
                </c:pt>
                <c:pt idx="504">
                  <c:v>38.432301000000002</c:v>
                </c:pt>
                <c:pt idx="505">
                  <c:v>37.722830000000002</c:v>
                </c:pt>
                <c:pt idx="506">
                  <c:v>36.296335999999997</c:v>
                </c:pt>
                <c:pt idx="507">
                  <c:v>36.017074000000001</c:v>
                </c:pt>
                <c:pt idx="508">
                  <c:v>35.367981999999998</c:v>
                </c:pt>
                <c:pt idx="509">
                  <c:v>34.952868000000002</c:v>
                </c:pt>
                <c:pt idx="510">
                  <c:v>35.179291999999997</c:v>
                </c:pt>
                <c:pt idx="511">
                  <c:v>34.235844</c:v>
                </c:pt>
                <c:pt idx="512">
                  <c:v>33.284849999999999</c:v>
                </c:pt>
                <c:pt idx="513">
                  <c:v>33.549013000000002</c:v>
                </c:pt>
                <c:pt idx="514">
                  <c:v>33.171633999999997</c:v>
                </c:pt>
                <c:pt idx="515">
                  <c:v>34.333964999999999</c:v>
                </c:pt>
                <c:pt idx="516">
                  <c:v>34.673605999999999</c:v>
                </c:pt>
                <c:pt idx="517">
                  <c:v>34.447178000000001</c:v>
                </c:pt>
                <c:pt idx="518">
                  <c:v>35.096269999999997</c:v>
                </c:pt>
                <c:pt idx="519">
                  <c:v>35.43591</c:v>
                </c:pt>
                <c:pt idx="520">
                  <c:v>34.839652000000001</c:v>
                </c:pt>
                <c:pt idx="521">
                  <c:v>36.001978999999999</c:v>
                </c:pt>
                <c:pt idx="522">
                  <c:v>37.013356000000002</c:v>
                </c:pt>
                <c:pt idx="523">
                  <c:v>35.534032000000003</c:v>
                </c:pt>
                <c:pt idx="524">
                  <c:v>34.817008000000001</c:v>
                </c:pt>
                <c:pt idx="525">
                  <c:v>33.798085999999998</c:v>
                </c:pt>
                <c:pt idx="526">
                  <c:v>33.081066</c:v>
                </c:pt>
                <c:pt idx="527">
                  <c:v>33.186732999999997</c:v>
                </c:pt>
                <c:pt idx="528">
                  <c:v>32.130068000000001</c:v>
                </c:pt>
                <c:pt idx="529">
                  <c:v>27.707184000000002</c:v>
                </c:pt>
                <c:pt idx="530">
                  <c:v>26.763736000000002</c:v>
                </c:pt>
                <c:pt idx="531">
                  <c:v>26.914688999999999</c:v>
                </c:pt>
                <c:pt idx="532">
                  <c:v>27.699636999999999</c:v>
                </c:pt>
                <c:pt idx="533">
                  <c:v>28.960083999999998</c:v>
                </c:pt>
                <c:pt idx="534">
                  <c:v>28.363824000000001</c:v>
                </c:pt>
                <c:pt idx="535">
                  <c:v>28.567609999999998</c:v>
                </c:pt>
                <c:pt idx="536">
                  <c:v>28.371371</c:v>
                </c:pt>
                <c:pt idx="537">
                  <c:v>28.197778</c:v>
                </c:pt>
                <c:pt idx="538">
                  <c:v>28.794035999999998</c:v>
                </c:pt>
                <c:pt idx="539">
                  <c:v>28.975179000000001</c:v>
                </c:pt>
                <c:pt idx="540">
                  <c:v>28.990272999999998</c:v>
                </c:pt>
                <c:pt idx="541">
                  <c:v>27.443019</c:v>
                </c:pt>
                <c:pt idx="542">
                  <c:v>27.548686</c:v>
                </c:pt>
                <c:pt idx="543">
                  <c:v>27.450566999999999</c:v>
                </c:pt>
                <c:pt idx="544">
                  <c:v>26.590140999999999</c:v>
                </c:pt>
                <c:pt idx="545">
                  <c:v>25.654242</c:v>
                </c:pt>
                <c:pt idx="546">
                  <c:v>25.925954000000001</c:v>
                </c:pt>
                <c:pt idx="547">
                  <c:v>27.035449</c:v>
                </c:pt>
                <c:pt idx="548">
                  <c:v>26.793927</c:v>
                </c:pt>
                <c:pt idx="549">
                  <c:v>26.959973000000002</c:v>
                </c:pt>
                <c:pt idx="550">
                  <c:v>29.224249</c:v>
                </c:pt>
                <c:pt idx="551">
                  <c:v>30.484696</c:v>
                </c:pt>
                <c:pt idx="552">
                  <c:v>32.771614999999997</c:v>
                </c:pt>
                <c:pt idx="553">
                  <c:v>31.277191999999999</c:v>
                </c:pt>
                <c:pt idx="554">
                  <c:v>31.073407</c:v>
                </c:pt>
                <c:pt idx="555">
                  <c:v>30.930004</c:v>
                </c:pt>
                <c:pt idx="556">
                  <c:v>31.058312999999998</c:v>
                </c:pt>
                <c:pt idx="557">
                  <c:v>30.892264999999998</c:v>
                </c:pt>
                <c:pt idx="558">
                  <c:v>28.718561000000001</c:v>
                </c:pt>
                <c:pt idx="559">
                  <c:v>29.428034</c:v>
                </c:pt>
                <c:pt idx="560">
                  <c:v>30.492243999999999</c:v>
                </c:pt>
                <c:pt idx="561">
                  <c:v>32.462162999999997</c:v>
                </c:pt>
                <c:pt idx="562">
                  <c:v>33.775441999999998</c:v>
                </c:pt>
                <c:pt idx="563">
                  <c:v>34.900033999999998</c:v>
                </c:pt>
                <c:pt idx="564">
                  <c:v>34.598129</c:v>
                </c:pt>
                <c:pt idx="565">
                  <c:v>33.420706000000003</c:v>
                </c:pt>
                <c:pt idx="566">
                  <c:v>33.405611999999998</c:v>
                </c:pt>
                <c:pt idx="567">
                  <c:v>34.152821000000003</c:v>
                </c:pt>
                <c:pt idx="568">
                  <c:v>36.205764000000002</c:v>
                </c:pt>
                <c:pt idx="569">
                  <c:v>35.383077</c:v>
                </c:pt>
                <c:pt idx="570">
                  <c:v>35.398175000000002</c:v>
                </c:pt>
                <c:pt idx="571">
                  <c:v>34.386799000000003</c:v>
                </c:pt>
                <c:pt idx="572">
                  <c:v>33.216921999999997</c:v>
                </c:pt>
                <c:pt idx="573">
                  <c:v>33.84337</c:v>
                </c:pt>
                <c:pt idx="574">
                  <c:v>34.628318</c:v>
                </c:pt>
                <c:pt idx="575">
                  <c:v>36.454836</c:v>
                </c:pt>
                <c:pt idx="576">
                  <c:v>36.605786999999999</c:v>
                </c:pt>
                <c:pt idx="577">
                  <c:v>36.183123999999999</c:v>
                </c:pt>
                <c:pt idx="578">
                  <c:v>36.349169000000003</c:v>
                </c:pt>
                <c:pt idx="579">
                  <c:v>36.205764000000002</c:v>
                </c:pt>
                <c:pt idx="580">
                  <c:v>35.201936000000003</c:v>
                </c:pt>
                <c:pt idx="581">
                  <c:v>35.141553999999999</c:v>
                </c:pt>
                <c:pt idx="582">
                  <c:v>35.179291999999997</c:v>
                </c:pt>
                <c:pt idx="583">
                  <c:v>36.047266999999998</c:v>
                </c:pt>
                <c:pt idx="584">
                  <c:v>36.696359000000001</c:v>
                </c:pt>
                <c:pt idx="585">
                  <c:v>37.775663999999999</c:v>
                </c:pt>
                <c:pt idx="586">
                  <c:v>37.881331000000003</c:v>
                </c:pt>
                <c:pt idx="587">
                  <c:v>37.896425000000001</c:v>
                </c:pt>
                <c:pt idx="588">
                  <c:v>35.485301999999997</c:v>
                </c:pt>
                <c:pt idx="589">
                  <c:v>34.451478999999999</c:v>
                </c:pt>
                <c:pt idx="590">
                  <c:v>33.501480000000001</c:v>
                </c:pt>
                <c:pt idx="591">
                  <c:v>32.039222000000002</c:v>
                </c:pt>
                <c:pt idx="592">
                  <c:v>30.38138</c:v>
                </c:pt>
                <c:pt idx="593">
                  <c:v>29.533829999999998</c:v>
                </c:pt>
                <c:pt idx="594">
                  <c:v>31.266183999999999</c:v>
                </c:pt>
                <c:pt idx="595">
                  <c:v>31.294125000000001</c:v>
                </c:pt>
                <c:pt idx="596">
                  <c:v>35.69952</c:v>
                </c:pt>
                <c:pt idx="597">
                  <c:v>36.882359999999998</c:v>
                </c:pt>
                <c:pt idx="598">
                  <c:v>37.962752999999999</c:v>
                </c:pt>
                <c:pt idx="599">
                  <c:v>40.281871000000002</c:v>
                </c:pt>
                <c:pt idx="600">
                  <c:v>40.253931999999999</c:v>
                </c:pt>
                <c:pt idx="601">
                  <c:v>38.940694000000001</c:v>
                </c:pt>
                <c:pt idx="602">
                  <c:v>40.514716</c:v>
                </c:pt>
                <c:pt idx="603">
                  <c:v>41.399518</c:v>
                </c:pt>
                <c:pt idx="604">
                  <c:v>40.803441999999997</c:v>
                </c:pt>
                <c:pt idx="605">
                  <c:v>41.474029999999999</c:v>
                </c:pt>
                <c:pt idx="606">
                  <c:v>40.999029</c:v>
                </c:pt>
                <c:pt idx="607">
                  <c:v>39.741675999999998</c:v>
                </c:pt>
                <c:pt idx="608">
                  <c:v>37.795108999999997</c:v>
                </c:pt>
                <c:pt idx="609">
                  <c:v>38.875498</c:v>
                </c:pt>
                <c:pt idx="610">
                  <c:v>38.894128000000002</c:v>
                </c:pt>
                <c:pt idx="611">
                  <c:v>39.993147999999998</c:v>
                </c:pt>
                <c:pt idx="612">
                  <c:v>40.486772999999999</c:v>
                </c:pt>
                <c:pt idx="613">
                  <c:v>40.263244</c:v>
                </c:pt>
                <c:pt idx="614">
                  <c:v>37.906871000000002</c:v>
                </c:pt>
                <c:pt idx="615">
                  <c:v>36.630892000000003</c:v>
                </c:pt>
                <c:pt idx="616">
                  <c:v>37.385303999999998</c:v>
                </c:pt>
                <c:pt idx="617">
                  <c:v>36.910302999999999</c:v>
                </c:pt>
                <c:pt idx="618">
                  <c:v>35.345596999999998</c:v>
                </c:pt>
                <c:pt idx="619">
                  <c:v>34.050989999999999</c:v>
                </c:pt>
                <c:pt idx="620">
                  <c:v>35.485301999999997</c:v>
                </c:pt>
                <c:pt idx="621">
                  <c:v>35.056870000000004</c:v>
                </c:pt>
                <c:pt idx="622">
                  <c:v>35.056870000000004</c:v>
                </c:pt>
                <c:pt idx="623">
                  <c:v>35.615696</c:v>
                </c:pt>
                <c:pt idx="624">
                  <c:v>38.325988000000002</c:v>
                </c:pt>
                <c:pt idx="625">
                  <c:v>39.173538999999998</c:v>
                </c:pt>
                <c:pt idx="626">
                  <c:v>36.658830999999999</c:v>
                </c:pt>
                <c:pt idx="627">
                  <c:v>36.230398999999998</c:v>
                </c:pt>
                <c:pt idx="628">
                  <c:v>37.413243000000001</c:v>
                </c:pt>
                <c:pt idx="629">
                  <c:v>37.338734000000002</c:v>
                </c:pt>
                <c:pt idx="630">
                  <c:v>38.000011000000001</c:v>
                </c:pt>
                <c:pt idx="631">
                  <c:v>38.167655000000003</c:v>
                </c:pt>
                <c:pt idx="632">
                  <c:v>37.273536999999997</c:v>
                </c:pt>
                <c:pt idx="633">
                  <c:v>36.398046999999998</c:v>
                </c:pt>
                <c:pt idx="634">
                  <c:v>35.867164000000002</c:v>
                </c:pt>
                <c:pt idx="635">
                  <c:v>36.416674</c:v>
                </c:pt>
                <c:pt idx="636">
                  <c:v>36.509813999999999</c:v>
                </c:pt>
                <c:pt idx="637">
                  <c:v>36.854421000000002</c:v>
                </c:pt>
                <c:pt idx="638">
                  <c:v>36.835794</c:v>
                </c:pt>
                <c:pt idx="639">
                  <c:v>38.167655000000003</c:v>
                </c:pt>
                <c:pt idx="640">
                  <c:v>38.204909000000001</c:v>
                </c:pt>
                <c:pt idx="641">
                  <c:v>37.003438000000003</c:v>
                </c:pt>
                <c:pt idx="642">
                  <c:v>36.127952000000001</c:v>
                </c:pt>
                <c:pt idx="643">
                  <c:v>36.183833</c:v>
                </c:pt>
                <c:pt idx="644">
                  <c:v>35.513244999999998</c:v>
                </c:pt>
                <c:pt idx="645">
                  <c:v>35.541184000000001</c:v>
                </c:pt>
                <c:pt idx="646">
                  <c:v>37.217655999999998</c:v>
                </c:pt>
                <c:pt idx="647">
                  <c:v>37.636772000000001</c:v>
                </c:pt>
                <c:pt idx="648">
                  <c:v>38.596086999999997</c:v>
                </c:pt>
                <c:pt idx="649">
                  <c:v>38.111773999999997</c:v>
                </c:pt>
                <c:pt idx="650">
                  <c:v>37.366677000000003</c:v>
                </c:pt>
                <c:pt idx="651">
                  <c:v>36.249029999999998</c:v>
                </c:pt>
                <c:pt idx="652">
                  <c:v>36.267657</c:v>
                </c:pt>
                <c:pt idx="653">
                  <c:v>35.718147000000002</c:v>
                </c:pt>
                <c:pt idx="654">
                  <c:v>36.258341999999999</c:v>
                </c:pt>
                <c:pt idx="655">
                  <c:v>36.742654999999999</c:v>
                </c:pt>
                <c:pt idx="656">
                  <c:v>36.239713999999999</c:v>
                </c:pt>
                <c:pt idx="657">
                  <c:v>36.575009999999999</c:v>
                </c:pt>
                <c:pt idx="658">
                  <c:v>34.805402000000001</c:v>
                </c:pt>
                <c:pt idx="659">
                  <c:v>35.950988000000002</c:v>
                </c:pt>
                <c:pt idx="660">
                  <c:v>35.252460999999997</c:v>
                </c:pt>
                <c:pt idx="661">
                  <c:v>35.652949999999997</c:v>
                </c:pt>
                <c:pt idx="662">
                  <c:v>35.848537</c:v>
                </c:pt>
                <c:pt idx="663">
                  <c:v>36.500498</c:v>
                </c:pt>
                <c:pt idx="664">
                  <c:v>36.053438999999997</c:v>
                </c:pt>
                <c:pt idx="665">
                  <c:v>35.746085999999998</c:v>
                </c:pt>
                <c:pt idx="666">
                  <c:v>35.997557999999998</c:v>
                </c:pt>
                <c:pt idx="667">
                  <c:v>36.724027</c:v>
                </c:pt>
                <c:pt idx="668">
                  <c:v>35.531872</c:v>
                </c:pt>
                <c:pt idx="669">
                  <c:v>34.712263</c:v>
                </c:pt>
                <c:pt idx="670">
                  <c:v>35.103439999999999</c:v>
                </c:pt>
                <c:pt idx="671">
                  <c:v>34.525987999999998</c:v>
                </c:pt>
                <c:pt idx="672">
                  <c:v>34.805402000000001</c:v>
                </c:pt>
                <c:pt idx="673">
                  <c:v>34.507361000000003</c:v>
                </c:pt>
                <c:pt idx="674">
                  <c:v>35.233829999999998</c:v>
                </c:pt>
                <c:pt idx="675">
                  <c:v>35.038243000000001</c:v>
                </c:pt>
                <c:pt idx="676">
                  <c:v>33.650497000000001</c:v>
                </c:pt>
                <c:pt idx="677">
                  <c:v>33.380401999999997</c:v>
                </c:pt>
                <c:pt idx="678">
                  <c:v>33.259320000000002</c:v>
                </c:pt>
                <c:pt idx="679">
                  <c:v>32.747067999999999</c:v>
                </c:pt>
                <c:pt idx="680">
                  <c:v>32.747067999999999</c:v>
                </c:pt>
                <c:pt idx="681">
                  <c:v>33.063732999999999</c:v>
                </c:pt>
                <c:pt idx="682">
                  <c:v>33.482852999999999</c:v>
                </c:pt>
                <c:pt idx="683">
                  <c:v>31.089223</c:v>
                </c:pt>
                <c:pt idx="684">
                  <c:v>30.819125</c:v>
                </c:pt>
                <c:pt idx="685">
                  <c:v>31.135791999999999</c:v>
                </c:pt>
                <c:pt idx="686">
                  <c:v>32.290694000000002</c:v>
                </c:pt>
                <c:pt idx="687">
                  <c:v>33.473537</c:v>
                </c:pt>
                <c:pt idx="688">
                  <c:v>33.026479000000002</c:v>
                </c:pt>
                <c:pt idx="689">
                  <c:v>32.411771999999999</c:v>
                </c:pt>
                <c:pt idx="690">
                  <c:v>31.741184000000001</c:v>
                </c:pt>
                <c:pt idx="691">
                  <c:v>30.092654</c:v>
                </c:pt>
                <c:pt idx="692">
                  <c:v>30.707360999999999</c:v>
                </c:pt>
                <c:pt idx="693">
                  <c:v>31.135791999999999</c:v>
                </c:pt>
                <c:pt idx="694">
                  <c:v>31.051967999999999</c:v>
                </c:pt>
                <c:pt idx="695">
                  <c:v>30.642164000000001</c:v>
                </c:pt>
                <c:pt idx="696">
                  <c:v>31.266183999999999</c:v>
                </c:pt>
                <c:pt idx="697">
                  <c:v>32.281382000000001</c:v>
                </c:pt>
                <c:pt idx="698">
                  <c:v>31.918144999999999</c:v>
                </c:pt>
                <c:pt idx="699">
                  <c:v>31.219614</c:v>
                </c:pt>
                <c:pt idx="700">
                  <c:v>28.285791</c:v>
                </c:pt>
                <c:pt idx="701">
                  <c:v>27.531379000000001</c:v>
                </c:pt>
                <c:pt idx="702">
                  <c:v>26.078437999999998</c:v>
                </c:pt>
                <c:pt idx="703">
                  <c:v>25.780398000000002</c:v>
                </c:pt>
                <c:pt idx="704">
                  <c:v>25.519614000000001</c:v>
                </c:pt>
                <c:pt idx="705">
                  <c:v>25.780398000000002</c:v>
                </c:pt>
                <c:pt idx="706">
                  <c:v>24.597553999999999</c:v>
                </c:pt>
                <c:pt idx="707">
                  <c:v>23.899025000000002</c:v>
                </c:pt>
                <c:pt idx="708">
                  <c:v>23.144613</c:v>
                </c:pt>
                <c:pt idx="709">
                  <c:v>24.197064999999998</c:v>
                </c:pt>
                <c:pt idx="710">
                  <c:v>23.498533999999999</c:v>
                </c:pt>
                <c:pt idx="711">
                  <c:v>23.451965999999999</c:v>
                </c:pt>
                <c:pt idx="712">
                  <c:v>25.202947000000002</c:v>
                </c:pt>
                <c:pt idx="713">
                  <c:v>26.283339999999999</c:v>
                </c:pt>
                <c:pt idx="714">
                  <c:v>27.121575</c:v>
                </c:pt>
                <c:pt idx="715">
                  <c:v>28.220593999999998</c:v>
                </c:pt>
                <c:pt idx="716">
                  <c:v>26.870104000000001</c:v>
                </c:pt>
                <c:pt idx="717">
                  <c:v>24.550986000000002</c:v>
                </c:pt>
                <c:pt idx="718">
                  <c:v>23.079418</c:v>
                </c:pt>
                <c:pt idx="719">
                  <c:v>23.954906999999999</c:v>
                </c:pt>
                <c:pt idx="720">
                  <c:v>26.53481</c:v>
                </c:pt>
                <c:pt idx="721">
                  <c:v>27.531379000000001</c:v>
                </c:pt>
                <c:pt idx="722">
                  <c:v>27.941184</c:v>
                </c:pt>
                <c:pt idx="723">
                  <c:v>26.751414</c:v>
                </c:pt>
                <c:pt idx="724">
                  <c:v>32.919023000000003</c:v>
                </c:pt>
                <c:pt idx="725">
                  <c:v>32.758946999999999</c:v>
                </c:pt>
                <c:pt idx="726">
                  <c:v>32.410545999999997</c:v>
                </c:pt>
                <c:pt idx="727">
                  <c:v>33.851224000000002</c:v>
                </c:pt>
                <c:pt idx="728">
                  <c:v>36.694916999999997</c:v>
                </c:pt>
                <c:pt idx="729">
                  <c:v>36.723165000000002</c:v>
                </c:pt>
                <c:pt idx="730">
                  <c:v>35.235405999999998</c:v>
                </c:pt>
                <c:pt idx="731">
                  <c:v>34.830509999999997</c:v>
                </c:pt>
                <c:pt idx="732">
                  <c:v>34.595104999999997</c:v>
                </c:pt>
                <c:pt idx="733">
                  <c:v>32.881355999999997</c:v>
                </c:pt>
                <c:pt idx="734">
                  <c:v>33.25</c:v>
                </c:pt>
                <c:pt idx="735">
                  <c:v>35.830002</c:v>
                </c:pt>
                <c:pt idx="736">
                  <c:v>33.259998000000003</c:v>
                </c:pt>
                <c:pt idx="737">
                  <c:v>32.669998</c:v>
                </c:pt>
                <c:pt idx="738">
                  <c:v>42.810001</c:v>
                </c:pt>
                <c:pt idx="739">
                  <c:v>38.720001000000003</c:v>
                </c:pt>
                <c:pt idx="740">
                  <c:v>37.07</c:v>
                </c:pt>
                <c:pt idx="741">
                  <c:v>37.759998000000003</c:v>
                </c:pt>
                <c:pt idx="742">
                  <c:v>37.799999</c:v>
                </c:pt>
                <c:pt idx="743">
                  <c:v>37.310001</c:v>
                </c:pt>
                <c:pt idx="744">
                  <c:v>35.619999</c:v>
                </c:pt>
                <c:pt idx="745">
                  <c:v>35.909999999999997</c:v>
                </c:pt>
                <c:pt idx="746">
                  <c:v>35.200001</c:v>
                </c:pt>
                <c:pt idx="747">
                  <c:v>36.450001</c:v>
                </c:pt>
                <c:pt idx="748">
                  <c:v>36.310001</c:v>
                </c:pt>
                <c:pt idx="749">
                  <c:v>38.360000999999997</c:v>
                </c:pt>
                <c:pt idx="750">
                  <c:v>38</c:v>
                </c:pt>
                <c:pt idx="751">
                  <c:v>36.090000000000003</c:v>
                </c:pt>
                <c:pt idx="752">
                  <c:v>36.099997999999999</c:v>
                </c:pt>
                <c:pt idx="753">
                  <c:v>35.470001000000003</c:v>
                </c:pt>
                <c:pt idx="754">
                  <c:v>33.939999</c:v>
                </c:pt>
                <c:pt idx="755">
                  <c:v>34.25</c:v>
                </c:pt>
                <c:pt idx="756">
                  <c:v>32.75</c:v>
                </c:pt>
                <c:pt idx="757">
                  <c:v>33.310001</c:v>
                </c:pt>
                <c:pt idx="758">
                  <c:v>32.880001</c:v>
                </c:pt>
                <c:pt idx="759">
                  <c:v>34.110000999999997</c:v>
                </c:pt>
                <c:pt idx="760">
                  <c:v>32.290000999999997</c:v>
                </c:pt>
                <c:pt idx="761">
                  <c:v>32.150002000000001</c:v>
                </c:pt>
                <c:pt idx="762">
                  <c:v>32.299999</c:v>
                </c:pt>
                <c:pt idx="763">
                  <c:v>31.139999</c:v>
                </c:pt>
                <c:pt idx="764">
                  <c:v>30.870000999999998</c:v>
                </c:pt>
                <c:pt idx="765">
                  <c:v>32.020000000000003</c:v>
                </c:pt>
                <c:pt idx="766">
                  <c:v>33.290000999999997</c:v>
                </c:pt>
                <c:pt idx="767">
                  <c:v>33.040000999999997</c:v>
                </c:pt>
                <c:pt idx="768">
                  <c:v>33.959999000000003</c:v>
                </c:pt>
                <c:pt idx="769">
                  <c:v>32.93</c:v>
                </c:pt>
                <c:pt idx="770">
                  <c:v>32.560001</c:v>
                </c:pt>
                <c:pt idx="771">
                  <c:v>32.529998999999997</c:v>
                </c:pt>
                <c:pt idx="772">
                  <c:v>32.560001</c:v>
                </c:pt>
                <c:pt idx="773">
                  <c:v>32.240001999999997</c:v>
                </c:pt>
                <c:pt idx="774">
                  <c:v>32.979999999999997</c:v>
                </c:pt>
                <c:pt idx="775">
                  <c:v>32.740001999999997</c:v>
                </c:pt>
                <c:pt idx="776">
                  <c:v>32.009998000000003</c:v>
                </c:pt>
                <c:pt idx="777">
                  <c:v>31.129999000000002</c:v>
                </c:pt>
                <c:pt idx="778">
                  <c:v>32</c:v>
                </c:pt>
                <c:pt idx="779">
                  <c:v>35.330002</c:v>
                </c:pt>
                <c:pt idx="780">
                  <c:v>34.299999</c:v>
                </c:pt>
                <c:pt idx="781">
                  <c:v>35.330002</c:v>
                </c:pt>
                <c:pt idx="782">
                  <c:v>34.770000000000003</c:v>
                </c:pt>
                <c:pt idx="783">
                  <c:v>34.770000000000003</c:v>
                </c:pt>
                <c:pt idx="784">
                  <c:v>33.979999999999997</c:v>
                </c:pt>
                <c:pt idx="785">
                  <c:v>34.18</c:v>
                </c:pt>
                <c:pt idx="786">
                  <c:v>33.599997999999999</c:v>
                </c:pt>
                <c:pt idx="787">
                  <c:v>33.709999000000003</c:v>
                </c:pt>
                <c:pt idx="788">
                  <c:v>33.520000000000003</c:v>
                </c:pt>
                <c:pt idx="789">
                  <c:v>34.150002000000001</c:v>
                </c:pt>
                <c:pt idx="790">
                  <c:v>35.169998</c:v>
                </c:pt>
                <c:pt idx="791">
                  <c:v>34.200001</c:v>
                </c:pt>
                <c:pt idx="792">
                  <c:v>32.659999999999997</c:v>
                </c:pt>
                <c:pt idx="793">
                  <c:v>32.169998</c:v>
                </c:pt>
                <c:pt idx="794">
                  <c:v>31.84</c:v>
                </c:pt>
                <c:pt idx="795">
                  <c:v>31.969999000000001</c:v>
                </c:pt>
                <c:pt idx="796">
                  <c:v>32.849997999999999</c:v>
                </c:pt>
                <c:pt idx="797">
                  <c:v>33.740001999999997</c:v>
                </c:pt>
                <c:pt idx="798">
                  <c:v>33.360000999999997</c:v>
                </c:pt>
                <c:pt idx="799">
                  <c:v>32.979999999999997</c:v>
                </c:pt>
                <c:pt idx="800">
                  <c:v>32.939999</c:v>
                </c:pt>
                <c:pt idx="801">
                  <c:v>33.75</c:v>
                </c:pt>
                <c:pt idx="802">
                  <c:v>33.75</c:v>
                </c:pt>
                <c:pt idx="803">
                  <c:v>33.380001</c:v>
                </c:pt>
                <c:pt idx="804">
                  <c:v>35.700001</c:v>
                </c:pt>
                <c:pt idx="805">
                  <c:v>37.450001</c:v>
                </c:pt>
                <c:pt idx="806">
                  <c:v>37.549999</c:v>
                </c:pt>
                <c:pt idx="807">
                  <c:v>36.240001999999997</c:v>
                </c:pt>
                <c:pt idx="808">
                  <c:v>36.659999999999997</c:v>
                </c:pt>
                <c:pt idx="809">
                  <c:v>37.75</c:v>
                </c:pt>
                <c:pt idx="810">
                  <c:v>38.409999999999997</c:v>
                </c:pt>
                <c:pt idx="811">
                  <c:v>37.900002000000001</c:v>
                </c:pt>
                <c:pt idx="812">
                  <c:v>36.049999</c:v>
                </c:pt>
                <c:pt idx="813">
                  <c:v>37.599997999999999</c:v>
                </c:pt>
                <c:pt idx="814">
                  <c:v>37.400002000000001</c:v>
                </c:pt>
                <c:pt idx="815">
                  <c:v>38.119999</c:v>
                </c:pt>
                <c:pt idx="816">
                  <c:v>38.860000999999997</c:v>
                </c:pt>
                <c:pt idx="817">
                  <c:v>39.240001999999997</c:v>
                </c:pt>
                <c:pt idx="818">
                  <c:v>39.009998000000003</c:v>
                </c:pt>
                <c:pt idx="819">
                  <c:v>37.209999000000003</c:v>
                </c:pt>
                <c:pt idx="820">
                  <c:v>36.770000000000003</c:v>
                </c:pt>
                <c:pt idx="821">
                  <c:v>37.240001999999997</c:v>
                </c:pt>
                <c:pt idx="822">
                  <c:v>37.779998999999997</c:v>
                </c:pt>
                <c:pt idx="823">
                  <c:v>38.209999000000003</c:v>
                </c:pt>
                <c:pt idx="824">
                  <c:v>38.470001000000003</c:v>
                </c:pt>
                <c:pt idx="825">
                  <c:v>39.790000999999997</c:v>
                </c:pt>
                <c:pt idx="826">
                  <c:v>40.099997999999999</c:v>
                </c:pt>
                <c:pt idx="827">
                  <c:v>41.369999</c:v>
                </c:pt>
                <c:pt idx="828">
                  <c:v>41.630001</c:v>
                </c:pt>
                <c:pt idx="829">
                  <c:v>41.919998</c:v>
                </c:pt>
                <c:pt idx="830">
                  <c:v>41.66</c:v>
                </c:pt>
                <c:pt idx="831">
                  <c:v>41.5</c:v>
                </c:pt>
                <c:pt idx="832">
                  <c:v>41.77</c:v>
                </c:pt>
                <c:pt idx="833">
                  <c:v>42.400002000000001</c:v>
                </c:pt>
                <c:pt idx="834">
                  <c:v>42.470001000000003</c:v>
                </c:pt>
                <c:pt idx="835">
                  <c:v>41.380001</c:v>
                </c:pt>
                <c:pt idx="836">
                  <c:v>41.330002</c:v>
                </c:pt>
                <c:pt idx="837">
                  <c:v>41.279998999999997</c:v>
                </c:pt>
                <c:pt idx="838">
                  <c:v>41.59</c:v>
                </c:pt>
                <c:pt idx="839">
                  <c:v>41.889999000000003</c:v>
                </c:pt>
                <c:pt idx="840">
                  <c:v>42.98</c:v>
                </c:pt>
                <c:pt idx="841">
                  <c:v>43.419998</c:v>
                </c:pt>
                <c:pt idx="842">
                  <c:v>42.93</c:v>
                </c:pt>
                <c:pt idx="843">
                  <c:v>43.240001999999997</c:v>
                </c:pt>
                <c:pt idx="844">
                  <c:v>43.5</c:v>
                </c:pt>
                <c:pt idx="845">
                  <c:v>43.950001</c:v>
                </c:pt>
                <c:pt idx="846">
                  <c:v>43.630001</c:v>
                </c:pt>
                <c:pt idx="847">
                  <c:v>42.599997999999999</c:v>
                </c:pt>
                <c:pt idx="848">
                  <c:v>42.700001</c:v>
                </c:pt>
                <c:pt idx="849">
                  <c:v>41.77</c:v>
                </c:pt>
                <c:pt idx="850">
                  <c:v>42.16</c:v>
                </c:pt>
                <c:pt idx="851">
                  <c:v>41.650002000000001</c:v>
                </c:pt>
                <c:pt idx="852">
                  <c:v>41.130001</c:v>
                </c:pt>
                <c:pt idx="853">
                  <c:v>39.470001000000003</c:v>
                </c:pt>
                <c:pt idx="854">
                  <c:v>39.419998</c:v>
                </c:pt>
                <c:pt idx="855">
                  <c:v>39.090000000000003</c:v>
                </c:pt>
                <c:pt idx="856">
                  <c:v>39.939999</c:v>
                </c:pt>
                <c:pt idx="857">
                  <c:v>40.520000000000003</c:v>
                </c:pt>
                <c:pt idx="858">
                  <c:v>41.66</c:v>
                </c:pt>
                <c:pt idx="859">
                  <c:v>41.349997999999999</c:v>
                </c:pt>
                <c:pt idx="860">
                  <c:v>41.330002</c:v>
                </c:pt>
                <c:pt idx="861">
                  <c:v>41.799999</c:v>
                </c:pt>
                <c:pt idx="862">
                  <c:v>42.130001</c:v>
                </c:pt>
                <c:pt idx="863">
                  <c:v>42.200001</c:v>
                </c:pt>
                <c:pt idx="864">
                  <c:v>42.25</c:v>
                </c:pt>
                <c:pt idx="865">
                  <c:v>42.209999000000003</c:v>
                </c:pt>
                <c:pt idx="866">
                  <c:v>42.110000999999997</c:v>
                </c:pt>
                <c:pt idx="867">
                  <c:v>41.93</c:v>
                </c:pt>
                <c:pt idx="868">
                  <c:v>42.439999</c:v>
                </c:pt>
                <c:pt idx="869">
                  <c:v>41.240001999999997</c:v>
                </c:pt>
                <c:pt idx="870">
                  <c:v>41.009998000000003</c:v>
                </c:pt>
                <c:pt idx="871">
                  <c:v>41.470001000000003</c:v>
                </c:pt>
                <c:pt idx="872">
                  <c:v>40.770000000000003</c:v>
                </c:pt>
                <c:pt idx="873">
                  <c:v>43.439999</c:v>
                </c:pt>
                <c:pt idx="874">
                  <c:v>43.73</c:v>
                </c:pt>
                <c:pt idx="875">
                  <c:v>44.310001</c:v>
                </c:pt>
                <c:pt idx="876">
                  <c:v>42.950001</c:v>
                </c:pt>
                <c:pt idx="877">
                  <c:v>42.09</c:v>
                </c:pt>
                <c:pt idx="878">
                  <c:v>42.529998999999997</c:v>
                </c:pt>
                <c:pt idx="879">
                  <c:v>43.650002000000001</c:v>
                </c:pt>
                <c:pt idx="880">
                  <c:v>43.52</c:v>
                </c:pt>
                <c:pt idx="881">
                  <c:v>40.740001999999997</c:v>
                </c:pt>
                <c:pt idx="882">
                  <c:v>39.009998000000003</c:v>
                </c:pt>
                <c:pt idx="883">
                  <c:v>36.610000999999997</c:v>
                </c:pt>
                <c:pt idx="884">
                  <c:v>29.52</c:v>
                </c:pt>
                <c:pt idx="885">
                  <c:v>28.549999</c:v>
                </c:pt>
                <c:pt idx="886">
                  <c:v>28.07</c:v>
                </c:pt>
                <c:pt idx="887">
                  <c:v>27.09</c:v>
                </c:pt>
                <c:pt idx="888">
                  <c:v>27.209999</c:v>
                </c:pt>
                <c:pt idx="889">
                  <c:v>27.1</c:v>
                </c:pt>
                <c:pt idx="890">
                  <c:v>28.15</c:v>
                </c:pt>
                <c:pt idx="891">
                  <c:v>29.23</c:v>
                </c:pt>
                <c:pt idx="892">
                  <c:v>28.370000999999998</c:v>
                </c:pt>
                <c:pt idx="893">
                  <c:v>28.809999000000001</c:v>
                </c:pt>
                <c:pt idx="894">
                  <c:v>28.799999</c:v>
                </c:pt>
                <c:pt idx="895">
                  <c:v>28.280000999999999</c:v>
                </c:pt>
                <c:pt idx="896">
                  <c:v>28.120000999999998</c:v>
                </c:pt>
                <c:pt idx="897">
                  <c:v>27.02</c:v>
                </c:pt>
                <c:pt idx="898">
                  <c:v>26.700001</c:v>
                </c:pt>
                <c:pt idx="899">
                  <c:v>26.530000999999999</c:v>
                </c:pt>
                <c:pt idx="900">
                  <c:v>25.530000999999999</c:v>
                </c:pt>
                <c:pt idx="901">
                  <c:v>24.84</c:v>
                </c:pt>
                <c:pt idx="902">
                  <c:v>25.34</c:v>
                </c:pt>
                <c:pt idx="903">
                  <c:v>24.129999000000002</c:v>
                </c:pt>
                <c:pt idx="904">
                  <c:v>23.23</c:v>
                </c:pt>
                <c:pt idx="905">
                  <c:v>23.75</c:v>
                </c:pt>
                <c:pt idx="906">
                  <c:v>23.68</c:v>
                </c:pt>
                <c:pt idx="907">
                  <c:v>23.84</c:v>
                </c:pt>
                <c:pt idx="908">
                  <c:v>22.940000999999999</c:v>
                </c:pt>
                <c:pt idx="909">
                  <c:v>22.360001</c:v>
                </c:pt>
                <c:pt idx="910">
                  <c:v>22.15</c:v>
                </c:pt>
                <c:pt idx="911">
                  <c:v>22</c:v>
                </c:pt>
                <c:pt idx="912">
                  <c:v>22.02</c:v>
                </c:pt>
                <c:pt idx="913">
                  <c:v>21.959999</c:v>
                </c:pt>
                <c:pt idx="914">
                  <c:v>22.08</c:v>
                </c:pt>
                <c:pt idx="915">
                  <c:v>22.190000999999999</c:v>
                </c:pt>
                <c:pt idx="916">
                  <c:v>21.440000999999999</c:v>
                </c:pt>
                <c:pt idx="917">
                  <c:v>21.809999000000001</c:v>
                </c:pt>
                <c:pt idx="918">
                  <c:v>21.860001</c:v>
                </c:pt>
                <c:pt idx="919">
                  <c:v>21.290001</c:v>
                </c:pt>
                <c:pt idx="920">
                  <c:v>21.549999</c:v>
                </c:pt>
                <c:pt idx="921">
                  <c:v>19.389999</c:v>
                </c:pt>
                <c:pt idx="922">
                  <c:v>20.809999000000001</c:v>
                </c:pt>
                <c:pt idx="923">
                  <c:v>21.34</c:v>
                </c:pt>
                <c:pt idx="924">
                  <c:v>23.34</c:v>
                </c:pt>
                <c:pt idx="925">
                  <c:v>24.389999</c:v>
                </c:pt>
                <c:pt idx="926">
                  <c:v>24.469999000000001</c:v>
                </c:pt>
                <c:pt idx="927">
                  <c:v>25.18</c:v>
                </c:pt>
                <c:pt idx="928">
                  <c:v>25.370000999999998</c:v>
                </c:pt>
                <c:pt idx="929">
                  <c:v>25</c:v>
                </c:pt>
                <c:pt idx="930">
                  <c:v>25.18</c:v>
                </c:pt>
                <c:pt idx="931">
                  <c:v>25.370000999999998</c:v>
                </c:pt>
                <c:pt idx="932">
                  <c:v>24.08</c:v>
                </c:pt>
                <c:pt idx="933">
                  <c:v>23.34</c:v>
                </c:pt>
                <c:pt idx="934">
                  <c:v>22.969999000000001</c:v>
                </c:pt>
                <c:pt idx="935">
                  <c:v>22.639999</c:v>
                </c:pt>
                <c:pt idx="936">
                  <c:v>21.98</c:v>
                </c:pt>
                <c:pt idx="937">
                  <c:v>23.25</c:v>
                </c:pt>
                <c:pt idx="938">
                  <c:v>24</c:v>
                </c:pt>
                <c:pt idx="939">
                  <c:v>26.93</c:v>
                </c:pt>
                <c:pt idx="940">
                  <c:v>27.299999</c:v>
                </c:pt>
                <c:pt idx="941">
                  <c:v>26.68</c:v>
                </c:pt>
                <c:pt idx="942">
                  <c:v>26.15</c:v>
                </c:pt>
                <c:pt idx="943">
                  <c:v>26.690000999999999</c:v>
                </c:pt>
                <c:pt idx="944">
                  <c:v>27.139999</c:v>
                </c:pt>
                <c:pt idx="945">
                  <c:v>27.200001</c:v>
                </c:pt>
                <c:pt idx="946">
                  <c:v>26.809999000000001</c:v>
                </c:pt>
                <c:pt idx="947">
                  <c:v>25.75</c:v>
                </c:pt>
                <c:pt idx="948">
                  <c:v>25.74</c:v>
                </c:pt>
                <c:pt idx="949">
                  <c:v>25.780000999999999</c:v>
                </c:pt>
                <c:pt idx="950">
                  <c:v>25.27</c:v>
                </c:pt>
                <c:pt idx="951">
                  <c:v>25</c:v>
                </c:pt>
                <c:pt idx="952">
                  <c:v>25.4</c:v>
                </c:pt>
                <c:pt idx="953">
                  <c:v>25.719999000000001</c:v>
                </c:pt>
                <c:pt idx="954">
                  <c:v>25.379999000000002</c:v>
                </c:pt>
                <c:pt idx="955">
                  <c:v>26</c:v>
                </c:pt>
                <c:pt idx="956">
                  <c:v>25.59</c:v>
                </c:pt>
                <c:pt idx="957">
                  <c:v>25.139999</c:v>
                </c:pt>
                <c:pt idx="958">
                  <c:v>25.040001</c:v>
                </c:pt>
                <c:pt idx="959">
                  <c:v>24.67</c:v>
                </c:pt>
                <c:pt idx="960">
                  <c:v>23.42</c:v>
                </c:pt>
                <c:pt idx="961">
                  <c:v>23.719999000000001</c:v>
                </c:pt>
                <c:pt idx="962">
                  <c:v>22.6</c:v>
                </c:pt>
                <c:pt idx="963">
                  <c:v>23.950001</c:v>
                </c:pt>
                <c:pt idx="964">
                  <c:v>24.799999</c:v>
                </c:pt>
                <c:pt idx="965">
                  <c:v>24.42</c:v>
                </c:pt>
                <c:pt idx="966">
                  <c:v>25.299999</c:v>
                </c:pt>
                <c:pt idx="967">
                  <c:v>25.540001</c:v>
                </c:pt>
                <c:pt idx="968">
                  <c:v>26.16</c:v>
                </c:pt>
                <c:pt idx="969">
                  <c:v>25.610001</c:v>
                </c:pt>
                <c:pt idx="970">
                  <c:v>25.42</c:v>
                </c:pt>
                <c:pt idx="971">
                  <c:v>25.17</c:v>
                </c:pt>
                <c:pt idx="972">
                  <c:v>24.41</c:v>
                </c:pt>
                <c:pt idx="973">
                  <c:v>25.360001</c:v>
                </c:pt>
                <c:pt idx="974">
                  <c:v>23.879999000000002</c:v>
                </c:pt>
                <c:pt idx="975">
                  <c:v>24.34</c:v>
                </c:pt>
                <c:pt idx="976">
                  <c:v>24.65</c:v>
                </c:pt>
                <c:pt idx="977">
                  <c:v>24.02</c:v>
                </c:pt>
                <c:pt idx="978">
                  <c:v>23.83</c:v>
                </c:pt>
                <c:pt idx="979">
                  <c:v>23.18</c:v>
                </c:pt>
                <c:pt idx="980">
                  <c:v>22.73</c:v>
                </c:pt>
                <c:pt idx="981">
                  <c:v>22.41</c:v>
                </c:pt>
                <c:pt idx="982">
                  <c:v>23.4</c:v>
                </c:pt>
                <c:pt idx="983">
                  <c:v>23.6</c:v>
                </c:pt>
                <c:pt idx="984">
                  <c:v>23.370000999999998</c:v>
                </c:pt>
                <c:pt idx="985">
                  <c:v>23.530000999999999</c:v>
                </c:pt>
                <c:pt idx="986">
                  <c:v>23.950001</c:v>
                </c:pt>
                <c:pt idx="987">
                  <c:v>23.9</c:v>
                </c:pt>
                <c:pt idx="988">
                  <c:v>23.530000999999999</c:v>
                </c:pt>
                <c:pt idx="989">
                  <c:v>24.09</c:v>
                </c:pt>
                <c:pt idx="990">
                  <c:v>24.790001</c:v>
                </c:pt>
                <c:pt idx="991">
                  <c:v>24.809999000000001</c:v>
                </c:pt>
                <c:pt idx="992">
                  <c:v>24.790001</c:v>
                </c:pt>
                <c:pt idx="993">
                  <c:v>23.52</c:v>
                </c:pt>
                <c:pt idx="994">
                  <c:v>22.17</c:v>
                </c:pt>
                <c:pt idx="995">
                  <c:v>22.92</c:v>
                </c:pt>
                <c:pt idx="996">
                  <c:v>22.370000999999998</c:v>
                </c:pt>
                <c:pt idx="997">
                  <c:v>21.860001</c:v>
                </c:pt>
                <c:pt idx="998">
                  <c:v>20.440000999999999</c:v>
                </c:pt>
                <c:pt idx="999">
                  <c:v>19.959999</c:v>
                </c:pt>
                <c:pt idx="1000">
                  <c:v>20.370000999999998</c:v>
                </c:pt>
                <c:pt idx="1001">
                  <c:v>20.5</c:v>
                </c:pt>
                <c:pt idx="1002">
                  <c:v>22.459999</c:v>
                </c:pt>
                <c:pt idx="1003">
                  <c:v>22.15</c:v>
                </c:pt>
                <c:pt idx="1004">
                  <c:v>22.129999000000002</c:v>
                </c:pt>
                <c:pt idx="1005">
                  <c:v>21.719999000000001</c:v>
                </c:pt>
                <c:pt idx="1006">
                  <c:v>20.41</c:v>
                </c:pt>
                <c:pt idx="1007">
                  <c:v>19</c:v>
                </c:pt>
                <c:pt idx="1008">
                  <c:v>19.969999000000001</c:v>
                </c:pt>
                <c:pt idx="1009">
                  <c:v>19.98</c:v>
                </c:pt>
                <c:pt idx="1010">
                  <c:v>20.129999000000002</c:v>
                </c:pt>
                <c:pt idx="1011">
                  <c:v>20.76</c:v>
                </c:pt>
                <c:pt idx="1012">
                  <c:v>21.700001</c:v>
                </c:pt>
                <c:pt idx="1013">
                  <c:v>22.15</c:v>
                </c:pt>
                <c:pt idx="1014">
                  <c:v>21.02</c:v>
                </c:pt>
                <c:pt idx="1015">
                  <c:v>20.83</c:v>
                </c:pt>
                <c:pt idx="1016">
                  <c:v>20.51</c:v>
                </c:pt>
                <c:pt idx="1017">
                  <c:v>19.360001</c:v>
                </c:pt>
                <c:pt idx="1018">
                  <c:v>19.459999</c:v>
                </c:pt>
                <c:pt idx="1019">
                  <c:v>19.66</c:v>
                </c:pt>
                <c:pt idx="1020">
                  <c:v>20.940000999999999</c:v>
                </c:pt>
                <c:pt idx="1021">
                  <c:v>21</c:v>
                </c:pt>
                <c:pt idx="1022">
                  <c:v>20.790001</c:v>
                </c:pt>
                <c:pt idx="1023">
                  <c:v>20.709999</c:v>
                </c:pt>
                <c:pt idx="1024">
                  <c:v>20.98</c:v>
                </c:pt>
                <c:pt idx="1025">
                  <c:v>20.290001</c:v>
                </c:pt>
                <c:pt idx="1026">
                  <c:v>20.559999000000001</c:v>
                </c:pt>
                <c:pt idx="1027">
                  <c:v>19.790001</c:v>
                </c:pt>
                <c:pt idx="1028">
                  <c:v>19.950001</c:v>
                </c:pt>
                <c:pt idx="1029">
                  <c:v>19.02</c:v>
                </c:pt>
                <c:pt idx="1030">
                  <c:v>18.360001</c:v>
                </c:pt>
                <c:pt idx="1031">
                  <c:v>18.030000999999999</c:v>
                </c:pt>
                <c:pt idx="1032">
                  <c:v>17.98</c:v>
                </c:pt>
                <c:pt idx="1033">
                  <c:v>18.760000000000002</c:v>
                </c:pt>
                <c:pt idx="1034">
                  <c:v>18.700001</c:v>
                </c:pt>
                <c:pt idx="1035">
                  <c:v>17.739999999999998</c:v>
                </c:pt>
                <c:pt idx="1036">
                  <c:v>17.139999</c:v>
                </c:pt>
                <c:pt idx="1037">
                  <c:v>16.84</c:v>
                </c:pt>
                <c:pt idx="1038">
                  <c:v>16.790001</c:v>
                </c:pt>
                <c:pt idx="1039">
                  <c:v>17.02</c:v>
                </c:pt>
                <c:pt idx="1040">
                  <c:v>18.030000999999999</c:v>
                </c:pt>
                <c:pt idx="1041">
                  <c:v>16.870000999999998</c:v>
                </c:pt>
                <c:pt idx="1042">
                  <c:v>16.850000000000001</c:v>
                </c:pt>
                <c:pt idx="1043">
                  <c:v>17.41</c:v>
                </c:pt>
                <c:pt idx="1044">
                  <c:v>17.399999999999999</c:v>
                </c:pt>
                <c:pt idx="1045">
                  <c:v>16.950001</c:v>
                </c:pt>
                <c:pt idx="1046">
                  <c:v>17.670000000000002</c:v>
                </c:pt>
                <c:pt idx="1047">
                  <c:v>16.889999</c:v>
                </c:pt>
                <c:pt idx="1048">
                  <c:v>17.43</c:v>
                </c:pt>
                <c:pt idx="1049">
                  <c:v>17.690000999999999</c:v>
                </c:pt>
                <c:pt idx="1050">
                  <c:v>17.399999999999999</c:v>
                </c:pt>
                <c:pt idx="1051">
                  <c:v>16.73</c:v>
                </c:pt>
                <c:pt idx="1052">
                  <c:v>15.25</c:v>
                </c:pt>
                <c:pt idx="1053">
                  <c:v>15.01</c:v>
                </c:pt>
                <c:pt idx="1054">
                  <c:v>15.05</c:v>
                </c:pt>
                <c:pt idx="1055">
                  <c:v>15.45</c:v>
                </c:pt>
                <c:pt idx="1056">
                  <c:v>16.190000999999999</c:v>
                </c:pt>
                <c:pt idx="1057">
                  <c:v>18.049999</c:v>
                </c:pt>
                <c:pt idx="1058">
                  <c:v>17.239999999999998</c:v>
                </c:pt>
                <c:pt idx="1059">
                  <c:v>16.709999</c:v>
                </c:pt>
                <c:pt idx="1060">
                  <c:v>17.040001</c:v>
                </c:pt>
                <c:pt idx="1061">
                  <c:v>17.52</c:v>
                </c:pt>
                <c:pt idx="1062">
                  <c:v>16.969999000000001</c:v>
                </c:pt>
                <c:pt idx="1063">
                  <c:v>17.52</c:v>
                </c:pt>
                <c:pt idx="1064">
                  <c:v>18.260000000000002</c:v>
                </c:pt>
                <c:pt idx="1065">
                  <c:v>17.469999000000001</c:v>
                </c:pt>
                <c:pt idx="1066">
                  <c:v>17.170000000000002</c:v>
                </c:pt>
                <c:pt idx="1067">
                  <c:v>17.709999</c:v>
                </c:pt>
                <c:pt idx="1068">
                  <c:v>18.09</c:v>
                </c:pt>
                <c:pt idx="1069">
                  <c:v>18.049999</c:v>
                </c:pt>
                <c:pt idx="1070">
                  <c:v>18.290001</c:v>
                </c:pt>
                <c:pt idx="1071">
                  <c:v>18.02</c:v>
                </c:pt>
                <c:pt idx="1072">
                  <c:v>17.059999000000001</c:v>
                </c:pt>
                <c:pt idx="1073">
                  <c:v>16.82</c:v>
                </c:pt>
                <c:pt idx="1074">
                  <c:v>16.760000000000002</c:v>
                </c:pt>
                <c:pt idx="1075">
                  <c:v>16.66</c:v>
                </c:pt>
                <c:pt idx="1076">
                  <c:v>15.54</c:v>
                </c:pt>
                <c:pt idx="1077">
                  <c:v>15.09</c:v>
                </c:pt>
                <c:pt idx="1078">
                  <c:v>15.29</c:v>
                </c:pt>
                <c:pt idx="1079">
                  <c:v>16.09</c:v>
                </c:pt>
                <c:pt idx="1080">
                  <c:v>15.25</c:v>
                </c:pt>
                <c:pt idx="1081">
                  <c:v>14.81</c:v>
                </c:pt>
                <c:pt idx="1082">
                  <c:v>14.96</c:v>
                </c:pt>
                <c:pt idx="1083">
                  <c:v>15</c:v>
                </c:pt>
                <c:pt idx="1084">
                  <c:v>14.77</c:v>
                </c:pt>
                <c:pt idx="1085">
                  <c:v>14.97</c:v>
                </c:pt>
                <c:pt idx="1086">
                  <c:v>15.12</c:v>
                </c:pt>
                <c:pt idx="1087">
                  <c:v>15.31</c:v>
                </c:pt>
                <c:pt idx="1088">
                  <c:v>14.9</c:v>
                </c:pt>
                <c:pt idx="1089">
                  <c:v>14.78</c:v>
                </c:pt>
                <c:pt idx="1090">
                  <c:v>14.58</c:v>
                </c:pt>
                <c:pt idx="1091">
                  <c:v>14.7</c:v>
                </c:pt>
                <c:pt idx="1092">
                  <c:v>14.34</c:v>
                </c:pt>
                <c:pt idx="1093">
                  <c:v>14.45</c:v>
                </c:pt>
                <c:pt idx="1094">
                  <c:v>14.44</c:v>
                </c:pt>
                <c:pt idx="1095">
                  <c:v>14.95</c:v>
                </c:pt>
                <c:pt idx="1096">
                  <c:v>16.440000999999999</c:v>
                </c:pt>
                <c:pt idx="1097">
                  <c:v>16.860001</c:v>
                </c:pt>
                <c:pt idx="1098">
                  <c:v>16.899999999999999</c:v>
                </c:pt>
                <c:pt idx="1099">
                  <c:v>16.540001</c:v>
                </c:pt>
                <c:pt idx="1100">
                  <c:v>17.02</c:v>
                </c:pt>
                <c:pt idx="1101">
                  <c:v>18.649999999999999</c:v>
                </c:pt>
                <c:pt idx="1102">
                  <c:v>18.010000000000002</c:v>
                </c:pt>
                <c:pt idx="1103">
                  <c:v>18.120000999999998</c:v>
                </c:pt>
                <c:pt idx="1104">
                  <c:v>17.629999000000002</c:v>
                </c:pt>
                <c:pt idx="1105">
                  <c:v>17.809999000000001</c:v>
                </c:pt>
                <c:pt idx="1106">
                  <c:v>18.149999999999999</c:v>
                </c:pt>
                <c:pt idx="1107">
                  <c:v>18.059999000000001</c:v>
                </c:pt>
                <c:pt idx="1108">
                  <c:v>16.379999000000002</c:v>
                </c:pt>
                <c:pt idx="1109">
                  <c:v>16.32</c:v>
                </c:pt>
                <c:pt idx="1110">
                  <c:v>15.49</c:v>
                </c:pt>
                <c:pt idx="1111">
                  <c:v>14.72</c:v>
                </c:pt>
                <c:pt idx="1112">
                  <c:v>13.99</c:v>
                </c:pt>
                <c:pt idx="1113">
                  <c:v>13.48</c:v>
                </c:pt>
                <c:pt idx="1114">
                  <c:v>13.68</c:v>
                </c:pt>
                <c:pt idx="1115">
                  <c:v>13.47</c:v>
                </c:pt>
                <c:pt idx="1116">
                  <c:v>12.75</c:v>
                </c:pt>
                <c:pt idx="1117">
                  <c:v>11.39</c:v>
                </c:pt>
                <c:pt idx="1118">
                  <c:v>11.13</c:v>
                </c:pt>
                <c:pt idx="1119">
                  <c:v>11.08</c:v>
                </c:pt>
                <c:pt idx="1120">
                  <c:v>11.31</c:v>
                </c:pt>
                <c:pt idx="1121">
                  <c:v>10.7</c:v>
                </c:pt>
                <c:pt idx="1122">
                  <c:v>11.17</c:v>
                </c:pt>
                <c:pt idx="1123">
                  <c:v>11.99</c:v>
                </c:pt>
                <c:pt idx="1124">
                  <c:v>11.82</c:v>
                </c:pt>
                <c:pt idx="1125">
                  <c:v>11.97</c:v>
                </c:pt>
                <c:pt idx="1126">
                  <c:v>12.52</c:v>
                </c:pt>
                <c:pt idx="1127">
                  <c:v>13.34</c:v>
                </c:pt>
                <c:pt idx="1128">
                  <c:v>13.3</c:v>
                </c:pt>
                <c:pt idx="1129">
                  <c:v>13.26</c:v>
                </c:pt>
                <c:pt idx="1130">
                  <c:v>12.5</c:v>
                </c:pt>
                <c:pt idx="1131">
                  <c:v>13.44</c:v>
                </c:pt>
                <c:pt idx="1132">
                  <c:v>13.02</c:v>
                </c:pt>
                <c:pt idx="1133">
                  <c:v>13.32</c:v>
                </c:pt>
                <c:pt idx="1134">
                  <c:v>13.5</c:v>
                </c:pt>
                <c:pt idx="1135">
                  <c:v>13.5</c:v>
                </c:pt>
                <c:pt idx="1136">
                  <c:v>12.83</c:v>
                </c:pt>
                <c:pt idx="1137">
                  <c:v>12.5</c:v>
                </c:pt>
                <c:pt idx="1138">
                  <c:v>12.01</c:v>
                </c:pt>
                <c:pt idx="1139">
                  <c:v>12.2</c:v>
                </c:pt>
                <c:pt idx="1140">
                  <c:v>13.19</c:v>
                </c:pt>
                <c:pt idx="1141">
                  <c:v>13.41</c:v>
                </c:pt>
                <c:pt idx="1142">
                  <c:v>14.24</c:v>
                </c:pt>
                <c:pt idx="1143">
                  <c:v>13.96</c:v>
                </c:pt>
                <c:pt idx="1144">
                  <c:v>14.06</c:v>
                </c:pt>
                <c:pt idx="1145">
                  <c:v>13.71</c:v>
                </c:pt>
                <c:pt idx="1146">
                  <c:v>13.84</c:v>
                </c:pt>
                <c:pt idx="1147">
                  <c:v>13.49</c:v>
                </c:pt>
                <c:pt idx="1148">
                  <c:v>12.56</c:v>
                </c:pt>
                <c:pt idx="1149">
                  <c:v>12.97</c:v>
                </c:pt>
                <c:pt idx="1150">
                  <c:v>13.34</c:v>
                </c:pt>
                <c:pt idx="1151">
                  <c:v>13.61</c:v>
                </c:pt>
                <c:pt idx="1152">
                  <c:v>13.89</c:v>
                </c:pt>
                <c:pt idx="1153">
                  <c:v>12.98</c:v>
                </c:pt>
                <c:pt idx="1154">
                  <c:v>13.14</c:v>
                </c:pt>
                <c:pt idx="1155">
                  <c:v>13.4</c:v>
                </c:pt>
                <c:pt idx="1156">
                  <c:v>14.06</c:v>
                </c:pt>
                <c:pt idx="1157">
                  <c:v>14.48</c:v>
                </c:pt>
                <c:pt idx="1158">
                  <c:v>14.85</c:v>
                </c:pt>
                <c:pt idx="1159">
                  <c:v>14.05</c:v>
                </c:pt>
                <c:pt idx="1160">
                  <c:v>13.71</c:v>
                </c:pt>
                <c:pt idx="1161">
                  <c:v>14.1</c:v>
                </c:pt>
                <c:pt idx="1162">
                  <c:v>14.84</c:v>
                </c:pt>
                <c:pt idx="1163">
                  <c:v>14.08</c:v>
                </c:pt>
                <c:pt idx="1164">
                  <c:v>14.9</c:v>
                </c:pt>
                <c:pt idx="1165">
                  <c:v>14.73</c:v>
                </c:pt>
                <c:pt idx="1166">
                  <c:v>14.98</c:v>
                </c:pt>
                <c:pt idx="1167">
                  <c:v>15.63</c:v>
                </c:pt>
                <c:pt idx="1168">
                  <c:v>15.02</c:v>
                </c:pt>
                <c:pt idx="1169">
                  <c:v>15.05</c:v>
                </c:pt>
                <c:pt idx="1170">
                  <c:v>15.05</c:v>
                </c:pt>
                <c:pt idx="1171">
                  <c:v>15.41</c:v>
                </c:pt>
                <c:pt idx="1172">
                  <c:v>14.8</c:v>
                </c:pt>
                <c:pt idx="1173">
                  <c:v>14.87</c:v>
                </c:pt>
                <c:pt idx="1174">
                  <c:v>14.79</c:v>
                </c:pt>
                <c:pt idx="1175">
                  <c:v>14.79</c:v>
                </c:pt>
                <c:pt idx="1176">
                  <c:v>16.139999</c:v>
                </c:pt>
                <c:pt idx="1177">
                  <c:v>15.73</c:v>
                </c:pt>
                <c:pt idx="1178">
                  <c:v>16.790001</c:v>
                </c:pt>
                <c:pt idx="1179">
                  <c:v>16.809999000000001</c:v>
                </c:pt>
                <c:pt idx="1180">
                  <c:v>17.079999999999998</c:v>
                </c:pt>
                <c:pt idx="1181">
                  <c:v>17.59</c:v>
                </c:pt>
                <c:pt idx="1182">
                  <c:v>17.66</c:v>
                </c:pt>
                <c:pt idx="1183">
                  <c:v>17.790001</c:v>
                </c:pt>
                <c:pt idx="1184">
                  <c:v>16.629999000000002</c:v>
                </c:pt>
                <c:pt idx="1185">
                  <c:v>16.940000999999999</c:v>
                </c:pt>
                <c:pt idx="1186">
                  <c:v>16.02</c:v>
                </c:pt>
                <c:pt idx="1187">
                  <c:v>15.91</c:v>
                </c:pt>
                <c:pt idx="1188">
                  <c:v>15.74</c:v>
                </c:pt>
                <c:pt idx="1189">
                  <c:v>14.7</c:v>
                </c:pt>
                <c:pt idx="1190">
                  <c:v>14.07</c:v>
                </c:pt>
                <c:pt idx="1191">
                  <c:v>14.11</c:v>
                </c:pt>
                <c:pt idx="1192">
                  <c:v>14.38</c:v>
                </c:pt>
                <c:pt idx="1193">
                  <c:v>14.15</c:v>
                </c:pt>
                <c:pt idx="1194">
                  <c:v>13.77</c:v>
                </c:pt>
                <c:pt idx="1195">
                  <c:v>13.49</c:v>
                </c:pt>
                <c:pt idx="1196">
                  <c:v>13.33</c:v>
                </c:pt>
                <c:pt idx="1197">
                  <c:v>13.1</c:v>
                </c:pt>
                <c:pt idx="1198">
                  <c:v>13</c:v>
                </c:pt>
                <c:pt idx="1199">
                  <c:v>12.74</c:v>
                </c:pt>
                <c:pt idx="1200">
                  <c:v>12.32</c:v>
                </c:pt>
                <c:pt idx="1201">
                  <c:v>12.43</c:v>
                </c:pt>
                <c:pt idx="1202">
                  <c:v>12.06</c:v>
                </c:pt>
                <c:pt idx="1203">
                  <c:v>11.89</c:v>
                </c:pt>
                <c:pt idx="1204">
                  <c:v>12.06</c:v>
                </c:pt>
                <c:pt idx="1205">
                  <c:v>12.12</c:v>
                </c:pt>
                <c:pt idx="1206">
                  <c:v>11.77</c:v>
                </c:pt>
                <c:pt idx="1207">
                  <c:v>11.39</c:v>
                </c:pt>
                <c:pt idx="1208">
                  <c:v>11.74</c:v>
                </c:pt>
                <c:pt idx="1209">
                  <c:v>11.71</c:v>
                </c:pt>
                <c:pt idx="1210">
                  <c:v>11.54</c:v>
                </c:pt>
                <c:pt idx="1211">
                  <c:v>10.99</c:v>
                </c:pt>
                <c:pt idx="1212">
                  <c:v>11.2</c:v>
                </c:pt>
                <c:pt idx="1213">
                  <c:v>11.01</c:v>
                </c:pt>
                <c:pt idx="1214">
                  <c:v>11</c:v>
                </c:pt>
                <c:pt idx="1215">
                  <c:v>11.46</c:v>
                </c:pt>
                <c:pt idx="1216">
                  <c:v>11.37</c:v>
                </c:pt>
                <c:pt idx="1217">
                  <c:v>12.1</c:v>
                </c:pt>
                <c:pt idx="1218">
                  <c:v>12.51</c:v>
                </c:pt>
                <c:pt idx="1219">
                  <c:v>11.95</c:v>
                </c:pt>
                <c:pt idx="1220">
                  <c:v>11.67</c:v>
                </c:pt>
                <c:pt idx="1221">
                  <c:v>11.33</c:v>
                </c:pt>
                <c:pt idx="1222">
                  <c:v>11.04</c:v>
                </c:pt>
                <c:pt idx="1223">
                  <c:v>10.87</c:v>
                </c:pt>
                <c:pt idx="1224">
                  <c:v>10.58</c:v>
                </c:pt>
                <c:pt idx="1225">
                  <c:v>10.72</c:v>
                </c:pt>
                <c:pt idx="1226">
                  <c:v>10.79</c:v>
                </c:pt>
                <c:pt idx="1227">
                  <c:v>10.99</c:v>
                </c:pt>
                <c:pt idx="1228">
                  <c:v>11.3</c:v>
                </c:pt>
                <c:pt idx="1229">
                  <c:v>11.89</c:v>
                </c:pt>
                <c:pt idx="1230">
                  <c:v>11.6</c:v>
                </c:pt>
                <c:pt idx="1231">
                  <c:v>11.4</c:v>
                </c:pt>
                <c:pt idx="1232">
                  <c:v>11.21</c:v>
                </c:pt>
                <c:pt idx="1233">
                  <c:v>10.94</c:v>
                </c:pt>
                <c:pt idx="1234">
                  <c:v>11.17</c:v>
                </c:pt>
                <c:pt idx="1235">
                  <c:v>11.35</c:v>
                </c:pt>
                <c:pt idx="1236">
                  <c:v>11.11</c:v>
                </c:pt>
                <c:pt idx="1237">
                  <c:v>11.1</c:v>
                </c:pt>
                <c:pt idx="1238">
                  <c:v>11.55</c:v>
                </c:pt>
                <c:pt idx="1239">
                  <c:v>11.06</c:v>
                </c:pt>
                <c:pt idx="1240">
                  <c:v>11.08</c:v>
                </c:pt>
                <c:pt idx="1241">
                  <c:v>11.38</c:v>
                </c:pt>
                <c:pt idx="1242">
                  <c:v>11.52</c:v>
                </c:pt>
                <c:pt idx="1243">
                  <c:v>11.82</c:v>
                </c:pt>
                <c:pt idx="1244">
                  <c:v>12.24</c:v>
                </c:pt>
                <c:pt idx="1245">
                  <c:v>12.67</c:v>
                </c:pt>
                <c:pt idx="1246">
                  <c:v>12.82</c:v>
                </c:pt>
                <c:pt idx="1247">
                  <c:v>12.32</c:v>
                </c:pt>
                <c:pt idx="1248">
                  <c:v>13.11</c:v>
                </c:pt>
                <c:pt idx="1249">
                  <c:v>12.44</c:v>
                </c:pt>
                <c:pt idx="1250">
                  <c:v>12.2</c:v>
                </c:pt>
                <c:pt idx="1251">
                  <c:v>12.55</c:v>
                </c:pt>
                <c:pt idx="1252">
                  <c:v>12.92</c:v>
                </c:pt>
                <c:pt idx="1253">
                  <c:v>13.3</c:v>
                </c:pt>
                <c:pt idx="1254">
                  <c:v>13</c:v>
                </c:pt>
                <c:pt idx="1255">
                  <c:v>12.6</c:v>
                </c:pt>
                <c:pt idx="1256">
                  <c:v>13</c:v>
                </c:pt>
                <c:pt idx="1257">
                  <c:v>12.88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B9-4990-B722-3DBD1683D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566000"/>
        <c:axId val="630564360"/>
      </c:lineChart>
      <c:lineChart>
        <c:grouping val="standard"/>
        <c:varyColors val="0"/>
        <c:ser>
          <c:idx val="6"/>
          <c:order val="6"/>
          <c:tx>
            <c:strRef>
              <c:f>'Sears-Stocks'!$H$1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'Sears-Stocks'!$H$2:$H$1258</c:f>
              <c:numCache>
                <c:formatCode>General</c:formatCode>
                <c:ptCount val="1257"/>
                <c:pt idx="1">
                  <c:v>1.8614850291622308E-2</c:v>
                </c:pt>
                <c:pt idx="2">
                  <c:v>1.2557407460670645E-2</c:v>
                </c:pt>
                <c:pt idx="3">
                  <c:v>1.1568612041438303E-2</c:v>
                </c:pt>
                <c:pt idx="4">
                  <c:v>8.3001967744563507E-3</c:v>
                </c:pt>
                <c:pt idx="5">
                  <c:v>-3.6190169842809219E-2</c:v>
                </c:pt>
                <c:pt idx="6">
                  <c:v>-2.3938681395485505E-2</c:v>
                </c:pt>
                <c:pt idx="7">
                  <c:v>-6.1635612959082828E-3</c:v>
                </c:pt>
                <c:pt idx="8">
                  <c:v>-5.2586525107795518E-2</c:v>
                </c:pt>
                <c:pt idx="9">
                  <c:v>-4.84457683155377E-2</c:v>
                </c:pt>
                <c:pt idx="10">
                  <c:v>-1.5757590002780267E-2</c:v>
                </c:pt>
                <c:pt idx="11">
                  <c:v>-8.7282183532543745E-2</c:v>
                </c:pt>
                <c:pt idx="12">
                  <c:v>-2.1237777155774337E-2</c:v>
                </c:pt>
                <c:pt idx="13">
                  <c:v>1.9286141504704618E-2</c:v>
                </c:pt>
                <c:pt idx="14">
                  <c:v>-2.6169670128526595E-2</c:v>
                </c:pt>
                <c:pt idx="15">
                  <c:v>2.0728357347676307E-2</c:v>
                </c:pt>
                <c:pt idx="16">
                  <c:v>6.545576627724959E-4</c:v>
                </c:pt>
                <c:pt idx="17">
                  <c:v>-0.31741833183929247</c:v>
                </c:pt>
                <c:pt idx="18">
                  <c:v>-1.4989891871032062E-3</c:v>
                </c:pt>
                <c:pt idx="19">
                  <c:v>-1.2985228204951583E-2</c:v>
                </c:pt>
                <c:pt idx="20">
                  <c:v>-3.4635557868099111E-2</c:v>
                </c:pt>
                <c:pt idx="21">
                  <c:v>-1.1074290800150882E-2</c:v>
                </c:pt>
                <c:pt idx="22">
                  <c:v>-2.0248124615093854E-2</c:v>
                </c:pt>
                <c:pt idx="23">
                  <c:v>-2.2325296531024313E-2</c:v>
                </c:pt>
                <c:pt idx="24">
                  <c:v>-3.1020701852534409E-2</c:v>
                </c:pt>
                <c:pt idx="25">
                  <c:v>1.664159460070001E-2</c:v>
                </c:pt>
                <c:pt idx="26">
                  <c:v>2.5604056581678147E-2</c:v>
                </c:pt>
                <c:pt idx="27">
                  <c:v>7.7058320484524587E-2</c:v>
                </c:pt>
                <c:pt idx="28">
                  <c:v>3.2887852749865928E-2</c:v>
                </c:pt>
                <c:pt idx="29">
                  <c:v>-1.3025613802434671E-2</c:v>
                </c:pt>
                <c:pt idx="30">
                  <c:v>9.080328329923483E-2</c:v>
                </c:pt>
                <c:pt idx="31">
                  <c:v>7.190927564968938E-2</c:v>
                </c:pt>
                <c:pt idx="32">
                  <c:v>9.3259234227987126E-2</c:v>
                </c:pt>
                <c:pt idx="33">
                  <c:v>0.12251358060032394</c:v>
                </c:pt>
                <c:pt idx="34">
                  <c:v>-3.3409057418218355E-2</c:v>
                </c:pt>
                <c:pt idx="35">
                  <c:v>-3.4563887469498816E-2</c:v>
                </c:pt>
                <c:pt idx="36">
                  <c:v>-2.0077916614899407E-2</c:v>
                </c:pt>
                <c:pt idx="37">
                  <c:v>-1.1882245494342051E-2</c:v>
                </c:pt>
                <c:pt idx="38">
                  <c:v>-6.3347914140561958E-3</c:v>
                </c:pt>
                <c:pt idx="39">
                  <c:v>-6.8115903987637279E-4</c:v>
                </c:pt>
                <c:pt idx="40">
                  <c:v>-4.3873793296753429E-2</c:v>
                </c:pt>
                <c:pt idx="41">
                  <c:v>-4.5190348823470226E-3</c:v>
                </c:pt>
                <c:pt idx="42">
                  <c:v>4.7663908182980021E-4</c:v>
                </c:pt>
                <c:pt idx="43">
                  <c:v>5.9432665729555446E-2</c:v>
                </c:pt>
                <c:pt idx="44">
                  <c:v>2.2444493992299468E-4</c:v>
                </c:pt>
                <c:pt idx="45">
                  <c:v>5.9898145385051463E-2</c:v>
                </c:pt>
                <c:pt idx="46">
                  <c:v>3.1220024191800578E-2</c:v>
                </c:pt>
                <c:pt idx="47">
                  <c:v>-8.4371324185692972E-3</c:v>
                </c:pt>
                <c:pt idx="48">
                  <c:v>-1.709087110928692E-2</c:v>
                </c:pt>
                <c:pt idx="49">
                  <c:v>-7.5965741692020838E-3</c:v>
                </c:pt>
                <c:pt idx="50">
                  <c:v>3.2509600740533877E-2</c:v>
                </c:pt>
                <c:pt idx="51">
                  <c:v>7.7500115471757336E-2</c:v>
                </c:pt>
                <c:pt idx="52">
                  <c:v>4.0169045369324696E-2</c:v>
                </c:pt>
                <c:pt idx="53">
                  <c:v>-6.0335176544188199E-3</c:v>
                </c:pt>
                <c:pt idx="54">
                  <c:v>-6.8102462688738929E-2</c:v>
                </c:pt>
                <c:pt idx="55">
                  <c:v>2.2132433330198233E-2</c:v>
                </c:pt>
                <c:pt idx="56">
                  <c:v>0.17112240287123145</c:v>
                </c:pt>
                <c:pt idx="57">
                  <c:v>0.10015278869756436</c:v>
                </c:pt>
                <c:pt idx="58">
                  <c:v>6.5660056525816586E-3</c:v>
                </c:pt>
                <c:pt idx="59">
                  <c:v>-4.3634228452153561E-4</c:v>
                </c:pt>
                <c:pt idx="60">
                  <c:v>1.3440471767992545E-2</c:v>
                </c:pt>
                <c:pt idx="61">
                  <c:v>-6.0475618906225426E-3</c:v>
                </c:pt>
                <c:pt idx="62">
                  <c:v>9.2628154457125342E-2</c:v>
                </c:pt>
                <c:pt idx="63">
                  <c:v>-1.967626067542326E-2</c:v>
                </c:pt>
                <c:pt idx="64">
                  <c:v>-1.4334236951178797E-2</c:v>
                </c:pt>
                <c:pt idx="65">
                  <c:v>6.5164484593808547E-3</c:v>
                </c:pt>
                <c:pt idx="66">
                  <c:v>4.9241153228281563E-2</c:v>
                </c:pt>
                <c:pt idx="67">
                  <c:v>3.605472654126355E-2</c:v>
                </c:pt>
                <c:pt idx="68">
                  <c:v>-3.5024756409990518E-2</c:v>
                </c:pt>
                <c:pt idx="69">
                  <c:v>2.8292413111513745E-2</c:v>
                </c:pt>
                <c:pt idx="70">
                  <c:v>2.5015353002913828E-4</c:v>
                </c:pt>
                <c:pt idx="71">
                  <c:v>4.248144712686959E-2</c:v>
                </c:pt>
                <c:pt idx="72">
                  <c:v>-1.060377878544287E-2</c:v>
                </c:pt>
                <c:pt idx="73">
                  <c:v>-3.3129095410712107E-2</c:v>
                </c:pt>
                <c:pt idx="74">
                  <c:v>1.7515299156216483E-3</c:v>
                </c:pt>
                <c:pt idx="75">
                  <c:v>-4.2255302641410628E-2</c:v>
                </c:pt>
                <c:pt idx="76">
                  <c:v>-3.9904226244449989E-2</c:v>
                </c:pt>
                <c:pt idx="77">
                  <c:v>-1.8213411487736128E-2</c:v>
                </c:pt>
                <c:pt idx="78">
                  <c:v>-8.1871078970797134E-3</c:v>
                </c:pt>
                <c:pt idx="79">
                  <c:v>2.3818804831290764E-2</c:v>
                </c:pt>
                <c:pt idx="80">
                  <c:v>-6.332382568712204E-2</c:v>
                </c:pt>
                <c:pt idx="81">
                  <c:v>-2.109345859099962E-2</c:v>
                </c:pt>
                <c:pt idx="82">
                  <c:v>-1.9432618028866221E-2</c:v>
                </c:pt>
                <c:pt idx="83">
                  <c:v>6.6195767607637596E-3</c:v>
                </c:pt>
                <c:pt idx="84">
                  <c:v>2.033461001788343E-2</c:v>
                </c:pt>
                <c:pt idx="85">
                  <c:v>-7.6937536901460837E-2</c:v>
                </c:pt>
                <c:pt idx="86">
                  <c:v>-1.3257888272821724E-2</c:v>
                </c:pt>
                <c:pt idx="87">
                  <c:v>-1.3273120699707259E-2</c:v>
                </c:pt>
                <c:pt idx="88">
                  <c:v>-3.5492964344279218E-2</c:v>
                </c:pt>
                <c:pt idx="89">
                  <c:v>-9.6701217413410045E-3</c:v>
                </c:pt>
                <c:pt idx="90">
                  <c:v>3.2338127125775052E-3</c:v>
                </c:pt>
                <c:pt idx="91">
                  <c:v>-2.0254725263055294E-2</c:v>
                </c:pt>
                <c:pt idx="92">
                  <c:v>3.9802893950416276E-3</c:v>
                </c:pt>
                <c:pt idx="93">
                  <c:v>-9.0215872418937127E-3</c:v>
                </c:pt>
                <c:pt idx="94">
                  <c:v>-2.4165584404170999E-2</c:v>
                </c:pt>
                <c:pt idx="95">
                  <c:v>-6.2684312962715495E-3</c:v>
                </c:pt>
                <c:pt idx="96">
                  <c:v>-4.6708333831077302E-2</c:v>
                </c:pt>
                <c:pt idx="97">
                  <c:v>-2.1309723195312234E-2</c:v>
                </c:pt>
                <c:pt idx="98">
                  <c:v>-2.7489803055039414E-2</c:v>
                </c:pt>
                <c:pt idx="99">
                  <c:v>3.2285959348211483E-2</c:v>
                </c:pt>
                <c:pt idx="100">
                  <c:v>4.2016648453412743E-3</c:v>
                </c:pt>
                <c:pt idx="101">
                  <c:v>3.4834987926192995E-2</c:v>
                </c:pt>
                <c:pt idx="102">
                  <c:v>-1.0174930123526559E-2</c:v>
                </c:pt>
                <c:pt idx="103">
                  <c:v>0.1430388902500847</c:v>
                </c:pt>
                <c:pt idx="104">
                  <c:v>3.2226514566129956E-4</c:v>
                </c:pt>
                <c:pt idx="105">
                  <c:v>-6.8854797261457268E-2</c:v>
                </c:pt>
                <c:pt idx="106">
                  <c:v>-4.645424838625959E-2</c:v>
                </c:pt>
                <c:pt idx="107">
                  <c:v>-3.4411425810529335E-3</c:v>
                </c:pt>
                <c:pt idx="108">
                  <c:v>-4.3635941973471041E-3</c:v>
                </c:pt>
                <c:pt idx="109">
                  <c:v>1.6385920471616074E-3</c:v>
                </c:pt>
                <c:pt idx="110">
                  <c:v>-1.8196806892665241E-4</c:v>
                </c:pt>
                <c:pt idx="111">
                  <c:v>-5.1075785328050108E-3</c:v>
                </c:pt>
                <c:pt idx="112">
                  <c:v>-3.6692813725441073E-2</c:v>
                </c:pt>
                <c:pt idx="113">
                  <c:v>3.7871483809254047E-3</c:v>
                </c:pt>
                <c:pt idx="114">
                  <c:v>-3.9318988457729569E-2</c:v>
                </c:pt>
                <c:pt idx="115">
                  <c:v>3.0014770598373257E-2</c:v>
                </c:pt>
                <c:pt idx="116">
                  <c:v>-3.6310765726826309E-3</c:v>
                </c:pt>
                <c:pt idx="117">
                  <c:v>6.9158769135220011E-2</c:v>
                </c:pt>
                <c:pt idx="118">
                  <c:v>1.4015990778537378E-2</c:v>
                </c:pt>
                <c:pt idx="119">
                  <c:v>1.2325008155967591E-3</c:v>
                </c:pt>
                <c:pt idx="120">
                  <c:v>-4.232016447478535E-3</c:v>
                </c:pt>
                <c:pt idx="121">
                  <c:v>4.4080206627093938E-3</c:v>
                </c:pt>
                <c:pt idx="122">
                  <c:v>1.1544560894371147E-2</c:v>
                </c:pt>
                <c:pt idx="123">
                  <c:v>-9.4024007592911546E-2</c:v>
                </c:pt>
                <c:pt idx="124">
                  <c:v>-5.7810526651383268E-2</c:v>
                </c:pt>
                <c:pt idx="125">
                  <c:v>-1.9418071132182753E-2</c:v>
                </c:pt>
                <c:pt idx="126">
                  <c:v>-1.1416857155678509E-2</c:v>
                </c:pt>
                <c:pt idx="127">
                  <c:v>-1.0443055892040644E-3</c:v>
                </c:pt>
                <c:pt idx="128">
                  <c:v>5.3506103021731415E-2</c:v>
                </c:pt>
                <c:pt idx="129">
                  <c:v>-2.1814469804723796E-3</c:v>
                </c:pt>
                <c:pt idx="130">
                  <c:v>3.721803304056976E-2</c:v>
                </c:pt>
                <c:pt idx="131">
                  <c:v>-5.5651792475629229E-2</c:v>
                </c:pt>
                <c:pt idx="132">
                  <c:v>2.4174618809048695E-2</c:v>
                </c:pt>
                <c:pt idx="133">
                  <c:v>-3.6587009328726668E-2</c:v>
                </c:pt>
                <c:pt idx="134">
                  <c:v>1.5441225683420646E-2</c:v>
                </c:pt>
                <c:pt idx="135">
                  <c:v>2.9402129429155655E-2</c:v>
                </c:pt>
                <c:pt idx="136">
                  <c:v>1.1290809936404378E-2</c:v>
                </c:pt>
                <c:pt idx="137">
                  <c:v>5.2415324942641159E-2</c:v>
                </c:pt>
                <c:pt idx="138">
                  <c:v>-1.1027018356679335E-3</c:v>
                </c:pt>
                <c:pt idx="139">
                  <c:v>-3.0432632987635717E-2</c:v>
                </c:pt>
                <c:pt idx="140">
                  <c:v>7.9304908958144696E-3</c:v>
                </c:pt>
                <c:pt idx="141">
                  <c:v>-1.573339162220572E-2</c:v>
                </c:pt>
                <c:pt idx="142">
                  <c:v>5.465025848143136E-2</c:v>
                </c:pt>
                <c:pt idx="143">
                  <c:v>2.4127725150208137E-2</c:v>
                </c:pt>
                <c:pt idx="144">
                  <c:v>8.2652250225316286E-3</c:v>
                </c:pt>
                <c:pt idx="145">
                  <c:v>4.452794625714096E-2</c:v>
                </c:pt>
                <c:pt idx="146">
                  <c:v>4.5123990629219761E-3</c:v>
                </c:pt>
                <c:pt idx="147">
                  <c:v>4.3261031858757449E-3</c:v>
                </c:pt>
                <c:pt idx="148">
                  <c:v>2.5894630525109937E-2</c:v>
                </c:pt>
                <c:pt idx="149">
                  <c:v>-1.2699646551247055E-2</c:v>
                </c:pt>
                <c:pt idx="150">
                  <c:v>-4.5077619503654902E-2</c:v>
                </c:pt>
                <c:pt idx="151">
                  <c:v>-1.2071171992589943E-2</c:v>
                </c:pt>
                <c:pt idx="152">
                  <c:v>-2.2102245743324641E-2</c:v>
                </c:pt>
                <c:pt idx="153">
                  <c:v>-5.2806716367744221E-2</c:v>
                </c:pt>
                <c:pt idx="154">
                  <c:v>1.8680660702329792E-3</c:v>
                </c:pt>
                <c:pt idx="155">
                  <c:v>2.0139230462674178E-2</c:v>
                </c:pt>
                <c:pt idx="156">
                  <c:v>-1.585575761319457E-2</c:v>
                </c:pt>
                <c:pt idx="157">
                  <c:v>1.3475061044578653E-2</c:v>
                </c:pt>
                <c:pt idx="158">
                  <c:v>-8.8398590284848033E-3</c:v>
                </c:pt>
                <c:pt idx="159">
                  <c:v>-5.3183851611765129E-2</c:v>
                </c:pt>
                <c:pt idx="160">
                  <c:v>-3.3323188344092675E-2</c:v>
                </c:pt>
                <c:pt idx="161">
                  <c:v>-2.49144916875393E-2</c:v>
                </c:pt>
                <c:pt idx="162">
                  <c:v>9.05732158353857E-3</c:v>
                </c:pt>
                <c:pt idx="163">
                  <c:v>2.7686868842006076E-2</c:v>
                </c:pt>
                <c:pt idx="164">
                  <c:v>3.2937690688798642E-2</c:v>
                </c:pt>
                <c:pt idx="165">
                  <c:v>-3.713215702608328E-2</c:v>
                </c:pt>
                <c:pt idx="166">
                  <c:v>-9.4521497906005537E-3</c:v>
                </c:pt>
                <c:pt idx="167">
                  <c:v>-1.9382414104758092E-2</c:v>
                </c:pt>
                <c:pt idx="168">
                  <c:v>-6.1816282236057678E-4</c:v>
                </c:pt>
                <c:pt idx="169">
                  <c:v>1.6559678309954709E-2</c:v>
                </c:pt>
                <c:pt idx="170">
                  <c:v>2.126456619100919E-2</c:v>
                </c:pt>
                <c:pt idx="171">
                  <c:v>4.4641643831088554E-2</c:v>
                </c:pt>
                <c:pt idx="172">
                  <c:v>-5.711049146359554E-3</c:v>
                </c:pt>
                <c:pt idx="173">
                  <c:v>-3.3190871169213244E-2</c:v>
                </c:pt>
                <c:pt idx="174">
                  <c:v>1.4693212174691012E-2</c:v>
                </c:pt>
                <c:pt idx="175">
                  <c:v>5.5601437926446742E-2</c:v>
                </c:pt>
                <c:pt idx="176">
                  <c:v>1.4790704403756551E-2</c:v>
                </c:pt>
                <c:pt idx="177">
                  <c:v>2.5589642862163569E-2</c:v>
                </c:pt>
                <c:pt idx="178">
                  <c:v>6.3157337762603141E-2</c:v>
                </c:pt>
                <c:pt idx="179">
                  <c:v>-1.3358047425818554E-2</c:v>
                </c:pt>
                <c:pt idx="180">
                  <c:v>-3.7158675036258325E-2</c:v>
                </c:pt>
                <c:pt idx="181">
                  <c:v>-1.635777958594958E-2</c:v>
                </c:pt>
                <c:pt idx="182">
                  <c:v>-8.0121190059797859E-3</c:v>
                </c:pt>
                <c:pt idx="183">
                  <c:v>-2.754795669057309E-2</c:v>
                </c:pt>
                <c:pt idx="184">
                  <c:v>3.7685874586741608E-2</c:v>
                </c:pt>
                <c:pt idx="185">
                  <c:v>-2.309239644006255E-2</c:v>
                </c:pt>
                <c:pt idx="186">
                  <c:v>-4.7195776745342271E-3</c:v>
                </c:pt>
                <c:pt idx="187">
                  <c:v>4.4309411443086803E-2</c:v>
                </c:pt>
                <c:pt idx="188">
                  <c:v>-8.2511708808494649E-2</c:v>
                </c:pt>
                <c:pt idx="189">
                  <c:v>-2.8395219715159009E-3</c:v>
                </c:pt>
                <c:pt idx="190">
                  <c:v>7.3661723806737276E-3</c:v>
                </c:pt>
                <c:pt idx="191">
                  <c:v>-1.9573115132593973E-2</c:v>
                </c:pt>
                <c:pt idx="192">
                  <c:v>9.6164634309669164E-2</c:v>
                </c:pt>
                <c:pt idx="193">
                  <c:v>1.4020194372548868E-2</c:v>
                </c:pt>
                <c:pt idx="194">
                  <c:v>-1.7862279494481478E-2</c:v>
                </c:pt>
                <c:pt idx="195">
                  <c:v>-1.0377379838375209E-2</c:v>
                </c:pt>
                <c:pt idx="196">
                  <c:v>7.3931176875800406E-2</c:v>
                </c:pt>
                <c:pt idx="197">
                  <c:v>-1.7893183442744202E-2</c:v>
                </c:pt>
                <c:pt idx="198">
                  <c:v>3.1105970938105843E-2</c:v>
                </c:pt>
                <c:pt idx="199">
                  <c:v>4.6883720937813461E-3</c:v>
                </c:pt>
                <c:pt idx="200">
                  <c:v>-1.6260532082163354E-2</c:v>
                </c:pt>
                <c:pt idx="201">
                  <c:v>9.7880475497611232E-3</c:v>
                </c:pt>
                <c:pt idx="202">
                  <c:v>-6.9572858103887983E-2</c:v>
                </c:pt>
                <c:pt idx="203">
                  <c:v>8.6640813263108556E-3</c:v>
                </c:pt>
                <c:pt idx="204">
                  <c:v>-1.9512755780255533E-2</c:v>
                </c:pt>
                <c:pt idx="205">
                  <c:v>-2.8371985204193539E-2</c:v>
                </c:pt>
                <c:pt idx="206">
                  <c:v>-7.448485909271451E-3</c:v>
                </c:pt>
                <c:pt idx="207">
                  <c:v>2.7339833656670816E-2</c:v>
                </c:pt>
                <c:pt idx="208">
                  <c:v>-1.5556888730142498E-2</c:v>
                </c:pt>
                <c:pt idx="209">
                  <c:v>-3.4299609855824721E-3</c:v>
                </c:pt>
                <c:pt idx="210">
                  <c:v>1.8067367322582477E-3</c:v>
                </c:pt>
                <c:pt idx="211">
                  <c:v>1.8952805325887369E-2</c:v>
                </c:pt>
                <c:pt idx="212">
                  <c:v>9.3434143523326279E-3</c:v>
                </c:pt>
                <c:pt idx="213">
                  <c:v>-3.691679478868976E-3</c:v>
                </c:pt>
                <c:pt idx="214">
                  <c:v>3.120920663865075E-2</c:v>
                </c:pt>
                <c:pt idx="215">
                  <c:v>5.4477555478170698E-3</c:v>
                </c:pt>
                <c:pt idx="216">
                  <c:v>7.7795324695912422E-3</c:v>
                </c:pt>
                <c:pt idx="217">
                  <c:v>2.5940900941502684E-2</c:v>
                </c:pt>
                <c:pt idx="218">
                  <c:v>-1.6551177696863855E-2</c:v>
                </c:pt>
                <c:pt idx="219">
                  <c:v>6.6533536400681867E-3</c:v>
                </c:pt>
                <c:pt idx="220">
                  <c:v>3.020888287980773E-2</c:v>
                </c:pt>
                <c:pt idx="221">
                  <c:v>-1.1323296629951995E-2</c:v>
                </c:pt>
                <c:pt idx="222">
                  <c:v>-7.5114891003661127E-3</c:v>
                </c:pt>
                <c:pt idx="223">
                  <c:v>-3.8257400872294255E-2</c:v>
                </c:pt>
                <c:pt idx="224">
                  <c:v>1.2859704510239808E-2</c:v>
                </c:pt>
                <c:pt idx="225">
                  <c:v>1.8159582899549529E-2</c:v>
                </c:pt>
                <c:pt idx="226">
                  <c:v>1.7997925468303012E-2</c:v>
                </c:pt>
                <c:pt idx="227">
                  <c:v>2.0066485997516512E-2</c:v>
                </c:pt>
                <c:pt idx="228">
                  <c:v>5.8190946088958355E-2</c:v>
                </c:pt>
                <c:pt idx="229">
                  <c:v>-6.2172167871328718E-2</c:v>
                </c:pt>
                <c:pt idx="230">
                  <c:v>2.9402272727709431E-2</c:v>
                </c:pt>
                <c:pt idx="231">
                  <c:v>-9.339999783447862E-3</c:v>
                </c:pt>
                <c:pt idx="232">
                  <c:v>1.7211062470398632E-2</c:v>
                </c:pt>
                <c:pt idx="233">
                  <c:v>2.5947853148281321E-2</c:v>
                </c:pt>
                <c:pt idx="234">
                  <c:v>-3.9724113694166174E-2</c:v>
                </c:pt>
                <c:pt idx="235">
                  <c:v>-3.6829565557015879E-2</c:v>
                </c:pt>
                <c:pt idx="236">
                  <c:v>1.077617806929773E-2</c:v>
                </c:pt>
                <c:pt idx="237">
                  <c:v>-1.7265463407922323E-2</c:v>
                </c:pt>
                <c:pt idx="238">
                  <c:v>-2.5384581305949491E-2</c:v>
                </c:pt>
                <c:pt idx="239">
                  <c:v>-2.5018217210827833E-2</c:v>
                </c:pt>
                <c:pt idx="240">
                  <c:v>1.0264842612529833E-3</c:v>
                </c:pt>
                <c:pt idx="241">
                  <c:v>-0.20816557721713119</c:v>
                </c:pt>
                <c:pt idx="242">
                  <c:v>7.7608463008465682E-3</c:v>
                </c:pt>
                <c:pt idx="243">
                  <c:v>3.3490510946571496E-2</c:v>
                </c:pt>
                <c:pt idx="244">
                  <c:v>-4.1251357247418158E-2</c:v>
                </c:pt>
                <c:pt idx="245">
                  <c:v>6.3143564761003359E-4</c:v>
                </c:pt>
                <c:pt idx="246">
                  <c:v>-1.2919783700422212E-2</c:v>
                </c:pt>
                <c:pt idx="247">
                  <c:v>-1.8503100843843785E-2</c:v>
                </c:pt>
                <c:pt idx="248">
                  <c:v>-3.4688147086843917E-2</c:v>
                </c:pt>
                <c:pt idx="249">
                  <c:v>-3.1516631421900566E-2</c:v>
                </c:pt>
                <c:pt idx="250">
                  <c:v>-2.5615288080717009E-2</c:v>
                </c:pt>
                <c:pt idx="251">
                  <c:v>2.377530217506676E-3</c:v>
                </c:pt>
                <c:pt idx="252">
                  <c:v>1.8120335241022509E-2</c:v>
                </c:pt>
                <c:pt idx="253">
                  <c:v>-3.9724643615757602E-2</c:v>
                </c:pt>
                <c:pt idx="254">
                  <c:v>-2.3570936821318077E-2</c:v>
                </c:pt>
                <c:pt idx="255">
                  <c:v>6.5159461974887825E-2</c:v>
                </c:pt>
                <c:pt idx="256">
                  <c:v>2.3238190809240496E-2</c:v>
                </c:pt>
                <c:pt idx="257">
                  <c:v>-1.0746751282326709E-2</c:v>
                </c:pt>
                <c:pt idx="258">
                  <c:v>-2.6084370406343167E-2</c:v>
                </c:pt>
                <c:pt idx="259">
                  <c:v>7.0763832757139223E-4</c:v>
                </c:pt>
                <c:pt idx="260">
                  <c:v>-3.5431471101673323E-3</c:v>
                </c:pt>
                <c:pt idx="261">
                  <c:v>4.1938240329617738E-2</c:v>
                </c:pt>
                <c:pt idx="262">
                  <c:v>5.205414668005847E-3</c:v>
                </c:pt>
                <c:pt idx="263">
                  <c:v>-4.5156413141650144E-4</c:v>
                </c:pt>
                <c:pt idx="264">
                  <c:v>-1.1298182197089679E-3</c:v>
                </c:pt>
                <c:pt idx="265">
                  <c:v>-7.9986158478865962E-2</c:v>
                </c:pt>
                <c:pt idx="266">
                  <c:v>-1.1330206075455299E-2</c:v>
                </c:pt>
                <c:pt idx="267">
                  <c:v>-2.4574913672647022E-2</c:v>
                </c:pt>
                <c:pt idx="268">
                  <c:v>-2.2874828340048109E-3</c:v>
                </c:pt>
                <c:pt idx="269">
                  <c:v>5.0761295606741958E-3</c:v>
                </c:pt>
                <c:pt idx="270">
                  <c:v>4.6013565510889642E-2</c:v>
                </c:pt>
                <c:pt idx="271">
                  <c:v>8.1869022458594277E-3</c:v>
                </c:pt>
                <c:pt idx="272">
                  <c:v>1.3339891097051434E-2</c:v>
                </c:pt>
                <c:pt idx="273">
                  <c:v>-1.6577830792243167E-3</c:v>
                </c:pt>
                <c:pt idx="274">
                  <c:v>1.7154700794233882E-2</c:v>
                </c:pt>
                <c:pt idx="275">
                  <c:v>-6.646645981240501E-2</c:v>
                </c:pt>
                <c:pt idx="276">
                  <c:v>1.5075019364533378E-2</c:v>
                </c:pt>
                <c:pt idx="277">
                  <c:v>1.2916047572347942E-2</c:v>
                </c:pt>
                <c:pt idx="278">
                  <c:v>-8.5107387484226298E-3</c:v>
                </c:pt>
                <c:pt idx="279">
                  <c:v>8.5382094067119788E-2</c:v>
                </c:pt>
                <c:pt idx="280">
                  <c:v>-8.5566764756647758E-3</c:v>
                </c:pt>
                <c:pt idx="281">
                  <c:v>2.9194254464684669E-2</c:v>
                </c:pt>
                <c:pt idx="282">
                  <c:v>1.7554925492505699E-3</c:v>
                </c:pt>
                <c:pt idx="283">
                  <c:v>2.2760292971633289E-2</c:v>
                </c:pt>
                <c:pt idx="284">
                  <c:v>-1.8384809125188351E-2</c:v>
                </c:pt>
                <c:pt idx="285">
                  <c:v>-1.6507476033249022E-2</c:v>
                </c:pt>
                <c:pt idx="286">
                  <c:v>7.5171730353781954E-3</c:v>
                </c:pt>
                <c:pt idx="287">
                  <c:v>-6.1865158642873197E-3</c:v>
                </c:pt>
                <c:pt idx="288">
                  <c:v>6.020737897228555E-2</c:v>
                </c:pt>
                <c:pt idx="289">
                  <c:v>-1.1121773084314482E-2</c:v>
                </c:pt>
                <c:pt idx="290">
                  <c:v>-2.1327303125376871E-2</c:v>
                </c:pt>
                <c:pt idx="291">
                  <c:v>1.1999237160467387E-2</c:v>
                </c:pt>
                <c:pt idx="292">
                  <c:v>1.2698636839323499E-2</c:v>
                </c:pt>
                <c:pt idx="293">
                  <c:v>-2.5129089500395566E-2</c:v>
                </c:pt>
                <c:pt idx="294">
                  <c:v>2.133643230303504E-2</c:v>
                </c:pt>
                <c:pt idx="295">
                  <c:v>6.330347423393922E-4</c:v>
                </c:pt>
                <c:pt idx="296">
                  <c:v>-5.7124938326410099E-3</c:v>
                </c:pt>
                <c:pt idx="297">
                  <c:v>6.1344248622050377E-3</c:v>
                </c:pt>
                <c:pt idx="298">
                  <c:v>1.1531674505482613E-2</c:v>
                </c:pt>
                <c:pt idx="299">
                  <c:v>-4.5967246056307764E-3</c:v>
                </c:pt>
                <c:pt idx="300">
                  <c:v>-2.7262090635657237E-3</c:v>
                </c:pt>
                <c:pt idx="301">
                  <c:v>1.7485897731683232E-2</c:v>
                </c:pt>
                <c:pt idx="302">
                  <c:v>-2.3594367819413879E-2</c:v>
                </c:pt>
                <c:pt idx="303">
                  <c:v>2.5243779528237045E-2</c:v>
                </c:pt>
                <c:pt idx="304">
                  <c:v>-1.3272711951214126E-2</c:v>
                </c:pt>
                <c:pt idx="305">
                  <c:v>-1.1337498013554629E-2</c:v>
                </c:pt>
                <c:pt idx="306">
                  <c:v>-3.5959303859997476E-3</c:v>
                </c:pt>
                <c:pt idx="307">
                  <c:v>-2.4888651666496949E-2</c:v>
                </c:pt>
                <c:pt idx="308">
                  <c:v>-1.3120733376577277E-2</c:v>
                </c:pt>
                <c:pt idx="309">
                  <c:v>4.3925245376468192E-2</c:v>
                </c:pt>
                <c:pt idx="310">
                  <c:v>-5.3435431275036936E-2</c:v>
                </c:pt>
                <c:pt idx="311">
                  <c:v>-1.4324344651190828E-2</c:v>
                </c:pt>
                <c:pt idx="312">
                  <c:v>-4.2922437005857043E-3</c:v>
                </c:pt>
                <c:pt idx="313">
                  <c:v>5.4198200858657244E-2</c:v>
                </c:pt>
                <c:pt idx="314">
                  <c:v>-7.5341380378149336E-3</c:v>
                </c:pt>
                <c:pt idx="315">
                  <c:v>5.4862981854061424E-2</c:v>
                </c:pt>
                <c:pt idx="316">
                  <c:v>1.6029528228631389E-2</c:v>
                </c:pt>
                <c:pt idx="317">
                  <c:v>2.8377744307346152E-2</c:v>
                </c:pt>
                <c:pt idx="318">
                  <c:v>-2.1557253518664558E-2</c:v>
                </c:pt>
                <c:pt idx="319">
                  <c:v>1.9598716832792549E-2</c:v>
                </c:pt>
                <c:pt idx="320">
                  <c:v>2.8601020699286196E-2</c:v>
                </c:pt>
                <c:pt idx="321">
                  <c:v>-1.2846469793664966E-2</c:v>
                </c:pt>
                <c:pt idx="322">
                  <c:v>5.3887130280280112E-3</c:v>
                </c:pt>
                <c:pt idx="323">
                  <c:v>-6.7404535659503755E-3</c:v>
                </c:pt>
                <c:pt idx="324">
                  <c:v>1.0571959657023846E-2</c:v>
                </c:pt>
                <c:pt idx="325">
                  <c:v>-1.1925555508088803E-2</c:v>
                </c:pt>
                <c:pt idx="326">
                  <c:v>7.1339701290375297E-3</c:v>
                </c:pt>
                <c:pt idx="327">
                  <c:v>-1.256667316297975E-2</c:v>
                </c:pt>
                <c:pt idx="328">
                  <c:v>-9.971684318430778E-3</c:v>
                </c:pt>
                <c:pt idx="329">
                  <c:v>-4.3325028509632532E-3</c:v>
                </c:pt>
                <c:pt idx="330">
                  <c:v>-1.3911169746990608E-2</c:v>
                </c:pt>
                <c:pt idx="331">
                  <c:v>1.2528728960703082E-2</c:v>
                </c:pt>
                <c:pt idx="332">
                  <c:v>-3.9533062024690369E-4</c:v>
                </c:pt>
                <c:pt idx="333">
                  <c:v>-2.0977604094694017E-2</c:v>
                </c:pt>
                <c:pt idx="334">
                  <c:v>1.9196666587547127E-2</c:v>
                </c:pt>
                <c:pt idx="335">
                  <c:v>-2.1420108114201541E-2</c:v>
                </c:pt>
                <c:pt idx="336">
                  <c:v>1.6058185711969573E-2</c:v>
                </c:pt>
                <c:pt idx="337">
                  <c:v>8.1309328307817147E-3</c:v>
                </c:pt>
                <c:pt idx="338">
                  <c:v>4.1777509831959228E-2</c:v>
                </c:pt>
                <c:pt idx="339">
                  <c:v>-6.270746215779107E-3</c:v>
                </c:pt>
                <c:pt idx="340">
                  <c:v>-4.2025686322886393E-3</c:v>
                </c:pt>
                <c:pt idx="341">
                  <c:v>-7.016945434842925E-2</c:v>
                </c:pt>
                <c:pt idx="342">
                  <c:v>1.6414257557805937E-3</c:v>
                </c:pt>
                <c:pt idx="343">
                  <c:v>-3.6109547775346071E-2</c:v>
                </c:pt>
                <c:pt idx="344">
                  <c:v>-2.2569514537046219E-2</c:v>
                </c:pt>
                <c:pt idx="345">
                  <c:v>3.9053923435578264E-3</c:v>
                </c:pt>
                <c:pt idx="346">
                  <c:v>9.4828943241134916E-3</c:v>
                </c:pt>
                <c:pt idx="347">
                  <c:v>2.4368157931994174E-2</c:v>
                </c:pt>
                <c:pt idx="348">
                  <c:v>1.1861538595770636E-2</c:v>
                </c:pt>
                <c:pt idx="349">
                  <c:v>4.4109935585689264E-2</c:v>
                </c:pt>
                <c:pt idx="350">
                  <c:v>1.6100904717756818E-2</c:v>
                </c:pt>
                <c:pt idx="351">
                  <c:v>-2.8048528699181362E-2</c:v>
                </c:pt>
                <c:pt idx="352">
                  <c:v>2.804852869918141E-2</c:v>
                </c:pt>
                <c:pt idx="353">
                  <c:v>-2.5647514588805639E-2</c:v>
                </c:pt>
                <c:pt idx="354">
                  <c:v>2.1939782775184661E-2</c:v>
                </c:pt>
                <c:pt idx="355">
                  <c:v>5.8480074150208151E-3</c:v>
                </c:pt>
                <c:pt idx="356">
                  <c:v>1.2170488374115251E-2</c:v>
                </c:pt>
                <c:pt idx="357">
                  <c:v>6.8886597726573167E-3</c:v>
                </c:pt>
                <c:pt idx="358">
                  <c:v>3.6166880825856122E-3</c:v>
                </c:pt>
                <c:pt idx="359">
                  <c:v>6.8168906106408746E-3</c:v>
                </c:pt>
                <c:pt idx="360">
                  <c:v>6.9961148743221013E-2</c:v>
                </c:pt>
                <c:pt idx="361">
                  <c:v>-1.7036811980453859E-2</c:v>
                </c:pt>
                <c:pt idx="362">
                  <c:v>2.2301863103332639E-2</c:v>
                </c:pt>
                <c:pt idx="363">
                  <c:v>1.8040365682682632E-2</c:v>
                </c:pt>
                <c:pt idx="364">
                  <c:v>-1.0889380098158109E-2</c:v>
                </c:pt>
                <c:pt idx="365">
                  <c:v>-3.4764078751106794E-4</c:v>
                </c:pt>
                <c:pt idx="366">
                  <c:v>7.9653433856281299E-3</c:v>
                </c:pt>
                <c:pt idx="367">
                  <c:v>3.0740369692644331E-2</c:v>
                </c:pt>
                <c:pt idx="368">
                  <c:v>-2.4036406793004148E-2</c:v>
                </c:pt>
                <c:pt idx="369">
                  <c:v>-3.4322853995991391E-3</c:v>
                </c:pt>
                <c:pt idx="370">
                  <c:v>-0.14635920234869398</c:v>
                </c:pt>
                <c:pt idx="371">
                  <c:v>-2.559848717893155E-2</c:v>
                </c:pt>
                <c:pt idx="372">
                  <c:v>2.5200402489761936E-2</c:v>
                </c:pt>
                <c:pt idx="373">
                  <c:v>-3.79394754319392E-2</c:v>
                </c:pt>
                <c:pt idx="374">
                  <c:v>9.6718391754372513E-3</c:v>
                </c:pt>
                <c:pt idx="375">
                  <c:v>8.5645283743093856E-3</c:v>
                </c:pt>
                <c:pt idx="376">
                  <c:v>-2.4875404000307726E-2</c:v>
                </c:pt>
                <c:pt idx="377">
                  <c:v>-1.4678367084308716E-2</c:v>
                </c:pt>
                <c:pt idx="378">
                  <c:v>-5.0825738637933935E-3</c:v>
                </c:pt>
                <c:pt idx="379">
                  <c:v>9.7189895565405054E-3</c:v>
                </c:pt>
                <c:pt idx="380">
                  <c:v>-1.8033721159747794E-2</c:v>
                </c:pt>
                <c:pt idx="381">
                  <c:v>-1.2278040414033829E-2</c:v>
                </c:pt>
                <c:pt idx="382">
                  <c:v>-2.3463428078402869E-2</c:v>
                </c:pt>
                <c:pt idx="383">
                  <c:v>4.638892138078754E-2</c:v>
                </c:pt>
                <c:pt idx="384">
                  <c:v>-1.4723453384354362E-2</c:v>
                </c:pt>
                <c:pt idx="385">
                  <c:v>6.8552192754936774E-3</c:v>
                </c:pt>
                <c:pt idx="386">
                  <c:v>4.6858202264686245E-3</c:v>
                </c:pt>
                <c:pt idx="387">
                  <c:v>-1.304689924377136E-2</c:v>
                </c:pt>
                <c:pt idx="388">
                  <c:v>-4.6940406550967345E-2</c:v>
                </c:pt>
                <c:pt idx="389">
                  <c:v>-7.0191275983094315E-3</c:v>
                </c:pt>
                <c:pt idx="390">
                  <c:v>-2.1125995958934527E-2</c:v>
                </c:pt>
                <c:pt idx="391">
                  <c:v>4.8617055220284691E-3</c:v>
                </c:pt>
                <c:pt idx="392">
                  <c:v>5.7570798831757834E-3</c:v>
                </c:pt>
                <c:pt idx="393">
                  <c:v>-1.8072823874003455E-2</c:v>
                </c:pt>
                <c:pt idx="394">
                  <c:v>-1.626428038395265E-2</c:v>
                </c:pt>
                <c:pt idx="395">
                  <c:v>-1.6648802352297347E-3</c:v>
                </c:pt>
                <c:pt idx="396">
                  <c:v>5.4599712402694277E-3</c:v>
                </c:pt>
                <c:pt idx="397">
                  <c:v>0</c:v>
                </c:pt>
                <c:pt idx="398">
                  <c:v>-2.6076125454289017E-3</c:v>
                </c:pt>
                <c:pt idx="399">
                  <c:v>-4.7482847733375217E-4</c:v>
                </c:pt>
                <c:pt idx="400">
                  <c:v>3.0865167570112595E-2</c:v>
                </c:pt>
                <c:pt idx="401">
                  <c:v>2.9046778334471723E-2</c:v>
                </c:pt>
                <c:pt idx="402">
                  <c:v>1.6415593030535702E-2</c:v>
                </c:pt>
                <c:pt idx="403">
                  <c:v>-3.3560205844600385E-2</c:v>
                </c:pt>
                <c:pt idx="404">
                  <c:v>2.2727629824801834E-3</c:v>
                </c:pt>
                <c:pt idx="405">
                  <c:v>2.4940366047017395E-3</c:v>
                </c:pt>
                <c:pt idx="406">
                  <c:v>-1.0242453350612888E-2</c:v>
                </c:pt>
                <c:pt idx="407">
                  <c:v>-3.2080933807013459E-3</c:v>
                </c:pt>
                <c:pt idx="408">
                  <c:v>1.8420155912679283E-2</c:v>
                </c:pt>
                <c:pt idx="409">
                  <c:v>5.3932106408328831E-3</c:v>
                </c:pt>
                <c:pt idx="410">
                  <c:v>-4.1410441796626854E-2</c:v>
                </c:pt>
                <c:pt idx="411">
                  <c:v>-1.6249084009850763E-2</c:v>
                </c:pt>
                <c:pt idx="412">
                  <c:v>1.5314203708253687E-2</c:v>
                </c:pt>
                <c:pt idx="413">
                  <c:v>1.4161685298612782E-2</c:v>
                </c:pt>
                <c:pt idx="414">
                  <c:v>1.5099817607453003E-2</c:v>
                </c:pt>
                <c:pt idx="415">
                  <c:v>7.2397391599267578E-3</c:v>
                </c:pt>
                <c:pt idx="416">
                  <c:v>3.1945981486686502E-2</c:v>
                </c:pt>
                <c:pt idx="417">
                  <c:v>1.5168223028468951E-2</c:v>
                </c:pt>
                <c:pt idx="418">
                  <c:v>-9.0732511287700407E-3</c:v>
                </c:pt>
                <c:pt idx="419">
                  <c:v>-3.0405610520588572E-2</c:v>
                </c:pt>
                <c:pt idx="420">
                  <c:v>-5.4477367534386777E-2</c:v>
                </c:pt>
                <c:pt idx="421">
                  <c:v>-1.3078324280440626E-2</c:v>
                </c:pt>
                <c:pt idx="422">
                  <c:v>3.3452778929787159E-3</c:v>
                </c:pt>
                <c:pt idx="423">
                  <c:v>-1.3690607628094695E-2</c:v>
                </c:pt>
                <c:pt idx="424">
                  <c:v>2.5783169651053772E-2</c:v>
                </c:pt>
                <c:pt idx="425">
                  <c:v>-6.1465224353006043E-3</c:v>
                </c:pt>
                <c:pt idx="426">
                  <c:v>-1.04887496417942E-2</c:v>
                </c:pt>
                <c:pt idx="427">
                  <c:v>0</c:v>
                </c:pt>
                <c:pt idx="428">
                  <c:v>-1.3267619210281469E-2</c:v>
                </c:pt>
                <c:pt idx="429">
                  <c:v>-2.6077705177064422E-2</c:v>
                </c:pt>
                <c:pt idx="430">
                  <c:v>3.5984757819609574E-2</c:v>
                </c:pt>
                <c:pt idx="431">
                  <c:v>3.9599730686938991E-2</c:v>
                </c:pt>
                <c:pt idx="432">
                  <c:v>-8.5604632111398113E-2</c:v>
                </c:pt>
                <c:pt idx="433">
                  <c:v>-3.0257536667267024E-3</c:v>
                </c:pt>
                <c:pt idx="434">
                  <c:v>-6.5872983596314801E-3</c:v>
                </c:pt>
                <c:pt idx="435">
                  <c:v>3.1033536857001595E-2</c:v>
                </c:pt>
                <c:pt idx="436">
                  <c:v>7.1209318788483687E-3</c:v>
                </c:pt>
                <c:pt idx="437">
                  <c:v>1.674192126012515E-2</c:v>
                </c:pt>
                <c:pt idx="438">
                  <c:v>6.2491196142632599E-2</c:v>
                </c:pt>
                <c:pt idx="439">
                  <c:v>1.3471178554613217E-2</c:v>
                </c:pt>
                <c:pt idx="440">
                  <c:v>6.4467049529713157E-3</c:v>
                </c:pt>
                <c:pt idx="441">
                  <c:v>6.0820070079698758E-2</c:v>
                </c:pt>
                <c:pt idx="442">
                  <c:v>-1.9156457328663445E-2</c:v>
                </c:pt>
                <c:pt idx="443">
                  <c:v>0.12040094969316542</c:v>
                </c:pt>
                <c:pt idx="444">
                  <c:v>6.5103583784333077E-2</c:v>
                </c:pt>
                <c:pt idx="445">
                  <c:v>-1.4941577181088777E-2</c:v>
                </c:pt>
                <c:pt idx="446">
                  <c:v>5.2878100378548391E-2</c:v>
                </c:pt>
                <c:pt idx="447">
                  <c:v>2.666824648949593E-2</c:v>
                </c:pt>
                <c:pt idx="448">
                  <c:v>1.5274986308993915E-2</c:v>
                </c:pt>
                <c:pt idx="449">
                  <c:v>1.1022972521267617E-2</c:v>
                </c:pt>
                <c:pt idx="450">
                  <c:v>-3.9627073079772715E-2</c:v>
                </c:pt>
                <c:pt idx="451">
                  <c:v>-2.5653269368792073E-2</c:v>
                </c:pt>
                <c:pt idx="452">
                  <c:v>6.17601186132414E-3</c:v>
                </c:pt>
                <c:pt idx="453">
                  <c:v>-1.0833273347433394E-2</c:v>
                </c:pt>
                <c:pt idx="454">
                  <c:v>6.9138482861398577E-4</c:v>
                </c:pt>
                <c:pt idx="455">
                  <c:v>3.1295078175155505E-2</c:v>
                </c:pt>
                <c:pt idx="456">
                  <c:v>1.0990959830870681E-2</c:v>
                </c:pt>
                <c:pt idx="457">
                  <c:v>-2.2273430010573074E-2</c:v>
                </c:pt>
                <c:pt idx="458">
                  <c:v>7.4237166889685388E-3</c:v>
                </c:pt>
                <c:pt idx="459">
                  <c:v>6.9317806296612092E-2</c:v>
                </c:pt>
                <c:pt idx="460">
                  <c:v>1.2468931749175649E-2</c:v>
                </c:pt>
                <c:pt idx="461">
                  <c:v>-8.8681338730980559E-3</c:v>
                </c:pt>
                <c:pt idx="462">
                  <c:v>1.7175337276230057E-3</c:v>
                </c:pt>
                <c:pt idx="463">
                  <c:v>2.804165951866409E-3</c:v>
                </c:pt>
                <c:pt idx="464">
                  <c:v>-1.9320479154706149E-2</c:v>
                </c:pt>
                <c:pt idx="465">
                  <c:v>-5.6776001647412755E-2</c:v>
                </c:pt>
                <c:pt idx="466">
                  <c:v>-7.4921790101151423E-2</c:v>
                </c:pt>
                <c:pt idx="467">
                  <c:v>-6.8991500282469332E-3</c:v>
                </c:pt>
                <c:pt idx="468">
                  <c:v>-2.5537367959770534E-3</c:v>
                </c:pt>
                <c:pt idx="469">
                  <c:v>-1.4905114808395648E-2</c:v>
                </c:pt>
                <c:pt idx="470">
                  <c:v>4.4395670376667223E-3</c:v>
                </c:pt>
                <c:pt idx="471">
                  <c:v>5.8888717517294612E-3</c:v>
                </c:pt>
                <c:pt idx="472">
                  <c:v>3.4091075272106558E-2</c:v>
                </c:pt>
                <c:pt idx="473">
                  <c:v>-4.0869967658002434E-3</c:v>
                </c:pt>
                <c:pt idx="474">
                  <c:v>-1.781119148474014E-4</c:v>
                </c:pt>
                <c:pt idx="475">
                  <c:v>-8.9446212713576705E-3</c:v>
                </c:pt>
                <c:pt idx="476">
                  <c:v>3.0501042587391036E-3</c:v>
                </c:pt>
                <c:pt idx="477">
                  <c:v>1.2532667007700046E-3</c:v>
                </c:pt>
                <c:pt idx="478">
                  <c:v>-5.9219244957703305E-3</c:v>
                </c:pt>
                <c:pt idx="479">
                  <c:v>0.11112140669721823</c:v>
                </c:pt>
                <c:pt idx="480">
                  <c:v>-5.6656399849056641E-2</c:v>
                </c:pt>
                <c:pt idx="481">
                  <c:v>-1.0107140717727097E-2</c:v>
                </c:pt>
                <c:pt idx="482">
                  <c:v>1.5483813589803773E-3</c:v>
                </c:pt>
                <c:pt idx="483">
                  <c:v>4.5206356774624187E-2</c:v>
                </c:pt>
                <c:pt idx="484">
                  <c:v>-1.0239511344004689E-2</c:v>
                </c:pt>
                <c:pt idx="485">
                  <c:v>-4.1347858727081598E-2</c:v>
                </c:pt>
                <c:pt idx="486">
                  <c:v>-2.4874242098005657E-2</c:v>
                </c:pt>
                <c:pt idx="487">
                  <c:v>6.0123989989367159E-3</c:v>
                </c:pt>
                <c:pt idx="488">
                  <c:v>5.5884252206729469E-2</c:v>
                </c:pt>
                <c:pt idx="489">
                  <c:v>2.8272744787887799E-2</c:v>
                </c:pt>
                <c:pt idx="490">
                  <c:v>3.48789638606396E-2</c:v>
                </c:pt>
                <c:pt idx="491">
                  <c:v>-3.2923487306939542E-3</c:v>
                </c:pt>
                <c:pt idx="492">
                  <c:v>1.1087830452336253E-2</c:v>
                </c:pt>
                <c:pt idx="493">
                  <c:v>-2.1664882162863726E-2</c:v>
                </c:pt>
                <c:pt idx="494">
                  <c:v>-2.2469293650923032E-2</c:v>
                </c:pt>
                <c:pt idx="495">
                  <c:v>1.459730231504994E-3</c:v>
                </c:pt>
                <c:pt idx="496">
                  <c:v>-2.9106727419958539E-2</c:v>
                </c:pt>
                <c:pt idx="497">
                  <c:v>2.3254956307965407E-2</c:v>
                </c:pt>
                <c:pt idx="498">
                  <c:v>7.0187723763753054E-2</c:v>
                </c:pt>
                <c:pt idx="499">
                  <c:v>-1.9179718199974105E-2</c:v>
                </c:pt>
                <c:pt idx="500">
                  <c:v>-1.3569619321840153E-2</c:v>
                </c:pt>
                <c:pt idx="501">
                  <c:v>-2.3582693026899036E-3</c:v>
                </c:pt>
                <c:pt idx="502">
                  <c:v>-5.3839864675578712E-2</c:v>
                </c:pt>
                <c:pt idx="503">
                  <c:v>-8.0388904791067112E-2</c:v>
                </c:pt>
                <c:pt idx="504">
                  <c:v>-8.7027749801882576E-2</c:v>
                </c:pt>
                <c:pt idx="505">
                  <c:v>-1.8632796419847004E-2</c:v>
                </c:pt>
                <c:pt idx="506">
                  <c:v>-3.8548681924802382E-2</c:v>
                </c:pt>
                <c:pt idx="507">
                  <c:v>-7.7236957375100279E-3</c:v>
                </c:pt>
                <c:pt idx="508">
                  <c:v>-1.8186156210548886E-2</c:v>
                </c:pt>
                <c:pt idx="509">
                  <c:v>-1.1806422190270718E-2</c:v>
                </c:pt>
                <c:pt idx="510">
                  <c:v>6.4570886369254635E-3</c:v>
                </c:pt>
                <c:pt idx="511">
                  <c:v>-2.7184448633935324E-2</c:v>
                </c:pt>
                <c:pt idx="512">
                  <c:v>-2.8170826893864166E-2</c:v>
                </c:pt>
                <c:pt idx="513">
                  <c:v>7.9051056989692878E-3</c:v>
                </c:pt>
                <c:pt idx="514">
                  <c:v>-1.1312331080582022E-2</c:v>
                </c:pt>
                <c:pt idx="515">
                  <c:v>3.4439984324111633E-2</c:v>
                </c:pt>
                <c:pt idx="516">
                  <c:v>9.8436660676926527E-3</c:v>
                </c:pt>
                <c:pt idx="517">
                  <c:v>-6.5516852338743502E-3</c:v>
                </c:pt>
                <c:pt idx="518">
                  <c:v>1.8667778734374356E-2</c:v>
                </c:pt>
                <c:pt idx="519">
                  <c:v>9.6308557377877049E-3</c:v>
                </c:pt>
                <c:pt idx="520">
                  <c:v>-1.6969549341043919E-2</c:v>
                </c:pt>
                <c:pt idx="521">
                  <c:v>3.2817745751942136E-2</c:v>
                </c:pt>
                <c:pt idx="522">
                  <c:v>2.7704911314713115E-2</c:v>
                </c:pt>
                <c:pt idx="523">
                  <c:v>-4.0787935322863192E-2</c:v>
                </c:pt>
                <c:pt idx="524">
                  <c:v>-2.0384882139012048E-2</c:v>
                </c:pt>
                <c:pt idx="525">
                  <c:v>-2.9701829353596165E-2</c:v>
                </c:pt>
                <c:pt idx="526">
                  <c:v>-2.1443079121066504E-2</c:v>
                </c:pt>
                <c:pt idx="527">
                  <c:v>3.1890930783904431E-3</c:v>
                </c:pt>
                <c:pt idx="528">
                  <c:v>-3.2357898096336567E-2</c:v>
                </c:pt>
                <c:pt idx="529">
                  <c:v>-0.14810055977929004</c:v>
                </c:pt>
                <c:pt idx="530">
                  <c:v>-3.4643892872846006E-2</c:v>
                </c:pt>
                <c:pt idx="531">
                  <c:v>5.624360175614471E-3</c:v>
                </c:pt>
                <c:pt idx="532">
                  <c:v>2.8747111363162433E-2</c:v>
                </c:pt>
                <c:pt idx="533">
                  <c:v>4.449915965151046E-2</c:v>
                </c:pt>
                <c:pt idx="534">
                  <c:v>-2.0803937691949485E-2</c:v>
                </c:pt>
                <c:pt idx="535">
                  <c:v>7.1590281869205559E-3</c:v>
                </c:pt>
                <c:pt idx="536">
                  <c:v>-6.8929852114972164E-3</c:v>
                </c:pt>
                <c:pt idx="537">
                  <c:v>-6.1373928358782756E-3</c:v>
                </c:pt>
                <c:pt idx="538">
                  <c:v>2.0925101850461911E-2</c:v>
                </c:pt>
                <c:pt idx="539">
                  <c:v>6.2712845823110833E-3</c:v>
                </c:pt>
                <c:pt idx="540">
                  <c:v>5.2079298341903822E-4</c:v>
                </c:pt>
                <c:pt idx="541">
                  <c:v>-5.484854125797068E-2</c:v>
                </c:pt>
                <c:pt idx="542">
                  <c:v>3.8430206900454955E-3</c:v>
                </c:pt>
                <c:pt idx="543">
                  <c:v>-3.568015881739852E-3</c:v>
                </c:pt>
                <c:pt idx="544">
                  <c:v>-3.1846315493655859E-2</c:v>
                </c:pt>
                <c:pt idx="545">
                  <c:v>-3.5831569926308315E-2</c:v>
                </c:pt>
                <c:pt idx="546">
                  <c:v>1.0535613835678649E-2</c:v>
                </c:pt>
                <c:pt idx="547">
                  <c:v>4.1904378901033379E-2</c:v>
                </c:pt>
                <c:pt idx="548">
                  <c:v>-8.9736734361404395E-3</c:v>
                </c:pt>
                <c:pt idx="549">
                  <c:v>6.1780271994002836E-3</c:v>
                </c:pt>
                <c:pt idx="550">
                  <c:v>8.0645525290954173E-2</c:v>
                </c:pt>
                <c:pt idx="551">
                  <c:v>4.2225977341743076E-2</c:v>
                </c:pt>
                <c:pt idx="552">
                  <c:v>7.2337957184422735E-2</c:v>
                </c:pt>
                <c:pt idx="553">
                  <c:v>-4.6673602550458458E-2</c:v>
                </c:pt>
                <c:pt idx="554">
                  <c:v>-6.5367688170183055E-3</c:v>
                </c:pt>
                <c:pt idx="555">
                  <c:v>-4.6256569883180096E-3</c:v>
                </c:pt>
                <c:pt idx="556">
                  <c:v>4.1397859936976224E-3</c:v>
                </c:pt>
                <c:pt idx="557">
                  <c:v>-5.3606730720319653E-3</c:v>
                </c:pt>
                <c:pt idx="558">
                  <c:v>-7.2962190474987448E-2</c:v>
                </c:pt>
                <c:pt idx="559">
                  <c:v>2.4404118963661844E-2</c:v>
                </c:pt>
                <c:pt idx="560">
                  <c:v>3.5524598761331239E-2</c:v>
                </c:pt>
                <c:pt idx="561">
                  <c:v>6.2602839532972382E-2</c:v>
                </c:pt>
                <c:pt idx="562">
                  <c:v>3.9658774637256207E-2</c:v>
                </c:pt>
                <c:pt idx="563">
                  <c:v>3.275383305679086E-2</c:v>
                </c:pt>
                <c:pt idx="564">
                  <c:v>-8.6881979628846383E-3</c:v>
                </c:pt>
                <c:pt idx="565">
                  <c:v>-3.4623957438134539E-2</c:v>
                </c:pt>
                <c:pt idx="566">
                  <c:v>-4.5173819861470962E-4</c:v>
                </c:pt>
                <c:pt idx="567">
                  <c:v>2.2121278934132942E-2</c:v>
                </c:pt>
                <c:pt idx="568">
                  <c:v>5.8373143921425549E-2</c:v>
                </c:pt>
                <c:pt idx="569">
                  <c:v>-2.2984677686330703E-2</c:v>
                </c:pt>
                <c:pt idx="570">
                  <c:v>4.2661014894133942E-4</c:v>
                </c:pt>
                <c:pt idx="571">
                  <c:v>-2.8987524409997668E-2</c:v>
                </c:pt>
                <c:pt idx="572">
                  <c:v>-3.461329586316414E-2</c:v>
                </c:pt>
                <c:pt idx="573">
                  <c:v>1.8683671202738856E-2</c:v>
                </c:pt>
                <c:pt idx="574">
                  <c:v>2.2928670563164322E-2</c:v>
                </c:pt>
                <c:pt idx="575">
                  <c:v>5.1402337920032952E-2</c:v>
                </c:pt>
                <c:pt idx="576">
                  <c:v>4.1322181113479222E-3</c:v>
                </c:pt>
                <c:pt idx="577">
                  <c:v>-1.1613520375514955E-2</c:v>
                </c:pt>
                <c:pt idx="578">
                  <c:v>4.5785203582240381E-3</c:v>
                </c:pt>
                <c:pt idx="579">
                  <c:v>-3.9530099694421025E-3</c:v>
                </c:pt>
                <c:pt idx="580">
                  <c:v>-2.8117251584258676E-2</c:v>
                </c:pt>
                <c:pt idx="581">
                  <c:v>-1.7167762028989584E-3</c:v>
                </c:pt>
                <c:pt idx="582">
                  <c:v>1.0733091471289273E-3</c:v>
                </c:pt>
                <c:pt idx="583">
                  <c:v>2.437343544820067E-2</c:v>
                </c:pt>
                <c:pt idx="584">
                  <c:v>1.784649084560402E-2</c:v>
                </c:pt>
                <c:pt idx="585">
                  <c:v>2.8987545437745354E-2</c:v>
                </c:pt>
                <c:pt idx="586">
                  <c:v>2.7933192087982004E-3</c:v>
                </c:pt>
                <c:pt idx="587">
                  <c:v>3.9837548632652454E-4</c:v>
                </c:pt>
                <c:pt idx="588">
                  <c:v>-6.5738197883482952E-2</c:v>
                </c:pt>
                <c:pt idx="589">
                  <c:v>-2.9566654255708025E-2</c:v>
                </c:pt>
                <c:pt idx="590">
                  <c:v>-2.7962311363690311E-2</c:v>
                </c:pt>
                <c:pt idx="591">
                  <c:v>-4.4628777201603922E-2</c:v>
                </c:pt>
                <c:pt idx="592">
                  <c:v>-5.3130919000605223E-2</c:v>
                </c:pt>
                <c:pt idx="593">
                  <c:v>-2.8293534800146455E-2</c:v>
                </c:pt>
                <c:pt idx="594">
                  <c:v>5.7000744167427772E-2</c:v>
                </c:pt>
                <c:pt idx="595">
                  <c:v>8.9325012310389269E-4</c:v>
                </c:pt>
                <c:pt idx="596">
                  <c:v>0.13170686306924548</c:v>
                </c:pt>
                <c:pt idx="597">
                  <c:v>3.259614464719375E-2</c:v>
                </c:pt>
                <c:pt idx="598">
                  <c:v>2.8872106856931597E-2</c:v>
                </c:pt>
                <c:pt idx="599">
                  <c:v>5.929602180146569E-2</c:v>
                </c:pt>
                <c:pt idx="600">
                  <c:v>-6.9382808837991619E-4</c:v>
                </c:pt>
                <c:pt idx="601">
                  <c:v>-3.3167866458321295E-2</c:v>
                </c:pt>
                <c:pt idx="602">
                  <c:v>3.9625444062702526E-2</c:v>
                </c:pt>
                <c:pt idx="603">
                  <c:v>2.1603972112772249E-2</c:v>
                </c:pt>
                <c:pt idx="604">
                  <c:v>-1.4502797654539167E-2</c:v>
                </c:pt>
                <c:pt idx="605">
                  <c:v>1.6301007623255363E-2</c:v>
                </c:pt>
                <c:pt idx="606">
                  <c:v>-1.1519064723099513E-2</c:v>
                </c:pt>
                <c:pt idx="607">
                  <c:v>-3.1147973130809446E-2</c:v>
                </c:pt>
                <c:pt idx="608">
                  <c:v>-5.0220707646880476E-2</c:v>
                </c:pt>
                <c:pt idx="609">
                  <c:v>2.8184477987392539E-2</c:v>
                </c:pt>
                <c:pt idx="610">
                  <c:v>4.7910736657957165E-4</c:v>
                </c:pt>
                <c:pt idx="611">
                  <c:v>2.7864851367099718E-2</c:v>
                </c:pt>
                <c:pt idx="612">
                  <c:v>1.2267188736509997E-2</c:v>
                </c:pt>
                <c:pt idx="613">
                  <c:v>-5.5363349570253266E-3</c:v>
                </c:pt>
                <c:pt idx="614">
                  <c:v>-6.0306604687097524E-2</c:v>
                </c:pt>
                <c:pt idx="615">
                  <c:v>-3.4240460414223919E-2</c:v>
                </c:pt>
                <c:pt idx="616">
                  <c:v>2.0385757903823208E-2</c:v>
                </c:pt>
                <c:pt idx="617">
                  <c:v>-1.2786959856779677E-2</c:v>
                </c:pt>
                <c:pt idx="618">
                  <c:v>-4.3316896036036313E-2</c:v>
                </c:pt>
                <c:pt idx="619">
                  <c:v>-3.7314723066863079E-2</c:v>
                </c:pt>
                <c:pt idx="620">
                  <c:v>4.1259475516305932E-2</c:v>
                </c:pt>
                <c:pt idx="621">
                  <c:v>-1.214698259890418E-2</c:v>
                </c:pt>
                <c:pt idx="622">
                  <c:v>0</c:v>
                </c:pt>
                <c:pt idx="623">
                  <c:v>1.5814839586914684E-2</c:v>
                </c:pt>
                <c:pt idx="624">
                  <c:v>7.3341764375839016E-2</c:v>
                </c:pt>
                <c:pt idx="625">
                  <c:v>2.1873289411035717E-2</c:v>
                </c:pt>
                <c:pt idx="626">
                  <c:v>-6.6347139066705849E-2</c:v>
                </c:pt>
                <c:pt idx="627">
                  <c:v>-1.1755836468189831E-2</c:v>
                </c:pt>
                <c:pt idx="628">
                  <c:v>3.2126214835167942E-2</c:v>
                </c:pt>
                <c:pt idx="629">
                  <c:v>-1.9934997752675495E-3</c:v>
                </c:pt>
                <c:pt idx="630">
                  <c:v>1.7555216321109627E-2</c:v>
                </c:pt>
                <c:pt idx="631">
                  <c:v>4.4019799873882695E-3</c:v>
                </c:pt>
                <c:pt idx="632">
                  <c:v>-2.3704818133160794E-2</c:v>
                </c:pt>
                <c:pt idx="633">
                  <c:v>-2.3768491697133638E-2</c:v>
                </c:pt>
                <c:pt idx="634">
                  <c:v>-1.4692894222678318E-2</c:v>
                </c:pt>
                <c:pt idx="635">
                  <c:v>1.5204521546123565E-2</c:v>
                </c:pt>
                <c:pt idx="636">
                  <c:v>2.5543544793420843E-3</c:v>
                </c:pt>
                <c:pt idx="637">
                  <c:v>9.3944831422256968E-3</c:v>
                </c:pt>
                <c:pt idx="638">
                  <c:v>-5.0554881395655611E-4</c:v>
                </c:pt>
                <c:pt idx="639">
                  <c:v>3.5518393699237663E-2</c:v>
                </c:pt>
                <c:pt idx="640">
                  <c:v>9.7558602208932437E-4</c:v>
                </c:pt>
                <c:pt idx="641">
                  <c:v>-3.1953187963057753E-2</c:v>
                </c:pt>
                <c:pt idx="642">
                  <c:v>-2.3943967889467965E-2</c:v>
                </c:pt>
                <c:pt idx="643">
                  <c:v>1.5455575083314159E-3</c:v>
                </c:pt>
                <c:pt idx="644">
                  <c:v>-1.870669137636452E-2</c:v>
                </c:pt>
                <c:pt idx="645">
                  <c:v>7.8641125776665881E-4</c:v>
                </c:pt>
                <c:pt idx="646">
                  <c:v>4.6091135590120139E-2</c:v>
                </c:pt>
                <c:pt idx="647">
                  <c:v>1.1198278872792556E-2</c:v>
                </c:pt>
                <c:pt idx="648">
                  <c:v>2.5169347065568316E-2</c:v>
                </c:pt>
                <c:pt idx="649">
                  <c:v>-1.2627635010735059E-2</c:v>
                </c:pt>
                <c:pt idx="650">
                  <c:v>-1.9743945315688606E-2</c:v>
                </c:pt>
                <c:pt idx="651">
                  <c:v>-3.0366695626795184E-2</c:v>
                </c:pt>
                <c:pt idx="652">
                  <c:v>5.1373004422193341E-4</c:v>
                </c:pt>
                <c:pt idx="653">
                  <c:v>-1.5267473403378097E-2</c:v>
                </c:pt>
                <c:pt idx="654">
                  <c:v>1.5010600001297262E-2</c:v>
                </c:pt>
                <c:pt idx="655">
                  <c:v>1.3268862773690491E-2</c:v>
                </c:pt>
                <c:pt idx="656">
                  <c:v>-1.3782752426399104E-2</c:v>
                </c:pt>
                <c:pt idx="657">
                  <c:v>9.2096310055419846E-3</c:v>
                </c:pt>
                <c:pt idx="658">
                  <c:v>-4.9592615698376065E-2</c:v>
                </c:pt>
                <c:pt idx="659">
                  <c:v>3.2383961785584073E-2</c:v>
                </c:pt>
                <c:pt idx="660">
                  <c:v>-1.9621223980039678E-2</c:v>
                </c:pt>
                <c:pt idx="661">
                  <c:v>1.1296549960787428E-2</c:v>
                </c:pt>
                <c:pt idx="662">
                  <c:v>5.4708649019354983E-3</c:v>
                </c:pt>
                <c:pt idx="663">
                  <c:v>1.8023147044144316E-2</c:v>
                </c:pt>
                <c:pt idx="664">
                  <c:v>-1.2323649865541457E-2</c:v>
                </c:pt>
                <c:pt idx="665">
                  <c:v>-8.5614738365587043E-3</c:v>
                </c:pt>
                <c:pt idx="666">
                  <c:v>7.0103221931061398E-3</c:v>
                </c:pt>
                <c:pt idx="667">
                  <c:v>1.9980124673220242E-2</c:v>
                </c:pt>
                <c:pt idx="668">
                  <c:v>-3.3001130980827485E-2</c:v>
                </c:pt>
                <c:pt idx="669">
                  <c:v>-2.33370714164777E-2</c:v>
                </c:pt>
                <c:pt idx="670">
                  <c:v>1.1206106269674103E-2</c:v>
                </c:pt>
                <c:pt idx="671">
                  <c:v>-1.658681553743906E-2</c:v>
                </c:pt>
                <c:pt idx="672">
                  <c:v>8.0602887884319956E-3</c:v>
                </c:pt>
                <c:pt idx="673">
                  <c:v>-8.5999410209218544E-3</c:v>
                </c:pt>
                <c:pt idx="674">
                  <c:v>2.0834037010602036E-2</c:v>
                </c:pt>
                <c:pt idx="675">
                  <c:v>-5.5665784913145186E-3</c:v>
                </c:pt>
                <c:pt idx="676">
                  <c:v>-4.0412296447309495E-2</c:v>
                </c:pt>
                <c:pt idx="677">
                  <c:v>-8.0588643688549247E-3</c:v>
                </c:pt>
                <c:pt idx="678">
                  <c:v>-3.633932723948935E-3</c:v>
                </c:pt>
                <c:pt idx="679">
                  <c:v>-1.5521597220878723E-2</c:v>
                </c:pt>
                <c:pt idx="680">
                  <c:v>0</c:v>
                </c:pt>
                <c:pt idx="681">
                  <c:v>9.623570572874449E-3</c:v>
                </c:pt>
                <c:pt idx="682">
                  <c:v>1.2596455115619094E-2</c:v>
                </c:pt>
                <c:pt idx="683">
                  <c:v>-7.4172225244912543E-2</c:v>
                </c:pt>
                <c:pt idx="684">
                  <c:v>-8.7257929660001718E-3</c:v>
                </c:pt>
                <c:pt idx="685">
                  <c:v>1.0222586777762156E-2</c:v>
                </c:pt>
                <c:pt idx="686">
                  <c:v>3.6421051650132652E-2</c:v>
                </c:pt>
                <c:pt idx="687">
                  <c:v>3.5976109103845508E-2</c:v>
                </c:pt>
                <c:pt idx="688">
                  <c:v>-1.3445552705312126E-2</c:v>
                </c:pt>
                <c:pt idx="689">
                  <c:v>-1.8787943517911923E-2</c:v>
                </c:pt>
                <c:pt idx="690">
                  <c:v>-2.0906672651938286E-2</c:v>
                </c:pt>
                <c:pt idx="691">
                  <c:v>-5.3333928677240829E-2</c:v>
                </c:pt>
                <c:pt idx="692">
                  <c:v>2.0221309026547288E-2</c:v>
                </c:pt>
                <c:pt idx="693">
                  <c:v>1.3855627771877727E-2</c:v>
                </c:pt>
                <c:pt idx="694">
                  <c:v>-2.6958375978226728E-3</c:v>
                </c:pt>
                <c:pt idx="695">
                  <c:v>-1.3285219003167143E-2</c:v>
                </c:pt>
                <c:pt idx="696">
                  <c:v>2.0160161114401592E-2</c:v>
                </c:pt>
                <c:pt idx="697">
                  <c:v>3.1953525247836546E-2</c:v>
                </c:pt>
                <c:pt idx="698">
                  <c:v>-1.1315998514704963E-2</c:v>
                </c:pt>
                <c:pt idx="699">
                  <c:v>-2.2128105716296149E-2</c:v>
                </c:pt>
                <c:pt idx="700">
                  <c:v>-9.8686957384781906E-2</c:v>
                </c:pt>
                <c:pt idx="701">
                  <c:v>-2.7033185046717603E-2</c:v>
                </c:pt>
                <c:pt idx="702">
                  <c:v>-5.4217566083258985E-2</c:v>
                </c:pt>
                <c:pt idx="703">
                  <c:v>-1.1494406910625614E-2</c:v>
                </c:pt>
                <c:pt idx="704">
                  <c:v>-1.0167102745804329E-2</c:v>
                </c:pt>
                <c:pt idx="705">
                  <c:v>1.0167102745804317E-2</c:v>
                </c:pt>
                <c:pt idx="706">
                  <c:v>-4.696742861572506E-2</c:v>
                </c:pt>
                <c:pt idx="707">
                  <c:v>-2.8809343974181251E-2</c:v>
                </c:pt>
                <c:pt idx="708">
                  <c:v>-3.2075609456817589E-2</c:v>
                </c:pt>
                <c:pt idx="709">
                  <c:v>4.4469291146340767E-2</c:v>
                </c:pt>
                <c:pt idx="710">
                  <c:v>-2.9293308590280006E-2</c:v>
                </c:pt>
                <c:pt idx="711">
                  <c:v>-1.9837068943156185E-3</c:v>
                </c:pt>
                <c:pt idx="712">
                  <c:v>7.2006602793178387E-2</c:v>
                </c:pt>
                <c:pt idx="713">
                  <c:v>4.1974346262715435E-2</c:v>
                </c:pt>
                <c:pt idx="714">
                  <c:v>3.1394258220064378E-2</c:v>
                </c:pt>
                <c:pt idx="715">
                  <c:v>3.9722458497497858E-2</c:v>
                </c:pt>
                <c:pt idx="716">
                  <c:v>-4.903770199718907E-2</c:v>
                </c:pt>
                <c:pt idx="717">
                  <c:v>-9.0262276740631267E-2</c:v>
                </c:pt>
                <c:pt idx="718">
                  <c:v>-6.181079168263845E-2</c:v>
                </c:pt>
                <c:pt idx="719">
                  <c:v>3.7231963364103227E-2</c:v>
                </c:pt>
                <c:pt idx="720">
                  <c:v>0.10228426785169802</c:v>
                </c:pt>
                <c:pt idx="721">
                  <c:v>3.6868952810064998E-2</c:v>
                </c:pt>
                <c:pt idx="722">
                  <c:v>1.4775320742034323E-2</c:v>
                </c:pt>
                <c:pt idx="723">
                  <c:v>-4.3514397694004031E-2</c:v>
                </c:pt>
                <c:pt idx="724">
                  <c:v>0.20746336560310902</c:v>
                </c:pt>
                <c:pt idx="725">
                  <c:v>-4.8745817500449404E-3</c:v>
                </c:pt>
                <c:pt idx="726">
                  <c:v>-1.0692251947312596E-2</c:v>
                </c:pt>
                <c:pt idx="727">
                  <c:v>4.3491294568050003E-2</c:v>
                </c:pt>
                <c:pt idx="728">
                  <c:v>8.0663085874056822E-2</c:v>
                </c:pt>
                <c:pt idx="729">
                  <c:v>7.6951074243310756E-4</c:v>
                </c:pt>
                <c:pt idx="730">
                  <c:v>-4.1356325502014915E-2</c:v>
                </c:pt>
                <c:pt idx="731">
                  <c:v>-1.1557702526110667E-2</c:v>
                </c:pt>
                <c:pt idx="732">
                  <c:v>-6.7815287533844063E-3</c:v>
                </c:pt>
                <c:pt idx="733">
                  <c:v>-5.0806387853340622E-2</c:v>
                </c:pt>
                <c:pt idx="734">
                  <c:v>1.1148956888353153E-2</c:v>
                </c:pt>
                <c:pt idx="735">
                  <c:v>7.473082003414365E-2</c:v>
                </c:pt>
                <c:pt idx="736">
                  <c:v>-7.4430173503517993E-2</c:v>
                </c:pt>
                <c:pt idx="737">
                  <c:v>-1.7898249237754953E-2</c:v>
                </c:pt>
                <c:pt idx="738">
                  <c:v>0.27031457912114881</c:v>
                </c:pt>
                <c:pt idx="739">
                  <c:v>-0.10041545528106037</c:v>
                </c:pt>
                <c:pt idx="740">
                  <c:v>-4.3548271072181344E-2</c:v>
                </c:pt>
                <c:pt idx="741">
                  <c:v>1.8442271148556101E-2</c:v>
                </c:pt>
                <c:pt idx="742">
                  <c:v>1.0587878593182022E-3</c:v>
                </c:pt>
                <c:pt idx="743">
                  <c:v>-1.304766213498325E-2</c:v>
                </c:pt>
                <c:pt idx="744">
                  <c:v>-4.63541642481324E-2</c:v>
                </c:pt>
                <c:pt idx="745">
                  <c:v>8.1085584505919527E-3</c:v>
                </c:pt>
                <c:pt idx="746">
                  <c:v>-1.9969697224849491E-2</c:v>
                </c:pt>
                <c:pt idx="747">
                  <c:v>3.489537487636709E-2</c:v>
                </c:pt>
                <c:pt idx="748">
                  <c:v>-3.8482729226425516E-3</c:v>
                </c:pt>
                <c:pt idx="749">
                  <c:v>5.4922063117192221E-2</c:v>
                </c:pt>
                <c:pt idx="750">
                  <c:v>-9.4291163576729828E-3</c:v>
                </c:pt>
                <c:pt idx="751">
                  <c:v>-5.1570341071688508E-2</c:v>
                </c:pt>
                <c:pt idx="752">
                  <c:v>2.7699128247431779E-4</c:v>
                </c:pt>
                <c:pt idx="753">
                  <c:v>-1.7605512958802468E-2</c:v>
                </c:pt>
                <c:pt idx="754">
                  <c:v>-4.409306663604888E-2</c:v>
                </c:pt>
                <c:pt idx="755">
                  <c:v>9.0923343659140218E-3</c:v>
                </c:pt>
                <c:pt idx="756">
                  <c:v>-4.4783602626973312E-2</c:v>
                </c:pt>
                <c:pt idx="757">
                  <c:v>1.6954720145341631E-2</c:v>
                </c:pt>
                <c:pt idx="758">
                  <c:v>-1.2993081624998487E-2</c:v>
                </c:pt>
                <c:pt idx="759">
                  <c:v>3.6726025145865718E-2</c:v>
                </c:pt>
                <c:pt idx="760">
                  <c:v>-5.4833010007946117E-2</c:v>
                </c:pt>
                <c:pt idx="761">
                  <c:v>-4.3451028474990275E-3</c:v>
                </c:pt>
                <c:pt idx="762">
                  <c:v>4.6546863768334393E-3</c:v>
                </c:pt>
                <c:pt idx="763">
                  <c:v>-3.6574064976044221E-2</c:v>
                </c:pt>
                <c:pt idx="764">
                  <c:v>-8.7082633848365038E-3</c:v>
                </c:pt>
                <c:pt idx="765">
                  <c:v>3.6575836660591436E-2</c:v>
                </c:pt>
                <c:pt idx="766">
                  <c:v>3.8896374057415126E-2</c:v>
                </c:pt>
                <c:pt idx="767">
                  <c:v>-7.5381027068632325E-3</c:v>
                </c:pt>
                <c:pt idx="768">
                  <c:v>2.7464353077618155E-2</c:v>
                </c:pt>
                <c:pt idx="769">
                  <c:v>-3.0799235608465803E-2</c:v>
                </c:pt>
                <c:pt idx="770">
                  <c:v>-1.1299524541403138E-2</c:v>
                </c:pt>
                <c:pt idx="771">
                  <c:v>-9.2186210246485915E-4</c:v>
                </c:pt>
                <c:pt idx="772">
                  <c:v>9.218621024649151E-4</c:v>
                </c:pt>
                <c:pt idx="773">
                  <c:v>-9.8765921737047659E-3</c:v>
                </c:pt>
                <c:pt idx="774">
                  <c:v>2.2693337458287791E-2</c:v>
                </c:pt>
                <c:pt idx="775">
                  <c:v>-7.3036841011109776E-3</c:v>
                </c:pt>
                <c:pt idx="776">
                  <c:v>-2.2549341529046796E-2</c:v>
                </c:pt>
                <c:pt idx="777">
                  <c:v>-2.7876339171132331E-2</c:v>
                </c:pt>
                <c:pt idx="778">
                  <c:v>2.7563950469563874E-2</c:v>
                </c:pt>
                <c:pt idx="779">
                  <c:v>9.8996615180439784E-2</c:v>
                </c:pt>
                <c:pt idx="780">
                  <c:v>-2.9587192962791435E-2</c:v>
                </c:pt>
                <c:pt idx="781">
                  <c:v>2.9587192962791397E-2</c:v>
                </c:pt>
                <c:pt idx="782">
                  <c:v>-1.5977571960396154E-2</c:v>
                </c:pt>
                <c:pt idx="783">
                  <c:v>0</c:v>
                </c:pt>
                <c:pt idx="784">
                  <c:v>-2.298282977598429E-2</c:v>
                </c:pt>
                <c:pt idx="785">
                  <c:v>5.8685614436590075E-3</c:v>
                </c:pt>
                <c:pt idx="786">
                  <c:v>-1.7114670242097535E-2</c:v>
                </c:pt>
                <c:pt idx="787">
                  <c:v>3.2684921358338767E-3</c:v>
                </c:pt>
                <c:pt idx="788">
                  <c:v>-5.6522239672987563E-3</c:v>
                </c:pt>
                <c:pt idx="789">
                  <c:v>1.8620368968068658E-2</c:v>
                </c:pt>
                <c:pt idx="790">
                  <c:v>2.9430745037290651E-2</c:v>
                </c:pt>
                <c:pt idx="791">
                  <c:v>-2.7967716310916626E-2</c:v>
                </c:pt>
                <c:pt idx="792">
                  <c:v>-4.6074585766006163E-2</c:v>
                </c:pt>
                <c:pt idx="793">
                  <c:v>-1.5116808461109304E-2</c:v>
                </c:pt>
                <c:pt idx="794">
                  <c:v>-1.0310918105027466E-2</c:v>
                </c:pt>
                <c:pt idx="795">
                  <c:v>4.0745708162430892E-3</c:v>
                </c:pt>
                <c:pt idx="796">
                  <c:v>2.7153752255391791E-2</c:v>
                </c:pt>
                <c:pt idx="797">
                  <c:v>2.6732452346826013E-2</c:v>
                </c:pt>
                <c:pt idx="798">
                  <c:v>-1.1326528928078484E-2</c:v>
                </c:pt>
                <c:pt idx="799">
                  <c:v>-1.1456290335111903E-2</c:v>
                </c:pt>
                <c:pt idx="800">
                  <c:v>-1.213622740186032E-3</c:v>
                </c:pt>
                <c:pt idx="801">
                  <c:v>2.4292722927272112E-2</c:v>
                </c:pt>
                <c:pt idx="802">
                  <c:v>0</c:v>
                </c:pt>
                <c:pt idx="803">
                  <c:v>-1.1023469126791523E-2</c:v>
                </c:pt>
                <c:pt idx="804">
                  <c:v>6.7193768605050108E-2</c:v>
                </c:pt>
                <c:pt idx="805">
                  <c:v>4.7856019868700306E-2</c:v>
                </c:pt>
                <c:pt idx="806">
                  <c:v>2.66661491348714E-3</c:v>
                </c:pt>
                <c:pt idx="807">
                  <c:v>-3.550981521656995E-2</c:v>
                </c:pt>
                <c:pt idx="808">
                  <c:v>1.152270604914392E-2</c:v>
                </c:pt>
                <c:pt idx="809">
                  <c:v>2.9299233283474859E-2</c:v>
                </c:pt>
                <c:pt idx="810">
                  <c:v>1.7332366662779555E-2</c:v>
                </c:pt>
                <c:pt idx="811">
                  <c:v>-1.3366677498985499E-2</c:v>
                </c:pt>
                <c:pt idx="812">
                  <c:v>-5.0044328867121179E-2</c:v>
                </c:pt>
                <c:pt idx="813">
                  <c:v>4.2097161212651397E-2</c:v>
                </c:pt>
                <c:pt idx="814">
                  <c:v>-5.3332393079373874E-3</c:v>
                </c:pt>
                <c:pt idx="815">
                  <c:v>1.9068294656631787E-2</c:v>
                </c:pt>
                <c:pt idx="816">
                  <c:v>1.9226417129643104E-2</c:v>
                </c:pt>
                <c:pt idx="817">
                  <c:v>9.7312159828649748E-3</c:v>
                </c:pt>
                <c:pt idx="818">
                  <c:v>-5.8787134159020375E-3</c:v>
                </c:pt>
                <c:pt idx="819">
                  <c:v>-4.7240456765623683E-2</c:v>
                </c:pt>
                <c:pt idx="820">
                  <c:v>-1.1895220170854086E-2</c:v>
                </c:pt>
                <c:pt idx="821">
                  <c:v>1.2701210801376792E-2</c:v>
                </c:pt>
                <c:pt idx="822">
                  <c:v>1.4396329489774186E-2</c:v>
                </c:pt>
                <c:pt idx="823">
                  <c:v>1.1317399683317074E-2</c:v>
                </c:pt>
                <c:pt idx="824">
                  <c:v>6.7815074708358269E-3</c:v>
                </c:pt>
                <c:pt idx="825">
                  <c:v>3.3736906812294874E-2</c:v>
                </c:pt>
                <c:pt idx="826">
                  <c:v>7.7606348664310118E-3</c:v>
                </c:pt>
                <c:pt idx="827">
                  <c:v>3.1179671864003909E-2</c:v>
                </c:pt>
                <c:pt idx="828">
                  <c:v>6.2651289268079351E-3</c:v>
                </c:pt>
                <c:pt idx="829">
                  <c:v>6.9419070748394244E-3</c:v>
                </c:pt>
                <c:pt idx="830">
                  <c:v>-6.2215564700360826E-3</c:v>
                </c:pt>
                <c:pt idx="831">
                  <c:v>-3.8480085961732175E-3</c:v>
                </c:pt>
                <c:pt idx="832">
                  <c:v>6.4849512724314872E-3</c:v>
                </c:pt>
                <c:pt idx="833">
                  <c:v>1.4970030898638291E-2</c:v>
                </c:pt>
                <c:pt idx="834">
                  <c:v>1.6495584634898717E-3</c:v>
                </c:pt>
                <c:pt idx="835">
                  <c:v>-2.6000271387551465E-2</c:v>
                </c:pt>
                <c:pt idx="836">
                  <c:v>-1.209019569021474E-3</c:v>
                </c:pt>
                <c:pt idx="837">
                  <c:v>-1.2105799661384223E-3</c:v>
                </c:pt>
                <c:pt idx="838">
                  <c:v>7.4816568063197451E-3</c:v>
                </c:pt>
                <c:pt idx="839">
                  <c:v>7.187357332077135E-3</c:v>
                </c:pt>
                <c:pt idx="840">
                  <c:v>2.5687780127466871E-2</c:v>
                </c:pt>
                <c:pt idx="841">
                  <c:v>1.0185227174057577E-2</c:v>
                </c:pt>
                <c:pt idx="842">
                  <c:v>-1.1349236151952808E-2</c:v>
                </c:pt>
                <c:pt idx="843">
                  <c:v>7.1951567880061407E-3</c:v>
                </c:pt>
                <c:pt idx="844">
                  <c:v>5.9948990701629125E-3</c:v>
                </c:pt>
                <c:pt idx="845">
                  <c:v>1.029170878967582E-2</c:v>
                </c:pt>
                <c:pt idx="846">
                  <c:v>-7.3076368287871953E-3</c:v>
                </c:pt>
                <c:pt idx="847">
                  <c:v>-2.389080372856035E-2</c:v>
                </c:pt>
                <c:pt idx="848">
                  <c:v>2.3447373268155919E-3</c:v>
                </c:pt>
                <c:pt idx="849">
                  <c:v>-2.2020565144698322E-2</c:v>
                </c:pt>
                <c:pt idx="850">
                  <c:v>9.2935257240227588E-3</c:v>
                </c:pt>
                <c:pt idx="851">
                  <c:v>-1.2170487601048554E-2</c:v>
                </c:pt>
                <c:pt idx="852">
                  <c:v>-1.256361007657242E-2</c:v>
                </c:pt>
                <c:pt idx="853">
                  <c:v>-4.1196891545032331E-2</c:v>
                </c:pt>
                <c:pt idx="854">
                  <c:v>-1.2676640215477819E-3</c:v>
                </c:pt>
                <c:pt idx="855">
                  <c:v>-8.406571184042165E-3</c:v>
                </c:pt>
                <c:pt idx="856">
                  <c:v>2.1511623145248893E-2</c:v>
                </c:pt>
                <c:pt idx="857">
                  <c:v>1.4417376430370089E-2</c:v>
                </c:pt>
                <c:pt idx="858">
                  <c:v>2.7745756452343045E-2</c:v>
                </c:pt>
                <c:pt idx="859">
                  <c:v>-7.4690627307204801E-3</c:v>
                </c:pt>
                <c:pt idx="860">
                  <c:v>-4.8369618746634826E-4</c:v>
                </c:pt>
                <c:pt idx="861">
                  <c:v>1.1307638692626361E-2</c:v>
                </c:pt>
                <c:pt idx="862">
                  <c:v>7.8637841197145755E-3</c:v>
                </c:pt>
                <c:pt idx="863">
                  <c:v>1.6601450116683031E-3</c:v>
                </c:pt>
                <c:pt idx="864">
                  <c:v>1.1841090645345266E-3</c:v>
                </c:pt>
                <c:pt idx="865">
                  <c:v>-9.4721769984418627E-4</c:v>
                </c:pt>
                <c:pt idx="866">
                  <c:v>-2.3718701821742183E-3</c:v>
                </c:pt>
                <c:pt idx="867">
                  <c:v>-4.2837047384932129E-3</c:v>
                </c:pt>
                <c:pt idx="868">
                  <c:v>1.2089729000434125E-2</c:v>
                </c:pt>
                <c:pt idx="869">
                  <c:v>-2.8682582537742217E-2</c:v>
                </c:pt>
                <c:pt idx="870">
                  <c:v>-5.5928170099894745E-3</c:v>
                </c:pt>
                <c:pt idx="871">
                  <c:v>1.1154407736733126E-2</c:v>
                </c:pt>
                <c:pt idx="872">
                  <c:v>-1.7023781540944829E-2</c:v>
                </c:pt>
                <c:pt idx="873">
                  <c:v>6.3434135774259839E-2</c:v>
                </c:pt>
                <c:pt idx="874">
                  <c:v>6.6537128194072027E-3</c:v>
                </c:pt>
                <c:pt idx="875">
                  <c:v>1.3176042354837688E-2</c:v>
                </c:pt>
                <c:pt idx="876">
                  <c:v>-3.1173736066515655E-2</c:v>
                </c:pt>
                <c:pt idx="877">
                  <c:v>-2.022648893067186E-2</c:v>
                </c:pt>
                <c:pt idx="878">
                  <c:v>1.0399502970248088E-2</c:v>
                </c:pt>
                <c:pt idx="879">
                  <c:v>2.5993642351897821E-2</c:v>
                </c:pt>
                <c:pt idx="880">
                  <c:v>-2.9827255569378577E-3</c:v>
                </c:pt>
                <c:pt idx="881">
                  <c:v>-6.6010142657227086E-2</c:v>
                </c:pt>
                <c:pt idx="882">
                  <c:v>-4.3392487640801704E-2</c:v>
                </c:pt>
                <c:pt idx="883">
                  <c:v>-6.3496517802572885E-2</c:v>
                </c:pt>
                <c:pt idx="884">
                  <c:v>-0.21525345471481394</c:v>
                </c:pt>
                <c:pt idx="885">
                  <c:v>-3.3411098656522781E-2</c:v>
                </c:pt>
                <c:pt idx="886">
                  <c:v>-1.695551070195778E-2</c:v>
                </c:pt>
                <c:pt idx="887">
                  <c:v>-3.5536734276787427E-2</c:v>
                </c:pt>
                <c:pt idx="888">
                  <c:v>4.4198599469560682E-3</c:v>
                </c:pt>
                <c:pt idx="889">
                  <c:v>-4.0507881583045219E-3</c:v>
                </c:pt>
                <c:pt idx="890">
                  <c:v>3.801362670004399E-2</c:v>
                </c:pt>
                <c:pt idx="891">
                  <c:v>3.7648224537455255E-2</c:v>
                </c:pt>
                <c:pt idx="892">
                  <c:v>-2.9863295053893346E-2</c:v>
                </c:pt>
                <c:pt idx="893">
                  <c:v>1.5390230317005328E-2</c:v>
                </c:pt>
                <c:pt idx="894">
                  <c:v>-3.4716196658907253E-4</c:v>
                </c:pt>
                <c:pt idx="895">
                  <c:v>-1.8220476030627188E-2</c:v>
                </c:pt>
                <c:pt idx="896">
                  <c:v>-5.6737738847090881E-3</c:v>
                </c:pt>
                <c:pt idx="897">
                  <c:v>-3.9903769972288311E-2</c:v>
                </c:pt>
                <c:pt idx="898">
                  <c:v>-1.1913729672666136E-2</c:v>
                </c:pt>
                <c:pt idx="899">
                  <c:v>-6.3873970165615667E-3</c:v>
                </c:pt>
                <c:pt idx="900">
                  <c:v>-3.8421935419829044E-2</c:v>
                </c:pt>
                <c:pt idx="901">
                  <c:v>-2.7399013357718008E-2</c:v>
                </c:pt>
                <c:pt idx="902">
                  <c:v>1.9928917827715064E-2</c:v>
                </c:pt>
                <c:pt idx="903">
                  <c:v>-4.8928336698241537E-2</c:v>
                </c:pt>
                <c:pt idx="904">
                  <c:v>-3.8011291412433659E-2</c:v>
                </c:pt>
                <c:pt idx="905">
                  <c:v>2.2137983698332489E-2</c:v>
                </c:pt>
                <c:pt idx="906">
                  <c:v>-2.9517204648453498E-3</c:v>
                </c:pt>
                <c:pt idx="907">
                  <c:v>6.7340321813441194E-3</c:v>
                </c:pt>
                <c:pt idx="908">
                  <c:v>-3.848268690394635E-2</c:v>
                </c:pt>
                <c:pt idx="909">
                  <c:v>-2.5608462283586153E-2</c:v>
                </c:pt>
                <c:pt idx="910">
                  <c:v>-9.4361965184719451E-3</c:v>
                </c:pt>
                <c:pt idx="911">
                  <c:v>-6.7950431328286896E-3</c:v>
                </c:pt>
                <c:pt idx="912">
                  <c:v>9.0867793621811225E-4</c:v>
                </c:pt>
                <c:pt idx="913">
                  <c:v>-2.7285601905456427E-3</c:v>
                </c:pt>
                <c:pt idx="914">
                  <c:v>5.4496503049063349E-3</c:v>
                </c:pt>
                <c:pt idx="915">
                  <c:v>4.9695606009517897E-3</c:v>
                </c:pt>
                <c:pt idx="916">
                  <c:v>-3.4383399165455145E-2</c:v>
                </c:pt>
                <c:pt idx="917">
                  <c:v>1.7110151518618253E-2</c:v>
                </c:pt>
                <c:pt idx="918">
                  <c:v>2.2899941310361742E-3</c:v>
                </c:pt>
                <c:pt idx="919">
                  <c:v>-2.6421002618250013E-2</c:v>
                </c:pt>
                <c:pt idx="920">
                  <c:v>1.2138244270247716E-2</c:v>
                </c:pt>
                <c:pt idx="921">
                  <c:v>-0.10561835246446011</c:v>
                </c:pt>
                <c:pt idx="922">
                  <c:v>7.0676174670138439E-2</c:v>
                </c:pt>
                <c:pt idx="923">
                  <c:v>2.5149653521885612E-2</c:v>
                </c:pt>
                <c:pt idx="924">
                  <c:v>8.9585380984802607E-2</c:v>
                </c:pt>
                <c:pt idx="925">
                  <c:v>4.4004544369008039E-2</c:v>
                </c:pt>
                <c:pt idx="926">
                  <c:v>3.2746653607945387E-3</c:v>
                </c:pt>
                <c:pt idx="927">
                  <c:v>2.8602192027988603E-2</c:v>
                </c:pt>
                <c:pt idx="928">
                  <c:v>7.5173844116224594E-3</c:v>
                </c:pt>
                <c:pt idx="929">
                  <c:v>-1.469158815962273E-2</c:v>
                </c:pt>
                <c:pt idx="930">
                  <c:v>7.1742037480004529E-3</c:v>
                </c:pt>
                <c:pt idx="931">
                  <c:v>7.5173844116224594E-3</c:v>
                </c:pt>
                <c:pt idx="932">
                  <c:v>-5.2185792587203246E-2</c:v>
                </c:pt>
                <c:pt idx="933">
                  <c:v>-3.1212993582210257E-2</c:v>
                </c:pt>
                <c:pt idx="934">
                  <c:v>-1.5979653692449601E-2</c:v>
                </c:pt>
                <c:pt idx="935">
                  <c:v>-1.447076400059045E-2</c:v>
                </c:pt>
                <c:pt idx="936">
                  <c:v>-2.9585260189894585E-2</c:v>
                </c:pt>
                <c:pt idx="937">
                  <c:v>5.6172183057889929E-2</c:v>
                </c:pt>
                <c:pt idx="938">
                  <c:v>3.174869831458027E-2</c:v>
                </c:pt>
                <c:pt idx="939">
                  <c:v>0.11518707647556191</c:v>
                </c:pt>
                <c:pt idx="940">
                  <c:v>1.3645758737369234E-2</c:v>
                </c:pt>
                <c:pt idx="941">
                  <c:v>-2.2972444513453805E-2</c:v>
                </c:pt>
                <c:pt idx="942">
                  <c:v>-2.0065030536491123E-2</c:v>
                </c:pt>
                <c:pt idx="943">
                  <c:v>2.0439810372716454E-2</c:v>
                </c:pt>
                <c:pt idx="944">
                  <c:v>1.6719616677090373E-2</c:v>
                </c:pt>
                <c:pt idx="945">
                  <c:v>2.2083925059183181E-3</c:v>
                </c:pt>
                <c:pt idx="946">
                  <c:v>-1.4442095118304707E-2</c:v>
                </c:pt>
                <c:pt idx="947">
                  <c:v>-4.0340287838606978E-2</c:v>
                </c:pt>
                <c:pt idx="948">
                  <c:v>-3.8842494176456526E-4</c:v>
                </c:pt>
                <c:pt idx="949">
                  <c:v>1.5528341328194628E-3</c:v>
                </c:pt>
                <c:pt idx="950">
                  <c:v>-1.9981114900697178E-2</c:v>
                </c:pt>
                <c:pt idx="951">
                  <c:v>-1.0742096531902069E-2</c:v>
                </c:pt>
                <c:pt idx="952">
                  <c:v>1.5873349156290163E-2</c:v>
                </c:pt>
                <c:pt idx="953">
                  <c:v>1.2519686464678248E-2</c:v>
                </c:pt>
                <c:pt idx="954">
                  <c:v>-1.3307437604031464E-2</c:v>
                </c:pt>
                <c:pt idx="955">
                  <c:v>2.4135115136344452E-2</c:v>
                </c:pt>
                <c:pt idx="956">
                  <c:v>-1.5894887849784593E-2</c:v>
                </c:pt>
                <c:pt idx="957">
                  <c:v>-1.7741486786844299E-2</c:v>
                </c:pt>
                <c:pt idx="958">
                  <c:v>-3.9855772168539607E-3</c:v>
                </c:pt>
                <c:pt idx="959">
                  <c:v>-1.4886655626733778E-2</c:v>
                </c:pt>
                <c:pt idx="960">
                  <c:v>-5.1997572371694008E-2</c:v>
                </c:pt>
                <c:pt idx="961">
                  <c:v>1.2728173801436506E-2</c:v>
                </c:pt>
                <c:pt idx="962">
                  <c:v>-4.8368625692767592E-2</c:v>
                </c:pt>
                <c:pt idx="963">
                  <c:v>5.8018459332336486E-2</c:v>
                </c:pt>
                <c:pt idx="964">
                  <c:v>3.4875247237778233E-2</c:v>
                </c:pt>
                <c:pt idx="965">
                  <c:v>-1.5441144165796327E-2</c:v>
                </c:pt>
                <c:pt idx="966">
                  <c:v>3.5401887525223344E-2</c:v>
                </c:pt>
                <c:pt idx="967">
                  <c:v>9.4415335508782981E-3</c:v>
                </c:pt>
                <c:pt idx="968">
                  <c:v>2.3985636830337588E-2</c:v>
                </c:pt>
                <c:pt idx="969">
                  <c:v>-2.1248587330317602E-2</c:v>
                </c:pt>
                <c:pt idx="970">
                  <c:v>-7.4466734973722701E-3</c:v>
                </c:pt>
                <c:pt idx="971">
                  <c:v>-9.8834566140835398E-3</c:v>
                </c:pt>
                <c:pt idx="972">
                  <c:v>-3.0659924742355814E-2</c:v>
                </c:pt>
                <c:pt idx="973">
                  <c:v>3.8180284596332298E-2</c:v>
                </c:pt>
                <c:pt idx="974">
                  <c:v>-6.0131922352847485E-2</c:v>
                </c:pt>
                <c:pt idx="975">
                  <c:v>1.907984091102756E-2</c:v>
                </c:pt>
                <c:pt idx="976">
                  <c:v>1.2655812929317846E-2</c:v>
                </c:pt>
                <c:pt idx="977">
                  <c:v>-2.5890083836861616E-2</c:v>
                </c:pt>
                <c:pt idx="978">
                  <c:v>-7.9415255411868241E-3</c:v>
                </c:pt>
                <c:pt idx="979">
                  <c:v>-2.7655453199045055E-2</c:v>
                </c:pt>
                <c:pt idx="980">
                  <c:v>-1.9604200047153787E-2</c:v>
                </c:pt>
                <c:pt idx="981">
                  <c:v>-1.4178350051616219E-2</c:v>
                </c:pt>
                <c:pt idx="982">
                  <c:v>4.3228734550820005E-2</c:v>
                </c:pt>
                <c:pt idx="983">
                  <c:v>8.5106896679088308E-3</c:v>
                </c:pt>
                <c:pt idx="984">
                  <c:v>-9.7935206908972127E-3</c:v>
                </c:pt>
                <c:pt idx="985">
                  <c:v>6.8230538975404429E-3</c:v>
                </c:pt>
                <c:pt idx="986">
                  <c:v>1.7692120372369214E-2</c:v>
                </c:pt>
                <c:pt idx="987">
                  <c:v>-2.0899066731118634E-3</c:v>
                </c:pt>
                <c:pt idx="988">
                  <c:v>-1.5602213699257291E-2</c:v>
                </c:pt>
                <c:pt idx="989">
                  <c:v>2.3520571388572314E-2</c:v>
                </c:pt>
                <c:pt idx="990">
                  <c:v>2.8643569759164603E-2</c:v>
                </c:pt>
                <c:pt idx="991">
                  <c:v>8.0637101143609204E-4</c:v>
                </c:pt>
                <c:pt idx="992">
                  <c:v>-8.0637101143618344E-4</c:v>
                </c:pt>
                <c:pt idx="993">
                  <c:v>-5.2589263355518515E-2</c:v>
                </c:pt>
                <c:pt idx="994">
                  <c:v>-5.9111099402206012E-2</c:v>
                </c:pt>
                <c:pt idx="995">
                  <c:v>3.3269868218318767E-2</c:v>
                </c:pt>
                <c:pt idx="996">
                  <c:v>-2.4289071641774834E-2</c:v>
                </c:pt>
                <c:pt idx="997">
                  <c:v>-2.3062291710718413E-2</c:v>
                </c:pt>
                <c:pt idx="998">
                  <c:v>-6.7164714234864142E-2</c:v>
                </c:pt>
                <c:pt idx="999">
                  <c:v>-2.3763593476065239E-2</c:v>
                </c:pt>
                <c:pt idx="1000">
                  <c:v>2.0333058547398489E-2</c:v>
                </c:pt>
                <c:pt idx="1001">
                  <c:v>6.36160681384766E-3</c:v>
                </c:pt>
                <c:pt idx="1002">
                  <c:v>9.131101864233615E-2</c:v>
                </c:pt>
                <c:pt idx="1003">
                  <c:v>-1.3898408295554082E-2</c:v>
                </c:pt>
                <c:pt idx="1004">
                  <c:v>-9.0338761571549873E-4</c:v>
                </c:pt>
                <c:pt idx="1005">
                  <c:v>-1.8700659850211028E-2</c:v>
                </c:pt>
                <c:pt idx="1006">
                  <c:v>-6.2208472203464607E-2</c:v>
                </c:pt>
                <c:pt idx="1007">
                  <c:v>-7.1585997655313025E-2</c:v>
                </c:pt>
                <c:pt idx="1008">
                  <c:v>4.9792118186169625E-2</c:v>
                </c:pt>
                <c:pt idx="1009">
                  <c:v>5.0067586779749599E-4</c:v>
                </c:pt>
                <c:pt idx="1010">
                  <c:v>7.4794167541927291E-3</c:v>
                </c:pt>
                <c:pt idx="1011">
                  <c:v>3.0816868323087838E-2</c:v>
                </c:pt>
                <c:pt idx="1012">
                  <c:v>4.4284248331674249E-2</c:v>
                </c:pt>
                <c:pt idx="1013">
                  <c:v>2.0525189861782367E-2</c:v>
                </c:pt>
                <c:pt idx="1014">
                  <c:v>-5.2363131042339528E-2</c:v>
                </c:pt>
                <c:pt idx="1015">
                  <c:v>-9.0801101759244822E-3</c:v>
                </c:pt>
                <c:pt idx="1016">
                  <c:v>-1.5481683188591189E-2</c:v>
                </c:pt>
                <c:pt idx="1017">
                  <c:v>-5.7703438582967059E-2</c:v>
                </c:pt>
                <c:pt idx="1018">
                  <c:v>5.1518918690739435E-3</c:v>
                </c:pt>
                <c:pt idx="1019">
                  <c:v>1.0225089348624294E-2</c:v>
                </c:pt>
                <c:pt idx="1020">
                  <c:v>6.3075138478861065E-2</c:v>
                </c:pt>
                <c:pt idx="1021">
                  <c:v>2.8611845255414954E-3</c:v>
                </c:pt>
                <c:pt idx="1022">
                  <c:v>-1.0050287753454533E-2</c:v>
                </c:pt>
                <c:pt idx="1023">
                  <c:v>-3.8555228483291288E-3</c:v>
                </c:pt>
                <c:pt idx="1024">
                  <c:v>1.2952975846511667E-2</c:v>
                </c:pt>
                <c:pt idx="1025">
                  <c:v>-3.344139984506668E-2</c:v>
                </c:pt>
                <c:pt idx="1026">
                  <c:v>1.3219188825746433E-2</c:v>
                </c:pt>
                <c:pt idx="1027">
                  <c:v>-3.8170581803786803E-2</c:v>
                </c:pt>
                <c:pt idx="1028">
                  <c:v>8.0523833161404851E-3</c:v>
                </c:pt>
                <c:pt idx="1029">
                  <c:v>-4.7738136343940238E-2</c:v>
                </c:pt>
                <c:pt idx="1030">
                  <c:v>-3.5316617458670346E-2</c:v>
                </c:pt>
                <c:pt idx="1031">
                  <c:v>-1.8137346980232536E-2</c:v>
                </c:pt>
                <c:pt idx="1032">
                  <c:v>-2.7770636348671066E-3</c:v>
                </c:pt>
                <c:pt idx="1033">
                  <c:v>4.2466914534604418E-2</c:v>
                </c:pt>
                <c:pt idx="1034">
                  <c:v>-3.2033662416033064E-3</c:v>
                </c:pt>
                <c:pt idx="1035">
                  <c:v>-5.2701600455041991E-2</c:v>
                </c:pt>
                <c:pt idx="1036">
                  <c:v>-3.4407122054858547E-2</c:v>
                </c:pt>
                <c:pt idx="1037">
                  <c:v>-1.7657846012394195E-2</c:v>
                </c:pt>
                <c:pt idx="1038">
                  <c:v>-2.9734781654715253E-3</c:v>
                </c:pt>
                <c:pt idx="1039">
                  <c:v>1.360559249651893E-2</c:v>
                </c:pt>
                <c:pt idx="1040">
                  <c:v>5.7647969533113158E-2</c:v>
                </c:pt>
                <c:pt idx="1041">
                  <c:v>-6.6500136843643434E-2</c:v>
                </c:pt>
                <c:pt idx="1042">
                  <c:v>-1.186299036327007E-3</c:v>
                </c:pt>
                <c:pt idx="1043">
                  <c:v>3.2694096981726893E-2</c:v>
                </c:pt>
                <c:pt idx="1044">
                  <c:v>-5.7454755961446535E-4</c:v>
                </c:pt>
                <c:pt idx="1045">
                  <c:v>-2.620231339697562E-2</c:v>
                </c:pt>
                <c:pt idx="1046">
                  <c:v>4.1600393508097432E-2</c:v>
                </c:pt>
                <c:pt idx="1047">
                  <c:v>-4.5146614718529321E-2</c:v>
                </c:pt>
                <c:pt idx="1048">
                  <c:v>3.1471187918853713E-2</c:v>
                </c:pt>
                <c:pt idx="1049">
                  <c:v>1.4806705168875148E-2</c:v>
                </c:pt>
                <c:pt idx="1050">
                  <c:v>-1.6529358480321461E-2</c:v>
                </c:pt>
                <c:pt idx="1051">
                  <c:v>-3.9266691221750687E-2</c:v>
                </c:pt>
                <c:pt idx="1052">
                  <c:v>-9.2624011945312057E-2</c:v>
                </c:pt>
                <c:pt idx="1053">
                  <c:v>-1.5862857408050095E-2</c:v>
                </c:pt>
                <c:pt idx="1054">
                  <c:v>2.6613455495143028E-3</c:v>
                </c:pt>
                <c:pt idx="1055">
                  <c:v>2.6231012148869685E-2</c:v>
                </c:pt>
                <c:pt idx="1056">
                  <c:v>4.6784826112309913E-2</c:v>
                </c:pt>
                <c:pt idx="1057">
                  <c:v>0.10875179992116199</c:v>
                </c:pt>
                <c:pt idx="1058">
                  <c:v>-4.5913364141679416E-2</c:v>
                </c:pt>
                <c:pt idx="1059">
                  <c:v>-3.1224982472650917E-2</c:v>
                </c:pt>
                <c:pt idx="1060">
                  <c:v>1.9556297323718077E-2</c:v>
                </c:pt>
                <c:pt idx="1061">
                  <c:v>2.7779505421631302E-2</c:v>
                </c:pt>
                <c:pt idx="1062">
                  <c:v>-3.189606518963118E-2</c:v>
                </c:pt>
                <c:pt idx="1063">
                  <c:v>3.1896065189631215E-2</c:v>
                </c:pt>
                <c:pt idx="1064">
                  <c:v>4.1369789658577225E-2</c:v>
                </c:pt>
                <c:pt idx="1065">
                  <c:v>-4.4227808261843395E-2</c:v>
                </c:pt>
                <c:pt idx="1066">
                  <c:v>-1.7321391995594782E-2</c:v>
                </c:pt>
                <c:pt idx="1067">
                  <c:v>3.0965720420082346E-2</c:v>
                </c:pt>
                <c:pt idx="1068">
                  <c:v>2.1229904077737078E-2</c:v>
                </c:pt>
                <c:pt idx="1069">
                  <c:v>-2.2136700299774624E-3</c:v>
                </c:pt>
                <c:pt idx="1070">
                  <c:v>1.3208887700232055E-2</c:v>
                </c:pt>
                <c:pt idx="1071">
                  <c:v>-1.4872264897266623E-2</c:v>
                </c:pt>
                <c:pt idx="1072">
                  <c:v>-5.4745768733307505E-2</c:v>
                </c:pt>
                <c:pt idx="1073">
                  <c:v>-1.4167828902082229E-2</c:v>
                </c:pt>
                <c:pt idx="1074">
                  <c:v>-3.5735594908649134E-3</c:v>
                </c:pt>
                <c:pt idx="1075">
                  <c:v>-5.9844583152404186E-3</c:v>
                </c:pt>
                <c:pt idx="1076">
                  <c:v>-6.959329179919535E-2</c:v>
                </c:pt>
                <c:pt idx="1077">
                  <c:v>-2.9385072159743793E-2</c:v>
                </c:pt>
                <c:pt idx="1078">
                  <c:v>1.3166747161213351E-2</c:v>
                </c:pt>
                <c:pt idx="1079">
                  <c:v>5.0998941063320889E-2</c:v>
                </c:pt>
                <c:pt idx="1080">
                  <c:v>-5.3618457950871154E-2</c:v>
                </c:pt>
                <c:pt idx="1081">
                  <c:v>-2.9276874773713213E-2</c:v>
                </c:pt>
                <c:pt idx="1082">
                  <c:v>1.0077344266623853E-2</c:v>
                </c:pt>
                <c:pt idx="1083">
                  <c:v>2.6702285558788921E-3</c:v>
                </c:pt>
                <c:pt idx="1084">
                  <c:v>-1.545210455892161E-2</c:v>
                </c:pt>
                <c:pt idx="1085">
                  <c:v>1.3450101888248569E-2</c:v>
                </c:pt>
                <c:pt idx="1086">
                  <c:v>9.9701723198498508E-3</c:v>
                </c:pt>
                <c:pt idx="1087">
                  <c:v>1.2487838918205549E-2</c:v>
                </c:pt>
                <c:pt idx="1088">
                  <c:v>-2.7144996718178938E-2</c:v>
                </c:pt>
                <c:pt idx="1089">
                  <c:v>-8.0862974313578185E-3</c:v>
                </c:pt>
                <c:pt idx="1090">
                  <c:v>-1.3624188939543532E-2</c:v>
                </c:pt>
                <c:pt idx="1091">
                  <c:v>8.1967672041784907E-3</c:v>
                </c:pt>
                <c:pt idx="1092">
                  <c:v>-2.4794658613216277E-2</c:v>
                </c:pt>
                <c:pt idx="1093">
                  <c:v>7.6415793869668595E-3</c:v>
                </c:pt>
                <c:pt idx="1094">
                  <c:v>-6.9228109376100687E-4</c:v>
                </c:pt>
                <c:pt idx="1095">
                  <c:v>3.4709166372015203E-2</c:v>
                </c:pt>
                <c:pt idx="1096">
                  <c:v>9.5006150618587151E-2</c:v>
                </c:pt>
                <c:pt idx="1097">
                  <c:v>2.5226561430406105E-2</c:v>
                </c:pt>
                <c:pt idx="1098">
                  <c:v>2.3696100433389581E-3</c:v>
                </c:pt>
                <c:pt idx="1099">
                  <c:v>-2.1531871873992092E-2</c:v>
                </c:pt>
                <c:pt idx="1100">
                  <c:v>2.8607373090192512E-2</c:v>
                </c:pt>
                <c:pt idx="1101">
                  <c:v>9.1457022944596456E-2</c:v>
                </c:pt>
                <c:pt idx="1102">
                  <c:v>-3.4918986901959652E-2</c:v>
                </c:pt>
                <c:pt idx="1103">
                  <c:v>6.0891966146048937E-3</c:v>
                </c:pt>
                <c:pt idx="1104">
                  <c:v>-2.7414416114189707E-2</c:v>
                </c:pt>
                <c:pt idx="1105">
                  <c:v>1.0158101465057473E-2</c:v>
                </c:pt>
                <c:pt idx="1106">
                  <c:v>1.8910519557522161E-2</c:v>
                </c:pt>
                <c:pt idx="1107">
                  <c:v>-4.9710680930074389E-3</c:v>
                </c:pt>
                <c:pt idx="1108">
                  <c:v>-9.7638475242991754E-2</c:v>
                </c:pt>
                <c:pt idx="1109">
                  <c:v>-3.6696678388995459E-3</c:v>
                </c:pt>
                <c:pt idx="1110">
                  <c:v>-5.2196695107183728E-2</c:v>
                </c:pt>
                <c:pt idx="1111">
                  <c:v>-5.0987541128047049E-2</c:v>
                </c:pt>
                <c:pt idx="1112">
                  <c:v>-5.0864324623340444E-2</c:v>
                </c:pt>
                <c:pt idx="1113">
                  <c:v>-3.7135683193228811E-2</c:v>
                </c:pt>
                <c:pt idx="1114">
                  <c:v>1.4727806710243386E-2</c:v>
                </c:pt>
                <c:pt idx="1115">
                  <c:v>-1.5469921772131665E-2</c:v>
                </c:pt>
                <c:pt idx="1116">
                  <c:v>-5.4933718817837519E-2</c:v>
                </c:pt>
                <c:pt idx="1117">
                  <c:v>-0.11279549414534427</c:v>
                </c:pt>
                <c:pt idx="1118">
                  <c:v>-2.3091612171637344E-2</c:v>
                </c:pt>
                <c:pt idx="1119">
                  <c:v>-4.5024839683157902E-3</c:v>
                </c:pt>
                <c:pt idx="1120">
                  <c:v>2.0545608808891409E-2</c:v>
                </c:pt>
                <c:pt idx="1121">
                  <c:v>-5.5443548660168693E-2</c:v>
                </c:pt>
                <c:pt idx="1122">
                  <c:v>4.2987871613248928E-2</c:v>
                </c:pt>
                <c:pt idx="1123">
                  <c:v>7.0841355958313479E-2</c:v>
                </c:pt>
                <c:pt idx="1124">
                  <c:v>-1.4279957061470753E-2</c:v>
                </c:pt>
                <c:pt idx="1125">
                  <c:v>1.2610507591929733E-2</c:v>
                </c:pt>
                <c:pt idx="1126">
                  <c:v>4.4923846102070633E-2</c:v>
                </c:pt>
                <c:pt idx="1127">
                  <c:v>6.3439674815525315E-2</c:v>
                </c:pt>
                <c:pt idx="1128">
                  <c:v>-3.0030052597695457E-3</c:v>
                </c:pt>
                <c:pt idx="1129">
                  <c:v>-3.0120504699917209E-3</c:v>
                </c:pt>
                <c:pt idx="1130">
                  <c:v>-5.9023340449461031E-2</c:v>
                </c:pt>
                <c:pt idx="1131">
                  <c:v>7.2506690786747985E-2</c:v>
                </c:pt>
                <c:pt idx="1132">
                  <c:v>-3.1748698314580298E-2</c:v>
                </c:pt>
                <c:pt idx="1133">
                  <c:v>2.2780028331819906E-2</c:v>
                </c:pt>
                <c:pt idx="1134">
                  <c:v>1.3423020332140771E-2</c:v>
                </c:pt>
                <c:pt idx="1135">
                  <c:v>0</c:v>
                </c:pt>
                <c:pt idx="1136">
                  <c:v>-5.0903506816838653E-2</c:v>
                </c:pt>
                <c:pt idx="1137">
                  <c:v>-2.605753431928964E-2</c:v>
                </c:pt>
                <c:pt idx="1138">
                  <c:v>-3.9989008216363281E-2</c:v>
                </c:pt>
                <c:pt idx="1139">
                  <c:v>1.5696315647318673E-2</c:v>
                </c:pt>
                <c:pt idx="1140">
                  <c:v>7.8023014990012449E-2</c:v>
                </c:pt>
                <c:pt idx="1141">
                  <c:v>1.654173056436397E-2</c:v>
                </c:pt>
                <c:pt idx="1142">
                  <c:v>6.0054208690242528E-2</c:v>
                </c:pt>
                <c:pt idx="1143">
                  <c:v>-1.9858808649603286E-2</c:v>
                </c:pt>
                <c:pt idx="1144">
                  <c:v>7.1377890482923071E-3</c:v>
                </c:pt>
                <c:pt idx="1145">
                  <c:v>-2.5208392808295843E-2</c:v>
                </c:pt>
                <c:pt idx="1146">
                  <c:v>9.4374566153004168E-3</c:v>
                </c:pt>
                <c:pt idx="1147">
                  <c:v>-2.5614279969858916E-2</c:v>
                </c:pt>
                <c:pt idx="1148">
                  <c:v>-7.1431509179611899E-2</c:v>
                </c:pt>
                <c:pt idx="1149">
                  <c:v>3.2121837288299808E-2</c:v>
                </c:pt>
                <c:pt idx="1150">
                  <c:v>2.8128042159125153E-2</c:v>
                </c:pt>
                <c:pt idx="1151">
                  <c:v>2.0037776175896936E-2</c:v>
                </c:pt>
                <c:pt idx="1152">
                  <c:v>2.0364340102877819E-2</c:v>
                </c:pt>
                <c:pt idx="1153">
                  <c:v>-6.7759445490308476E-2</c:v>
                </c:pt>
                <c:pt idx="1154">
                  <c:v>1.2251301780520585E-2</c:v>
                </c:pt>
                <c:pt idx="1155">
                  <c:v>1.9593693900401284E-2</c:v>
                </c:pt>
                <c:pt idx="1156">
                  <c:v>4.8079179425653276E-2</c:v>
                </c:pt>
                <c:pt idx="1157">
                  <c:v>2.943450057505153E-2</c:v>
                </c:pt>
                <c:pt idx="1158">
                  <c:v>2.5231478291138348E-2</c:v>
                </c:pt>
                <c:pt idx="1159">
                  <c:v>-5.5377469468953826E-2</c:v>
                </c:pt>
                <c:pt idx="1160">
                  <c:v>-2.4496902205531738E-2</c:v>
                </c:pt>
                <c:pt idx="1161">
                  <c:v>2.8049303809899586E-2</c:v>
                </c:pt>
                <c:pt idx="1162">
                  <c:v>5.1151440355111766E-2</c:v>
                </c:pt>
                <c:pt idx="1163">
                  <c:v>-5.2570887009338055E-2</c:v>
                </c:pt>
                <c:pt idx="1164">
                  <c:v>5.6605862221517207E-2</c:v>
                </c:pt>
                <c:pt idx="1165">
                  <c:v>-1.1474982476874573E-2</c:v>
                </c:pt>
                <c:pt idx="1166">
                  <c:v>1.6829747614534599E-2</c:v>
                </c:pt>
                <c:pt idx="1167">
                  <c:v>4.2476166344311894E-2</c:v>
                </c:pt>
                <c:pt idx="1168">
                  <c:v>-3.9809498097396645E-2</c:v>
                </c:pt>
                <c:pt idx="1169">
                  <c:v>1.9953448588961877E-3</c:v>
                </c:pt>
                <c:pt idx="1170">
                  <c:v>0</c:v>
                </c:pt>
                <c:pt idx="1171">
                  <c:v>2.3638658137139671E-2</c:v>
                </c:pt>
                <c:pt idx="1172">
                  <c:v>-4.0389468561954939E-2</c:v>
                </c:pt>
                <c:pt idx="1173">
                  <c:v>4.718579701994333E-3</c:v>
                </c:pt>
                <c:pt idx="1174">
                  <c:v>-5.3944837493552309E-3</c:v>
                </c:pt>
                <c:pt idx="1175">
                  <c:v>0</c:v>
                </c:pt>
                <c:pt idx="1176">
                  <c:v>8.7349324161223832E-2</c:v>
                </c:pt>
                <c:pt idx="1177">
                  <c:v>-2.5730883813745688E-2</c:v>
                </c:pt>
                <c:pt idx="1178">
                  <c:v>6.5213813578522753E-2</c:v>
                </c:pt>
                <c:pt idx="1179">
                  <c:v>1.1903572834136675E-3</c:v>
                </c:pt>
                <c:pt idx="1180">
                  <c:v>1.5934300428300983E-2</c:v>
                </c:pt>
                <c:pt idx="1181">
                  <c:v>2.942237038904319E-2</c:v>
                </c:pt>
                <c:pt idx="1182">
                  <c:v>3.971636426347183E-3</c:v>
                </c:pt>
                <c:pt idx="1183">
                  <c:v>7.3343627132830234E-3</c:v>
                </c:pt>
                <c:pt idx="1184">
                  <c:v>-6.7428324816553309E-2</c:v>
                </c:pt>
                <c:pt idx="1185">
                  <c:v>1.8469515183240134E-2</c:v>
                </c:pt>
                <c:pt idx="1186">
                  <c:v>-5.5839806615570579E-2</c:v>
                </c:pt>
                <c:pt idx="1187">
                  <c:v>-6.8900992905176796E-3</c:v>
                </c:pt>
                <c:pt idx="1188">
                  <c:v>-1.074259936043832E-2</c:v>
                </c:pt>
                <c:pt idx="1189">
                  <c:v>-6.8357749204566567E-2</c:v>
                </c:pt>
                <c:pt idx="1190">
                  <c:v>-4.3802622658392888E-2</c:v>
                </c:pt>
                <c:pt idx="1191">
                  <c:v>2.8388947384248714E-3</c:v>
                </c:pt>
                <c:pt idx="1192">
                  <c:v>1.8954586428178048E-2</c:v>
                </c:pt>
                <c:pt idx="1193">
                  <c:v>-1.6123728203654007E-2</c:v>
                </c:pt>
                <c:pt idx="1194">
                  <c:v>-2.7222311348683213E-2</c:v>
                </c:pt>
                <c:pt idx="1195">
                  <c:v>-2.0543642520898905E-2</c:v>
                </c:pt>
                <c:pt idx="1196">
                  <c:v>-1.1931536029047226E-2</c:v>
                </c:pt>
                <c:pt idx="1197">
                  <c:v>-1.7404903983511417E-2</c:v>
                </c:pt>
                <c:pt idx="1198">
                  <c:v>-7.6628727455691371E-3</c:v>
                </c:pt>
                <c:pt idx="1199">
                  <c:v>-2.0202707317519466E-2</c:v>
                </c:pt>
                <c:pt idx="1200">
                  <c:v>-3.352269203864356E-2</c:v>
                </c:pt>
                <c:pt idx="1201">
                  <c:v>8.8889474172459942E-3</c:v>
                </c:pt>
                <c:pt idx="1202">
                  <c:v>-3.0218714223580294E-2</c:v>
                </c:pt>
                <c:pt idx="1203">
                  <c:v>-1.4196480596348912E-2</c:v>
                </c:pt>
                <c:pt idx="1204">
                  <c:v>1.4196480596348895E-2</c:v>
                </c:pt>
                <c:pt idx="1205">
                  <c:v>4.962789342128876E-3</c:v>
                </c:pt>
                <c:pt idx="1206">
                  <c:v>-2.9303059368983031E-2</c:v>
                </c:pt>
                <c:pt idx="1207">
                  <c:v>-3.2818143813094509E-2</c:v>
                </c:pt>
                <c:pt idx="1208">
                  <c:v>3.026603694085964E-2</c:v>
                </c:pt>
                <c:pt idx="1209">
                  <c:v>-2.5586367903243624E-3</c:v>
                </c:pt>
                <c:pt idx="1210">
                  <c:v>-1.4623916529672567E-2</c:v>
                </c:pt>
                <c:pt idx="1211">
                  <c:v>-4.8833492664423439E-2</c:v>
                </c:pt>
                <c:pt idx="1212">
                  <c:v>1.8928009885518859E-2</c:v>
                </c:pt>
                <c:pt idx="1213">
                  <c:v>-1.7109827566460203E-2</c:v>
                </c:pt>
                <c:pt idx="1214">
                  <c:v>-9.0867793621806432E-4</c:v>
                </c:pt>
                <c:pt idx="1215">
                  <c:v>4.0967438488223117E-2</c:v>
                </c:pt>
                <c:pt idx="1216">
                  <c:v>-7.8844035241489828E-3</c:v>
                </c:pt>
                <c:pt idx="1217">
                  <c:v>6.2227144840250853E-2</c:v>
                </c:pt>
                <c:pt idx="1218">
                  <c:v>3.3322871876124455E-2</c:v>
                </c:pt>
                <c:pt idx="1219">
                  <c:v>-4.5797046101300191E-2</c:v>
                </c:pt>
                <c:pt idx="1220">
                  <c:v>-2.3709832079054985E-2</c:v>
                </c:pt>
                <c:pt idx="1221">
                  <c:v>-2.9567371258549659E-2</c:v>
                </c:pt>
                <c:pt idx="1222">
                  <c:v>-2.5929034190965726E-2</c:v>
                </c:pt>
                <c:pt idx="1223">
                  <c:v>-1.551833971583119E-2</c:v>
                </c:pt>
                <c:pt idx="1224">
                  <c:v>-2.7041274702964645E-2</c:v>
                </c:pt>
                <c:pt idx="1225">
                  <c:v>1.3145729212502731E-2</c:v>
                </c:pt>
                <c:pt idx="1226">
                  <c:v>6.5086236273872566E-3</c:v>
                </c:pt>
                <c:pt idx="1227">
                  <c:v>1.8365989145486896E-2</c:v>
                </c:pt>
                <c:pt idx="1228">
                  <c:v>2.7816957302764855E-2</c:v>
                </c:pt>
                <c:pt idx="1229">
                  <c:v>5.0894984984395465E-2</c:v>
                </c:pt>
                <c:pt idx="1230">
                  <c:v>-2.4692612590371522E-2</c:v>
                </c:pt>
                <c:pt idx="1231">
                  <c:v>-1.7391742711869107E-2</c:v>
                </c:pt>
                <c:pt idx="1232">
                  <c:v>-1.6807118316381174E-2</c:v>
                </c:pt>
                <c:pt idx="1233">
                  <c:v>-2.4380440090233553E-2</c:v>
                </c:pt>
                <c:pt idx="1234">
                  <c:v>2.0805816087274203E-2</c:v>
                </c:pt>
                <c:pt idx="1235">
                  <c:v>1.5986130846302245E-2</c:v>
                </c:pt>
                <c:pt idx="1236">
                  <c:v>-2.1372140275873017E-2</c:v>
                </c:pt>
                <c:pt idx="1237">
                  <c:v>-9.0049533325020626E-4</c:v>
                </c:pt>
                <c:pt idx="1238">
                  <c:v>3.9740328649514121E-2</c:v>
                </c:pt>
                <c:pt idx="1239">
                  <c:v>-4.3350440873613859E-2</c:v>
                </c:pt>
                <c:pt idx="1240">
                  <c:v>1.8066852249490513E-3</c:v>
                </c:pt>
                <c:pt idx="1241">
                  <c:v>2.6715747379047271E-2</c:v>
                </c:pt>
                <c:pt idx="1242">
                  <c:v>1.222722656956012E-2</c:v>
                </c:pt>
                <c:pt idx="1243">
                  <c:v>2.570835671020703E-2</c:v>
                </c:pt>
                <c:pt idx="1244">
                  <c:v>3.4916265106227883E-2</c:v>
                </c:pt>
                <c:pt idx="1245">
                  <c:v>3.4527717248867537E-2</c:v>
                </c:pt>
                <c:pt idx="1246">
                  <c:v>1.1769457159476408E-2</c:v>
                </c:pt>
                <c:pt idx="1247">
                  <c:v>-3.9782493387150286E-2</c:v>
                </c:pt>
                <c:pt idx="1248">
                  <c:v>6.215133967023477E-2</c:v>
                </c:pt>
                <c:pt idx="1249">
                  <c:v>-5.2458210464575029E-2</c:v>
                </c:pt>
                <c:pt idx="1250">
                  <c:v>-1.9481135571822541E-2</c:v>
                </c:pt>
                <c:pt idx="1251">
                  <c:v>2.8284713838582103E-2</c:v>
                </c:pt>
                <c:pt idx="1252">
                  <c:v>2.9055832776662915E-2</c:v>
                </c:pt>
                <c:pt idx="1253">
                  <c:v>2.8987536873252406E-2</c:v>
                </c:pt>
                <c:pt idx="1254">
                  <c:v>-2.2814677766171399E-2</c:v>
                </c:pt>
                <c:pt idx="1255">
                  <c:v>-3.1252543504104426E-2</c:v>
                </c:pt>
                <c:pt idx="1256">
                  <c:v>3.125254350410453E-2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C-4769-A999-94949799B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243912"/>
        <c:axId val="879244240"/>
      </c:lineChart>
      <c:dateAx>
        <c:axId val="63056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64360"/>
        <c:crosses val="autoZero"/>
        <c:auto val="1"/>
        <c:lblOffset val="100"/>
        <c:baseTimeUnit val="days"/>
        <c:majorUnit val="6"/>
        <c:majorTimeUnit val="months"/>
      </c:dateAx>
      <c:valAx>
        <c:axId val="63056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66000"/>
        <c:crosses val="autoZero"/>
        <c:crossBetween val="between"/>
      </c:valAx>
      <c:valAx>
        <c:axId val="8792442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difference between</a:t>
                </a:r>
              </a:p>
              <a:p>
                <a:pPr>
                  <a:defRPr/>
                </a:pPr>
                <a:r>
                  <a:rPr lang="en-US"/>
                  <a:t>two</a:t>
                </a:r>
                <a:r>
                  <a:rPr lang="en-US" baseline="0"/>
                  <a:t> periods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243912"/>
        <c:crosses val="max"/>
        <c:crossBetween val="between"/>
      </c:valAx>
      <c:catAx>
        <c:axId val="879243912"/>
        <c:scaling>
          <c:orientation val="minMax"/>
        </c:scaling>
        <c:delete val="1"/>
        <c:axPos val="b"/>
        <c:majorTickMark val="out"/>
        <c:minorTickMark val="none"/>
        <c:tickLblPos val="nextTo"/>
        <c:crossAx val="879244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file:///C:\Users\Varsha\AppData\Local\Temp\Sim\MRLOGP.png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file:///C:\Users\Varsha\AppData\Local\Temp\Sim\MRLOGP.png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file:///C:\Users\Varsha\AppData\Local\Temp\Sim\MRLOGP.png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file:///C:\Users\Varsha\AppData\Local\Temp\Sim\MRLOGP.png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file:///C:\Users\Varsha\AppData\Local\Temp\Sim\MRLOGP.png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file:///C:\Users\Varsha\AppData\Local\Temp\Sim\MRLOGP.png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file:///C:\Users\Varsha\AppData\Local\Temp\Sim\MRLOGP.png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file:///C:\Users\Varsha\AppData\Local\Temp\Sim\MRLOGP.png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file:///C:\Users\Varsha\AppData\Local\Temp\Sim\MRLOGP.png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file:///C:\Users\Varsha\AppData\Local\Temp\Sim\MRLOGP.png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file:///C:\Users\Varsha\AppData\Local\Temp\Sim\MRLOGP.png" TargetMode="Externa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file:///C:\Users\Varsha\AppData\Local\Temp\Sim\MRLOGP.png" TargetMode="Externa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file:///C:\Users\Varsha\AppData\Local\Temp\Sim\MRLOGP.png" TargetMode="Externa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file:///C:\Users\Varsha\AppData\Local\Temp\Sim\MRLOGP.png" TargetMode="Externa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file:///C:\Users\Varsha\AppData\Local\Temp\Sim\MRLOGP.png" TargetMode="Externa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file:///C:\Users\Varsha\AppData\Local\Temp\Sim\MRLOGP.png" TargetMode="Externa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file:///C:\Users\Varsha\AppData\Local\Temp\Sim\MRLOGP.png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file:///C:\Users\Varsha\AppData\Local\Temp\Sim\MRLOGP.png" TargetMode="External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342899</xdr:colOff>
      <xdr:row>18</xdr:row>
      <xdr:rowOff>57150</xdr:rowOff>
    </xdr:from>
    <xdr:to>
      <xdr:col>30</xdr:col>
      <xdr:colOff>466725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571499</xdr:colOff>
      <xdr:row>17</xdr:row>
      <xdr:rowOff>76200</xdr:rowOff>
    </xdr:from>
    <xdr:to>
      <xdr:col>31</xdr:col>
      <xdr:colOff>314325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304800</xdr:colOff>
      <xdr:row>18</xdr:row>
      <xdr:rowOff>104775</xdr:rowOff>
    </xdr:from>
    <xdr:to>
      <xdr:col>30</xdr:col>
      <xdr:colOff>533400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</xdr:colOff>
      <xdr:row>1277</xdr:row>
      <xdr:rowOff>114300</xdr:rowOff>
    </xdr:from>
    <xdr:to>
      <xdr:col>28</xdr:col>
      <xdr:colOff>30480</xdr:colOff>
      <xdr:row>1297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428625</xdr:colOff>
      <xdr:row>19</xdr:row>
      <xdr:rowOff>19050</xdr:rowOff>
    </xdr:from>
    <xdr:to>
      <xdr:col>32</xdr:col>
      <xdr:colOff>47625</xdr:colOff>
      <xdr:row>33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19</xdr:col>
      <xdr:colOff>313448</xdr:colOff>
      <xdr:row>30</xdr:row>
      <xdr:rowOff>85067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571500"/>
          <a:ext cx="7019048" cy="52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3</xdr:col>
          <xdr:colOff>285750</xdr:colOff>
          <xdr:row>2</xdr:row>
          <xdr:rowOff>133350</xdr:rowOff>
        </xdr:to>
        <xdr:sp macro="" textlink="">
          <xdr:nvSpPr>
            <xdr:cNvPr id="18504" name="Object 72" hidden="1">
              <a:extLst>
                <a:ext uri="{63B3BB69-23CF-44E3-9099-C40C66FF867C}">
                  <a14:compatExt spid="_x0000_s18504"/>
                </a:ext>
                <a:ext uri="{FF2B5EF4-FFF2-40B4-BE49-F238E27FC236}">
                  <a16:creationId xmlns:a16="http://schemas.microsoft.com/office/drawing/2014/main" id="{00000000-0008-0000-1600-00004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2</xdr:row>
          <xdr:rowOff>133350</xdr:rowOff>
        </xdr:to>
        <xdr:sp macro="" textlink="">
          <xdr:nvSpPr>
            <xdr:cNvPr id="18560" name="SIMXXXCACHE" hidden="1">
              <a:extLst>
                <a:ext uri="{63B3BB69-23CF-44E3-9099-C40C66FF867C}">
                  <a14:compatExt spid="_x0000_s18560"/>
                </a:ext>
                <a:ext uri="{FF2B5EF4-FFF2-40B4-BE49-F238E27FC236}">
                  <a16:creationId xmlns:a16="http://schemas.microsoft.com/office/drawing/2014/main" id="{90877134-AD0A-40FF-A851-6E0D843D1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3</xdr:col>
          <xdr:colOff>285750</xdr:colOff>
          <xdr:row>2</xdr:row>
          <xdr:rowOff>133350</xdr:rowOff>
        </xdr:to>
        <xdr:sp macro="" textlink="">
          <xdr:nvSpPr>
            <xdr:cNvPr id="18567" name="PAGEOPTIONS" hidden="1">
              <a:extLst>
                <a:ext uri="{63B3BB69-23CF-44E3-9099-C40C66FF867C}">
                  <a14:compatExt spid="_x0000_s18567"/>
                </a:ext>
                <a:ext uri="{FF2B5EF4-FFF2-40B4-BE49-F238E27FC236}">
                  <a16:creationId xmlns:a16="http://schemas.microsoft.com/office/drawing/2014/main" id="{B8AD1A82-0910-4EA0-9ED9-AFEFFD257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0</xdr:row>
      <xdr:rowOff>38100</xdr:rowOff>
    </xdr:from>
    <xdr:to>
      <xdr:col>13</xdr:col>
      <xdr:colOff>191014</xdr:colOff>
      <xdr:row>2</xdr:row>
      <xdr:rowOff>115825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C34DF-DE4F-47F3-BE07-9844D0F4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5080000" y="38100"/>
          <a:ext cx="3035814" cy="4968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0</xdr:row>
      <xdr:rowOff>38100</xdr:rowOff>
    </xdr:from>
    <xdr:to>
      <xdr:col>13</xdr:col>
      <xdr:colOff>416439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261004-2793-42F3-9BDE-B542C9D71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13</xdr:col>
      <xdr:colOff>484587</xdr:colOff>
      <xdr:row>31</xdr:row>
      <xdr:rowOff>123167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B38761-B892-4F65-B0A6-49B4CB15B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504762" cy="52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0</xdr:row>
      <xdr:rowOff>38100</xdr:rowOff>
    </xdr:from>
    <xdr:to>
      <xdr:col>13</xdr:col>
      <xdr:colOff>416439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7C1D9-8AD4-4F59-90BC-74146E40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13</xdr:col>
      <xdr:colOff>456015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EDA7F3-6F2E-4CF6-9EF9-D7BCC342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571500</xdr:colOff>
      <xdr:row>0</xdr:row>
      <xdr:rowOff>38100</xdr:rowOff>
    </xdr:from>
    <xdr:to>
      <xdr:col>13</xdr:col>
      <xdr:colOff>559314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5558BE-077F-4F81-A87B-0E20B4EE5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13</xdr:col>
      <xdr:colOff>598890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617A81-867E-4F9E-9D3E-B32753125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571500</xdr:colOff>
      <xdr:row>0</xdr:row>
      <xdr:rowOff>38100</xdr:rowOff>
    </xdr:from>
    <xdr:to>
      <xdr:col>13</xdr:col>
      <xdr:colOff>559314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1C62D-B9E1-41B2-9B32-734638552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13</xdr:col>
      <xdr:colOff>598890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8C9C4D-0725-4FA6-86CD-50EC388C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38100</xdr:rowOff>
    </xdr:from>
    <xdr:to>
      <xdr:col>14</xdr:col>
      <xdr:colOff>44964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D353D2-B186-42F4-A324-A1AC8C4C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14</xdr:col>
      <xdr:colOff>84540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779A2-8581-4D69-B95D-EA5B5AF92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38100</xdr:rowOff>
    </xdr:from>
    <xdr:to>
      <xdr:col>14</xdr:col>
      <xdr:colOff>44964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AE6A59-74CB-4CE2-8C2B-4CA710386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14</xdr:col>
      <xdr:colOff>84540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E9276C-4A3D-4EBF-91AA-B7099853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552450</xdr:colOff>
      <xdr:row>0</xdr:row>
      <xdr:rowOff>38100</xdr:rowOff>
    </xdr:from>
    <xdr:to>
      <xdr:col>13</xdr:col>
      <xdr:colOff>540264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6E6F3-2E7F-4F65-8EF9-B6319FF0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13</xdr:col>
      <xdr:colOff>579840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55A390-1C87-4C84-98A1-41FFDACC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552450</xdr:colOff>
      <xdr:row>0</xdr:row>
      <xdr:rowOff>38100</xdr:rowOff>
    </xdr:from>
    <xdr:to>
      <xdr:col>13</xdr:col>
      <xdr:colOff>540264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A75C57-40F6-44EB-BA95-AAA0077B1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13</xdr:col>
      <xdr:colOff>579840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F4AD85-5B31-4E50-8566-9A0818D84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1543050</xdr:colOff>
      <xdr:row>0</xdr:row>
      <xdr:rowOff>38100</xdr:rowOff>
    </xdr:from>
    <xdr:to>
      <xdr:col>7</xdr:col>
      <xdr:colOff>1292739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DDADC-C77A-4CD0-A59D-ADC21A12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7</xdr:col>
      <xdr:colOff>1332315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17063-C4F9-467C-AE33-E38442C6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1504950</xdr:colOff>
      <xdr:row>0</xdr:row>
      <xdr:rowOff>38100</xdr:rowOff>
    </xdr:from>
    <xdr:to>
      <xdr:col>8</xdr:col>
      <xdr:colOff>397389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EB2534-ED76-4938-8E08-DF25AC29C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8</xdr:col>
      <xdr:colOff>436965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40F85-B703-47B3-97F4-08286CFC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1504950</xdr:colOff>
      <xdr:row>0</xdr:row>
      <xdr:rowOff>38100</xdr:rowOff>
    </xdr:from>
    <xdr:to>
      <xdr:col>8</xdr:col>
      <xdr:colOff>397389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89253E-7795-49A6-ABB4-4D76A6B5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8</xdr:col>
      <xdr:colOff>436965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11B7FF-CAA0-4828-8B43-2D0CF96FF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0</xdr:row>
      <xdr:rowOff>38100</xdr:rowOff>
    </xdr:from>
    <xdr:to>
      <xdr:col>12</xdr:col>
      <xdr:colOff>549789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E00044-74A3-4CB1-9FBA-3B6E294F6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589365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E3D7E9-4DFC-4B4C-8294-0F7BFE56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0</xdr:row>
      <xdr:rowOff>38100</xdr:rowOff>
    </xdr:from>
    <xdr:to>
      <xdr:col>12</xdr:col>
      <xdr:colOff>549789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598AF1-8288-44CF-9CCC-59FCC563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589365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859850-49AB-46A8-905E-92E550C54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0</xdr:row>
      <xdr:rowOff>38100</xdr:rowOff>
    </xdr:from>
    <xdr:to>
      <xdr:col>12</xdr:col>
      <xdr:colOff>549789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73F725-5E0D-4133-9D31-23929CA6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589365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141030-8885-4175-A1F4-7FAE53A9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0</xdr:row>
      <xdr:rowOff>38100</xdr:rowOff>
    </xdr:from>
    <xdr:to>
      <xdr:col>12</xdr:col>
      <xdr:colOff>549789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CCC6A0-9DF8-4DDF-9BAF-EFF942C99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589365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42835-373D-42D0-B61C-D4B2C61C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0</xdr:row>
      <xdr:rowOff>38100</xdr:rowOff>
    </xdr:from>
    <xdr:to>
      <xdr:col>12</xdr:col>
      <xdr:colOff>549789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B846EC-5BE3-4FED-81F2-48A4AA5D9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589365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3179CA-4049-4867-BE67-DBFB6558F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0</xdr:row>
      <xdr:rowOff>38100</xdr:rowOff>
    </xdr:from>
    <xdr:to>
      <xdr:col>12</xdr:col>
      <xdr:colOff>549789</xdr:colOff>
      <xdr:row>2</xdr:row>
      <xdr:rowOff>153925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87C13-3F25-4D11-A6C3-7C2D13844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7620000" y="38100"/>
          <a:ext cx="3035814" cy="49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12</xdr:col>
      <xdr:colOff>589365</xdr:colOff>
      <xdr:row>31</xdr:row>
      <xdr:rowOff>75548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A1299-D5FC-476E-B287-081063B3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"/>
          <a:ext cx="9476190" cy="521904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is?s=COST&amp;annual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s?s=COST&amp;annual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f?s=COST&amp;annual_1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is?s=WMT&amp;annual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s?s=WMT&amp;annual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f?s=WMT&amp;annual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is?s=TGT&amp;annual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bs?s=TGT&amp;annual" connectionId="1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f?s=TGT&amp;annual" connectionId="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is?s=SHLD&amp;annual" connectionId="9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bs?s=SHLD&amp;annual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f?s=SHLD&amp;annual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3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4.e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activeCell="B10" sqref="B10"/>
    </sheetView>
  </sheetViews>
  <sheetFormatPr defaultRowHeight="15"/>
  <cols>
    <col min="1" max="1" width="17.85546875" bestFit="1" customWidth="1"/>
    <col min="3" max="3" width="9.140625" customWidth="1"/>
  </cols>
  <sheetData>
    <row r="1" spans="1:2">
      <c r="A1" s="4" t="s">
        <v>57</v>
      </c>
      <c r="B1" s="4" t="s">
        <v>58</v>
      </c>
    </row>
    <row r="2" spans="1:2">
      <c r="A2" t="s">
        <v>49</v>
      </c>
      <c r="B2" t="s">
        <v>50</v>
      </c>
    </row>
    <row r="4" spans="1:2">
      <c r="A4" s="4" t="s">
        <v>59</v>
      </c>
      <c r="B4" s="4" t="s">
        <v>58</v>
      </c>
    </row>
    <row r="5" spans="1:2">
      <c r="A5" t="s">
        <v>51</v>
      </c>
      <c r="B5" t="s">
        <v>52</v>
      </c>
    </row>
    <row r="6" spans="1:2">
      <c r="A6" t="s">
        <v>53</v>
      </c>
      <c r="B6" t="s">
        <v>54</v>
      </c>
    </row>
    <row r="7" spans="1:2">
      <c r="A7" t="s">
        <v>55</v>
      </c>
      <c r="B7" t="s">
        <v>56</v>
      </c>
    </row>
    <row r="9" spans="1:2">
      <c r="A9" s="3" t="s">
        <v>188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89"/>
  <sheetViews>
    <sheetView workbookViewId="0">
      <selection activeCell="O21" sqref="O21"/>
    </sheetView>
  </sheetViews>
  <sheetFormatPr defaultRowHeight="15"/>
  <cols>
    <col min="1" max="1" width="36.7109375" bestFit="1" customWidth="1"/>
    <col min="2" max="2" width="30.7109375" customWidth="1"/>
    <col min="3" max="3" width="17.5703125" customWidth="1"/>
    <col min="4" max="5" width="10.85546875" bestFit="1" customWidth="1"/>
    <col min="6" max="6" width="16.140625" bestFit="1" customWidth="1"/>
    <col min="7" max="7" width="10.85546875" style="37" customWidth="1"/>
    <col min="8" max="12" width="9.7109375" bestFit="1" customWidth="1"/>
    <col min="17" max="17" width="12.140625" bestFit="1" customWidth="1"/>
    <col min="18" max="19" width="9.85546875" bestFit="1" customWidth="1"/>
  </cols>
  <sheetData>
    <row r="1" spans="1:20">
      <c r="A1" s="8" t="s">
        <v>0</v>
      </c>
      <c r="C1" s="10">
        <v>42610</v>
      </c>
      <c r="D1" s="10">
        <v>42246</v>
      </c>
      <c r="E1" s="10">
        <v>41882</v>
      </c>
      <c r="F1" s="10">
        <v>42610</v>
      </c>
      <c r="G1" s="10">
        <v>42246</v>
      </c>
      <c r="H1" s="10">
        <v>41882</v>
      </c>
      <c r="I1" s="10">
        <v>42610</v>
      </c>
      <c r="J1" s="10">
        <v>42246</v>
      </c>
      <c r="K1" s="10">
        <v>41882</v>
      </c>
      <c r="M1" s="3" t="s">
        <v>148</v>
      </c>
      <c r="R1" s="10">
        <v>42610</v>
      </c>
      <c r="S1" s="10">
        <v>42246</v>
      </c>
      <c r="T1" t="s">
        <v>148</v>
      </c>
    </row>
    <row r="2" spans="1:20">
      <c r="A2" s="3" t="s">
        <v>1</v>
      </c>
      <c r="C2" s="2">
        <v>118719000</v>
      </c>
      <c r="D2" s="2">
        <v>116199000</v>
      </c>
      <c r="E2" s="2">
        <v>112640000</v>
      </c>
      <c r="F2" s="30">
        <f>(C2-D2)/D2</f>
        <v>2.1686933622492448E-2</v>
      </c>
      <c r="G2" s="30">
        <f t="shared" ref="G2" si="0">(D2-E2)/E2</f>
        <v>3.1596235795454543E-2</v>
      </c>
      <c r="H2" s="30"/>
      <c r="I2" s="30">
        <f>C2/C$2</f>
        <v>1</v>
      </c>
      <c r="J2" s="30">
        <f t="shared" ref="J2:K2" si="1">D2/D$2</f>
        <v>1</v>
      </c>
      <c r="K2" s="30">
        <f t="shared" si="1"/>
        <v>1</v>
      </c>
      <c r="M2" s="32">
        <f>AVERAGE(I2:K2)</f>
        <v>1</v>
      </c>
      <c r="N2" t="s">
        <v>156</v>
      </c>
      <c r="O2" t="s">
        <v>152</v>
      </c>
      <c r="P2" t="s">
        <v>148</v>
      </c>
    </row>
    <row r="3" spans="1:20">
      <c r="A3" t="s">
        <v>2</v>
      </c>
      <c r="C3" s="2">
        <v>102901000</v>
      </c>
      <c r="D3" s="2">
        <v>101065000</v>
      </c>
      <c r="E3" s="2">
        <v>98458000</v>
      </c>
      <c r="F3" s="30">
        <f>(C3-D3)/D3</f>
        <v>1.8166526492851134E-2</v>
      </c>
      <c r="G3" s="30">
        <f>(D3-E3)/E3</f>
        <v>2.6478295313737837E-2</v>
      </c>
      <c r="I3" s="30">
        <f t="shared" ref="I3:I38" si="2">C3/C$2</f>
        <v>0.86676100708395454</v>
      </c>
      <c r="J3" s="30">
        <f t="shared" ref="J3:J38" si="3">D3/D$2</f>
        <v>0.86975791530047586</v>
      </c>
      <c r="K3" s="30">
        <f t="shared" ref="K3:K38" si="4">E3/E$2</f>
        <v>0.87409446022727277</v>
      </c>
      <c r="M3" s="32">
        <f t="shared" ref="M3:M66" si="5">AVERAGE(I3:K3)</f>
        <v>0.87020446087056769</v>
      </c>
      <c r="N3" s="32">
        <f>MIN(I3:K3)</f>
        <v>0.86676100708395454</v>
      </c>
      <c r="O3" s="32">
        <f>MAX(I3:K3)</f>
        <v>0.87409446022727277</v>
      </c>
      <c r="P3" s="32">
        <f>AVERAGE(I3:K3)</f>
        <v>0.87020446087056769</v>
      </c>
      <c r="Q3" t="s">
        <v>157</v>
      </c>
      <c r="R3" s="30">
        <f>(C3-D3)/D3</f>
        <v>1.8166526492851134E-2</v>
      </c>
      <c r="S3" s="30">
        <f>(D3-E3)/E3</f>
        <v>2.6478295313737837E-2</v>
      </c>
      <c r="T3" s="32">
        <f>AVERAGE(R3:S3)</f>
        <v>2.2322410903294485E-2</v>
      </c>
    </row>
    <row r="4" spans="1:20" ht="15.75" thickBot="1">
      <c r="A4" s="6"/>
      <c r="B4" s="6"/>
      <c r="C4" s="6"/>
      <c r="D4" s="6"/>
      <c r="E4" s="6"/>
      <c r="I4" s="30">
        <f t="shared" si="2"/>
        <v>0</v>
      </c>
      <c r="J4" s="30">
        <f t="shared" si="3"/>
        <v>0</v>
      </c>
      <c r="K4" s="30">
        <f t="shared" si="4"/>
        <v>0</v>
      </c>
      <c r="M4" s="32">
        <f t="shared" si="5"/>
        <v>0</v>
      </c>
    </row>
    <row r="5" spans="1:20">
      <c r="A5" s="3" t="s">
        <v>3</v>
      </c>
      <c r="C5" s="2">
        <v>15818000</v>
      </c>
      <c r="D5" s="2">
        <v>15134000</v>
      </c>
      <c r="E5" s="2">
        <v>14182000</v>
      </c>
      <c r="I5" s="30">
        <f t="shared" si="2"/>
        <v>0.13323899291604546</v>
      </c>
      <c r="J5" s="30">
        <f t="shared" si="3"/>
        <v>0.13024208469952409</v>
      </c>
      <c r="K5" s="30">
        <f t="shared" si="4"/>
        <v>0.12590553977272728</v>
      </c>
      <c r="M5" s="32">
        <f t="shared" si="5"/>
        <v>0.12979553912943229</v>
      </c>
    </row>
    <row r="6" spans="1:20">
      <c r="I6" s="30">
        <f t="shared" si="2"/>
        <v>0</v>
      </c>
      <c r="J6" s="30">
        <f t="shared" si="3"/>
        <v>0</v>
      </c>
      <c r="K6" s="30">
        <f t="shared" si="4"/>
        <v>0</v>
      </c>
      <c r="M6" s="32">
        <f t="shared" si="5"/>
        <v>0</v>
      </c>
    </row>
    <row r="7" spans="1:20">
      <c r="B7" s="9" t="s">
        <v>4</v>
      </c>
      <c r="C7" s="9"/>
      <c r="D7" s="9"/>
      <c r="E7" s="9"/>
      <c r="I7" s="30">
        <f t="shared" si="2"/>
        <v>0</v>
      </c>
      <c r="J7" s="30">
        <f t="shared" si="3"/>
        <v>0</v>
      </c>
      <c r="K7" s="30">
        <f t="shared" si="4"/>
        <v>0</v>
      </c>
      <c r="M7" s="32">
        <f t="shared" si="5"/>
        <v>0</v>
      </c>
    </row>
    <row r="8" spans="1:20">
      <c r="B8" t="s">
        <v>5</v>
      </c>
      <c r="C8">
        <v>0</v>
      </c>
      <c r="D8">
        <v>0</v>
      </c>
      <c r="E8">
        <v>0</v>
      </c>
      <c r="I8" s="30">
        <f t="shared" si="2"/>
        <v>0</v>
      </c>
      <c r="J8" s="30">
        <f t="shared" si="3"/>
        <v>0</v>
      </c>
      <c r="K8" s="30">
        <f t="shared" si="4"/>
        <v>0</v>
      </c>
      <c r="M8" s="32">
        <f t="shared" si="5"/>
        <v>0</v>
      </c>
      <c r="N8" t="s">
        <v>151</v>
      </c>
      <c r="O8" t="s">
        <v>152</v>
      </c>
      <c r="P8" t="s">
        <v>148</v>
      </c>
    </row>
    <row r="9" spans="1:20">
      <c r="B9" t="s">
        <v>7</v>
      </c>
      <c r="C9" s="2">
        <v>12068000</v>
      </c>
      <c r="D9" s="2">
        <v>11445000</v>
      </c>
      <c r="E9" s="2">
        <v>10899000</v>
      </c>
      <c r="I9" s="30">
        <f t="shared" si="2"/>
        <v>0.10165179962769229</v>
      </c>
      <c r="J9" s="30">
        <f t="shared" si="3"/>
        <v>9.8494823535486539E-2</v>
      </c>
      <c r="K9" s="30">
        <f t="shared" si="4"/>
        <v>9.6759588068181815E-2</v>
      </c>
      <c r="M9" s="32">
        <f t="shared" si="5"/>
        <v>9.8968737077120214E-2</v>
      </c>
      <c r="N9" s="32">
        <f>MIN(I9:K9)</f>
        <v>9.6759588068181815E-2</v>
      </c>
      <c r="O9" s="32">
        <f>MAX(I9:K9)</f>
        <v>0.10165179962769229</v>
      </c>
      <c r="P9" s="32">
        <f>AVERAGE(I9:K9)</f>
        <v>9.8968737077120214E-2</v>
      </c>
      <c r="R9" s="30">
        <f>(C9-D9)/D9</f>
        <v>5.4434250764525995E-2</v>
      </c>
      <c r="S9" s="30">
        <f>(D9-E9)/E9</f>
        <v>5.0096339113680152E-2</v>
      </c>
      <c r="T9" s="32">
        <f>AVERAGE(R9:S9)</f>
        <v>5.2265294939103077E-2</v>
      </c>
    </row>
    <row r="10" spans="1:20">
      <c r="B10" t="s">
        <v>8</v>
      </c>
      <c r="C10" s="2">
        <v>78000</v>
      </c>
      <c r="D10" s="2">
        <v>65000</v>
      </c>
      <c r="E10" s="2">
        <v>63000</v>
      </c>
      <c r="I10" s="30">
        <f t="shared" si="2"/>
        <v>6.5701362039774589E-4</v>
      </c>
      <c r="J10" s="30">
        <f t="shared" si="3"/>
        <v>5.5938519264365442E-4</v>
      </c>
      <c r="K10" s="30">
        <f t="shared" si="4"/>
        <v>5.593039772727273E-4</v>
      </c>
      <c r="M10" s="32">
        <f t="shared" si="5"/>
        <v>5.919009301047092E-4</v>
      </c>
    </row>
    <row r="11" spans="1:20">
      <c r="B11" t="s">
        <v>9</v>
      </c>
      <c r="C11">
        <v>0</v>
      </c>
      <c r="D11">
        <v>0</v>
      </c>
      <c r="E11">
        <v>0</v>
      </c>
      <c r="I11" s="30">
        <f t="shared" si="2"/>
        <v>0</v>
      </c>
      <c r="J11" s="30">
        <f t="shared" si="3"/>
        <v>0</v>
      </c>
      <c r="K11" s="30">
        <f t="shared" si="4"/>
        <v>0</v>
      </c>
      <c r="M11" s="32">
        <f t="shared" si="5"/>
        <v>0</v>
      </c>
    </row>
    <row r="12" spans="1:20">
      <c r="I12" s="30">
        <f t="shared" si="2"/>
        <v>0</v>
      </c>
      <c r="J12" s="30">
        <f t="shared" si="3"/>
        <v>0</v>
      </c>
      <c r="K12" s="30">
        <f t="shared" si="4"/>
        <v>0</v>
      </c>
      <c r="M12" s="32">
        <f t="shared" si="5"/>
        <v>0</v>
      </c>
    </row>
    <row r="13" spans="1:20">
      <c r="B13" t="s">
        <v>10</v>
      </c>
      <c r="C13">
        <v>0</v>
      </c>
      <c r="D13">
        <v>0</v>
      </c>
      <c r="E13">
        <v>0</v>
      </c>
      <c r="I13" s="30">
        <f t="shared" si="2"/>
        <v>0</v>
      </c>
      <c r="J13" s="30">
        <f t="shared" si="3"/>
        <v>0</v>
      </c>
      <c r="K13" s="30">
        <f t="shared" si="4"/>
        <v>0</v>
      </c>
      <c r="M13" s="32">
        <f t="shared" si="5"/>
        <v>0</v>
      </c>
    </row>
    <row r="14" spans="1:20">
      <c r="I14" s="30">
        <f t="shared" si="2"/>
        <v>0</v>
      </c>
      <c r="J14" s="30">
        <f t="shared" si="3"/>
        <v>0</v>
      </c>
      <c r="K14" s="30">
        <f t="shared" si="4"/>
        <v>0</v>
      </c>
      <c r="M14" s="32">
        <f t="shared" si="5"/>
        <v>0</v>
      </c>
    </row>
    <row r="15" spans="1:20" ht="15.75" thickBot="1">
      <c r="A15" s="6"/>
      <c r="B15" s="6"/>
      <c r="C15" s="6"/>
      <c r="D15" s="6"/>
      <c r="E15" s="6"/>
      <c r="I15" s="30">
        <f t="shared" si="2"/>
        <v>0</v>
      </c>
      <c r="J15" s="30">
        <f t="shared" si="3"/>
        <v>0</v>
      </c>
      <c r="K15" s="30">
        <f t="shared" si="4"/>
        <v>0</v>
      </c>
      <c r="M15" s="32">
        <f t="shared" si="5"/>
        <v>0</v>
      </c>
    </row>
    <row r="16" spans="1:20">
      <c r="A16" s="3" t="s">
        <v>11</v>
      </c>
      <c r="C16" s="2">
        <v>3672000</v>
      </c>
      <c r="D16" s="2">
        <v>3624000</v>
      </c>
      <c r="E16" s="2">
        <v>3220000</v>
      </c>
      <c r="I16" s="30">
        <f t="shared" si="2"/>
        <v>3.0930179667955426E-2</v>
      </c>
      <c r="J16" s="30">
        <f t="shared" si="3"/>
        <v>3.1187875971393903E-2</v>
      </c>
      <c r="K16" s="30">
        <f t="shared" si="4"/>
        <v>2.8586647727272728E-2</v>
      </c>
      <c r="M16" s="32">
        <f t="shared" si="5"/>
        <v>3.0234901122207353E-2</v>
      </c>
    </row>
    <row r="17" spans="2:13">
      <c r="I17" s="30">
        <f t="shared" si="2"/>
        <v>0</v>
      </c>
      <c r="J17" s="30">
        <f t="shared" si="3"/>
        <v>0</v>
      </c>
      <c r="K17" s="30">
        <f t="shared" si="4"/>
        <v>0</v>
      </c>
      <c r="M17" s="32">
        <f t="shared" si="5"/>
        <v>0</v>
      </c>
    </row>
    <row r="18" spans="2:13">
      <c r="B18" s="9" t="s">
        <v>12</v>
      </c>
      <c r="C18" s="9"/>
      <c r="D18" s="9"/>
      <c r="E18" s="9"/>
      <c r="I18" s="30">
        <f t="shared" si="2"/>
        <v>0</v>
      </c>
      <c r="J18" s="30">
        <f t="shared" si="3"/>
        <v>0</v>
      </c>
      <c r="K18" s="30">
        <f t="shared" si="4"/>
        <v>0</v>
      </c>
      <c r="M18" s="32">
        <f t="shared" si="5"/>
        <v>0</v>
      </c>
    </row>
    <row r="19" spans="2:13">
      <c r="B19" t="s">
        <v>13</v>
      </c>
      <c r="C19" s="2">
        <v>80000</v>
      </c>
      <c r="D19" s="2">
        <v>104000</v>
      </c>
      <c r="E19" s="2">
        <v>90000</v>
      </c>
      <c r="I19" s="30">
        <f t="shared" si="2"/>
        <v>6.738601234848676E-4</v>
      </c>
      <c r="J19" s="30">
        <f t="shared" si="3"/>
        <v>8.9501630822984703E-4</v>
      </c>
      <c r="K19" s="30">
        <f t="shared" si="4"/>
        <v>7.9900568181818187E-4</v>
      </c>
      <c r="M19" s="32">
        <f t="shared" si="5"/>
        <v>7.8929403784429883E-4</v>
      </c>
    </row>
    <row r="20" spans="2:13">
      <c r="B20" t="s">
        <v>14</v>
      </c>
      <c r="C20" s="2">
        <v>3752000</v>
      </c>
      <c r="D20" s="2">
        <v>3728000</v>
      </c>
      <c r="E20" s="2">
        <v>3310000</v>
      </c>
      <c r="I20" s="30">
        <f t="shared" si="2"/>
        <v>3.1604039791440289E-2</v>
      </c>
      <c r="J20" s="30">
        <f t="shared" si="3"/>
        <v>3.208289227962375E-2</v>
      </c>
      <c r="K20" s="30">
        <f t="shared" si="4"/>
        <v>2.9385653409090908E-2</v>
      </c>
      <c r="M20" s="32">
        <f t="shared" si="5"/>
        <v>3.1024195160051653E-2</v>
      </c>
    </row>
    <row r="21" spans="2:13">
      <c r="B21" t="s">
        <v>15</v>
      </c>
      <c r="C21" s="2">
        <v>133000</v>
      </c>
      <c r="D21" s="2">
        <v>124000</v>
      </c>
      <c r="E21" s="2">
        <v>113000</v>
      </c>
      <c r="I21" s="30">
        <f t="shared" si="2"/>
        <v>1.1202924552935925E-3</v>
      </c>
      <c r="J21" s="30">
        <f t="shared" si="3"/>
        <v>1.0671348290432793E-3</v>
      </c>
      <c r="K21" s="30">
        <f t="shared" si="4"/>
        <v>1.0031960227272728E-3</v>
      </c>
      <c r="M21" s="32">
        <f t="shared" si="5"/>
        <v>1.0635411023547149E-3</v>
      </c>
    </row>
    <row r="22" spans="2:13">
      <c r="B22" t="s">
        <v>16</v>
      </c>
      <c r="C22" s="2">
        <v>3619000</v>
      </c>
      <c r="D22" s="2">
        <v>3604000</v>
      </c>
      <c r="E22" s="2">
        <v>3197000</v>
      </c>
      <c r="I22" s="30">
        <f t="shared" si="2"/>
        <v>3.0483747336146699E-2</v>
      </c>
      <c r="J22" s="30">
        <f t="shared" si="3"/>
        <v>3.101575745058047E-2</v>
      </c>
      <c r="K22" s="30">
        <f t="shared" si="4"/>
        <v>2.8382457386363635E-2</v>
      </c>
      <c r="M22" s="32">
        <f t="shared" si="5"/>
        <v>2.9960654057696934E-2</v>
      </c>
    </row>
    <row r="23" spans="2:13">
      <c r="B23" t="s">
        <v>17</v>
      </c>
      <c r="C23" s="2">
        <v>1243000</v>
      </c>
      <c r="D23" s="2">
        <v>1195000</v>
      </c>
      <c r="E23" s="2">
        <v>1109000</v>
      </c>
      <c r="I23" s="30">
        <f t="shared" si="2"/>
        <v>1.0470101668646131E-2</v>
      </c>
      <c r="J23" s="30">
        <f t="shared" si="3"/>
        <v>1.0284081618602569E-2</v>
      </c>
      <c r="K23" s="30">
        <f t="shared" si="4"/>
        <v>9.8455255681818184E-3</v>
      </c>
      <c r="M23" s="32">
        <f t="shared" si="5"/>
        <v>1.0199902951810173E-2</v>
      </c>
    </row>
    <row r="24" spans="2:13">
      <c r="B24" t="s">
        <v>18</v>
      </c>
      <c r="C24" s="2">
        <v>-26000</v>
      </c>
      <c r="D24" s="2">
        <v>-32000</v>
      </c>
      <c r="E24" s="2">
        <v>-30000</v>
      </c>
      <c r="I24" s="30">
        <f t="shared" si="2"/>
        <v>-2.1900454013258199E-4</v>
      </c>
      <c r="J24" s="30">
        <f t="shared" si="3"/>
        <v>-2.753896333014914E-4</v>
      </c>
      <c r="K24" s="30">
        <f t="shared" si="4"/>
        <v>-2.6633522727272725E-4</v>
      </c>
      <c r="M24" s="32">
        <f t="shared" si="5"/>
        <v>-2.5357646690226689E-4</v>
      </c>
    </row>
    <row r="25" spans="2:13">
      <c r="I25" s="30">
        <f t="shared" si="2"/>
        <v>0</v>
      </c>
      <c r="J25" s="30">
        <f t="shared" si="3"/>
        <v>0</v>
      </c>
      <c r="K25" s="30">
        <f t="shared" si="4"/>
        <v>0</v>
      </c>
      <c r="M25" s="32">
        <f t="shared" si="5"/>
        <v>0</v>
      </c>
    </row>
    <row r="26" spans="2:13">
      <c r="B26" t="s">
        <v>19</v>
      </c>
      <c r="C26" s="2">
        <v>2350000</v>
      </c>
      <c r="D26" s="2">
        <v>2377000</v>
      </c>
      <c r="E26" s="2">
        <v>2058000</v>
      </c>
      <c r="I26" s="30">
        <f t="shared" si="2"/>
        <v>1.9794641127367986E-2</v>
      </c>
      <c r="J26" s="30">
        <f t="shared" si="3"/>
        <v>2.0456286198676409E-2</v>
      </c>
      <c r="K26" s="30">
        <f t="shared" si="4"/>
        <v>1.8270596590909093E-2</v>
      </c>
      <c r="M26" s="32">
        <f t="shared" si="5"/>
        <v>1.9507174638984496E-2</v>
      </c>
    </row>
    <row r="27" spans="2:13">
      <c r="I27" s="30">
        <f t="shared" si="2"/>
        <v>0</v>
      </c>
      <c r="J27" s="30">
        <f t="shared" si="3"/>
        <v>0</v>
      </c>
      <c r="K27" s="30">
        <f t="shared" si="4"/>
        <v>0</v>
      </c>
      <c r="M27" s="32">
        <f t="shared" si="5"/>
        <v>0</v>
      </c>
    </row>
    <row r="28" spans="2:13">
      <c r="B28" s="9" t="s">
        <v>20</v>
      </c>
      <c r="C28" s="9"/>
      <c r="D28" s="9"/>
      <c r="E28" s="9"/>
      <c r="I28" s="30">
        <f t="shared" si="2"/>
        <v>0</v>
      </c>
      <c r="J28" s="30">
        <f t="shared" si="3"/>
        <v>0</v>
      </c>
      <c r="K28" s="30">
        <f t="shared" si="4"/>
        <v>0</v>
      </c>
      <c r="M28" s="32">
        <f t="shared" si="5"/>
        <v>0</v>
      </c>
    </row>
    <row r="29" spans="2:13">
      <c r="B29" t="s">
        <v>21</v>
      </c>
      <c r="C29">
        <v>0</v>
      </c>
      <c r="D29">
        <v>0</v>
      </c>
      <c r="E29">
        <v>0</v>
      </c>
      <c r="I29" s="30">
        <f t="shared" si="2"/>
        <v>0</v>
      </c>
      <c r="J29" s="30">
        <f t="shared" si="3"/>
        <v>0</v>
      </c>
      <c r="K29" s="30">
        <f t="shared" si="4"/>
        <v>0</v>
      </c>
      <c r="M29" s="32">
        <f t="shared" si="5"/>
        <v>0</v>
      </c>
    </row>
    <row r="30" spans="2:13">
      <c r="B30" t="s">
        <v>22</v>
      </c>
      <c r="C30">
        <v>0</v>
      </c>
      <c r="D30">
        <v>0</v>
      </c>
      <c r="E30">
        <v>0</v>
      </c>
      <c r="I30" s="30">
        <f t="shared" si="2"/>
        <v>0</v>
      </c>
      <c r="J30" s="30">
        <f t="shared" si="3"/>
        <v>0</v>
      </c>
      <c r="K30" s="30">
        <f t="shared" si="4"/>
        <v>0</v>
      </c>
      <c r="M30" s="32">
        <f t="shared" si="5"/>
        <v>0</v>
      </c>
    </row>
    <row r="31" spans="2:13">
      <c r="B31" t="s">
        <v>23</v>
      </c>
      <c r="C31">
        <v>0</v>
      </c>
      <c r="D31">
        <v>0</v>
      </c>
      <c r="E31">
        <v>0</v>
      </c>
      <c r="I31" s="30">
        <f t="shared" si="2"/>
        <v>0</v>
      </c>
      <c r="J31" s="30">
        <f t="shared" si="3"/>
        <v>0</v>
      </c>
      <c r="K31" s="30">
        <f t="shared" si="4"/>
        <v>0</v>
      </c>
      <c r="M31" s="32">
        <f t="shared" si="5"/>
        <v>0</v>
      </c>
    </row>
    <row r="32" spans="2:13">
      <c r="B32" t="s">
        <v>24</v>
      </c>
      <c r="C32">
        <v>0</v>
      </c>
      <c r="D32">
        <v>0</v>
      </c>
      <c r="E32">
        <v>0</v>
      </c>
      <c r="I32" s="30">
        <f t="shared" si="2"/>
        <v>0</v>
      </c>
      <c r="J32" s="30">
        <f t="shared" si="3"/>
        <v>0</v>
      </c>
      <c r="K32" s="30">
        <f t="shared" si="4"/>
        <v>0</v>
      </c>
      <c r="M32" s="32">
        <f t="shared" si="5"/>
        <v>0</v>
      </c>
    </row>
    <row r="33" spans="1:13">
      <c r="I33" s="30">
        <f t="shared" si="2"/>
        <v>0</v>
      </c>
      <c r="J33" s="30">
        <f t="shared" si="3"/>
        <v>0</v>
      </c>
      <c r="K33" s="30">
        <f t="shared" si="4"/>
        <v>0</v>
      </c>
      <c r="M33" s="32">
        <f t="shared" si="5"/>
        <v>0</v>
      </c>
    </row>
    <row r="34" spans="1:13" ht="15.75" thickBot="1">
      <c r="A34" s="6"/>
      <c r="B34" s="6"/>
      <c r="C34" s="6"/>
      <c r="D34" s="6"/>
      <c r="E34" s="6"/>
      <c r="I34" s="30">
        <f t="shared" si="2"/>
        <v>0</v>
      </c>
      <c r="J34" s="30">
        <f t="shared" si="3"/>
        <v>0</v>
      </c>
      <c r="K34" s="30">
        <f t="shared" si="4"/>
        <v>0</v>
      </c>
      <c r="M34" s="32">
        <f t="shared" si="5"/>
        <v>0</v>
      </c>
    </row>
    <row r="35" spans="1:13">
      <c r="A35" s="3" t="s">
        <v>25</v>
      </c>
      <c r="C35" s="2">
        <v>2350000</v>
      </c>
      <c r="D35" s="2">
        <v>2377000</v>
      </c>
      <c r="E35" s="2">
        <v>2058000</v>
      </c>
      <c r="I35" s="30">
        <f t="shared" si="2"/>
        <v>1.9794641127367986E-2</v>
      </c>
      <c r="J35" s="30">
        <f t="shared" si="3"/>
        <v>2.0456286198676409E-2</v>
      </c>
      <c r="K35" s="30">
        <f t="shared" si="4"/>
        <v>1.8270596590909093E-2</v>
      </c>
      <c r="M35" s="32">
        <f t="shared" si="5"/>
        <v>1.9507174638984496E-2</v>
      </c>
    </row>
    <row r="36" spans="1:13">
      <c r="A36" t="s">
        <v>26</v>
      </c>
      <c r="C36">
        <v>0</v>
      </c>
      <c r="D36">
        <v>0</v>
      </c>
      <c r="E36">
        <v>0</v>
      </c>
      <c r="I36" s="30">
        <f t="shared" si="2"/>
        <v>0</v>
      </c>
      <c r="J36" s="30">
        <f t="shared" si="3"/>
        <v>0</v>
      </c>
      <c r="K36" s="30">
        <f t="shared" si="4"/>
        <v>0</v>
      </c>
      <c r="M36" s="32">
        <f t="shared" si="5"/>
        <v>0</v>
      </c>
    </row>
    <row r="37" spans="1:13" ht="15.75" thickBot="1">
      <c r="A37" s="6"/>
      <c r="B37" s="6"/>
      <c r="C37" s="6"/>
      <c r="D37" s="6"/>
      <c r="E37" s="6"/>
      <c r="I37" s="30"/>
      <c r="J37" s="30"/>
      <c r="K37" s="30"/>
      <c r="M37" s="32" t="e">
        <f t="shared" si="5"/>
        <v>#DIV/0!</v>
      </c>
    </row>
    <row r="38" spans="1:13">
      <c r="A38" s="3" t="s">
        <v>27</v>
      </c>
      <c r="C38" s="2">
        <v>2350000</v>
      </c>
      <c r="D38" s="2">
        <v>2377000</v>
      </c>
      <c r="E38" s="2">
        <v>2058000</v>
      </c>
      <c r="I38" s="30">
        <f t="shared" si="2"/>
        <v>1.9794641127367986E-2</v>
      </c>
      <c r="J38" s="30">
        <f t="shared" si="3"/>
        <v>2.0456286198676409E-2</v>
      </c>
      <c r="K38" s="30">
        <f t="shared" si="4"/>
        <v>1.8270596590909093E-2</v>
      </c>
      <c r="M38" s="32">
        <f t="shared" si="5"/>
        <v>1.9507174638984496E-2</v>
      </c>
    </row>
    <row r="39" spans="1:13">
      <c r="M39" s="32" t="e">
        <f t="shared" si="5"/>
        <v>#DIV/0!</v>
      </c>
    </row>
    <row r="40" spans="1:13">
      <c r="M40" s="32" t="e">
        <f t="shared" si="5"/>
        <v>#DIV/0!</v>
      </c>
    </row>
    <row r="41" spans="1:13">
      <c r="A41" t="s">
        <v>147</v>
      </c>
      <c r="M41" s="32" t="e">
        <f t="shared" si="5"/>
        <v>#DIV/0!</v>
      </c>
    </row>
    <row r="42" spans="1:13">
      <c r="M42" s="32" t="e">
        <f t="shared" si="5"/>
        <v>#DIV/0!</v>
      </c>
    </row>
    <row r="43" spans="1:13">
      <c r="A43" s="12" t="s">
        <v>67</v>
      </c>
      <c r="B43" s="12"/>
      <c r="C43" s="12"/>
      <c r="D43" s="12"/>
      <c r="E43" s="12"/>
      <c r="M43" s="32" t="e">
        <f t="shared" si="5"/>
        <v>#DIV/0!</v>
      </c>
    </row>
    <row r="44" spans="1:13">
      <c r="A44" s="19" t="s">
        <v>68</v>
      </c>
      <c r="B44" s="19"/>
      <c r="C44" s="19"/>
      <c r="D44" s="19"/>
      <c r="E44" s="19"/>
      <c r="M44" s="32" t="e">
        <f t="shared" si="5"/>
        <v>#DIV/0!</v>
      </c>
    </row>
    <row r="45" spans="1:13">
      <c r="A45" s="19"/>
      <c r="B45" s="19" t="s">
        <v>69</v>
      </c>
      <c r="C45" s="2">
        <v>3379000</v>
      </c>
      <c r="D45" s="2">
        <v>4801000</v>
      </c>
      <c r="E45" s="2">
        <v>5738000</v>
      </c>
      <c r="I45" s="30">
        <f>C45/C$2</f>
        <v>2.8462166965692096E-2</v>
      </c>
      <c r="J45" s="30">
        <f t="shared" ref="J45:K45" si="6">D45/D$2</f>
        <v>4.1317050921264385E-2</v>
      </c>
      <c r="K45" s="30">
        <f t="shared" si="6"/>
        <v>5.0941051136363637E-2</v>
      </c>
      <c r="M45" s="32">
        <f t="shared" si="5"/>
        <v>4.0240089674440038E-2</v>
      </c>
    </row>
    <row r="46" spans="1:13">
      <c r="A46" s="19"/>
      <c r="B46" s="19" t="s">
        <v>70</v>
      </c>
      <c r="C46" s="2">
        <v>1350000</v>
      </c>
      <c r="D46" s="2">
        <v>1618000</v>
      </c>
      <c r="E46" s="2">
        <v>1577000</v>
      </c>
      <c r="I46" s="30">
        <f t="shared" ref="I46:I89" si="7">C46/C$2</f>
        <v>1.1371389583807141E-2</v>
      </c>
      <c r="J46" s="30">
        <f t="shared" ref="J46:J89" si="8">D46/D$2</f>
        <v>1.3924388333806659E-2</v>
      </c>
      <c r="K46" s="30">
        <f t="shared" ref="K46:K89" si="9">E46/E$2</f>
        <v>1.4000355113636363E-2</v>
      </c>
      <c r="M46" s="32">
        <f t="shared" si="5"/>
        <v>1.3098711010416722E-2</v>
      </c>
    </row>
    <row r="47" spans="1:13">
      <c r="A47" s="19"/>
      <c r="B47" s="19" t="s">
        <v>71</v>
      </c>
      <c r="C47" s="2">
        <v>1252000</v>
      </c>
      <c r="D47" s="2">
        <v>1224000</v>
      </c>
      <c r="E47" s="2">
        <v>1817000</v>
      </c>
      <c r="I47" s="30">
        <f t="shared" si="7"/>
        <v>1.0545910932538179E-2</v>
      </c>
      <c r="J47" s="30">
        <f t="shared" si="8"/>
        <v>1.0533653473782047E-2</v>
      </c>
      <c r="K47" s="30">
        <f t="shared" si="9"/>
        <v>1.6131036931818183E-2</v>
      </c>
      <c r="M47" s="32">
        <f t="shared" si="5"/>
        <v>1.240353377937947E-2</v>
      </c>
    </row>
    <row r="48" spans="1:13">
      <c r="A48" s="19"/>
      <c r="B48" s="19" t="s">
        <v>72</v>
      </c>
      <c r="C48" s="2">
        <v>8969000</v>
      </c>
      <c r="D48" s="2">
        <v>8908000</v>
      </c>
      <c r="E48" s="2">
        <v>8456000</v>
      </c>
      <c r="I48" s="30">
        <f t="shared" si="7"/>
        <v>7.5548143094197218E-2</v>
      </c>
      <c r="J48" s="30">
        <f t="shared" si="8"/>
        <v>7.6661589170302677E-2</v>
      </c>
      <c r="K48" s="30">
        <f t="shared" si="9"/>
        <v>7.5071022727272729E-2</v>
      </c>
      <c r="M48" s="32">
        <f t="shared" si="5"/>
        <v>7.5760251663924208E-2</v>
      </c>
    </row>
    <row r="49" spans="1:13">
      <c r="A49" s="19"/>
      <c r="B49" s="19" t="s">
        <v>73</v>
      </c>
      <c r="C49" s="2">
        <v>268000</v>
      </c>
      <c r="D49" s="2">
        <v>228000</v>
      </c>
      <c r="E49" s="19">
        <v>0</v>
      </c>
      <c r="I49" s="30">
        <f t="shared" si="7"/>
        <v>2.2574314136743065E-3</v>
      </c>
      <c r="J49" s="30">
        <f t="shared" si="8"/>
        <v>1.9621511372731261E-3</v>
      </c>
      <c r="K49" s="30">
        <f t="shared" si="9"/>
        <v>0</v>
      </c>
      <c r="M49" s="32">
        <f t="shared" si="5"/>
        <v>1.4065275169824777E-3</v>
      </c>
    </row>
    <row r="50" spans="1:13">
      <c r="A50" s="19"/>
      <c r="B50" s="19"/>
      <c r="C50" s="19"/>
      <c r="D50" s="19"/>
      <c r="E50" s="19"/>
      <c r="I50" s="30">
        <f t="shared" si="7"/>
        <v>0</v>
      </c>
      <c r="J50" s="30">
        <f t="shared" si="8"/>
        <v>0</v>
      </c>
      <c r="K50" s="30">
        <f t="shared" si="9"/>
        <v>0</v>
      </c>
      <c r="M50" s="32">
        <f t="shared" si="5"/>
        <v>0</v>
      </c>
    </row>
    <row r="51" spans="1:13">
      <c r="A51" s="19" t="s">
        <v>74</v>
      </c>
      <c r="B51" s="19"/>
      <c r="C51" s="2">
        <v>15218000</v>
      </c>
      <c r="D51" s="2">
        <v>16779000</v>
      </c>
      <c r="E51" s="2">
        <v>17588000</v>
      </c>
      <c r="I51" s="30">
        <f t="shared" si="7"/>
        <v>0.12818504198990893</v>
      </c>
      <c r="J51" s="30">
        <f t="shared" si="8"/>
        <v>0.14439883303642889</v>
      </c>
      <c r="K51" s="30">
        <f t="shared" si="9"/>
        <v>0.15614346590909092</v>
      </c>
      <c r="M51" s="32">
        <f t="shared" si="5"/>
        <v>0.14290911364514292</v>
      </c>
    </row>
    <row r="52" spans="1:13">
      <c r="A52" s="19" t="s">
        <v>75</v>
      </c>
      <c r="B52" s="19"/>
      <c r="C52" s="19">
        <v>0</v>
      </c>
      <c r="D52" s="19">
        <v>0</v>
      </c>
      <c r="E52" s="19">
        <v>0</v>
      </c>
      <c r="I52" s="30">
        <f t="shared" si="7"/>
        <v>0</v>
      </c>
      <c r="J52" s="30">
        <f t="shared" si="8"/>
        <v>0</v>
      </c>
      <c r="K52" s="30">
        <f t="shared" si="9"/>
        <v>0</v>
      </c>
      <c r="M52" s="32">
        <f t="shared" si="5"/>
        <v>0</v>
      </c>
    </row>
    <row r="53" spans="1:13">
      <c r="A53" s="19" t="s">
        <v>76</v>
      </c>
      <c r="B53" s="19"/>
      <c r="C53" s="2">
        <v>17043000</v>
      </c>
      <c r="D53" s="2">
        <v>15401000</v>
      </c>
      <c r="E53" s="2">
        <v>14830000</v>
      </c>
      <c r="I53" s="30">
        <f t="shared" si="7"/>
        <v>0.1435574760569075</v>
      </c>
      <c r="J53" s="30">
        <f t="shared" si="8"/>
        <v>0.1325398669523834</v>
      </c>
      <c r="K53" s="30">
        <f t="shared" si="9"/>
        <v>0.13165838068181818</v>
      </c>
      <c r="M53" s="32">
        <f t="shared" si="5"/>
        <v>0.13591857456370302</v>
      </c>
    </row>
    <row r="54" spans="1:13">
      <c r="A54" s="19" t="s">
        <v>77</v>
      </c>
      <c r="B54" s="19"/>
      <c r="C54" s="19">
        <v>0</v>
      </c>
      <c r="D54" s="19">
        <v>0</v>
      </c>
      <c r="E54" s="19">
        <v>0</v>
      </c>
      <c r="I54" s="30">
        <f t="shared" si="7"/>
        <v>0</v>
      </c>
      <c r="J54" s="30">
        <f t="shared" si="8"/>
        <v>0</v>
      </c>
      <c r="K54" s="30">
        <f t="shared" si="9"/>
        <v>0</v>
      </c>
      <c r="M54" s="32">
        <f t="shared" si="5"/>
        <v>0</v>
      </c>
    </row>
    <row r="55" spans="1:13">
      <c r="A55" s="19" t="s">
        <v>78</v>
      </c>
      <c r="B55" s="19"/>
      <c r="C55" s="19">
        <v>0</v>
      </c>
      <c r="D55" s="19">
        <v>0</v>
      </c>
      <c r="E55" s="19">
        <v>0</v>
      </c>
      <c r="I55" s="30">
        <f t="shared" si="7"/>
        <v>0</v>
      </c>
      <c r="J55" s="30">
        <f t="shared" si="8"/>
        <v>0</v>
      </c>
      <c r="K55" s="30">
        <f t="shared" si="9"/>
        <v>0</v>
      </c>
      <c r="M55" s="32">
        <f t="shared" si="5"/>
        <v>0</v>
      </c>
    </row>
    <row r="56" spans="1:13">
      <c r="A56" s="19" t="s">
        <v>79</v>
      </c>
      <c r="B56" s="19"/>
      <c r="C56" s="19">
        <v>0</v>
      </c>
      <c r="D56" s="19">
        <v>0</v>
      </c>
      <c r="E56" s="19">
        <v>0</v>
      </c>
      <c r="I56" s="30">
        <f t="shared" si="7"/>
        <v>0</v>
      </c>
      <c r="J56" s="30">
        <f t="shared" si="8"/>
        <v>0</v>
      </c>
      <c r="K56" s="30">
        <f t="shared" si="9"/>
        <v>0</v>
      </c>
      <c r="M56" s="32">
        <f t="shared" si="5"/>
        <v>0</v>
      </c>
    </row>
    <row r="57" spans="1:13">
      <c r="A57" s="19" t="s">
        <v>80</v>
      </c>
      <c r="B57" s="19"/>
      <c r="C57" s="2">
        <v>902000</v>
      </c>
      <c r="D57" s="2">
        <v>837000</v>
      </c>
      <c r="E57" s="2">
        <v>606000</v>
      </c>
      <c r="I57" s="30">
        <f t="shared" si="7"/>
        <v>7.5977728922918828E-3</v>
      </c>
      <c r="J57" s="30">
        <f t="shared" si="8"/>
        <v>7.2031600960421344E-3</v>
      </c>
      <c r="K57" s="30">
        <f t="shared" si="9"/>
        <v>5.3799715909090906E-3</v>
      </c>
      <c r="M57" s="32">
        <f t="shared" si="5"/>
        <v>6.7269681930810362E-3</v>
      </c>
    </row>
    <row r="58" spans="1:13">
      <c r="A58" s="19" t="s">
        <v>81</v>
      </c>
      <c r="B58" s="19"/>
      <c r="C58" s="19">
        <v>0</v>
      </c>
      <c r="D58" s="19">
        <v>0</v>
      </c>
      <c r="E58" s="19">
        <v>0</v>
      </c>
      <c r="I58" s="30">
        <f t="shared" si="7"/>
        <v>0</v>
      </c>
      <c r="J58" s="30">
        <f t="shared" si="8"/>
        <v>0</v>
      </c>
      <c r="K58" s="30">
        <f t="shared" si="9"/>
        <v>0</v>
      </c>
      <c r="M58" s="32">
        <f t="shared" si="5"/>
        <v>0</v>
      </c>
    </row>
    <row r="59" spans="1:13">
      <c r="A59" s="19"/>
      <c r="B59" s="19"/>
      <c r="C59" s="19"/>
      <c r="D59" s="19"/>
      <c r="E59" s="19"/>
      <c r="I59" s="30">
        <f t="shared" si="7"/>
        <v>0</v>
      </c>
      <c r="J59" s="30">
        <f t="shared" si="8"/>
        <v>0</v>
      </c>
      <c r="K59" s="30">
        <f t="shared" si="9"/>
        <v>0</v>
      </c>
      <c r="M59" s="32">
        <f t="shared" si="5"/>
        <v>0</v>
      </c>
    </row>
    <row r="60" spans="1:13">
      <c r="A60" s="19" t="s">
        <v>82</v>
      </c>
      <c r="B60" s="19"/>
      <c r="C60" s="2">
        <v>33163000</v>
      </c>
      <c r="D60" s="2">
        <v>33017000</v>
      </c>
      <c r="E60" s="2">
        <v>33024000</v>
      </c>
      <c r="I60" s="30">
        <f t="shared" si="7"/>
        <v>0.27934029093910834</v>
      </c>
      <c r="J60" s="30">
        <f t="shared" si="8"/>
        <v>0.28414186008485443</v>
      </c>
      <c r="K60" s="30">
        <f t="shared" si="9"/>
        <v>0.29318181818181815</v>
      </c>
      <c r="M60" s="32">
        <f t="shared" si="5"/>
        <v>0.28555465640192695</v>
      </c>
    </row>
    <row r="61" spans="1:13">
      <c r="A61" s="19"/>
      <c r="B61" s="19"/>
      <c r="C61" s="19"/>
      <c r="D61" s="19"/>
      <c r="E61" s="19"/>
      <c r="I61" s="30">
        <f t="shared" si="7"/>
        <v>0</v>
      </c>
      <c r="J61" s="30">
        <f t="shared" si="8"/>
        <v>0</v>
      </c>
      <c r="K61" s="30">
        <f t="shared" si="9"/>
        <v>0</v>
      </c>
      <c r="M61" s="32">
        <f t="shared" si="5"/>
        <v>0</v>
      </c>
    </row>
    <row r="62" spans="1:13">
      <c r="A62" s="12" t="s">
        <v>83</v>
      </c>
      <c r="B62" s="12"/>
      <c r="C62" s="12"/>
      <c r="D62" s="12"/>
      <c r="E62" s="12"/>
      <c r="I62" s="30">
        <f t="shared" si="7"/>
        <v>0</v>
      </c>
      <c r="J62" s="30">
        <f t="shared" si="8"/>
        <v>0</v>
      </c>
      <c r="K62" s="30">
        <f t="shared" si="9"/>
        <v>0</v>
      </c>
      <c r="M62" s="32">
        <f t="shared" si="5"/>
        <v>0</v>
      </c>
    </row>
    <row r="63" spans="1:13">
      <c r="A63" s="19" t="s">
        <v>84</v>
      </c>
      <c r="B63" s="19"/>
      <c r="C63" s="19"/>
      <c r="D63" s="19"/>
      <c r="E63" s="19"/>
      <c r="I63" s="30">
        <f t="shared" si="7"/>
        <v>0</v>
      </c>
      <c r="J63" s="30">
        <f t="shared" si="8"/>
        <v>0</v>
      </c>
      <c r="K63" s="30">
        <f t="shared" si="9"/>
        <v>0</v>
      </c>
      <c r="M63" s="32">
        <f t="shared" si="5"/>
        <v>0</v>
      </c>
    </row>
    <row r="64" spans="1:13">
      <c r="A64" s="19"/>
      <c r="B64" s="19" t="s">
        <v>85</v>
      </c>
      <c r="C64" s="2">
        <v>11110000</v>
      </c>
      <c r="D64" s="2">
        <v>12292000</v>
      </c>
      <c r="E64" s="2">
        <v>11495000</v>
      </c>
      <c r="I64" s="30">
        <f t="shared" si="7"/>
        <v>9.3582324648960991E-2</v>
      </c>
      <c r="J64" s="30">
        <f t="shared" si="8"/>
        <v>0.10578404289193538</v>
      </c>
      <c r="K64" s="30">
        <f t="shared" si="9"/>
        <v>0.10205078125</v>
      </c>
      <c r="M64" s="32">
        <f t="shared" si="5"/>
        <v>0.1004723829302988</v>
      </c>
    </row>
    <row r="65" spans="1:13">
      <c r="A65" s="19"/>
      <c r="B65" s="19" t="s">
        <v>86</v>
      </c>
      <c r="C65" s="2">
        <v>1100000</v>
      </c>
      <c r="D65" s="2">
        <v>1283000</v>
      </c>
      <c r="E65" s="19">
        <v>0</v>
      </c>
      <c r="I65" s="30">
        <f t="shared" si="7"/>
        <v>9.2655766979169302E-3</v>
      </c>
      <c r="J65" s="30">
        <f t="shared" si="8"/>
        <v>1.1041403110181671E-2</v>
      </c>
      <c r="K65" s="30">
        <f t="shared" si="9"/>
        <v>0</v>
      </c>
      <c r="M65" s="32">
        <f t="shared" si="5"/>
        <v>6.7689932693662004E-3</v>
      </c>
    </row>
    <row r="66" spans="1:13">
      <c r="A66" s="19"/>
      <c r="B66" s="19" t="s">
        <v>87</v>
      </c>
      <c r="C66" s="2">
        <v>3365000</v>
      </c>
      <c r="D66" s="2">
        <v>2964000</v>
      </c>
      <c r="E66" s="2">
        <v>2917000</v>
      </c>
      <c r="I66" s="30">
        <f t="shared" si="7"/>
        <v>2.8344241444082246E-2</v>
      </c>
      <c r="J66" s="30">
        <f t="shared" si="8"/>
        <v>2.5507964784550641E-2</v>
      </c>
      <c r="K66" s="30">
        <f t="shared" si="9"/>
        <v>2.5896661931818183E-2</v>
      </c>
      <c r="M66" s="32">
        <f t="shared" si="5"/>
        <v>2.6582956053483691E-2</v>
      </c>
    </row>
    <row r="67" spans="1:13">
      <c r="A67" s="19"/>
      <c r="B67" s="19"/>
      <c r="C67" s="19"/>
      <c r="D67" s="19"/>
      <c r="E67" s="19"/>
      <c r="I67" s="30">
        <f t="shared" si="7"/>
        <v>0</v>
      </c>
      <c r="J67" s="30">
        <f t="shared" si="8"/>
        <v>0</v>
      </c>
      <c r="K67" s="30">
        <f t="shared" si="9"/>
        <v>0</v>
      </c>
      <c r="M67" s="32">
        <f t="shared" ref="M67:M89" si="10">AVERAGE(I67:K67)</f>
        <v>0</v>
      </c>
    </row>
    <row r="68" spans="1:13">
      <c r="A68" s="19" t="s">
        <v>88</v>
      </c>
      <c r="B68" s="19"/>
      <c r="C68" s="2">
        <v>15575000</v>
      </c>
      <c r="D68" s="2">
        <v>16539000</v>
      </c>
      <c r="E68" s="2">
        <v>14412000</v>
      </c>
      <c r="I68" s="30">
        <f t="shared" si="7"/>
        <v>0.13119214279096017</v>
      </c>
      <c r="J68" s="30">
        <f t="shared" si="8"/>
        <v>0.1423334107866677</v>
      </c>
      <c r="K68" s="30">
        <f t="shared" si="9"/>
        <v>0.12794744318181819</v>
      </c>
      <c r="M68" s="32">
        <f t="shared" si="10"/>
        <v>0.13382433225314869</v>
      </c>
    </row>
    <row r="69" spans="1:13">
      <c r="A69" s="19" t="s">
        <v>89</v>
      </c>
      <c r="B69" s="19"/>
      <c r="C69" s="2">
        <v>4061000</v>
      </c>
      <c r="D69" s="2">
        <v>4852000</v>
      </c>
      <c r="E69" s="2">
        <v>5093000</v>
      </c>
      <c r="I69" s="30">
        <f t="shared" si="7"/>
        <v>3.420682451840059E-2</v>
      </c>
      <c r="J69" s="30">
        <f t="shared" si="8"/>
        <v>4.1755953149338637E-2</v>
      </c>
      <c r="K69" s="30">
        <f t="shared" si="9"/>
        <v>4.5214843749999997E-2</v>
      </c>
      <c r="M69" s="32">
        <f t="shared" si="10"/>
        <v>4.0392540472579744E-2</v>
      </c>
    </row>
    <row r="70" spans="1:13">
      <c r="A70" s="19" t="s">
        <v>90</v>
      </c>
      <c r="B70" s="19"/>
      <c r="C70" s="2">
        <v>1195000</v>
      </c>
      <c r="D70" s="2">
        <v>783000</v>
      </c>
      <c r="E70" s="19">
        <v>0</v>
      </c>
      <c r="I70" s="30">
        <f t="shared" si="7"/>
        <v>1.006578559455521E-2</v>
      </c>
      <c r="J70" s="30">
        <f t="shared" si="8"/>
        <v>6.7384400898458678E-3</v>
      </c>
      <c r="K70" s="30">
        <f t="shared" si="9"/>
        <v>0</v>
      </c>
      <c r="M70" s="32">
        <f t="shared" si="10"/>
        <v>5.6014085614670252E-3</v>
      </c>
    </row>
    <row r="71" spans="1:13">
      <c r="A71" s="19" t="s">
        <v>91</v>
      </c>
      <c r="B71" s="19"/>
      <c r="C71" s="19">
        <v>0</v>
      </c>
      <c r="D71" s="19">
        <v>0</v>
      </c>
      <c r="E71" s="2">
        <v>1004000</v>
      </c>
      <c r="I71" s="30">
        <f t="shared" si="7"/>
        <v>0</v>
      </c>
      <c r="J71" s="30">
        <f t="shared" si="8"/>
        <v>0</v>
      </c>
      <c r="K71" s="30">
        <f t="shared" si="9"/>
        <v>8.9133522727272724E-3</v>
      </c>
      <c r="M71" s="32">
        <f t="shared" si="10"/>
        <v>2.9711174242424243E-3</v>
      </c>
    </row>
    <row r="72" spans="1:13">
      <c r="A72" s="19" t="s">
        <v>18</v>
      </c>
      <c r="B72" s="19"/>
      <c r="C72" s="2">
        <v>253000</v>
      </c>
      <c r="D72" s="2">
        <v>226000</v>
      </c>
      <c r="E72" s="2">
        <v>212000</v>
      </c>
      <c r="I72" s="30">
        <f t="shared" si="7"/>
        <v>2.131082640520894E-3</v>
      </c>
      <c r="J72" s="30">
        <f t="shared" si="8"/>
        <v>1.9449392851917831E-3</v>
      </c>
      <c r="K72" s="30">
        <f t="shared" si="9"/>
        <v>1.8821022727272727E-3</v>
      </c>
      <c r="M72" s="32">
        <f t="shared" si="10"/>
        <v>1.9860413994799834E-3</v>
      </c>
    </row>
    <row r="73" spans="1:13">
      <c r="A73" s="19" t="s">
        <v>92</v>
      </c>
      <c r="B73" s="19"/>
      <c r="C73" s="19">
        <v>0</v>
      </c>
      <c r="D73" s="19">
        <v>0</v>
      </c>
      <c r="E73" s="19">
        <v>0</v>
      </c>
      <c r="I73" s="30">
        <f t="shared" si="7"/>
        <v>0</v>
      </c>
      <c r="J73" s="30">
        <f t="shared" si="8"/>
        <v>0</v>
      </c>
      <c r="K73" s="30">
        <f t="shared" si="9"/>
        <v>0</v>
      </c>
      <c r="M73" s="32">
        <f t="shared" si="10"/>
        <v>0</v>
      </c>
    </row>
    <row r="74" spans="1:13">
      <c r="A74" s="19"/>
      <c r="B74" s="19"/>
      <c r="C74" s="19"/>
      <c r="D74" s="19"/>
      <c r="E74" s="19"/>
      <c r="I74" s="30">
        <f t="shared" si="7"/>
        <v>0</v>
      </c>
      <c r="J74" s="30">
        <f t="shared" si="8"/>
        <v>0</v>
      </c>
      <c r="K74" s="30">
        <f t="shared" si="9"/>
        <v>0</v>
      </c>
      <c r="M74" s="32">
        <f t="shared" si="10"/>
        <v>0</v>
      </c>
    </row>
    <row r="75" spans="1:13">
      <c r="A75" s="19" t="s">
        <v>93</v>
      </c>
      <c r="B75" s="19"/>
      <c r="C75" s="2">
        <v>21084000</v>
      </c>
      <c r="D75" s="2">
        <v>22400000</v>
      </c>
      <c r="E75" s="2">
        <v>20721000</v>
      </c>
      <c r="I75" s="30">
        <f t="shared" si="7"/>
        <v>0.17759583554443686</v>
      </c>
      <c r="J75" s="30">
        <f t="shared" si="8"/>
        <v>0.19277274331104399</v>
      </c>
      <c r="K75" s="30">
        <f t="shared" si="9"/>
        <v>0.18395774147727273</v>
      </c>
      <c r="M75" s="32">
        <f t="shared" si="10"/>
        <v>0.18477544011091784</v>
      </c>
    </row>
    <row r="76" spans="1:13">
      <c r="A76" s="19"/>
      <c r="B76" s="19"/>
      <c r="C76" s="19"/>
      <c r="D76" s="19"/>
      <c r="E76" s="19"/>
      <c r="I76" s="30">
        <f t="shared" si="7"/>
        <v>0</v>
      </c>
      <c r="J76" s="30">
        <f t="shared" si="8"/>
        <v>0</v>
      </c>
      <c r="K76" s="30">
        <f t="shared" si="9"/>
        <v>0</v>
      </c>
      <c r="M76" s="32">
        <f t="shared" si="10"/>
        <v>0</v>
      </c>
    </row>
    <row r="77" spans="1:13">
      <c r="A77" s="12" t="s">
        <v>94</v>
      </c>
      <c r="B77" s="12"/>
      <c r="C77" s="12"/>
      <c r="D77" s="12"/>
      <c r="E77" s="12"/>
      <c r="I77" s="30">
        <f t="shared" si="7"/>
        <v>0</v>
      </c>
      <c r="J77" s="30">
        <f t="shared" si="8"/>
        <v>0</v>
      </c>
      <c r="K77" s="30">
        <f t="shared" si="9"/>
        <v>0</v>
      </c>
      <c r="M77" s="32">
        <f t="shared" si="10"/>
        <v>0</v>
      </c>
    </row>
    <row r="78" spans="1:13">
      <c r="A78" s="19" t="s">
        <v>95</v>
      </c>
      <c r="B78" s="19"/>
      <c r="C78" s="19">
        <v>0</v>
      </c>
      <c r="D78" s="19">
        <v>0</v>
      </c>
      <c r="E78" s="19">
        <v>0</v>
      </c>
      <c r="I78" s="30">
        <f t="shared" si="7"/>
        <v>0</v>
      </c>
      <c r="J78" s="30">
        <f t="shared" si="8"/>
        <v>0</v>
      </c>
      <c r="K78" s="30">
        <f t="shared" si="9"/>
        <v>0</v>
      </c>
      <c r="M78" s="32">
        <f t="shared" si="10"/>
        <v>0</v>
      </c>
    </row>
    <row r="79" spans="1:13">
      <c r="A79" s="19" t="s">
        <v>96</v>
      </c>
      <c r="B79" s="19"/>
      <c r="C79" s="19">
        <v>0</v>
      </c>
      <c r="D79" s="19">
        <v>0</v>
      </c>
      <c r="E79" s="19">
        <v>0</v>
      </c>
      <c r="I79" s="30">
        <f t="shared" si="7"/>
        <v>0</v>
      </c>
      <c r="J79" s="30">
        <f t="shared" si="8"/>
        <v>0</v>
      </c>
      <c r="K79" s="30">
        <f t="shared" si="9"/>
        <v>0</v>
      </c>
      <c r="M79" s="32">
        <f t="shared" si="10"/>
        <v>0</v>
      </c>
    </row>
    <row r="80" spans="1:13">
      <c r="A80" s="19" t="s">
        <v>97</v>
      </c>
      <c r="B80" s="19"/>
      <c r="C80" s="19">
        <v>0</v>
      </c>
      <c r="D80" s="19">
        <v>0</v>
      </c>
      <c r="E80" s="19">
        <v>0</v>
      </c>
      <c r="I80" s="30">
        <f t="shared" si="7"/>
        <v>0</v>
      </c>
      <c r="J80" s="30">
        <f t="shared" si="8"/>
        <v>0</v>
      </c>
      <c r="K80" s="30">
        <f t="shared" si="9"/>
        <v>0</v>
      </c>
      <c r="M80" s="32">
        <f t="shared" si="10"/>
        <v>0</v>
      </c>
    </row>
    <row r="81" spans="1:13">
      <c r="A81" s="19" t="s">
        <v>98</v>
      </c>
      <c r="B81" s="19"/>
      <c r="C81" s="2">
        <v>2000</v>
      </c>
      <c r="D81" s="2">
        <v>2000</v>
      </c>
      <c r="E81" s="2">
        <v>2000</v>
      </c>
      <c r="I81" s="30">
        <f t="shared" si="7"/>
        <v>1.6846503087121689E-5</v>
      </c>
      <c r="J81" s="30">
        <f t="shared" si="8"/>
        <v>1.7211852081343212E-5</v>
      </c>
      <c r="K81" s="30">
        <f t="shared" si="9"/>
        <v>1.7755681818181817E-5</v>
      </c>
      <c r="M81" s="32">
        <f t="shared" si="10"/>
        <v>1.7271345662215574E-5</v>
      </c>
    </row>
    <row r="82" spans="1:13">
      <c r="A82" s="19" t="s">
        <v>99</v>
      </c>
      <c r="B82" s="19"/>
      <c r="C82" s="2">
        <v>7686000</v>
      </c>
      <c r="D82" s="2">
        <v>6518000</v>
      </c>
      <c r="E82" s="2">
        <v>7458000</v>
      </c>
      <c r="I82" s="30">
        <f t="shared" si="7"/>
        <v>6.4741111363808654E-2</v>
      </c>
      <c r="J82" s="30">
        <f t="shared" si="8"/>
        <v>5.6093425933097532E-2</v>
      </c>
      <c r="K82" s="30">
        <f t="shared" si="9"/>
        <v>6.6210937499999997E-2</v>
      </c>
      <c r="M82" s="32">
        <f t="shared" si="10"/>
        <v>6.2348491598968735E-2</v>
      </c>
    </row>
    <row r="83" spans="1:13">
      <c r="A83" s="19" t="s">
        <v>100</v>
      </c>
      <c r="B83" s="19"/>
      <c r="C83" s="19">
        <v>0</v>
      </c>
      <c r="D83" s="19">
        <v>0</v>
      </c>
      <c r="E83" s="19">
        <v>0</v>
      </c>
      <c r="I83" s="30">
        <f t="shared" si="7"/>
        <v>0</v>
      </c>
      <c r="J83" s="30">
        <f t="shared" si="8"/>
        <v>0</v>
      </c>
      <c r="K83" s="30">
        <f t="shared" si="9"/>
        <v>0</v>
      </c>
      <c r="M83" s="32">
        <f t="shared" si="10"/>
        <v>0</v>
      </c>
    </row>
    <row r="84" spans="1:13">
      <c r="A84" s="19" t="s">
        <v>101</v>
      </c>
      <c r="B84" s="19"/>
      <c r="C84" s="2">
        <v>5490000</v>
      </c>
      <c r="D84" s="2">
        <v>5218000</v>
      </c>
      <c r="E84" s="2">
        <v>4919000</v>
      </c>
      <c r="I84" s="30">
        <f t="shared" si="7"/>
        <v>4.6243650974149043E-2</v>
      </c>
      <c r="J84" s="30">
        <f t="shared" si="8"/>
        <v>4.490572208022444E-2</v>
      </c>
      <c r="K84" s="30">
        <f t="shared" si="9"/>
        <v>4.3670099431818182E-2</v>
      </c>
      <c r="M84" s="32">
        <f t="shared" si="10"/>
        <v>4.4939824162063886E-2</v>
      </c>
    </row>
    <row r="85" spans="1:13">
      <c r="A85" s="19" t="s">
        <v>102</v>
      </c>
      <c r="B85" s="19"/>
      <c r="C85" s="2">
        <v>-1099000</v>
      </c>
      <c r="D85" s="2">
        <v>-1121000</v>
      </c>
      <c r="E85" s="2">
        <v>-76000</v>
      </c>
      <c r="I85" s="30">
        <f t="shared" si="7"/>
        <v>-9.2571534463733694E-3</v>
      </c>
      <c r="J85" s="30">
        <f t="shared" si="8"/>
        <v>-9.6472430915928702E-3</v>
      </c>
      <c r="K85" s="30">
        <f t="shared" si="9"/>
        <v>-6.747159090909091E-4</v>
      </c>
      <c r="M85" s="32">
        <f t="shared" si="10"/>
        <v>-6.5263708156857161E-3</v>
      </c>
    </row>
    <row r="86" spans="1:13">
      <c r="A86" s="19"/>
      <c r="B86" s="19"/>
      <c r="C86" s="19"/>
      <c r="D86" s="19"/>
      <c r="E86" s="19"/>
      <c r="I86" s="30">
        <f t="shared" si="7"/>
        <v>0</v>
      </c>
      <c r="J86" s="30">
        <f t="shared" si="8"/>
        <v>0</v>
      </c>
      <c r="K86" s="30">
        <f t="shared" si="9"/>
        <v>0</v>
      </c>
      <c r="M86" s="32">
        <f t="shared" si="10"/>
        <v>0</v>
      </c>
    </row>
    <row r="87" spans="1:13">
      <c r="A87" s="19" t="s">
        <v>103</v>
      </c>
      <c r="B87" s="19"/>
      <c r="C87" s="2">
        <v>12079000</v>
      </c>
      <c r="D87" s="2">
        <v>10617000</v>
      </c>
      <c r="E87" s="2">
        <v>12303000</v>
      </c>
      <c r="I87" s="30">
        <f t="shared" si="7"/>
        <v>0.10174445539467145</v>
      </c>
      <c r="J87" s="30">
        <f t="shared" si="8"/>
        <v>9.1369116773810446E-2</v>
      </c>
      <c r="K87" s="30">
        <f t="shared" si="9"/>
        <v>0.10922407670454545</v>
      </c>
      <c r="M87" s="32">
        <f t="shared" si="10"/>
        <v>0.10077921629100912</v>
      </c>
    </row>
    <row r="88" spans="1:13">
      <c r="A88" s="19"/>
      <c r="B88" s="19"/>
      <c r="C88" s="19"/>
      <c r="D88" s="19"/>
      <c r="E88" s="19"/>
      <c r="I88" s="30">
        <f t="shared" si="7"/>
        <v>0</v>
      </c>
      <c r="J88" s="30">
        <f t="shared" si="8"/>
        <v>0</v>
      </c>
      <c r="K88" s="30">
        <f t="shared" si="9"/>
        <v>0</v>
      </c>
      <c r="M88" s="32">
        <f t="shared" si="10"/>
        <v>0</v>
      </c>
    </row>
    <row r="89" spans="1:13">
      <c r="A89" s="19" t="s">
        <v>104</v>
      </c>
      <c r="B89" s="19"/>
      <c r="C89" s="2">
        <v>12079000</v>
      </c>
      <c r="D89" s="2">
        <v>10617000</v>
      </c>
      <c r="E89" s="2">
        <v>12303000</v>
      </c>
      <c r="I89" s="30">
        <f t="shared" si="7"/>
        <v>0.10174445539467145</v>
      </c>
      <c r="J89" s="30">
        <f t="shared" si="8"/>
        <v>9.1369116773810446E-2</v>
      </c>
      <c r="K89" s="30">
        <f t="shared" si="9"/>
        <v>0.10922407670454545</v>
      </c>
      <c r="M89" s="32">
        <f t="shared" si="10"/>
        <v>0.10077921629100912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3:M44"/>
  <sheetViews>
    <sheetView topLeftCell="A41" workbookViewId="0">
      <selection activeCell="A43" sqref="A43"/>
    </sheetView>
  </sheetViews>
  <sheetFormatPr defaultRowHeight="15"/>
  <cols>
    <col min="1" max="1" width="49.42578125" bestFit="1" customWidth="1"/>
    <col min="2" max="8" width="10.85546875" bestFit="1" customWidth="1"/>
    <col min="9" max="9" width="16.28515625" bestFit="1" customWidth="1"/>
    <col min="10" max="13" width="10.85546875" bestFit="1" customWidth="1"/>
    <col min="14" max="14" width="8.85546875" customWidth="1"/>
  </cols>
  <sheetData>
    <row r="3" spans="1:13">
      <c r="E3" s="32">
        <f>B6</f>
        <v>6.7000000000000004E-2</v>
      </c>
      <c r="F3" s="32">
        <f t="shared" ref="F3:M3" ca="1" si="0">E3-($B$6-$B$13)/10</f>
        <v>6.2100778952754468E-2</v>
      </c>
      <c r="G3" s="32">
        <f t="shared" ca="1" si="0"/>
        <v>5.7201557905508932E-2</v>
      </c>
      <c r="H3" s="32">
        <f t="shared" ca="1" si="0"/>
        <v>5.2302336858263396E-2</v>
      </c>
      <c r="I3" s="32">
        <f t="shared" ca="1" si="0"/>
        <v>4.740311581101786E-2</v>
      </c>
      <c r="J3" s="32">
        <f t="shared" ca="1" si="0"/>
        <v>4.2503894763772324E-2</v>
      </c>
      <c r="K3" s="32">
        <f t="shared" ca="1" si="0"/>
        <v>3.7604673716526787E-2</v>
      </c>
      <c r="L3" s="32">
        <f t="shared" ca="1" si="0"/>
        <v>3.2705452669281251E-2</v>
      </c>
      <c r="M3" s="32">
        <f t="shared" ca="1" si="0"/>
        <v>2.7806231622035715E-2</v>
      </c>
    </row>
    <row r="4" spans="1:13">
      <c r="A4" s="42" t="s">
        <v>137</v>
      </c>
      <c r="B4" s="19"/>
    </row>
    <row r="5" spans="1:13">
      <c r="A5" s="19"/>
      <c r="B5" s="19"/>
    </row>
    <row r="6" spans="1:13">
      <c r="A6" s="19" t="s">
        <v>166</v>
      </c>
      <c r="B6" s="32">
        <v>6.7000000000000004E-2</v>
      </c>
    </row>
    <row r="7" spans="1:13">
      <c r="A7" s="19" t="s">
        <v>158</v>
      </c>
      <c r="B7" s="22">
        <v>0.87</v>
      </c>
    </row>
    <row r="8" spans="1:13" s="38" customFormat="1">
      <c r="B8" s="32"/>
      <c r="C8" s="32" t="s">
        <v>175</v>
      </c>
      <c r="D8" s="32" t="s">
        <v>155</v>
      </c>
      <c r="E8" s="38" t="s">
        <v>173</v>
      </c>
      <c r="F8" s="38" t="s">
        <v>152</v>
      </c>
      <c r="G8" s="38" t="s">
        <v>179</v>
      </c>
      <c r="H8" s="38" t="s">
        <v>174</v>
      </c>
    </row>
    <row r="9" spans="1:13">
      <c r="A9" s="19" t="s">
        <v>140</v>
      </c>
      <c r="B9" s="32">
        <f ca="1">_xll.VoseInput("COST-Annual Cost Decrease")+_xll.VoseCombined(G9:G11,H9:H11,C9:C11)</f>
        <v>1.5738272814536727E-2</v>
      </c>
      <c r="C9" s="32" t="s">
        <v>176</v>
      </c>
      <c r="D9" s="32">
        <v>0</v>
      </c>
      <c r="E9" s="32">
        <v>1E-4</v>
      </c>
      <c r="F9" s="32">
        <v>2.0000000000000001E-4</v>
      </c>
      <c r="G9" s="32" t="str">
        <f>_xll.VoseTriangleObject(0,0.01,0.02)</f>
        <v>VoseTriangle(0,0.01,0.02)</v>
      </c>
      <c r="H9" s="45">
        <v>0.4</v>
      </c>
      <c r="I9" s="38" t="str">
        <f>_xll.VosePERTObject(0,0.01,0.02)</f>
        <v>VosePERT(0,0.01,0.02)</v>
      </c>
      <c r="J9" s="38"/>
    </row>
    <row r="10" spans="1:13" s="38" customFormat="1">
      <c r="B10" s="32"/>
      <c r="C10" s="32" t="s">
        <v>177</v>
      </c>
      <c r="D10" s="32">
        <v>1E-4</v>
      </c>
      <c r="E10" s="32">
        <v>1.4999999999999999E-4</v>
      </c>
      <c r="F10" s="32">
        <v>2.9999999999999997E-4</v>
      </c>
      <c r="G10" s="38" t="str">
        <f>_xll.VoseTriangleObject(0.01,0.02,0.03)</f>
        <v>VoseTriangle(0.01,0.02,0.03)</v>
      </c>
      <c r="H10" s="45">
        <v>0.4</v>
      </c>
      <c r="I10" s="38" t="str">
        <f>_xll.VosePERTObject(0.01,0.02,0.03)</f>
        <v>VosePERT(0.01,0.02,0.03)</v>
      </c>
    </row>
    <row r="11" spans="1:13" s="38" customFormat="1">
      <c r="B11" s="32"/>
      <c r="C11" s="32" t="s">
        <v>178</v>
      </c>
      <c r="D11" s="32">
        <v>1E-4</v>
      </c>
      <c r="E11" s="32">
        <v>1.4999999999999999E-4</v>
      </c>
      <c r="F11" s="32">
        <v>1.4999999999999999E-4</v>
      </c>
      <c r="G11" s="38" t="str">
        <f>_xll.VoseTriangleObject(0.01,0.015,0.03)</f>
        <v>VoseTriangle(0.01,0.015,0.03)</v>
      </c>
      <c r="H11" s="45">
        <v>0.2</v>
      </c>
      <c r="I11" s="38" t="str">
        <f>_xll.VosePERTObject(0.01,0.015,0.03)</f>
        <v>VosePERT(0.01,0.015,0.03)</v>
      </c>
    </row>
    <row r="12" spans="1:13">
      <c r="A12" s="19" t="s">
        <v>142</v>
      </c>
      <c r="B12" s="32">
        <v>5.2299999999999999E-2</v>
      </c>
      <c r="C12" s="32"/>
      <c r="D12" s="32"/>
      <c r="E12" s="38"/>
      <c r="F12" s="38"/>
      <c r="G12" s="38"/>
      <c r="H12" s="38"/>
      <c r="I12" s="38"/>
      <c r="J12" s="38"/>
    </row>
    <row r="13" spans="1:13">
      <c r="A13" s="19" t="s">
        <v>159</v>
      </c>
      <c r="B13" s="32">
        <f ca="1">_xll.VoseInput("COST-Terminal Growth")+_xll.VoseCombined(G13:G15,H9:H11,C13:C15)</f>
        <v>1.800778952754466E-2</v>
      </c>
      <c r="C13" s="32" t="s">
        <v>176</v>
      </c>
      <c r="D13" s="32">
        <v>1E-4</v>
      </c>
      <c r="E13" s="32">
        <v>1.4999999999999999E-4</v>
      </c>
      <c r="F13" s="32">
        <v>2.0000000000000001E-4</v>
      </c>
      <c r="G13" s="38" t="str">
        <f>_xll.VoseTriangleObject(0.01,0.015,0.02)</f>
        <v>VoseTriangle(0.01,0.015,0.02)</v>
      </c>
      <c r="H13" s="38"/>
      <c r="I13" s="38"/>
      <c r="J13" s="38"/>
    </row>
    <row r="14" spans="1:13" s="38" customFormat="1">
      <c r="B14" s="32"/>
      <c r="C14" s="32" t="s">
        <v>177</v>
      </c>
      <c r="D14" s="32">
        <v>1.2E-4</v>
      </c>
      <c r="E14" s="32">
        <v>1.6000000000000001E-4</v>
      </c>
      <c r="F14" s="32">
        <v>1.9000000000000001E-4</v>
      </c>
      <c r="G14" s="38" t="str">
        <f>_xll.VoseTriangleObject(0.012,0.016,0.019)</f>
        <v>VoseTriangle(0.012,0.016,0.019)</v>
      </c>
    </row>
    <row r="15" spans="1:13" s="38" customFormat="1">
      <c r="B15" s="32"/>
      <c r="C15" s="32" t="s">
        <v>178</v>
      </c>
      <c r="D15" s="32">
        <v>1.4999999999999999E-4</v>
      </c>
      <c r="E15" s="32">
        <v>1.7000000000000001E-4</v>
      </c>
      <c r="F15" s="32">
        <v>1.9000000000000001E-4</v>
      </c>
      <c r="G15" s="38" t="str">
        <f>_xll.VoseTriangleObject(0.015,0.017,0.019)</f>
        <v>VoseTriangle(0.015,0.017,0.019)</v>
      </c>
    </row>
    <row r="16" spans="1:13">
      <c r="A16" s="19" t="s">
        <v>144</v>
      </c>
      <c r="B16" s="19">
        <f ca="1">_xll.VoseInput("COST-Beta")+_xll.VoseCombined(G16:G18,H9:H11,C16:C18)</f>
        <v>0.66553238859366226</v>
      </c>
      <c r="C16" s="32" t="s">
        <v>176</v>
      </c>
      <c r="D16" s="43">
        <v>0.63</v>
      </c>
      <c r="E16" s="43">
        <v>0.65</v>
      </c>
      <c r="F16" s="43">
        <v>0.67</v>
      </c>
      <c r="G16" s="38" t="str">
        <f>_xll.VoseTriangleObject(0.63,0.65,0.67)</f>
        <v>VoseTriangle(0.63,0.65,0.67)</v>
      </c>
    </row>
    <row r="17" spans="1:13" s="38" customFormat="1">
      <c r="C17" s="32" t="s">
        <v>177</v>
      </c>
      <c r="D17" s="43">
        <v>0.64</v>
      </c>
      <c r="E17" s="43">
        <v>0.67</v>
      </c>
      <c r="F17" s="43">
        <v>0.7</v>
      </c>
      <c r="G17" s="38" t="str">
        <f>_xll.VoseTriangleObject(0.64,0.67,0.7)</f>
        <v>VoseTriangle(0.64,0.67,0.7)</v>
      </c>
    </row>
    <row r="18" spans="1:13" s="38" customFormat="1">
      <c r="C18" s="32" t="s">
        <v>178</v>
      </c>
      <c r="D18" s="43">
        <v>0.65</v>
      </c>
      <c r="E18" s="43">
        <v>0.66</v>
      </c>
      <c r="F18" s="43">
        <v>0.67</v>
      </c>
      <c r="G18" s="38" t="str">
        <f>_xll.VoseTriangleObject(0.65,0.66,0.67)</f>
        <v>VoseTriangle(0.65,0.66,0.67)</v>
      </c>
    </row>
    <row r="19" spans="1:13">
      <c r="A19" s="19" t="s">
        <v>149</v>
      </c>
      <c r="B19" s="30">
        <v>2.7300000000000001E-2</v>
      </c>
    </row>
    <row r="20" spans="1:13">
      <c r="A20" s="19" t="s">
        <v>145</v>
      </c>
      <c r="B20" s="22">
        <v>0.08</v>
      </c>
    </row>
    <row r="21" spans="1:13">
      <c r="A21" s="19" t="s">
        <v>146</v>
      </c>
      <c r="B21" s="22">
        <v>0.33</v>
      </c>
    </row>
    <row r="22" spans="1:13" s="38" customFormat="1">
      <c r="A22" s="36" t="s">
        <v>172</v>
      </c>
      <c r="B22" s="30">
        <f ca="1">B19+B20*B16</f>
        <v>8.0542591087492982E-2</v>
      </c>
    </row>
    <row r="24" spans="1:13">
      <c r="B24">
        <v>2014</v>
      </c>
      <c r="C24">
        <v>2015</v>
      </c>
      <c r="D24">
        <v>2016</v>
      </c>
      <c r="E24" s="37">
        <v>2017</v>
      </c>
      <c r="F24" s="37">
        <v>2018</v>
      </c>
      <c r="G24" s="37">
        <v>2019</v>
      </c>
      <c r="H24" s="37">
        <v>2020</v>
      </c>
      <c r="I24" s="37">
        <v>2021</v>
      </c>
      <c r="J24" s="37">
        <v>2022</v>
      </c>
      <c r="K24" s="37">
        <v>2023</v>
      </c>
      <c r="L24" s="37">
        <v>2024</v>
      </c>
      <c r="M24" s="37">
        <v>2025</v>
      </c>
    </row>
    <row r="25" spans="1:13">
      <c r="A25" t="s">
        <v>160</v>
      </c>
      <c r="B25" s="2">
        <v>112640000</v>
      </c>
      <c r="C25" s="2">
        <v>116199000</v>
      </c>
      <c r="D25" s="2">
        <v>118719000</v>
      </c>
      <c r="E25" s="2">
        <f t="shared" ref="E25:M25" si="1">D25*(1+E3)</f>
        <v>126673173</v>
      </c>
      <c r="F25" s="2">
        <f t="shared" ca="1" si="1"/>
        <v>134539675.71571705</v>
      </c>
      <c r="G25" s="2">
        <f t="shared" ca="1" si="1"/>
        <v>142235554.76675802</v>
      </c>
      <c r="H25" s="2">
        <f t="shared" ca="1" si="1"/>
        <v>149674806.66539097</v>
      </c>
      <c r="I25" s="2">
        <f t="shared" ca="1" si="1"/>
        <v>156769858.85974219</v>
      </c>
      <c r="J25" s="2">
        <f t="shared" ca="1" si="1"/>
        <v>163433188.44284812</v>
      </c>
      <c r="K25" s="2">
        <f t="shared" ca="1" si="1"/>
        <v>169579040.16869307</v>
      </c>
      <c r="L25" s="2">
        <f t="shared" ca="1" si="1"/>
        <v>175125199.44063237</v>
      </c>
      <c r="M25" s="2">
        <f t="shared" ca="1" si="1"/>
        <v>179994771.29913381</v>
      </c>
    </row>
    <row r="26" spans="1:13">
      <c r="A26" t="s">
        <v>158</v>
      </c>
      <c r="B26" s="2">
        <v>98458000</v>
      </c>
      <c r="C26" s="2">
        <v>101065000</v>
      </c>
      <c r="D26" s="2">
        <v>102901000</v>
      </c>
      <c r="E26" s="2">
        <f t="shared" ref="E26:M26" ca="1" si="2">$B$7*(1-$B$9)^(E24-2017)*E25</f>
        <v>110205660.51000001</v>
      </c>
      <c r="F26" s="2">
        <f t="shared" ca="1" si="2"/>
        <v>115207360.6275837</v>
      </c>
      <c r="G26" s="2">
        <f t="shared" ca="1" si="2"/>
        <v>119880520.41045715</v>
      </c>
      <c r="H26" s="2">
        <f t="shared" ca="1" si="2"/>
        <v>124165159.97222131</v>
      </c>
      <c r="I26" s="2">
        <f t="shared" ca="1" si="2"/>
        <v>128004197.69896288</v>
      </c>
      <c r="J26" s="2">
        <f t="shared" ca="1" si="2"/>
        <v>131344682.80438013</v>
      </c>
      <c r="K26" s="2">
        <f t="shared" ca="1" si="2"/>
        <v>134138984.22795944</v>
      </c>
      <c r="L26" s="2">
        <f t="shared" ca="1" si="2"/>
        <v>136345899.49679777</v>
      </c>
      <c r="M26" s="2">
        <f t="shared" ca="1" si="2"/>
        <v>137931648.22219363</v>
      </c>
    </row>
    <row r="27" spans="1:13">
      <c r="A27" s="37" t="s">
        <v>7</v>
      </c>
      <c r="B27" s="2">
        <v>10899000</v>
      </c>
      <c r="C27" s="2">
        <v>11445000</v>
      </c>
      <c r="D27" s="2">
        <v>12068000</v>
      </c>
      <c r="E27" s="2">
        <f>$B$12*E25</f>
        <v>6625006.9479</v>
      </c>
      <c r="F27" s="39">
        <f t="shared" ref="F27:M27" ca="1" si="3">$B$12*F25</f>
        <v>7036425.0399320014</v>
      </c>
      <c r="G27" s="39">
        <f t="shared" ca="1" si="3"/>
        <v>7438919.5143014444</v>
      </c>
      <c r="H27" s="39">
        <f t="shared" ca="1" si="3"/>
        <v>7827992.3885999471</v>
      </c>
      <c r="I27" s="39">
        <f t="shared" ca="1" si="3"/>
        <v>8199063.6183645166</v>
      </c>
      <c r="J27" s="39">
        <f t="shared" ca="1" si="3"/>
        <v>8547555.7555609569</v>
      </c>
      <c r="K27" s="39">
        <f t="shared" ca="1" si="3"/>
        <v>8868983.8008226473</v>
      </c>
      <c r="L27" s="39">
        <f t="shared" ca="1" si="3"/>
        <v>9159047.9307450727</v>
      </c>
      <c r="M27" s="39">
        <f t="shared" ca="1" si="3"/>
        <v>9413726.5389446989</v>
      </c>
    </row>
    <row r="28" spans="1:13">
      <c r="A28" t="s">
        <v>161</v>
      </c>
      <c r="B28" s="39">
        <v>2058000</v>
      </c>
      <c r="C28" s="39">
        <v>2377000</v>
      </c>
      <c r="D28" s="39">
        <v>2350000</v>
      </c>
      <c r="E28" s="33">
        <f ca="1">E25-E26-E27</f>
        <v>9842505.5420999937</v>
      </c>
      <c r="F28" s="39">
        <f t="shared" ref="F28:M28" ca="1" si="4">F25-F26-F27</f>
        <v>12295890.048201349</v>
      </c>
      <c r="G28" s="39">
        <f t="shared" ca="1" si="4"/>
        <v>14916114.84199943</v>
      </c>
      <c r="H28" s="39">
        <f t="shared" ca="1" si="4"/>
        <v>17681654.304569706</v>
      </c>
      <c r="I28" s="39">
        <f t="shared" ca="1" si="4"/>
        <v>20566597.542414796</v>
      </c>
      <c r="J28" s="39">
        <f t="shared" ca="1" si="4"/>
        <v>23540949.882907026</v>
      </c>
      <c r="K28" s="39">
        <f t="shared" ca="1" si="4"/>
        <v>26571072.139910981</v>
      </c>
      <c r="L28" s="39">
        <f t="shared" ca="1" si="4"/>
        <v>29620252.01308953</v>
      </c>
      <c r="M28" s="39">
        <f t="shared" ca="1" si="4"/>
        <v>32649396.53799548</v>
      </c>
    </row>
    <row r="29" spans="1:13">
      <c r="A29" t="s">
        <v>162</v>
      </c>
      <c r="E29" s="39">
        <f ca="1">E28*(1-$B$21)</f>
        <v>6594478.7132069953</v>
      </c>
      <c r="F29" s="39">
        <f t="shared" ref="F29:M29" ca="1" si="5">F28*(1-$B$21)</f>
        <v>8238246.3322949028</v>
      </c>
      <c r="G29" s="39">
        <f t="shared" ca="1" si="5"/>
        <v>9993796.9441396166</v>
      </c>
      <c r="H29" s="39">
        <f t="shared" ca="1" si="5"/>
        <v>11846708.384061702</v>
      </c>
      <c r="I29" s="39">
        <f t="shared" ca="1" si="5"/>
        <v>13779620.353417912</v>
      </c>
      <c r="J29" s="39">
        <f t="shared" ca="1" si="5"/>
        <v>15772436.421547705</v>
      </c>
      <c r="K29" s="39">
        <f t="shared" ca="1" si="5"/>
        <v>17802618.333740354</v>
      </c>
      <c r="L29" s="39">
        <f t="shared" ca="1" si="5"/>
        <v>19845568.848769981</v>
      </c>
      <c r="M29" s="39">
        <f t="shared" ca="1" si="5"/>
        <v>21875095.68045697</v>
      </c>
    </row>
    <row r="30" spans="1:13">
      <c r="A30" s="34" t="s">
        <v>163</v>
      </c>
      <c r="B30" s="30">
        <f>B27/B25</f>
        <v>9.6759588068181815E-2</v>
      </c>
      <c r="C30" s="30">
        <f t="shared" ref="C30:D30" si="6">C27/C25</f>
        <v>9.8494823535486539E-2</v>
      </c>
      <c r="D30" s="30">
        <f t="shared" si="6"/>
        <v>0.10165179962769229</v>
      </c>
    </row>
    <row r="31" spans="1:13">
      <c r="A31" s="34" t="s">
        <v>164</v>
      </c>
      <c r="B31" s="30">
        <f>B26/B25</f>
        <v>0.87409446022727277</v>
      </c>
      <c r="C31" s="30">
        <f t="shared" ref="C31:D31" si="7">C26/C25</f>
        <v>0.86975791530047586</v>
      </c>
      <c r="D31" s="30">
        <f t="shared" si="7"/>
        <v>0.86676100708395454</v>
      </c>
    </row>
    <row r="32" spans="1:13">
      <c r="A32" s="34" t="s">
        <v>165</v>
      </c>
      <c r="C32" s="35">
        <f>(C25-B25)/B25</f>
        <v>3.1596235795454543E-2</v>
      </c>
      <c r="D32" s="35">
        <f>(D25-C25)/C25</f>
        <v>2.1686933622492448E-2</v>
      </c>
    </row>
    <row r="34" spans="1:9">
      <c r="A34" t="s">
        <v>167</v>
      </c>
    </row>
    <row r="35" spans="1:9">
      <c r="A35" s="40">
        <f ca="1">NPV(B22,E29:M29)</f>
        <v>80958311.760147259</v>
      </c>
    </row>
    <row r="36" spans="1:9">
      <c r="A36" t="s">
        <v>168</v>
      </c>
    </row>
    <row r="37" spans="1:9">
      <c r="A37" s="40">
        <f ca="1">(M29*(1+B13))/(B22-B13)</f>
        <v>356105996.08311832</v>
      </c>
    </row>
    <row r="38" spans="1:9">
      <c r="A38" t="s">
        <v>169</v>
      </c>
    </row>
    <row r="39" spans="1:9">
      <c r="A39" s="40">
        <f ca="1">A37/(1+B22)^10</f>
        <v>164119576.48201597</v>
      </c>
    </row>
    <row r="40" spans="1:9">
      <c r="A40" t="s">
        <v>170</v>
      </c>
    </row>
    <row r="41" spans="1:9">
      <c r="A41" s="40">
        <f ca="1">_xll.VoseOutput("COST-Total Value")+A35+A39</f>
        <v>245077888.24216324</v>
      </c>
      <c r="I41" s="24"/>
    </row>
    <row r="42" spans="1:9">
      <c r="A42" t="s">
        <v>171</v>
      </c>
    </row>
    <row r="43" spans="1:9">
      <c r="A43" s="30">
        <f ca="1">_xll.VoseOutput("COST-Terminal Value")+A39/A41</f>
        <v>0.66966292903523073</v>
      </c>
    </row>
    <row r="44" spans="1:9">
      <c r="A44" s="41"/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B1286"/>
  <sheetViews>
    <sheetView topLeftCell="A1256" workbookViewId="0">
      <selection activeCell="H1284" sqref="H1284"/>
    </sheetView>
  </sheetViews>
  <sheetFormatPr defaultRowHeight="15"/>
  <cols>
    <col min="1" max="1" width="23.85546875" customWidth="1"/>
    <col min="2" max="3" width="9.140625" hidden="1" customWidth="1"/>
    <col min="4" max="6" width="0" hidden="1" customWidth="1"/>
    <col min="8" max="8" width="9.28515625" style="21" bestFit="1" customWidth="1"/>
    <col min="9" max="9" width="15.140625" customWidth="1"/>
    <col min="10" max="10" width="15.7109375" bestFit="1" customWidth="1"/>
    <col min="11" max="11" width="16.28515625" customWidth="1"/>
    <col min="12" max="12" width="1.28515625" customWidth="1"/>
    <col min="13" max="13" width="19.28515625" bestFit="1" customWidth="1"/>
    <col min="17" max="17" width="8.85546875" customWidth="1"/>
    <col min="20" max="20" width="8.85546875" style="30"/>
    <col min="27" max="27" width="18.140625" bestFit="1" customWidth="1"/>
  </cols>
  <sheetData>
    <row r="1" spans="1:28" ht="15.75" thickBot="1">
      <c r="A1" s="13" t="s">
        <v>60</v>
      </c>
      <c r="B1" s="13" t="s">
        <v>61</v>
      </c>
      <c r="C1" s="13" t="s">
        <v>62</v>
      </c>
      <c r="D1" s="13" t="s">
        <v>63</v>
      </c>
      <c r="E1" s="13" t="s">
        <v>64</v>
      </c>
      <c r="F1" s="13" t="s">
        <v>65</v>
      </c>
      <c r="G1" s="13" t="s">
        <v>66</v>
      </c>
      <c r="H1" s="21" t="s">
        <v>105</v>
      </c>
      <c r="I1" t="s">
        <v>150</v>
      </c>
      <c r="J1" t="s">
        <v>155</v>
      </c>
      <c r="K1" t="s">
        <v>152</v>
      </c>
      <c r="M1" t="s">
        <v>106</v>
      </c>
      <c r="N1" t="s">
        <v>107</v>
      </c>
      <c r="S1" s="37" t="s">
        <v>189</v>
      </c>
      <c r="T1" s="30" t="s">
        <v>105</v>
      </c>
    </row>
    <row r="2" spans="1:28">
      <c r="A2" s="14">
        <v>40878</v>
      </c>
      <c r="B2" s="13">
        <v>85</v>
      </c>
      <c r="C2" s="13">
        <v>87.68</v>
      </c>
      <c r="D2" s="13">
        <v>84.959998999999996</v>
      </c>
      <c r="E2" s="13">
        <v>87.089995999999999</v>
      </c>
      <c r="F2" s="13">
        <v>3572400</v>
      </c>
      <c r="G2" s="13">
        <v>74.459883000000005</v>
      </c>
      <c r="I2" s="30"/>
      <c r="J2" s="32">
        <f>MIN(I2:I1258)</f>
        <v>-5.5706867971020729E-2</v>
      </c>
      <c r="K2" s="32">
        <f>MAX(I2:I1258)</f>
        <v>6.0996350532547032E-2</v>
      </c>
      <c r="M2" s="30">
        <f>PERCENTILE(H3:H1259,5%)</f>
        <v>-1.5300003789733431E-2</v>
      </c>
      <c r="N2" s="30">
        <f>PERCENTILE(H3:H1259,1%)</f>
        <v>-2.5722508048914145E-2</v>
      </c>
      <c r="S2" s="37">
        <v>2198.8100589999999</v>
      </c>
      <c r="T2" s="30">
        <f>LN(S2/S3)</f>
        <v>-2.6569303207866061E-3</v>
      </c>
      <c r="W2" t="s">
        <v>153</v>
      </c>
      <c r="X2">
        <f>SLOPE(I2:I1258,T2:T1258)</f>
        <v>-2.0738544917592354E-2</v>
      </c>
      <c r="AA2" s="49" t="s">
        <v>66</v>
      </c>
      <c r="AB2" s="49"/>
    </row>
    <row r="3" spans="1:28">
      <c r="A3" s="14">
        <v>40879</v>
      </c>
      <c r="B3" s="13">
        <v>87.650002000000001</v>
      </c>
      <c r="C3" s="13">
        <v>88.68</v>
      </c>
      <c r="D3" s="13">
        <v>86.620002999999997</v>
      </c>
      <c r="E3" s="13">
        <v>86.730002999999996</v>
      </c>
      <c r="F3" s="13">
        <v>2616600</v>
      </c>
      <c r="G3" s="13">
        <v>74.152096999999998</v>
      </c>
      <c r="H3" s="21">
        <f>LN(G3/G2)</f>
        <v>-4.1421484333498222E-3</v>
      </c>
      <c r="I3" s="30">
        <f t="shared" ref="I3:I65" si="0">H3</f>
        <v>-4.1421484333498222E-3</v>
      </c>
      <c r="S3" s="37">
        <v>2204.6599120000001</v>
      </c>
      <c r="T3" s="30">
        <f t="shared" ref="T3:T66" si="1">LN(S3/S4)</f>
        <v>1.3344021688134898E-3</v>
      </c>
      <c r="AA3" s="47"/>
      <c r="AB3" s="47"/>
    </row>
    <row r="4" spans="1:28">
      <c r="A4" s="14">
        <v>40882</v>
      </c>
      <c r="B4" s="13">
        <v>87.790001000000004</v>
      </c>
      <c r="C4" s="13">
        <v>88.190002000000007</v>
      </c>
      <c r="D4" s="13">
        <v>86.650002000000001</v>
      </c>
      <c r="E4" s="13">
        <v>87.199996999999996</v>
      </c>
      <c r="F4" s="13">
        <v>1818900</v>
      </c>
      <c r="G4" s="13">
        <v>74.553929999999994</v>
      </c>
      <c r="H4" s="21">
        <f t="shared" ref="H4:H67" si="2">LN(G4/G3)</f>
        <v>5.4044074225491597E-3</v>
      </c>
      <c r="I4" s="30">
        <f t="shared" si="0"/>
        <v>5.4044074225491597E-3</v>
      </c>
      <c r="M4" s="3" t="s">
        <v>108</v>
      </c>
      <c r="S4" s="37">
        <v>2201.719971</v>
      </c>
      <c r="T4" s="30">
        <f t="shared" si="1"/>
        <v>-5.2683892752049318E-3</v>
      </c>
      <c r="W4" t="s">
        <v>154</v>
      </c>
      <c r="X4">
        <f>RSQ(I2:I1258,T2:T1258)</f>
        <v>2.7858687273311239E-4</v>
      </c>
      <c r="AA4" s="47" t="s">
        <v>190</v>
      </c>
      <c r="AB4" s="47">
        <v>118.00035283465829</v>
      </c>
    </row>
    <row r="5" spans="1:28">
      <c r="A5" s="14">
        <v>40883</v>
      </c>
      <c r="B5" s="13">
        <v>87.559997999999993</v>
      </c>
      <c r="C5" s="13">
        <v>88.400002000000001</v>
      </c>
      <c r="D5" s="13">
        <v>86.93</v>
      </c>
      <c r="E5" s="13">
        <v>88.059997999999993</v>
      </c>
      <c r="F5" s="13">
        <v>2350500</v>
      </c>
      <c r="G5" s="13">
        <v>75.289210999999995</v>
      </c>
      <c r="H5" s="21">
        <f t="shared" si="2"/>
        <v>9.8140882086953096E-3</v>
      </c>
      <c r="I5" s="30">
        <f t="shared" si="0"/>
        <v>9.8140882086953096E-3</v>
      </c>
      <c r="M5" t="str">
        <f>_xll.VoseDataObject(H3:H1259)</f>
        <v>VoseDataObject('[Project Analysis.xlsx]Costco-Stocks'!H3:H1259)</v>
      </c>
      <c r="S5" s="37">
        <v>2213.3500979999999</v>
      </c>
      <c r="T5" s="30">
        <f t="shared" si="1"/>
        <v>3.9067456340769443E-3</v>
      </c>
      <c r="AA5" s="47" t="s">
        <v>191</v>
      </c>
      <c r="AB5" s="47">
        <v>0.79607808383737677</v>
      </c>
    </row>
    <row r="6" spans="1:28">
      <c r="A6" s="14">
        <v>40884</v>
      </c>
      <c r="B6" s="13">
        <v>87.690002000000007</v>
      </c>
      <c r="C6" s="13">
        <v>87.980002999999996</v>
      </c>
      <c r="D6" s="13">
        <v>86.190002000000007</v>
      </c>
      <c r="E6" s="13">
        <v>87.470000999999996</v>
      </c>
      <c r="F6" s="13">
        <v>2715800</v>
      </c>
      <c r="G6" s="13">
        <v>74.784778000000003</v>
      </c>
      <c r="H6" s="21">
        <f t="shared" si="2"/>
        <v>-6.7224827306181954E-3</v>
      </c>
      <c r="I6" s="30">
        <f t="shared" si="0"/>
        <v>-6.7224827306181954E-3</v>
      </c>
      <c r="S6" s="37">
        <v>2204.719971</v>
      </c>
      <c r="T6" s="30">
        <f t="shared" si="1"/>
        <v>8.0769847597577586E-4</v>
      </c>
      <c r="AA6" s="47" t="s">
        <v>192</v>
      </c>
      <c r="AB6" s="47">
        <v>111.29866850000001</v>
      </c>
    </row>
    <row r="7" spans="1:28">
      <c r="A7" s="14">
        <v>40885</v>
      </c>
      <c r="B7" s="13">
        <v>84.870002999999997</v>
      </c>
      <c r="C7" s="13">
        <v>86.949996999999996</v>
      </c>
      <c r="D7" s="13">
        <v>84</v>
      </c>
      <c r="E7" s="13">
        <v>85.760002</v>
      </c>
      <c r="F7" s="13">
        <v>4377800</v>
      </c>
      <c r="G7" s="13">
        <v>73.322768999999994</v>
      </c>
      <c r="H7" s="21">
        <f t="shared" si="2"/>
        <v>-1.9743173381320825E-2</v>
      </c>
      <c r="I7" s="30">
        <f t="shared" si="0"/>
        <v>-1.9743173381320825E-2</v>
      </c>
      <c r="M7" s="3" t="s">
        <v>109</v>
      </c>
      <c r="S7" s="37">
        <v>2202.9399410000001</v>
      </c>
      <c r="T7" s="30">
        <f t="shared" si="1"/>
        <v>2.1630907556930735E-3</v>
      </c>
      <c r="AA7" s="47" t="s">
        <v>193</v>
      </c>
      <c r="AB7" s="47">
        <v>150.54664600000001</v>
      </c>
    </row>
    <row r="8" spans="1:28">
      <c r="A8" s="14">
        <v>40886</v>
      </c>
      <c r="B8" s="13">
        <v>84.68</v>
      </c>
      <c r="C8" s="13">
        <v>85.300003000000004</v>
      </c>
      <c r="D8" s="13">
        <v>84.129997000000003</v>
      </c>
      <c r="E8" s="13">
        <v>84.370002999999997</v>
      </c>
      <c r="F8" s="13">
        <v>3893100</v>
      </c>
      <c r="G8" s="13">
        <v>72.134352000000007</v>
      </c>
      <c r="H8" s="21">
        <f t="shared" si="2"/>
        <v>-1.6340808015029629E-2</v>
      </c>
      <c r="I8" s="30">
        <f t="shared" si="0"/>
        <v>-1.6340808015029629E-2</v>
      </c>
      <c r="M8" t="str">
        <f>_xll.VoseHSFitObject(H3:H1259)</f>
        <v>VoseHS(0.0003714216310599203,0.01010058764516201)</v>
      </c>
      <c r="S8" s="37">
        <v>2198.179932</v>
      </c>
      <c r="T8" s="30">
        <f t="shared" si="1"/>
        <v>7.4337023919075753E-3</v>
      </c>
      <c r="AA8" s="47" t="s">
        <v>194</v>
      </c>
      <c r="AB8" s="47">
        <v>28.235532879374993</v>
      </c>
    </row>
    <row r="9" spans="1:28">
      <c r="A9" s="14">
        <v>40889</v>
      </c>
      <c r="B9" s="13">
        <v>84.099997999999999</v>
      </c>
      <c r="C9" s="13">
        <v>84.599997999999999</v>
      </c>
      <c r="D9" s="13">
        <v>83.519997000000004</v>
      </c>
      <c r="E9" s="13">
        <v>84.150002000000001</v>
      </c>
      <c r="F9" s="13">
        <v>2535900</v>
      </c>
      <c r="G9" s="13">
        <v>71.946257000000003</v>
      </c>
      <c r="H9" s="21">
        <f t="shared" si="2"/>
        <v>-2.6109704582973235E-3</v>
      </c>
      <c r="I9" s="30">
        <f t="shared" si="0"/>
        <v>-2.6109704582973235E-3</v>
      </c>
      <c r="M9" s="22">
        <v>0.05</v>
      </c>
      <c r="N9" s="22">
        <v>0.01</v>
      </c>
      <c r="S9" s="37">
        <v>2181.8999020000001</v>
      </c>
      <c r="T9" s="30">
        <f t="shared" si="1"/>
        <v>-2.3896514373653198E-3</v>
      </c>
      <c r="AA9" s="47" t="s">
        <v>195</v>
      </c>
      <c r="AB9" s="47">
        <v>797.24531698226633</v>
      </c>
    </row>
    <row r="10" spans="1:28">
      <c r="A10" s="14">
        <v>40890</v>
      </c>
      <c r="B10" s="13">
        <v>84.599997999999999</v>
      </c>
      <c r="C10" s="13">
        <v>84.709998999999996</v>
      </c>
      <c r="D10" s="13">
        <v>83.379997000000003</v>
      </c>
      <c r="E10" s="13">
        <v>83.629997000000003</v>
      </c>
      <c r="F10" s="13">
        <v>2491200</v>
      </c>
      <c r="G10" s="13">
        <v>71.501665000000003</v>
      </c>
      <c r="H10" s="21">
        <f t="shared" si="2"/>
        <v>-6.198673600390856E-3</v>
      </c>
      <c r="I10" s="30">
        <f t="shared" si="0"/>
        <v>-6.198673600390856E-3</v>
      </c>
      <c r="M10" s="30">
        <f ca="1">_xll.VoseSimulate(M8,M9)</f>
        <v>-1.5974814232471251E-2</v>
      </c>
      <c r="N10" s="30">
        <f ca="1">_xll.VoseSimulate(M8,N9)</f>
        <v>-2.6336588113512943E-2</v>
      </c>
      <c r="S10" s="37">
        <v>2187.1201169999999</v>
      </c>
      <c r="T10" s="30">
        <f t="shared" si="1"/>
        <v>4.6654694620837109E-3</v>
      </c>
      <c r="AA10" s="47" t="s">
        <v>196</v>
      </c>
      <c r="AB10" s="47">
        <v>-1.2376502071322968</v>
      </c>
    </row>
    <row r="11" spans="1:28">
      <c r="A11" s="14">
        <v>40891</v>
      </c>
      <c r="B11" s="13">
        <v>83.57</v>
      </c>
      <c r="C11" s="13">
        <v>83.919998000000007</v>
      </c>
      <c r="D11" s="13">
        <v>82.75</v>
      </c>
      <c r="E11" s="13">
        <v>82.75</v>
      </c>
      <c r="F11" s="13">
        <v>1891000</v>
      </c>
      <c r="G11" s="13">
        <v>70.749289000000005</v>
      </c>
      <c r="H11" s="21">
        <f t="shared" si="2"/>
        <v>-1.0578249139231296E-2</v>
      </c>
      <c r="I11" s="30">
        <f t="shared" si="0"/>
        <v>-1.0578249139231296E-2</v>
      </c>
      <c r="S11" s="37">
        <v>2176.9399410000001</v>
      </c>
      <c r="T11" s="30">
        <f t="shared" si="1"/>
        <v>-1.5835169024771387E-3</v>
      </c>
      <c r="AA11" s="47" t="s">
        <v>197</v>
      </c>
      <c r="AB11" s="47">
        <v>-3.5665307902096259E-2</v>
      </c>
    </row>
    <row r="12" spans="1:28">
      <c r="A12" s="14">
        <v>40892</v>
      </c>
      <c r="B12" s="13">
        <v>83.099997999999999</v>
      </c>
      <c r="C12" s="13">
        <v>83.330001999999993</v>
      </c>
      <c r="D12" s="13">
        <v>82.5</v>
      </c>
      <c r="E12" s="13">
        <v>82.57</v>
      </c>
      <c r="F12" s="13">
        <v>1912000</v>
      </c>
      <c r="G12" s="13">
        <v>70.595393000000001</v>
      </c>
      <c r="H12" s="21">
        <f t="shared" si="2"/>
        <v>-2.1775995903941894E-3</v>
      </c>
      <c r="I12" s="30">
        <f t="shared" si="0"/>
        <v>-2.1775995903941894E-3</v>
      </c>
      <c r="M12" s="3" t="s">
        <v>110</v>
      </c>
      <c r="S12" s="37">
        <v>2180.389893</v>
      </c>
      <c r="T12" s="30">
        <f t="shared" si="1"/>
        <v>7.4529552949928806E-3</v>
      </c>
      <c r="AA12" s="47" t="s">
        <v>198</v>
      </c>
      <c r="AB12" s="47">
        <v>100.969644</v>
      </c>
    </row>
    <row r="13" spans="1:28">
      <c r="A13" s="14">
        <v>40893</v>
      </c>
      <c r="B13" s="13">
        <v>83.07</v>
      </c>
      <c r="C13" s="13">
        <v>83.629997000000003</v>
      </c>
      <c r="D13" s="13">
        <v>82.32</v>
      </c>
      <c r="E13" s="13">
        <v>82.57</v>
      </c>
      <c r="F13" s="13">
        <v>3874600</v>
      </c>
      <c r="G13" s="13">
        <v>70.595393000000001</v>
      </c>
      <c r="H13" s="21">
        <f t="shared" si="2"/>
        <v>0</v>
      </c>
      <c r="I13" s="30">
        <f t="shared" si="0"/>
        <v>0</v>
      </c>
      <c r="M13" t="str">
        <f ca="1">_xll.VoseHSFitObject(H3:H1259,TRUE)</f>
        <v>VoseHS(0.0005722079444393049,0.01019839304645099)</v>
      </c>
      <c r="S13" s="37">
        <v>2164.1999510000001</v>
      </c>
      <c r="T13" s="30">
        <f t="shared" si="1"/>
        <v>-1.1550945719234191E-4</v>
      </c>
      <c r="AA13" s="47" t="s">
        <v>199</v>
      </c>
      <c r="AB13" s="47">
        <v>67.551678999999993</v>
      </c>
    </row>
    <row r="14" spans="1:28">
      <c r="A14" s="14">
        <v>40896</v>
      </c>
      <c r="B14" s="13">
        <v>82.800003000000004</v>
      </c>
      <c r="C14" s="13">
        <v>83.379997000000003</v>
      </c>
      <c r="D14" s="13">
        <v>81.849997999999999</v>
      </c>
      <c r="E14" s="13">
        <v>82.059997999999993</v>
      </c>
      <c r="F14" s="13">
        <v>2236700</v>
      </c>
      <c r="G14" s="13">
        <v>70.159352999999996</v>
      </c>
      <c r="H14" s="21">
        <f t="shared" si="2"/>
        <v>-6.1957611698766025E-3</v>
      </c>
      <c r="I14" s="30">
        <f t="shared" si="0"/>
        <v>-6.1957611698766025E-3</v>
      </c>
      <c r="M14" s="22">
        <v>0.05</v>
      </c>
      <c r="N14" s="22">
        <v>0.01</v>
      </c>
      <c r="S14" s="37">
        <v>2164.4499510000001</v>
      </c>
      <c r="T14" s="30">
        <f t="shared" si="1"/>
        <v>-1.3989282109407189E-3</v>
      </c>
      <c r="AA14" s="47" t="s">
        <v>200</v>
      </c>
      <c r="AB14" s="47">
        <v>168.521323</v>
      </c>
    </row>
    <row r="15" spans="1:28">
      <c r="A15" s="14">
        <v>40897</v>
      </c>
      <c r="B15" s="13">
        <v>83.150002000000001</v>
      </c>
      <c r="C15" s="13">
        <v>83.910004000000001</v>
      </c>
      <c r="D15" s="13">
        <v>82.910004000000001</v>
      </c>
      <c r="E15" s="13">
        <v>83.639999000000003</v>
      </c>
      <c r="F15" s="13">
        <v>2909500</v>
      </c>
      <c r="G15" s="13">
        <v>71.510216999999997</v>
      </c>
      <c r="H15" s="21">
        <f t="shared" si="2"/>
        <v>1.9071208353708635E-2</v>
      </c>
      <c r="I15" s="30">
        <f t="shared" si="0"/>
        <v>1.9071208353708635E-2</v>
      </c>
      <c r="M15" s="30">
        <f ca="1">_xll.VoseSimulate(M13,M14)</f>
        <v>-1.5881977068309169E-2</v>
      </c>
      <c r="N15" s="30">
        <f ca="1">_xll.VoseSimulate(M13,N14)</f>
        <v>-2.6191720048377172E-2</v>
      </c>
      <c r="S15" s="37">
        <v>2167.4799800000001</v>
      </c>
      <c r="T15" s="30">
        <f t="shared" si="1"/>
        <v>1.948845391487013E-3</v>
      </c>
      <c r="AA15" s="47" t="s">
        <v>201</v>
      </c>
      <c r="AB15" s="47">
        <v>148444.44386600013</v>
      </c>
    </row>
    <row r="16" spans="1:28" ht="15.75" thickBot="1">
      <c r="A16" s="14">
        <v>40898</v>
      </c>
      <c r="B16" s="13">
        <v>83.589995999999999</v>
      </c>
      <c r="C16" s="13">
        <v>84.410004000000001</v>
      </c>
      <c r="D16" s="13">
        <v>82.959998999999996</v>
      </c>
      <c r="E16" s="13">
        <v>83.790001000000004</v>
      </c>
      <c r="F16" s="13">
        <v>2642200</v>
      </c>
      <c r="G16" s="13">
        <v>71.638464999999997</v>
      </c>
      <c r="H16" s="21">
        <f t="shared" si="2"/>
        <v>1.7918157893034806E-3</v>
      </c>
      <c r="I16" s="30">
        <f t="shared" si="0"/>
        <v>1.7918157893034806E-3</v>
      </c>
      <c r="K16" t="s">
        <v>136</v>
      </c>
      <c r="M16">
        <f ca="1">_xll.VoseSimMean(M15)</f>
        <v>-1.5907191811325154E-2</v>
      </c>
      <c r="N16">
        <f ca="1">_xll.VoseSimMean(N15)</f>
        <v>-2.6248272595135336E-2</v>
      </c>
      <c r="S16" s="37">
        <v>2163.26001</v>
      </c>
      <c r="T16" s="30">
        <f t="shared" si="1"/>
        <v>1.1016119798123997E-2</v>
      </c>
      <c r="AA16" s="48" t="s">
        <v>202</v>
      </c>
      <c r="AB16" s="48">
        <v>1258</v>
      </c>
    </row>
    <row r="17" spans="1:20">
      <c r="A17" s="14">
        <v>40899</v>
      </c>
      <c r="B17" s="13">
        <v>83.949996999999996</v>
      </c>
      <c r="C17" s="13">
        <v>84</v>
      </c>
      <c r="D17" s="13">
        <v>83.190002000000007</v>
      </c>
      <c r="E17" s="13">
        <v>83.769997000000004</v>
      </c>
      <c r="F17" s="13">
        <v>1677900</v>
      </c>
      <c r="G17" s="13">
        <v>71.621360999999993</v>
      </c>
      <c r="H17" s="21">
        <f t="shared" si="2"/>
        <v>-2.3878292412933078E-4</v>
      </c>
      <c r="I17" s="30">
        <f t="shared" si="0"/>
        <v>-2.3878292412933078E-4</v>
      </c>
      <c r="S17" s="37">
        <v>2139.5600589999999</v>
      </c>
      <c r="T17" s="30">
        <f t="shared" si="1"/>
        <v>3.7648783671193967E-3</v>
      </c>
    </row>
    <row r="18" spans="1:20">
      <c r="A18" s="14">
        <v>40900</v>
      </c>
      <c r="B18" s="13">
        <v>83.690002000000007</v>
      </c>
      <c r="C18" s="13">
        <v>84.699996999999996</v>
      </c>
      <c r="D18" s="13">
        <v>83.529999000000004</v>
      </c>
      <c r="E18" s="13">
        <v>84.660004000000001</v>
      </c>
      <c r="F18" s="13">
        <v>1043100</v>
      </c>
      <c r="G18" s="13">
        <v>72.382295999999997</v>
      </c>
      <c r="H18" s="21">
        <f t="shared" si="2"/>
        <v>1.0568371641002394E-2</v>
      </c>
      <c r="I18" s="30">
        <f t="shared" si="0"/>
        <v>1.0568371641002394E-2</v>
      </c>
      <c r="M18" s="3" t="s">
        <v>111</v>
      </c>
      <c r="S18" s="37">
        <v>2131.5200199999999</v>
      </c>
      <c r="T18" s="30">
        <f t="shared" si="1"/>
        <v>2.198019977703114E-2</v>
      </c>
    </row>
    <row r="19" spans="1:20">
      <c r="A19" s="14">
        <v>40904</v>
      </c>
      <c r="B19" s="13">
        <v>84.5</v>
      </c>
      <c r="C19" s="13">
        <v>84.75</v>
      </c>
      <c r="D19" s="13">
        <v>83.860000999999997</v>
      </c>
      <c r="E19" s="13">
        <v>84.580001999999993</v>
      </c>
      <c r="F19" s="13">
        <v>986700</v>
      </c>
      <c r="G19" s="13">
        <v>72.313896999999997</v>
      </c>
      <c r="H19" s="21">
        <f t="shared" si="2"/>
        <v>-9.4541540695052874E-4</v>
      </c>
      <c r="I19" s="30">
        <f t="shared" si="0"/>
        <v>-9.4541540695052874E-4</v>
      </c>
      <c r="M19" t="s">
        <v>112</v>
      </c>
      <c r="N19" t="s">
        <v>113</v>
      </c>
      <c r="S19" s="37">
        <v>2085.179932</v>
      </c>
      <c r="T19" s="30">
        <f t="shared" si="1"/>
        <v>-1.667520046979567E-3</v>
      </c>
    </row>
    <row r="20" spans="1:20">
      <c r="A20" s="14">
        <v>40905</v>
      </c>
      <c r="B20" s="13">
        <v>84.580001999999993</v>
      </c>
      <c r="C20" s="13">
        <v>84.660004000000001</v>
      </c>
      <c r="D20" s="13">
        <v>84.029999000000004</v>
      </c>
      <c r="E20" s="13">
        <v>84.18</v>
      </c>
      <c r="F20" s="13">
        <v>1142900</v>
      </c>
      <c r="G20" s="13">
        <v>71.971905000000007</v>
      </c>
      <c r="H20" s="21">
        <f t="shared" si="2"/>
        <v>-4.7404891639100336E-3</v>
      </c>
      <c r="I20" s="30">
        <f t="shared" si="0"/>
        <v>-4.7404891639100336E-3</v>
      </c>
      <c r="M20" t="str">
        <f>_xll.VoseHSFitObject(H3:H1259)</f>
        <v>VoseHS(0.0003714216310599203,0.01010058764516201)</v>
      </c>
      <c r="N20">
        <v>1</v>
      </c>
      <c r="S20" s="37">
        <v>2088.6599120000001</v>
      </c>
      <c r="T20" s="30">
        <f t="shared" si="1"/>
        <v>-4.4332128813332093E-3</v>
      </c>
    </row>
    <row r="21" spans="1:20">
      <c r="A21" s="14">
        <v>40906</v>
      </c>
      <c r="B21" s="13">
        <v>84.199996999999996</v>
      </c>
      <c r="C21" s="13">
        <v>84.400002000000001</v>
      </c>
      <c r="D21" s="13">
        <v>83.599997999999999</v>
      </c>
      <c r="E21" s="13">
        <v>84.339995999999999</v>
      </c>
      <c r="F21" s="13">
        <v>1021300</v>
      </c>
      <c r="G21" s="13">
        <v>72.108698000000004</v>
      </c>
      <c r="H21" s="21">
        <f t="shared" si="2"/>
        <v>1.8988404858588219E-3</v>
      </c>
      <c r="I21" s="30">
        <f t="shared" si="0"/>
        <v>1.8988404858588219E-3</v>
      </c>
      <c r="M21" t="str">
        <f>_xll.VoseStudent3FitObject(H3:H1259)</f>
        <v>VoseStudent3(0.0003919275358520569,0.01022174921694445,5)</v>
      </c>
      <c r="N21">
        <v>1</v>
      </c>
      <c r="S21" s="37">
        <v>2097.9399410000001</v>
      </c>
      <c r="T21" s="30">
        <f t="shared" si="1"/>
        <v>-6.5468847876808331E-3</v>
      </c>
    </row>
    <row r="22" spans="1:20">
      <c r="A22" s="14">
        <v>40907</v>
      </c>
      <c r="B22" s="13">
        <v>84.120002999999997</v>
      </c>
      <c r="C22" s="13">
        <v>84.339995999999999</v>
      </c>
      <c r="D22" s="13">
        <v>83.279999000000004</v>
      </c>
      <c r="E22" s="13">
        <v>83.32</v>
      </c>
      <c r="F22" s="13">
        <v>1235500</v>
      </c>
      <c r="G22" s="13">
        <v>71.236625000000004</v>
      </c>
      <c r="H22" s="21">
        <f t="shared" si="2"/>
        <v>-1.2167592788457063E-2</v>
      </c>
      <c r="I22" s="30">
        <f t="shared" si="0"/>
        <v>-1.2167592788457063E-2</v>
      </c>
      <c r="M22" t="str">
        <f>_xll.VoseLogisticFitObject(H3:H1259)</f>
        <v>VoseLogistic(0.0004238594588278782,0.005429682619790889)</v>
      </c>
      <c r="N22">
        <v>1</v>
      </c>
      <c r="S22" s="37">
        <v>2111.719971</v>
      </c>
      <c r="T22" s="30">
        <f t="shared" si="1"/>
        <v>-6.810018806473475E-3</v>
      </c>
    </row>
    <row r="23" spans="1:20">
      <c r="A23" s="14">
        <v>40911</v>
      </c>
      <c r="B23" s="13">
        <v>84.279999000000004</v>
      </c>
      <c r="C23" s="13">
        <v>85.080001999999993</v>
      </c>
      <c r="D23" s="13">
        <v>84.160004000000001</v>
      </c>
      <c r="E23" s="13">
        <v>84.599997999999999</v>
      </c>
      <c r="F23" s="13">
        <v>2339500</v>
      </c>
      <c r="G23" s="13">
        <v>72.330993000000007</v>
      </c>
      <c r="H23" s="21">
        <f t="shared" si="2"/>
        <v>1.5245627281169714E-2</v>
      </c>
      <c r="I23" s="30">
        <f t="shared" si="0"/>
        <v>1.5245627281169714E-2</v>
      </c>
      <c r="M23" t="str">
        <f>_xll.VoseGLogisticFitObject(H3:H1259)</f>
        <v>VoseGLogistic(-0.0003239614180212015,0.005598503686646694,1.096208367201708)</v>
      </c>
      <c r="N23">
        <v>1</v>
      </c>
      <c r="S23" s="37">
        <v>2126.1499020000001</v>
      </c>
      <c r="T23" s="30">
        <f t="shared" si="1"/>
        <v>-1.2228399443930542E-4</v>
      </c>
    </row>
    <row r="24" spans="1:20">
      <c r="A24" s="14">
        <v>40912</v>
      </c>
      <c r="B24" s="13">
        <v>84.669998000000007</v>
      </c>
      <c r="C24" s="13">
        <v>84.949996999999996</v>
      </c>
      <c r="D24" s="13">
        <v>84.010002</v>
      </c>
      <c r="E24" s="13">
        <v>84.07</v>
      </c>
      <c r="F24" s="13">
        <v>2260200</v>
      </c>
      <c r="G24" s="13">
        <v>71.877857000000006</v>
      </c>
      <c r="H24" s="21">
        <f t="shared" si="2"/>
        <v>-6.284461617472226E-3</v>
      </c>
      <c r="I24" s="30">
        <f t="shared" si="0"/>
        <v>-6.284461617472226E-3</v>
      </c>
      <c r="M24" t="str">
        <f>_xll.VoseErrorFitObject(H3:H1259)</f>
        <v>VoseError(0.000557762822755758,0.01020358544912488,1.23590843304958)</v>
      </c>
      <c r="N24">
        <v>1</v>
      </c>
      <c r="S24" s="37">
        <v>2126.4099120000001</v>
      </c>
      <c r="T24" s="30">
        <f t="shared" si="1"/>
        <v>-3.1131401617605554E-3</v>
      </c>
    </row>
    <row r="25" spans="1:20">
      <c r="A25" s="14">
        <v>40913</v>
      </c>
      <c r="B25" s="13">
        <v>83.57</v>
      </c>
      <c r="C25" s="13">
        <v>83.639999000000003</v>
      </c>
      <c r="D25" s="13">
        <v>82.099997999999999</v>
      </c>
      <c r="E25" s="13">
        <v>83.260002</v>
      </c>
      <c r="F25" s="13">
        <v>3590500</v>
      </c>
      <c r="G25" s="13">
        <v>71.185327999999998</v>
      </c>
      <c r="H25" s="21">
        <f t="shared" si="2"/>
        <v>-9.6815181253463896E-3</v>
      </c>
      <c r="I25" s="30">
        <f t="shared" si="0"/>
        <v>-9.6815181253463896E-3</v>
      </c>
      <c r="S25" s="37">
        <v>2133.040039</v>
      </c>
      <c r="T25" s="30">
        <f t="shared" si="1"/>
        <v>-2.991196103286747E-3</v>
      </c>
    </row>
    <row r="26" spans="1:20">
      <c r="A26" s="14">
        <v>40914</v>
      </c>
      <c r="B26" s="13">
        <v>83.169998000000007</v>
      </c>
      <c r="C26" s="13">
        <v>83.169998000000007</v>
      </c>
      <c r="D26" s="13">
        <v>81.120002999999997</v>
      </c>
      <c r="E26" s="13">
        <v>81.129997000000003</v>
      </c>
      <c r="F26" s="13">
        <v>3397400</v>
      </c>
      <c r="G26" s="13">
        <v>69.364225000000005</v>
      </c>
      <c r="H26" s="21">
        <f t="shared" si="2"/>
        <v>-2.5915485078781875E-2</v>
      </c>
      <c r="I26" s="30">
        <f t="shared" si="0"/>
        <v>-2.5915485078781875E-2</v>
      </c>
      <c r="M26" t="str">
        <f ca="1">_xll.VoseBMAObject(M20:M24,N20:N24)</f>
        <v>VoseBMA('[Project Analysis.xlsx]Costco-Stocks'!M20:M24,'[Project Analysis.xlsx]Costco-Stocks'!N20:N24)</v>
      </c>
      <c r="S26" s="37">
        <v>2139.429932</v>
      </c>
      <c r="T26" s="30">
        <f t="shared" si="1"/>
        <v>-1.741927702175836E-3</v>
      </c>
    </row>
    <row r="27" spans="1:20">
      <c r="A27" s="14">
        <v>40917</v>
      </c>
      <c r="B27" s="13">
        <v>80.339995999999999</v>
      </c>
      <c r="C27" s="13">
        <v>81</v>
      </c>
      <c r="D27" s="13">
        <v>78.809997999999993</v>
      </c>
      <c r="E27" s="13">
        <v>79.010002</v>
      </c>
      <c r="F27" s="13">
        <v>4798300</v>
      </c>
      <c r="G27" s="13">
        <v>67.551678999999993</v>
      </c>
      <c r="H27" s="21">
        <f t="shared" si="2"/>
        <v>-2.647832492882761E-2</v>
      </c>
      <c r="I27" s="30">
        <f t="shared" si="0"/>
        <v>-2.647832492882761E-2</v>
      </c>
      <c r="M27" s="22">
        <v>0.05</v>
      </c>
      <c r="N27" s="22">
        <v>0.01</v>
      </c>
      <c r="S27" s="37">
        <v>2143.1599120000001</v>
      </c>
      <c r="T27" s="30">
        <f t="shared" si="1"/>
        <v>-3.8049574576371451E-3</v>
      </c>
    </row>
    <row r="28" spans="1:20">
      <c r="A28" s="14">
        <v>40918</v>
      </c>
      <c r="B28" s="13">
        <v>79.370002999999997</v>
      </c>
      <c r="C28" s="13">
        <v>79.720000999999996</v>
      </c>
      <c r="D28" s="13">
        <v>79.129997000000003</v>
      </c>
      <c r="E28" s="13">
        <v>79.150002000000001</v>
      </c>
      <c r="F28" s="13">
        <v>3647500</v>
      </c>
      <c r="G28" s="13">
        <v>67.671374999999998</v>
      </c>
      <c r="H28" s="21">
        <f t="shared" si="2"/>
        <v>1.7703494740175878E-3</v>
      </c>
      <c r="I28" s="30">
        <f t="shared" si="0"/>
        <v>1.7703494740175878E-3</v>
      </c>
      <c r="M28" s="30">
        <f>_xll.VoseSimulate(M26,M27)</f>
        <v>-1.5709579253471315E-2</v>
      </c>
      <c r="N28" s="30">
        <f>_xll.VoseSimulate(M26,N27)</f>
        <v>-2.5412213748102444E-2</v>
      </c>
      <c r="S28" s="37">
        <v>2151.330078</v>
      </c>
      <c r="T28" s="30">
        <f t="shared" si="1"/>
        <v>4.7385946404059154E-3</v>
      </c>
    </row>
    <row r="29" spans="1:20">
      <c r="A29" s="14">
        <v>40919</v>
      </c>
      <c r="B29" s="13">
        <v>79.319999999999993</v>
      </c>
      <c r="C29" s="13">
        <v>80.160004000000001</v>
      </c>
      <c r="D29" s="13">
        <v>78.980002999999996</v>
      </c>
      <c r="E29" s="13">
        <v>79.989998</v>
      </c>
      <c r="F29" s="13">
        <v>2415500</v>
      </c>
      <c r="G29" s="13">
        <v>68.389551999999995</v>
      </c>
      <c r="H29" s="21">
        <f t="shared" si="2"/>
        <v>1.0556795189446288E-2</v>
      </c>
      <c r="I29" s="30">
        <f t="shared" si="0"/>
        <v>1.0556795189446288E-2</v>
      </c>
      <c r="K29" t="s">
        <v>136</v>
      </c>
      <c r="M29">
        <f>_xll.VoseSimMean(M28)</f>
        <v>-1.5709579253471325E-2</v>
      </c>
      <c r="N29">
        <f>_xll.VoseSimMean(N28)</f>
        <v>-2.5412213748102493E-2</v>
      </c>
      <c r="S29" s="37">
        <v>2141.1599120000001</v>
      </c>
      <c r="T29" s="30">
        <f t="shared" si="1"/>
        <v>-8.4145242314662383E-5</v>
      </c>
    </row>
    <row r="30" spans="1:20">
      <c r="A30" s="14">
        <v>40920</v>
      </c>
      <c r="B30" s="13">
        <v>80.190002000000007</v>
      </c>
      <c r="C30" s="13">
        <v>80.470000999999996</v>
      </c>
      <c r="D30" s="13">
        <v>79.769997000000004</v>
      </c>
      <c r="E30" s="13">
        <v>79.949996999999996</v>
      </c>
      <c r="F30" s="13">
        <v>2502900</v>
      </c>
      <c r="G30" s="13">
        <v>68.355351999999996</v>
      </c>
      <c r="H30" s="21">
        <f t="shared" si="2"/>
        <v>-5.0020146583414668E-4</v>
      </c>
      <c r="I30" s="30">
        <f t="shared" si="0"/>
        <v>-5.0020146583414668E-4</v>
      </c>
      <c r="S30" s="37">
        <v>2141.3400879999999</v>
      </c>
      <c r="T30" s="30">
        <f t="shared" si="1"/>
        <v>-1.3766710511558952E-3</v>
      </c>
    </row>
    <row r="31" spans="1:20">
      <c r="A31" s="14">
        <v>40921</v>
      </c>
      <c r="B31" s="13">
        <v>79.870002999999997</v>
      </c>
      <c r="C31" s="13">
        <v>80.790001000000004</v>
      </c>
      <c r="D31" s="13">
        <v>79.290001000000004</v>
      </c>
      <c r="E31" s="13">
        <v>80.610000999999997</v>
      </c>
      <c r="F31" s="13">
        <v>2658200</v>
      </c>
      <c r="G31" s="13">
        <v>68.919640000000001</v>
      </c>
      <c r="H31" s="21">
        <f t="shared" si="2"/>
        <v>8.2213252411985245E-3</v>
      </c>
      <c r="I31" s="30">
        <f t="shared" si="0"/>
        <v>8.2213252411985245E-3</v>
      </c>
      <c r="S31" s="37">
        <v>2144.290039</v>
      </c>
      <c r="T31" s="30">
        <f t="shared" si="1"/>
        <v>2.1895719655424944E-3</v>
      </c>
    </row>
    <row r="32" spans="1:20">
      <c r="A32" s="14">
        <v>40925</v>
      </c>
      <c r="B32" s="13">
        <v>81.239998</v>
      </c>
      <c r="C32" s="13">
        <v>81.75</v>
      </c>
      <c r="D32" s="13">
        <v>80.610000999999997</v>
      </c>
      <c r="E32" s="13">
        <v>81.419998000000007</v>
      </c>
      <c r="F32" s="13">
        <v>2747800</v>
      </c>
      <c r="G32" s="13">
        <v>69.612167999999997</v>
      </c>
      <c r="H32" s="21">
        <f t="shared" si="2"/>
        <v>9.9981914474080238E-3</v>
      </c>
      <c r="I32" s="30">
        <f t="shared" si="0"/>
        <v>9.9981914474080238E-3</v>
      </c>
      <c r="S32" s="37">
        <v>2139.6000979999999</v>
      </c>
      <c r="T32" s="30">
        <f t="shared" si="1"/>
        <v>6.1415057663595871E-3</v>
      </c>
    </row>
    <row r="33" spans="1:20">
      <c r="A33" s="14">
        <v>40926</v>
      </c>
      <c r="B33" s="13">
        <v>81.290001000000004</v>
      </c>
      <c r="C33" s="13">
        <v>81.760002</v>
      </c>
      <c r="D33" s="13">
        <v>80.589995999999999</v>
      </c>
      <c r="E33" s="13">
        <v>81.760002</v>
      </c>
      <c r="F33" s="13">
        <v>2418100</v>
      </c>
      <c r="G33" s="13">
        <v>69.902863999999994</v>
      </c>
      <c r="H33" s="21">
        <f t="shared" si="2"/>
        <v>4.1672415726941381E-3</v>
      </c>
      <c r="I33" s="30">
        <f t="shared" si="0"/>
        <v>4.1672415726941381E-3</v>
      </c>
      <c r="S33" s="37">
        <v>2126.5</v>
      </c>
      <c r="T33" s="30">
        <f t="shared" si="1"/>
        <v>-3.0426178920773266E-3</v>
      </c>
    </row>
    <row r="34" spans="1:20">
      <c r="A34" s="14">
        <v>40927</v>
      </c>
      <c r="B34" s="13">
        <v>81.699996999999996</v>
      </c>
      <c r="C34" s="13">
        <v>81.75</v>
      </c>
      <c r="D34" s="13">
        <v>81.110000999999997</v>
      </c>
      <c r="E34" s="13">
        <v>81.209998999999996</v>
      </c>
      <c r="F34" s="13">
        <v>1994100</v>
      </c>
      <c r="G34" s="13">
        <v>69.432624000000004</v>
      </c>
      <c r="H34" s="21">
        <f t="shared" si="2"/>
        <v>-6.7497777066462218E-3</v>
      </c>
      <c r="I34" s="30">
        <f t="shared" si="0"/>
        <v>-6.7497777066462218E-3</v>
      </c>
      <c r="S34" s="37">
        <v>2132.9799800000001</v>
      </c>
      <c r="T34" s="30">
        <f t="shared" si="1"/>
        <v>2.0158385876223729E-4</v>
      </c>
    </row>
    <row r="35" spans="1:20">
      <c r="A35" s="14">
        <v>40928</v>
      </c>
      <c r="B35" s="13">
        <v>81.300003000000004</v>
      </c>
      <c r="C35" s="13">
        <v>81.680000000000007</v>
      </c>
      <c r="D35" s="13">
        <v>80.889999000000003</v>
      </c>
      <c r="E35" s="13">
        <v>81.410004000000001</v>
      </c>
      <c r="F35" s="13">
        <v>2304400</v>
      </c>
      <c r="G35" s="13">
        <v>69.603622999999999</v>
      </c>
      <c r="H35" s="21">
        <f t="shared" si="2"/>
        <v>2.4597770712143992E-3</v>
      </c>
      <c r="I35" s="30">
        <f t="shared" si="0"/>
        <v>2.4597770712143992E-3</v>
      </c>
      <c r="S35" s="37">
        <v>2132.5500489999999</v>
      </c>
      <c r="T35" s="30">
        <f t="shared" si="1"/>
        <v>-3.104076499634731E-3</v>
      </c>
    </row>
    <row r="36" spans="1:20">
      <c r="A36" s="14">
        <v>40931</v>
      </c>
      <c r="B36" s="13">
        <v>81.300003000000004</v>
      </c>
      <c r="C36" s="13">
        <v>82</v>
      </c>
      <c r="D36" s="13">
        <v>81.220000999999996</v>
      </c>
      <c r="E36" s="13">
        <v>81.639999000000003</v>
      </c>
      <c r="F36" s="13">
        <v>1916800</v>
      </c>
      <c r="G36" s="13">
        <v>69.800263999999999</v>
      </c>
      <c r="H36" s="21">
        <f t="shared" si="2"/>
        <v>2.8211714128495713E-3</v>
      </c>
      <c r="I36" s="30">
        <f t="shared" si="0"/>
        <v>2.8211714128495713E-3</v>
      </c>
      <c r="S36" s="37">
        <v>2139.179932</v>
      </c>
      <c r="T36" s="30">
        <f t="shared" si="1"/>
        <v>1.1459325937728834E-3</v>
      </c>
    </row>
    <row r="37" spans="1:20">
      <c r="A37" s="14">
        <v>40932</v>
      </c>
      <c r="B37" s="13">
        <v>81.260002</v>
      </c>
      <c r="C37" s="13">
        <v>81.879997000000003</v>
      </c>
      <c r="D37" s="13">
        <v>81.150002000000001</v>
      </c>
      <c r="E37" s="13">
        <v>81.730002999999996</v>
      </c>
      <c r="F37" s="13">
        <v>1642900</v>
      </c>
      <c r="G37" s="13">
        <v>69.877216000000004</v>
      </c>
      <c r="H37" s="21">
        <f t="shared" si="2"/>
        <v>1.1018527508586133E-3</v>
      </c>
      <c r="I37" s="30">
        <f t="shared" si="0"/>
        <v>1.1018527508586133E-3</v>
      </c>
      <c r="S37" s="37">
        <v>2136.7299800000001</v>
      </c>
      <c r="T37" s="30">
        <f t="shared" si="1"/>
        <v>-1.2524577866582336E-2</v>
      </c>
    </row>
    <row r="38" spans="1:20">
      <c r="A38" s="14">
        <v>40933</v>
      </c>
      <c r="B38" s="13">
        <v>81.389999000000003</v>
      </c>
      <c r="C38" s="13">
        <v>82.800003000000004</v>
      </c>
      <c r="D38" s="13">
        <v>81.230002999999996</v>
      </c>
      <c r="E38" s="13">
        <v>82.720000999999996</v>
      </c>
      <c r="F38" s="13">
        <v>2558300</v>
      </c>
      <c r="G38" s="13">
        <v>70.723640000000003</v>
      </c>
      <c r="H38" s="21">
        <f t="shared" si="2"/>
        <v>1.2040242846068434E-2</v>
      </c>
      <c r="I38" s="30">
        <f t="shared" si="0"/>
        <v>1.2040242846068434E-2</v>
      </c>
      <c r="S38" s="37">
        <v>2163.6599120000001</v>
      </c>
      <c r="T38" s="30">
        <f t="shared" si="1"/>
        <v>4.5953303755956135E-3</v>
      </c>
    </row>
    <row r="39" spans="1:20">
      <c r="A39" s="14">
        <v>40934</v>
      </c>
      <c r="B39" s="13">
        <v>82.830001999999993</v>
      </c>
      <c r="C39" s="13">
        <v>83.080001999999993</v>
      </c>
      <c r="D39" s="13">
        <v>81.800003000000004</v>
      </c>
      <c r="E39" s="13">
        <v>82.059997999999993</v>
      </c>
      <c r="F39" s="13">
        <v>1952500</v>
      </c>
      <c r="G39" s="13">
        <v>70.159352999999996</v>
      </c>
      <c r="H39" s="21">
        <f t="shared" si="2"/>
        <v>-8.0107613504426713E-3</v>
      </c>
      <c r="I39" s="30">
        <f t="shared" si="0"/>
        <v>-8.0107613504426713E-3</v>
      </c>
      <c r="S39" s="37">
        <v>2153.73999</v>
      </c>
      <c r="T39" s="30">
        <f t="shared" si="1"/>
        <v>-3.2587877673729898E-3</v>
      </c>
    </row>
    <row r="40" spans="1:20">
      <c r="A40" s="14">
        <v>40935</v>
      </c>
      <c r="B40" s="13">
        <v>82.129997000000003</v>
      </c>
      <c r="C40" s="13">
        <v>82.440002000000007</v>
      </c>
      <c r="D40" s="13">
        <v>81.379997000000003</v>
      </c>
      <c r="E40" s="13">
        <v>81.620002999999997</v>
      </c>
      <c r="F40" s="13">
        <v>2312100</v>
      </c>
      <c r="G40" s="13">
        <v>69.783168000000003</v>
      </c>
      <c r="H40" s="21">
        <f t="shared" si="2"/>
        <v>-5.3762916864973278E-3</v>
      </c>
      <c r="I40" s="30">
        <f t="shared" si="0"/>
        <v>-5.3762916864973278E-3</v>
      </c>
      <c r="S40" s="37">
        <v>2160.7700199999999</v>
      </c>
      <c r="T40" s="30">
        <f t="shared" si="1"/>
        <v>4.8144428658220277E-4</v>
      </c>
    </row>
    <row r="41" spans="1:20">
      <c r="A41" s="14">
        <v>40938</v>
      </c>
      <c r="B41" s="13">
        <v>81.199996999999996</v>
      </c>
      <c r="C41" s="13">
        <v>81.669998000000007</v>
      </c>
      <c r="D41" s="13">
        <v>81</v>
      </c>
      <c r="E41" s="13">
        <v>81.440002000000007</v>
      </c>
      <c r="F41" s="13">
        <v>1973300</v>
      </c>
      <c r="G41" s="13">
        <v>69.629272</v>
      </c>
      <c r="H41" s="21">
        <f t="shared" si="2"/>
        <v>-2.2077809198551468E-3</v>
      </c>
      <c r="I41" s="30">
        <f t="shared" si="0"/>
        <v>-2.2077809198551468E-3</v>
      </c>
      <c r="S41" s="37">
        <v>2159.7299800000001</v>
      </c>
      <c r="T41" s="30">
        <f t="shared" si="1"/>
        <v>4.2874861231427417E-3</v>
      </c>
    </row>
    <row r="42" spans="1:20">
      <c r="A42" s="14">
        <v>40939</v>
      </c>
      <c r="B42" s="13">
        <v>81.769997000000004</v>
      </c>
      <c r="C42" s="13">
        <v>82.300003000000004</v>
      </c>
      <c r="D42" s="13">
        <v>81.120002999999997</v>
      </c>
      <c r="E42" s="13">
        <v>82.269997000000004</v>
      </c>
      <c r="F42" s="13">
        <v>1844900</v>
      </c>
      <c r="G42" s="13">
        <v>70.338897000000003</v>
      </c>
      <c r="H42" s="21">
        <f t="shared" si="2"/>
        <v>1.0139892308519353E-2</v>
      </c>
      <c r="I42" s="30">
        <f t="shared" si="0"/>
        <v>1.0139892308519353E-2</v>
      </c>
      <c r="S42" s="37">
        <v>2150.48999</v>
      </c>
      <c r="T42" s="30">
        <f t="shared" si="1"/>
        <v>-4.9678818158212078E-3</v>
      </c>
    </row>
    <row r="43" spans="1:20">
      <c r="A43" s="14">
        <v>40940</v>
      </c>
      <c r="B43" s="13">
        <v>82.919998000000007</v>
      </c>
      <c r="C43" s="13">
        <v>83.940002000000007</v>
      </c>
      <c r="D43" s="13">
        <v>82.779999000000004</v>
      </c>
      <c r="E43" s="13">
        <v>83.220000999999996</v>
      </c>
      <c r="F43" s="13">
        <v>3036300</v>
      </c>
      <c r="G43" s="13">
        <v>71.151128</v>
      </c>
      <c r="H43" s="21">
        <f t="shared" si="2"/>
        <v>1.1481232295345194E-2</v>
      </c>
      <c r="I43" s="30">
        <f t="shared" si="0"/>
        <v>1.1481232295345194E-2</v>
      </c>
      <c r="S43" s="37">
        <v>2161.1999510000001</v>
      </c>
      <c r="T43" s="30">
        <f t="shared" si="1"/>
        <v>-3.2660234772408018E-3</v>
      </c>
    </row>
    <row r="44" spans="1:20">
      <c r="A44" s="14">
        <v>40941</v>
      </c>
      <c r="B44" s="13">
        <v>83.760002</v>
      </c>
      <c r="C44" s="13">
        <v>85.889999000000003</v>
      </c>
      <c r="D44" s="13">
        <v>83.760002</v>
      </c>
      <c r="E44" s="13">
        <v>85.510002</v>
      </c>
      <c r="F44" s="13">
        <v>4697900</v>
      </c>
      <c r="G44" s="13">
        <v>73.109025000000003</v>
      </c>
      <c r="H44" s="21">
        <f t="shared" si="2"/>
        <v>2.7145641907233686E-2</v>
      </c>
      <c r="I44" s="30">
        <f t="shared" si="0"/>
        <v>2.7145641907233686E-2</v>
      </c>
      <c r="S44" s="37">
        <v>2168.2700199999999</v>
      </c>
      <c r="T44" s="30">
        <f t="shared" si="1"/>
        <v>7.9363927170502876E-3</v>
      </c>
    </row>
    <row r="45" spans="1:20">
      <c r="A45" s="14">
        <v>40942</v>
      </c>
      <c r="B45" s="13">
        <v>86.110000999999997</v>
      </c>
      <c r="C45" s="13">
        <v>86.18</v>
      </c>
      <c r="D45" s="13">
        <v>84.970000999999996</v>
      </c>
      <c r="E45" s="13">
        <v>85.360000999999997</v>
      </c>
      <c r="F45" s="13">
        <v>2347900</v>
      </c>
      <c r="G45" s="13">
        <v>72.980777000000003</v>
      </c>
      <c r="H45" s="21">
        <f t="shared" si="2"/>
        <v>-1.7557424432008855E-3</v>
      </c>
      <c r="I45" s="30">
        <f t="shared" si="0"/>
        <v>-1.7557424432008855E-3</v>
      </c>
      <c r="S45" s="37">
        <v>2151.1298830000001</v>
      </c>
      <c r="T45" s="30">
        <f t="shared" si="1"/>
        <v>-9.3651275565667449E-3</v>
      </c>
    </row>
    <row r="46" spans="1:20">
      <c r="A46" s="14">
        <v>40945</v>
      </c>
      <c r="B46" s="13">
        <v>84.669998000000007</v>
      </c>
      <c r="C46" s="13">
        <v>85.199996999999996</v>
      </c>
      <c r="D46" s="13">
        <v>84.650002000000001</v>
      </c>
      <c r="E46" s="13">
        <v>85.040001000000004</v>
      </c>
      <c r="F46" s="13">
        <v>1379000</v>
      </c>
      <c r="G46" s="13">
        <v>72.707184999999996</v>
      </c>
      <c r="H46" s="21">
        <f t="shared" si="2"/>
        <v>-3.7558672365752732E-3</v>
      </c>
      <c r="I46" s="30">
        <f t="shared" si="0"/>
        <v>-3.7558672365752732E-3</v>
      </c>
      <c r="S46" s="37">
        <v>2171.3701169999999</v>
      </c>
      <c r="T46" s="30">
        <f t="shared" si="1"/>
        <v>5.2825763509087575E-3</v>
      </c>
    </row>
    <row r="47" spans="1:20">
      <c r="A47" s="14">
        <v>40946</v>
      </c>
      <c r="B47" s="13">
        <v>84.660004000000001</v>
      </c>
      <c r="C47" s="13">
        <v>85</v>
      </c>
      <c r="D47" s="13">
        <v>84.379997000000003</v>
      </c>
      <c r="E47" s="13">
        <v>84.559997999999993</v>
      </c>
      <c r="F47" s="13">
        <v>1574900</v>
      </c>
      <c r="G47" s="13">
        <v>72.296794000000006</v>
      </c>
      <c r="H47" s="21">
        <f t="shared" si="2"/>
        <v>-5.660425301260966E-3</v>
      </c>
      <c r="I47" s="30">
        <f t="shared" si="0"/>
        <v>-5.660425301260966E-3</v>
      </c>
      <c r="S47" s="37">
        <v>2159.929932</v>
      </c>
      <c r="T47" s="30">
        <f t="shared" si="1"/>
        <v>6.4234951715066626E-3</v>
      </c>
    </row>
    <row r="48" spans="1:20">
      <c r="A48" s="14">
        <v>40947</v>
      </c>
      <c r="B48" s="13">
        <v>84.449996999999996</v>
      </c>
      <c r="C48" s="13">
        <v>84.589995999999999</v>
      </c>
      <c r="D48" s="13">
        <v>83.849997999999999</v>
      </c>
      <c r="E48" s="13">
        <v>84.279999000000004</v>
      </c>
      <c r="F48" s="13">
        <v>1662600</v>
      </c>
      <c r="G48" s="13">
        <v>72.262500000000003</v>
      </c>
      <c r="H48" s="21">
        <f t="shared" si="2"/>
        <v>-4.7446275772964469E-4</v>
      </c>
      <c r="I48" s="30">
        <f t="shared" si="0"/>
        <v>-4.7446275772964469E-4</v>
      </c>
      <c r="S48" s="37">
        <v>2146.1000979999999</v>
      </c>
      <c r="T48" s="30">
        <f t="shared" si="1"/>
        <v>-8.6248497700706916E-3</v>
      </c>
    </row>
    <row r="49" spans="1:20">
      <c r="A49" s="14">
        <v>40948</v>
      </c>
      <c r="B49" s="13">
        <v>84.269997000000004</v>
      </c>
      <c r="C49" s="13">
        <v>84.599997999999999</v>
      </c>
      <c r="D49" s="13">
        <v>84.07</v>
      </c>
      <c r="E49" s="13">
        <v>84.529999000000004</v>
      </c>
      <c r="F49" s="13">
        <v>1317300</v>
      </c>
      <c r="G49" s="13">
        <v>72.476851999999994</v>
      </c>
      <c r="H49" s="21">
        <f t="shared" si="2"/>
        <v>2.9619057118218397E-3</v>
      </c>
      <c r="I49" s="30">
        <f t="shared" si="0"/>
        <v>2.9619057118218397E-3</v>
      </c>
      <c r="S49" s="37">
        <v>2164.6899410000001</v>
      </c>
      <c r="T49" s="30">
        <f t="shared" si="1"/>
        <v>-5.7532933124543554E-3</v>
      </c>
    </row>
    <row r="50" spans="1:20">
      <c r="A50" s="14">
        <v>40949</v>
      </c>
      <c r="B50" s="13">
        <v>84.120002999999997</v>
      </c>
      <c r="C50" s="13">
        <v>84.309997999999993</v>
      </c>
      <c r="D50" s="13">
        <v>83.68</v>
      </c>
      <c r="E50" s="13">
        <v>84.199996999999996</v>
      </c>
      <c r="F50" s="13">
        <v>1689300</v>
      </c>
      <c r="G50" s="13">
        <v>72.193905000000001</v>
      </c>
      <c r="H50" s="21">
        <f t="shared" si="2"/>
        <v>-3.9116040676080866E-3</v>
      </c>
      <c r="I50" s="30">
        <f t="shared" si="0"/>
        <v>-3.9116040676080866E-3</v>
      </c>
      <c r="S50" s="37">
        <v>2177.179932</v>
      </c>
      <c r="T50" s="30">
        <f t="shared" si="1"/>
        <v>6.478752169386928E-3</v>
      </c>
    </row>
    <row r="51" spans="1:20">
      <c r="A51" s="14">
        <v>40952</v>
      </c>
      <c r="B51" s="13">
        <v>84.550003000000004</v>
      </c>
      <c r="C51" s="13">
        <v>84.610000999999997</v>
      </c>
      <c r="D51" s="13">
        <v>83.239998</v>
      </c>
      <c r="E51" s="13">
        <v>83.870002999999997</v>
      </c>
      <c r="F51" s="13">
        <v>1556200</v>
      </c>
      <c r="G51" s="13">
        <v>71.910965000000004</v>
      </c>
      <c r="H51" s="21">
        <f t="shared" si="2"/>
        <v>-3.9268674762289214E-3</v>
      </c>
      <c r="I51" s="30">
        <f t="shared" si="0"/>
        <v>-3.9268674762289214E-3</v>
      </c>
      <c r="S51" s="37">
        <v>2163.1201169999999</v>
      </c>
      <c r="T51" s="30">
        <f t="shared" si="1"/>
        <v>1.0858000137422273E-2</v>
      </c>
    </row>
    <row r="52" spans="1:20">
      <c r="A52" s="14">
        <v>40953</v>
      </c>
      <c r="B52" s="13">
        <v>83.470000999999996</v>
      </c>
      <c r="C52" s="13">
        <v>84.099997999999999</v>
      </c>
      <c r="D52" s="13">
        <v>83.300003000000004</v>
      </c>
      <c r="E52" s="13">
        <v>84.099997999999999</v>
      </c>
      <c r="F52" s="13">
        <v>1186000</v>
      </c>
      <c r="G52" s="13">
        <v>72.108165999999997</v>
      </c>
      <c r="H52" s="21">
        <f t="shared" si="2"/>
        <v>2.7385406629638429E-3</v>
      </c>
      <c r="I52" s="30">
        <f t="shared" si="0"/>
        <v>2.7385406629638429E-3</v>
      </c>
      <c r="S52" s="37">
        <v>2139.76001</v>
      </c>
      <c r="T52" s="30">
        <f t="shared" si="1"/>
        <v>2.9909368142030094E-4</v>
      </c>
    </row>
    <row r="53" spans="1:20">
      <c r="A53" s="14">
        <v>40954</v>
      </c>
      <c r="B53" s="13">
        <v>84.480002999999996</v>
      </c>
      <c r="C53" s="13">
        <v>84.519997000000004</v>
      </c>
      <c r="D53" s="13">
        <v>83.040001000000004</v>
      </c>
      <c r="E53" s="13">
        <v>83.239998</v>
      </c>
      <c r="F53" s="13">
        <v>1570300</v>
      </c>
      <c r="G53" s="13">
        <v>71.370793000000006</v>
      </c>
      <c r="H53" s="21">
        <f t="shared" si="2"/>
        <v>-1.0278573207184054E-2</v>
      </c>
      <c r="I53" s="30">
        <f t="shared" si="0"/>
        <v>-1.0278573207184054E-2</v>
      </c>
      <c r="S53" s="37">
        <v>2139.1201169999999</v>
      </c>
      <c r="T53" s="30">
        <f t="shared" si="1"/>
        <v>-1.8603270347706181E-5</v>
      </c>
    </row>
    <row r="54" spans="1:20">
      <c r="A54" s="14">
        <v>40955</v>
      </c>
      <c r="B54" s="13">
        <v>83.510002</v>
      </c>
      <c r="C54" s="13">
        <v>84.050003000000004</v>
      </c>
      <c r="D54" s="13">
        <v>83.510002</v>
      </c>
      <c r="E54" s="13">
        <v>84.050003000000004</v>
      </c>
      <c r="F54" s="13">
        <v>1771900</v>
      </c>
      <c r="G54" s="13">
        <v>72.065298999999996</v>
      </c>
      <c r="H54" s="21">
        <f t="shared" si="2"/>
        <v>9.6839145262233757E-3</v>
      </c>
      <c r="I54" s="30">
        <f t="shared" si="0"/>
        <v>9.6839145262233757E-3</v>
      </c>
      <c r="S54" s="37">
        <v>2139.1599120000001</v>
      </c>
      <c r="T54" s="30">
        <f t="shared" si="1"/>
        <v>-3.7794279558526649E-3</v>
      </c>
    </row>
    <row r="55" spans="1:20">
      <c r="A55" s="14">
        <v>40956</v>
      </c>
      <c r="B55" s="13">
        <v>83.940002000000007</v>
      </c>
      <c r="C55" s="13">
        <v>84.510002</v>
      </c>
      <c r="D55" s="13">
        <v>83.800003000000004</v>
      </c>
      <c r="E55" s="13">
        <v>84.470000999999996</v>
      </c>
      <c r="F55" s="13">
        <v>1966300</v>
      </c>
      <c r="G55" s="13">
        <v>72.425409999999999</v>
      </c>
      <c r="H55" s="21">
        <f t="shared" si="2"/>
        <v>4.9845661094581563E-3</v>
      </c>
      <c r="I55" s="30">
        <f t="shared" si="0"/>
        <v>4.9845661094581563E-3</v>
      </c>
      <c r="S55" s="37">
        <v>2147.26001</v>
      </c>
      <c r="T55" s="30">
        <f t="shared" si="1"/>
        <v>1.0058516338082277E-2</v>
      </c>
    </row>
    <row r="56" spans="1:20">
      <c r="A56" s="14">
        <v>40960</v>
      </c>
      <c r="B56" s="13">
        <v>84.599997999999999</v>
      </c>
      <c r="C56" s="13">
        <v>84.690002000000007</v>
      </c>
      <c r="D56" s="13">
        <v>83.650002000000001</v>
      </c>
      <c r="E56" s="13">
        <v>84.260002</v>
      </c>
      <c r="F56" s="13">
        <v>2345800</v>
      </c>
      <c r="G56" s="13">
        <v>72.245355000000004</v>
      </c>
      <c r="H56" s="21">
        <f t="shared" si="2"/>
        <v>-2.4891703996716094E-3</v>
      </c>
      <c r="I56" s="30">
        <f t="shared" si="0"/>
        <v>-2.4891703996716094E-3</v>
      </c>
      <c r="S56" s="37">
        <v>2125.7700199999999</v>
      </c>
      <c r="T56" s="30">
        <f t="shared" si="1"/>
        <v>-5.8784939968330771E-4</v>
      </c>
    </row>
    <row r="57" spans="1:20">
      <c r="A57" s="14">
        <v>40961</v>
      </c>
      <c r="B57" s="13">
        <v>84.349997999999999</v>
      </c>
      <c r="C57" s="13">
        <v>84.739998</v>
      </c>
      <c r="D57" s="13">
        <v>83.720000999999996</v>
      </c>
      <c r="E57" s="13">
        <v>84.309997999999993</v>
      </c>
      <c r="F57" s="13">
        <v>1955300</v>
      </c>
      <c r="G57" s="13">
        <v>72.288220999999993</v>
      </c>
      <c r="H57" s="21">
        <f t="shared" si="2"/>
        <v>5.931632281322123E-4</v>
      </c>
      <c r="I57" s="30">
        <f t="shared" si="0"/>
        <v>5.931632281322123E-4</v>
      </c>
      <c r="S57" s="37">
        <v>2127.0200199999999</v>
      </c>
      <c r="T57" s="30">
        <f t="shared" si="1"/>
        <v>-1.4941748028884077E-2</v>
      </c>
    </row>
    <row r="58" spans="1:20">
      <c r="A58" s="14">
        <v>40962</v>
      </c>
      <c r="B58" s="13">
        <v>84.309997999999993</v>
      </c>
      <c r="C58" s="13">
        <v>84.959998999999996</v>
      </c>
      <c r="D58" s="13">
        <v>83.800003000000004</v>
      </c>
      <c r="E58" s="13">
        <v>84.769997000000004</v>
      </c>
      <c r="F58" s="13">
        <v>1996900</v>
      </c>
      <c r="G58" s="13">
        <v>72.682629000000006</v>
      </c>
      <c r="H58" s="21">
        <f t="shared" si="2"/>
        <v>5.4412176392387305E-3</v>
      </c>
      <c r="I58" s="30">
        <f t="shared" si="0"/>
        <v>5.4412176392387305E-3</v>
      </c>
      <c r="S58" s="37">
        <v>2159.040039</v>
      </c>
      <c r="T58" s="30">
        <f t="shared" si="1"/>
        <v>1.4570387013562412E-2</v>
      </c>
    </row>
    <row r="59" spans="1:20">
      <c r="A59" s="14">
        <v>40963</v>
      </c>
      <c r="B59" s="13">
        <v>84.989998</v>
      </c>
      <c r="C59" s="13">
        <v>84.989998</v>
      </c>
      <c r="D59" s="13">
        <v>84.050003000000004</v>
      </c>
      <c r="E59" s="13">
        <v>84.400002000000001</v>
      </c>
      <c r="F59" s="13">
        <v>1262000</v>
      </c>
      <c r="G59" s="13">
        <v>72.365391000000002</v>
      </c>
      <c r="H59" s="21">
        <f t="shared" si="2"/>
        <v>-4.3742548962562014E-3</v>
      </c>
      <c r="I59" s="30">
        <f t="shared" si="0"/>
        <v>-4.3742548962562014E-3</v>
      </c>
      <c r="S59" s="37">
        <v>2127.8100589999999</v>
      </c>
      <c r="T59" s="30">
        <f t="shared" si="1"/>
        <v>-2.482774229870716E-2</v>
      </c>
    </row>
    <row r="60" spans="1:20">
      <c r="A60" s="14">
        <v>40966</v>
      </c>
      <c r="B60" s="13">
        <v>84.169998000000007</v>
      </c>
      <c r="C60" s="13">
        <v>85.25</v>
      </c>
      <c r="D60" s="13">
        <v>84.010002</v>
      </c>
      <c r="E60" s="13">
        <v>85.089995999999999</v>
      </c>
      <c r="F60" s="13">
        <v>2344500</v>
      </c>
      <c r="G60" s="13">
        <v>72.956999999999994</v>
      </c>
      <c r="H60" s="21">
        <f t="shared" si="2"/>
        <v>8.1420662601536797E-3</v>
      </c>
      <c r="I60" s="30">
        <f t="shared" si="0"/>
        <v>8.1420662601536797E-3</v>
      </c>
      <c r="S60" s="37">
        <v>2181.3000489999999</v>
      </c>
      <c r="T60" s="30">
        <f t="shared" si="1"/>
        <v>-2.2254880636449503E-3</v>
      </c>
    </row>
    <row r="61" spans="1:20">
      <c r="A61" s="14">
        <v>40967</v>
      </c>
      <c r="B61" s="13">
        <v>85.029999000000004</v>
      </c>
      <c r="C61" s="13">
        <v>85.860000999999997</v>
      </c>
      <c r="D61" s="13">
        <v>84.580001999999993</v>
      </c>
      <c r="E61" s="13">
        <v>85.269997000000004</v>
      </c>
      <c r="F61" s="13">
        <v>3529700</v>
      </c>
      <c r="G61" s="13">
        <v>73.111333999999999</v>
      </c>
      <c r="H61" s="21">
        <f t="shared" si="2"/>
        <v>2.1131761170318075E-3</v>
      </c>
      <c r="I61" s="30">
        <f t="shared" si="0"/>
        <v>2.1131761170318075E-3</v>
      </c>
      <c r="S61" s="37">
        <v>2186.1599120000001</v>
      </c>
      <c r="T61" s="30">
        <f t="shared" si="1"/>
        <v>-1.4639577393839857E-4</v>
      </c>
    </row>
    <row r="62" spans="1:20">
      <c r="A62" s="14">
        <v>40968</v>
      </c>
      <c r="B62" s="13">
        <v>86.190002000000007</v>
      </c>
      <c r="C62" s="13">
        <v>87.199996999999996</v>
      </c>
      <c r="D62" s="13">
        <v>85.730002999999996</v>
      </c>
      <c r="E62" s="13">
        <v>86.059997999999993</v>
      </c>
      <c r="F62" s="13">
        <v>5345100</v>
      </c>
      <c r="G62" s="13">
        <v>73.788687999999993</v>
      </c>
      <c r="H62" s="21">
        <f t="shared" si="2"/>
        <v>9.2220381085190515E-3</v>
      </c>
      <c r="I62" s="30">
        <f t="shared" si="0"/>
        <v>9.2220381085190515E-3</v>
      </c>
      <c r="S62" s="37">
        <v>2186.4799800000001</v>
      </c>
      <c r="T62" s="30">
        <f t="shared" si="1"/>
        <v>2.9772423706444862E-3</v>
      </c>
    </row>
    <row r="63" spans="1:20">
      <c r="A63" s="14">
        <v>40969</v>
      </c>
      <c r="B63" s="13">
        <v>86.540001000000004</v>
      </c>
      <c r="C63" s="13">
        <v>86.790001000000004</v>
      </c>
      <c r="D63" s="13">
        <v>85.690002000000007</v>
      </c>
      <c r="E63" s="13">
        <v>86.160004000000001</v>
      </c>
      <c r="F63" s="13">
        <v>3051100</v>
      </c>
      <c r="G63" s="13">
        <v>73.874435000000005</v>
      </c>
      <c r="H63" s="21">
        <f t="shared" si="2"/>
        <v>1.1613869176817454E-3</v>
      </c>
      <c r="I63" s="30">
        <f t="shared" si="0"/>
        <v>1.1613869176817454E-3</v>
      </c>
      <c r="S63" s="37">
        <v>2179.9799800000001</v>
      </c>
      <c r="T63" s="30">
        <f t="shared" si="1"/>
        <v>4.1922415783452651E-3</v>
      </c>
    </row>
    <row r="64" spans="1:20">
      <c r="A64" s="14">
        <v>40970</v>
      </c>
      <c r="B64" s="13">
        <v>85.709998999999996</v>
      </c>
      <c r="C64" s="13">
        <v>86.300003000000004</v>
      </c>
      <c r="D64" s="13">
        <v>85.709998999999996</v>
      </c>
      <c r="E64" s="13">
        <v>86.230002999999996</v>
      </c>
      <c r="F64" s="13">
        <v>1956300</v>
      </c>
      <c r="G64" s="13">
        <v>73.934453000000005</v>
      </c>
      <c r="H64" s="21">
        <f t="shared" si="2"/>
        <v>8.1210276473414232E-4</v>
      </c>
      <c r="I64" s="30">
        <f t="shared" si="0"/>
        <v>8.1210276473414232E-4</v>
      </c>
      <c r="S64" s="37">
        <v>2170.860107</v>
      </c>
      <c r="T64" s="30">
        <f t="shared" si="1"/>
        <v>-4.1385504576534266E-5</v>
      </c>
    </row>
    <row r="65" spans="1:20">
      <c r="A65" s="14">
        <v>40973</v>
      </c>
      <c r="B65" s="13">
        <v>86</v>
      </c>
      <c r="C65" s="13">
        <v>87.669998000000007</v>
      </c>
      <c r="D65" s="13">
        <v>85.830001999999993</v>
      </c>
      <c r="E65" s="13">
        <v>87.629997000000003</v>
      </c>
      <c r="F65" s="13">
        <v>3040500</v>
      </c>
      <c r="G65" s="13">
        <v>75.134821000000002</v>
      </c>
      <c r="H65" s="21">
        <f t="shared" si="2"/>
        <v>1.6105182688861894E-2</v>
      </c>
      <c r="I65" s="30">
        <f t="shared" si="0"/>
        <v>1.6105182688861894E-2</v>
      </c>
      <c r="S65" s="37">
        <v>2170.9499510000001</v>
      </c>
      <c r="T65" s="30">
        <f t="shared" si="1"/>
        <v>-2.3786910985704626E-3</v>
      </c>
    </row>
    <row r="66" spans="1:20">
      <c r="A66" s="14">
        <v>40974</v>
      </c>
      <c r="B66" s="13">
        <v>87.110000999999997</v>
      </c>
      <c r="C66" s="13">
        <v>87.949996999999996</v>
      </c>
      <c r="D66" s="13">
        <v>86.949996999999996</v>
      </c>
      <c r="E66" s="13">
        <v>87.580001999999993</v>
      </c>
      <c r="F66" s="13">
        <v>3181300</v>
      </c>
      <c r="G66" s="13">
        <v>75.091954999999999</v>
      </c>
      <c r="H66" s="21">
        <f t="shared" si="2"/>
        <v>-5.7068389943194136E-4</v>
      </c>
      <c r="I66" s="30">
        <f t="shared" ref="I66:I129" si="3">H66</f>
        <v>-5.7068389943194136E-4</v>
      </c>
      <c r="S66" s="37">
        <v>2176.1201169999999</v>
      </c>
      <c r="T66" s="30">
        <f t="shared" si="1"/>
        <v>-1.9555915792795644E-3</v>
      </c>
    </row>
    <row r="67" spans="1:20">
      <c r="A67" s="14">
        <v>40975</v>
      </c>
      <c r="B67" s="13">
        <v>87.900002000000001</v>
      </c>
      <c r="C67" s="13">
        <v>87.93</v>
      </c>
      <c r="D67" s="13">
        <v>87.199996999999996</v>
      </c>
      <c r="E67" s="13">
        <v>87.889999000000003</v>
      </c>
      <c r="F67" s="13">
        <v>2173900</v>
      </c>
      <c r="G67" s="13">
        <v>75.357749999999996</v>
      </c>
      <c r="H67" s="21">
        <f t="shared" si="2"/>
        <v>3.5333439374553668E-3</v>
      </c>
      <c r="I67" s="30">
        <f t="shared" si="3"/>
        <v>3.5333439374553668E-3</v>
      </c>
      <c r="S67" s="37">
        <v>2180.3798830000001</v>
      </c>
      <c r="T67" s="30">
        <f t="shared" ref="T67:T130" si="4">LN(S67/S68)</f>
        <v>5.2144285434831354E-3</v>
      </c>
    </row>
    <row r="68" spans="1:20">
      <c r="A68" s="14">
        <v>40976</v>
      </c>
      <c r="B68" s="13">
        <v>88.010002</v>
      </c>
      <c r="C68" s="13">
        <v>88.5</v>
      </c>
      <c r="D68" s="13">
        <v>87.839995999999999</v>
      </c>
      <c r="E68" s="13">
        <v>88.300003000000004</v>
      </c>
      <c r="F68" s="13">
        <v>1614200</v>
      </c>
      <c r="G68" s="13">
        <v>75.709290999999993</v>
      </c>
      <c r="H68" s="21">
        <f t="shared" ref="H68:H131" si="5">LN(G68/G67)</f>
        <v>4.6541142558568513E-3</v>
      </c>
      <c r="I68" s="30">
        <f t="shared" si="3"/>
        <v>4.6541142558568513E-3</v>
      </c>
      <c r="S68" s="37">
        <v>2169.040039</v>
      </c>
      <c r="T68" s="30">
        <f t="shared" si="4"/>
        <v>-1.5800644041810373E-3</v>
      </c>
    </row>
    <row r="69" spans="1:20">
      <c r="A69" s="14">
        <v>40977</v>
      </c>
      <c r="B69" s="13">
        <v>88.470000999999996</v>
      </c>
      <c r="C69" s="13">
        <v>89.519997000000004</v>
      </c>
      <c r="D69" s="13">
        <v>88.379997000000003</v>
      </c>
      <c r="E69" s="13">
        <v>89.339995999999999</v>
      </c>
      <c r="F69" s="13">
        <v>1724100</v>
      </c>
      <c r="G69" s="13">
        <v>76.600992000000005</v>
      </c>
      <c r="H69" s="21">
        <f t="shared" si="5"/>
        <v>1.1709139663988434E-2</v>
      </c>
      <c r="I69" s="30">
        <f t="shared" si="3"/>
        <v>1.1709139663988434E-2</v>
      </c>
      <c r="S69" s="37">
        <v>2172.469971</v>
      </c>
      <c r="T69" s="30">
        <f t="shared" si="4"/>
        <v>-1.3661600732483932E-3</v>
      </c>
    </row>
    <row r="70" spans="1:20">
      <c r="A70" s="14">
        <v>40980</v>
      </c>
      <c r="B70" s="13">
        <v>89.279999000000004</v>
      </c>
      <c r="C70" s="13">
        <v>89.720000999999996</v>
      </c>
      <c r="D70" s="13">
        <v>89.059997999999993</v>
      </c>
      <c r="E70" s="13">
        <v>89.43</v>
      </c>
      <c r="F70" s="13">
        <v>1354700</v>
      </c>
      <c r="G70" s="13">
        <v>76.678162</v>
      </c>
      <c r="H70" s="21">
        <f t="shared" si="5"/>
        <v>1.0069210914376268E-3</v>
      </c>
      <c r="I70" s="30">
        <f t="shared" si="3"/>
        <v>1.0069210914376268E-3</v>
      </c>
      <c r="S70" s="37">
        <v>2175.4399410000001</v>
      </c>
      <c r="T70" s="30">
        <f t="shared" si="4"/>
        <v>-5.2540552892296902E-3</v>
      </c>
    </row>
    <row r="71" spans="1:20">
      <c r="A71" s="14">
        <v>40981</v>
      </c>
      <c r="B71" s="13">
        <v>89.779999000000004</v>
      </c>
      <c r="C71" s="13">
        <v>90</v>
      </c>
      <c r="D71" s="13">
        <v>89.290001000000004</v>
      </c>
      <c r="E71" s="13">
        <v>89.980002999999996</v>
      </c>
      <c r="F71" s="13">
        <v>1735400</v>
      </c>
      <c r="G71" s="13">
        <v>77.149739999999994</v>
      </c>
      <c r="H71" s="21">
        <f t="shared" si="5"/>
        <v>6.1312605993906599E-3</v>
      </c>
      <c r="I71" s="30">
        <f t="shared" si="3"/>
        <v>6.1312605993906599E-3</v>
      </c>
      <c r="S71" s="37">
        <v>2186.8999020000001</v>
      </c>
      <c r="T71" s="30">
        <f t="shared" si="4"/>
        <v>1.9498668278891155E-3</v>
      </c>
    </row>
    <row r="72" spans="1:20">
      <c r="A72" s="14">
        <v>40982</v>
      </c>
      <c r="B72" s="13">
        <v>89.470000999999996</v>
      </c>
      <c r="C72" s="13">
        <v>90.959998999999996</v>
      </c>
      <c r="D72" s="13">
        <v>89.459998999999996</v>
      </c>
      <c r="E72" s="13">
        <v>90.900002000000001</v>
      </c>
      <c r="F72" s="13">
        <v>2066800</v>
      </c>
      <c r="G72" s="13">
        <v>77.938554999999994</v>
      </c>
      <c r="H72" s="21">
        <f t="shared" si="5"/>
        <v>1.0172551091044745E-2</v>
      </c>
      <c r="I72" s="30">
        <f t="shared" si="3"/>
        <v>1.0172551091044745E-2</v>
      </c>
      <c r="S72" s="37">
        <v>2182.639893</v>
      </c>
      <c r="T72" s="30">
        <f t="shared" si="4"/>
        <v>-5.6348160417969207E-4</v>
      </c>
    </row>
    <row r="73" spans="1:20">
      <c r="A73" s="14">
        <v>40983</v>
      </c>
      <c r="B73" s="13">
        <v>90.82</v>
      </c>
      <c r="C73" s="13">
        <v>91.599997999999999</v>
      </c>
      <c r="D73" s="13">
        <v>90.269997000000004</v>
      </c>
      <c r="E73" s="13">
        <v>91.459998999999996</v>
      </c>
      <c r="F73" s="13">
        <v>1834300</v>
      </c>
      <c r="G73" s="13">
        <v>78.418702999999994</v>
      </c>
      <c r="H73" s="21">
        <f t="shared" si="5"/>
        <v>6.1416977430278335E-3</v>
      </c>
      <c r="I73" s="30">
        <f t="shared" si="3"/>
        <v>6.1416977430278335E-3</v>
      </c>
      <c r="S73" s="37">
        <v>2183.8701169999999</v>
      </c>
      <c r="T73" s="30">
        <f t="shared" si="4"/>
        <v>-1.4413098689576487E-3</v>
      </c>
    </row>
    <row r="74" spans="1:20">
      <c r="A74" s="14">
        <v>40984</v>
      </c>
      <c r="B74" s="13">
        <v>91.260002</v>
      </c>
      <c r="C74" s="13">
        <v>91.5</v>
      </c>
      <c r="D74" s="13">
        <v>90.260002</v>
      </c>
      <c r="E74" s="13">
        <v>90.440002000000007</v>
      </c>
      <c r="F74" s="13">
        <v>3556600</v>
      </c>
      <c r="G74" s="13">
        <v>77.544148000000007</v>
      </c>
      <c r="H74" s="21">
        <f t="shared" si="5"/>
        <v>-1.1215031796919616E-2</v>
      </c>
      <c r="I74" s="30">
        <f t="shared" si="3"/>
        <v>-1.1215031796919616E-2</v>
      </c>
      <c r="S74" s="37">
        <v>2187.0200199999999</v>
      </c>
      <c r="T74" s="30">
        <f t="shared" si="4"/>
        <v>2.1972017746725615E-3</v>
      </c>
    </row>
    <row r="75" spans="1:20">
      <c r="A75" s="14">
        <v>40987</v>
      </c>
      <c r="B75" s="13">
        <v>90.75</v>
      </c>
      <c r="C75" s="13">
        <v>90.760002</v>
      </c>
      <c r="D75" s="13">
        <v>89.580001999999993</v>
      </c>
      <c r="E75" s="13">
        <v>90.019997000000004</v>
      </c>
      <c r="F75" s="13">
        <v>1608300</v>
      </c>
      <c r="G75" s="13">
        <v>77.184030000000007</v>
      </c>
      <c r="H75" s="21">
        <f t="shared" si="5"/>
        <v>-4.6548554361340224E-3</v>
      </c>
      <c r="I75" s="30">
        <f t="shared" si="3"/>
        <v>-4.6548554361340224E-3</v>
      </c>
      <c r="S75" s="37">
        <v>2182.219971</v>
      </c>
      <c r="T75" s="30">
        <f t="shared" si="4"/>
        <v>1.8668463000156262E-3</v>
      </c>
    </row>
    <row r="76" spans="1:20">
      <c r="A76" s="14">
        <v>40988</v>
      </c>
      <c r="B76" s="13">
        <v>89.900002000000001</v>
      </c>
      <c r="C76" s="13">
        <v>90.489998</v>
      </c>
      <c r="D76" s="13">
        <v>89.580001999999993</v>
      </c>
      <c r="E76" s="13">
        <v>90.260002</v>
      </c>
      <c r="F76" s="13">
        <v>1500400</v>
      </c>
      <c r="G76" s="13">
        <v>77.389814000000001</v>
      </c>
      <c r="H76" s="21">
        <f t="shared" si="5"/>
        <v>2.6625995220039434E-3</v>
      </c>
      <c r="I76" s="30">
        <f t="shared" si="3"/>
        <v>2.6625995220039434E-3</v>
      </c>
      <c r="S76" s="37">
        <v>2178.1499020000001</v>
      </c>
      <c r="T76" s="30">
        <f t="shared" si="4"/>
        <v>-5.4941422173428317E-3</v>
      </c>
    </row>
    <row r="77" spans="1:20">
      <c r="A77" s="14">
        <v>40989</v>
      </c>
      <c r="B77" s="13">
        <v>90.360000999999997</v>
      </c>
      <c r="C77" s="13">
        <v>90.949996999999996</v>
      </c>
      <c r="D77" s="13">
        <v>90.209998999999996</v>
      </c>
      <c r="E77" s="13">
        <v>90.639999000000003</v>
      </c>
      <c r="F77" s="13">
        <v>1693900</v>
      </c>
      <c r="G77" s="13">
        <v>77.715626999999998</v>
      </c>
      <c r="H77" s="21">
        <f t="shared" si="5"/>
        <v>4.2011869746816219E-3</v>
      </c>
      <c r="I77" s="30">
        <f t="shared" si="3"/>
        <v>4.2011869746816219E-3</v>
      </c>
      <c r="S77" s="37">
        <v>2190.1499020000001</v>
      </c>
      <c r="T77" s="30">
        <f t="shared" si="4"/>
        <v>2.7890160588736079E-3</v>
      </c>
    </row>
    <row r="78" spans="1:20">
      <c r="A78" s="14">
        <v>40990</v>
      </c>
      <c r="B78" s="13">
        <v>90.25</v>
      </c>
      <c r="C78" s="13">
        <v>91.089995999999999</v>
      </c>
      <c r="D78" s="13">
        <v>90.050003000000004</v>
      </c>
      <c r="E78" s="13">
        <v>90.5</v>
      </c>
      <c r="F78" s="13">
        <v>1499300</v>
      </c>
      <c r="G78" s="13">
        <v>77.595590000000001</v>
      </c>
      <c r="H78" s="21">
        <f t="shared" si="5"/>
        <v>-1.5457611654815372E-3</v>
      </c>
      <c r="I78" s="30">
        <f t="shared" si="3"/>
        <v>-1.5457611654815372E-3</v>
      </c>
      <c r="S78" s="37">
        <v>2184.0500489999999</v>
      </c>
      <c r="T78" s="30">
        <f t="shared" si="4"/>
        <v>-7.9636327962473777E-4</v>
      </c>
    </row>
    <row r="79" spans="1:20">
      <c r="A79" s="14">
        <v>40991</v>
      </c>
      <c r="B79" s="13">
        <v>90.489998</v>
      </c>
      <c r="C79" s="13">
        <v>90.629997000000003</v>
      </c>
      <c r="D79" s="13">
        <v>89.830001999999993</v>
      </c>
      <c r="E79" s="13">
        <v>90.269997000000004</v>
      </c>
      <c r="F79" s="13">
        <v>1601400</v>
      </c>
      <c r="G79" s="13">
        <v>77.398382999999995</v>
      </c>
      <c r="H79" s="21">
        <f t="shared" si="5"/>
        <v>-2.5447067728028498E-3</v>
      </c>
      <c r="I79" s="30">
        <f t="shared" si="3"/>
        <v>-2.5447067728028498E-3</v>
      </c>
      <c r="S79" s="37">
        <v>2185.790039</v>
      </c>
      <c r="T79" s="30">
        <f t="shared" si="4"/>
        <v>4.7234151815842293E-3</v>
      </c>
    </row>
    <row r="80" spans="1:20">
      <c r="A80" s="14">
        <v>40994</v>
      </c>
      <c r="B80" s="13">
        <v>90.629997000000003</v>
      </c>
      <c r="C80" s="13">
        <v>91.529999000000004</v>
      </c>
      <c r="D80" s="13">
        <v>90.379997000000003</v>
      </c>
      <c r="E80" s="13">
        <v>91.519997000000004</v>
      </c>
      <c r="F80" s="13">
        <v>1884800</v>
      </c>
      <c r="G80" s="13">
        <v>78.470145000000002</v>
      </c>
      <c r="H80" s="21">
        <f t="shared" si="5"/>
        <v>1.3752345073030194E-2</v>
      </c>
      <c r="I80" s="30">
        <f t="shared" si="3"/>
        <v>1.3752345073030194E-2</v>
      </c>
      <c r="S80" s="37">
        <v>2175.48999</v>
      </c>
      <c r="T80" s="30">
        <f t="shared" si="4"/>
        <v>-2.8687970637969228E-3</v>
      </c>
    </row>
    <row r="81" spans="1:20">
      <c r="A81" s="14">
        <v>40995</v>
      </c>
      <c r="B81" s="13">
        <v>91.529999000000004</v>
      </c>
      <c r="C81" s="13">
        <v>91.779999000000004</v>
      </c>
      <c r="D81" s="13">
        <v>90.970000999999996</v>
      </c>
      <c r="E81" s="13">
        <v>91.279999000000004</v>
      </c>
      <c r="F81" s="13">
        <v>1310700</v>
      </c>
      <c r="G81" s="13">
        <v>78.264369000000002</v>
      </c>
      <c r="H81" s="21">
        <f t="shared" si="5"/>
        <v>-2.625792022192818E-3</v>
      </c>
      <c r="I81" s="30">
        <f t="shared" si="3"/>
        <v>-2.625792022192818E-3</v>
      </c>
      <c r="S81" s="37">
        <v>2181.73999</v>
      </c>
      <c r="T81" s="30">
        <f t="shared" si="4"/>
        <v>3.8971768568868799E-4</v>
      </c>
    </row>
    <row r="82" spans="1:20">
      <c r="A82" s="14">
        <v>40996</v>
      </c>
      <c r="B82" s="13">
        <v>91.239998</v>
      </c>
      <c r="C82" s="13">
        <v>91.489998</v>
      </c>
      <c r="D82" s="13">
        <v>90.129997000000003</v>
      </c>
      <c r="E82" s="13">
        <v>90.620002999999997</v>
      </c>
      <c r="F82" s="13">
        <v>1609000</v>
      </c>
      <c r="G82" s="13">
        <v>77.698481999999998</v>
      </c>
      <c r="H82" s="21">
        <f t="shared" si="5"/>
        <v>-7.2567214521989639E-3</v>
      </c>
      <c r="I82" s="30">
        <f t="shared" si="3"/>
        <v>-7.2567214521989639E-3</v>
      </c>
      <c r="S82" s="37">
        <v>2180.889893</v>
      </c>
      <c r="T82" s="30">
        <f t="shared" si="4"/>
        <v>-9.0757701220377175E-4</v>
      </c>
    </row>
    <row r="83" spans="1:20">
      <c r="A83" s="14">
        <v>40997</v>
      </c>
      <c r="B83" s="13">
        <v>90.160004000000001</v>
      </c>
      <c r="C83" s="13">
        <v>90.720000999999996</v>
      </c>
      <c r="D83" s="13">
        <v>89.330001999999993</v>
      </c>
      <c r="E83" s="13">
        <v>89.839995999999999</v>
      </c>
      <c r="F83" s="13">
        <v>2245600</v>
      </c>
      <c r="G83" s="13">
        <v>77.029696000000001</v>
      </c>
      <c r="H83" s="21">
        <f t="shared" si="5"/>
        <v>-8.6447106604798218E-3</v>
      </c>
      <c r="I83" s="30">
        <f t="shared" si="3"/>
        <v>-8.6447106604798218E-3</v>
      </c>
      <c r="S83" s="37">
        <v>2182.8701169999999</v>
      </c>
      <c r="T83" s="30">
        <f t="shared" si="4"/>
        <v>8.566697203483924E-3</v>
      </c>
    </row>
    <row r="84" spans="1:20">
      <c r="A84" s="14">
        <v>40998</v>
      </c>
      <c r="B84" s="13">
        <v>90.040001000000004</v>
      </c>
      <c r="C84" s="13">
        <v>91.150002000000001</v>
      </c>
      <c r="D84" s="13">
        <v>90.010002</v>
      </c>
      <c r="E84" s="13">
        <v>90.800003000000004</v>
      </c>
      <c r="F84" s="13">
        <v>2556600</v>
      </c>
      <c r="G84" s="13">
        <v>77.852816000000004</v>
      </c>
      <c r="H84" s="21">
        <f t="shared" si="5"/>
        <v>1.0629059908952961E-2</v>
      </c>
      <c r="I84" s="30">
        <f t="shared" si="3"/>
        <v>1.0629059908952961E-2</v>
      </c>
      <c r="S84" s="37">
        <v>2164.25</v>
      </c>
      <c r="T84" s="30">
        <f t="shared" si="4"/>
        <v>2.1254932837361468E-4</v>
      </c>
    </row>
    <row r="85" spans="1:20">
      <c r="A85" s="14">
        <v>41001</v>
      </c>
      <c r="B85" s="13">
        <v>90.940002000000007</v>
      </c>
      <c r="C85" s="13">
        <v>92.099997999999999</v>
      </c>
      <c r="D85" s="13">
        <v>90.830001999999993</v>
      </c>
      <c r="E85" s="13">
        <v>91.839995999999999</v>
      </c>
      <c r="F85" s="13">
        <v>2705100</v>
      </c>
      <c r="G85" s="13">
        <v>78.744516000000004</v>
      </c>
      <c r="H85" s="21">
        <f t="shared" si="5"/>
        <v>1.1388567433964743E-2</v>
      </c>
      <c r="I85" s="30">
        <f t="shared" si="3"/>
        <v>1.1388567433964743E-2</v>
      </c>
      <c r="S85" s="37">
        <v>2163.790039</v>
      </c>
      <c r="T85" s="30">
        <f t="shared" si="4"/>
        <v>3.1290428248181399E-3</v>
      </c>
    </row>
    <row r="86" spans="1:20">
      <c r="A86" s="14">
        <v>41002</v>
      </c>
      <c r="B86" s="13">
        <v>91.449996999999996</v>
      </c>
      <c r="C86" s="13">
        <v>91.760002</v>
      </c>
      <c r="D86" s="13">
        <v>90.010002</v>
      </c>
      <c r="E86" s="13">
        <v>90.389999000000003</v>
      </c>
      <c r="F86" s="13">
        <v>2823000</v>
      </c>
      <c r="G86" s="13">
        <v>77.501273999999995</v>
      </c>
      <c r="H86" s="21">
        <f t="shared" si="5"/>
        <v>-1.591426225179509E-2</v>
      </c>
      <c r="I86" s="30">
        <f t="shared" si="3"/>
        <v>-1.591426225179509E-2</v>
      </c>
      <c r="S86" s="37">
        <v>2157.030029</v>
      </c>
      <c r="T86" s="30">
        <f t="shared" si="4"/>
        <v>-6.3819410006827546E-3</v>
      </c>
    </row>
    <row r="87" spans="1:20">
      <c r="A87" s="14">
        <v>41003</v>
      </c>
      <c r="B87" s="13">
        <v>90.139999000000003</v>
      </c>
      <c r="C87" s="13">
        <v>90.5</v>
      </c>
      <c r="D87" s="13">
        <v>88.970000999999996</v>
      </c>
      <c r="E87" s="13">
        <v>89.040001000000004</v>
      </c>
      <c r="F87" s="13">
        <v>2529400</v>
      </c>
      <c r="G87" s="13">
        <v>76.343772000000001</v>
      </c>
      <c r="H87" s="21">
        <f t="shared" si="5"/>
        <v>-1.5047918305609739E-2</v>
      </c>
      <c r="I87" s="30">
        <f t="shared" si="3"/>
        <v>-1.5047918305609739E-2</v>
      </c>
      <c r="S87" s="37">
        <v>2170.8400879999999</v>
      </c>
      <c r="T87" s="30">
        <f t="shared" si="4"/>
        <v>-1.2705942552551364E-3</v>
      </c>
    </row>
    <row r="88" spans="1:20">
      <c r="A88" s="14">
        <v>41004</v>
      </c>
      <c r="B88" s="13">
        <v>87.410004000000001</v>
      </c>
      <c r="C88" s="13">
        <v>88.870002999999997</v>
      </c>
      <c r="D88" s="13">
        <v>87.400002000000001</v>
      </c>
      <c r="E88" s="13">
        <v>88.650002000000001</v>
      </c>
      <c r="F88" s="13">
        <v>2752600</v>
      </c>
      <c r="G88" s="13">
        <v>76.009383</v>
      </c>
      <c r="H88" s="21">
        <f t="shared" si="5"/>
        <v>-4.3896634362315841E-3</v>
      </c>
      <c r="I88" s="30">
        <f t="shared" si="3"/>
        <v>-4.3896634362315841E-3</v>
      </c>
      <c r="S88" s="37">
        <v>2173.6000979999999</v>
      </c>
      <c r="T88" s="30">
        <f t="shared" si="4"/>
        <v>1.6299800885987742E-3</v>
      </c>
    </row>
    <row r="89" spans="1:20">
      <c r="A89" s="14">
        <v>41008</v>
      </c>
      <c r="B89" s="13">
        <v>87.68</v>
      </c>
      <c r="C89" s="13">
        <v>88.139999000000003</v>
      </c>
      <c r="D89" s="13">
        <v>87.029999000000004</v>
      </c>
      <c r="E89" s="13">
        <v>87.879997000000003</v>
      </c>
      <c r="F89" s="13">
        <v>1817700</v>
      </c>
      <c r="G89" s="13">
        <v>75.349174000000005</v>
      </c>
      <c r="H89" s="21">
        <f t="shared" si="5"/>
        <v>-8.7238303561134479E-3</v>
      </c>
      <c r="I89" s="30">
        <f t="shared" si="3"/>
        <v>-8.7238303561134479E-3</v>
      </c>
      <c r="S89" s="37">
        <v>2170.0600589999999</v>
      </c>
      <c r="T89" s="30">
        <f t="shared" si="4"/>
        <v>1.6049206929937636E-3</v>
      </c>
    </row>
    <row r="90" spans="1:20">
      <c r="A90" s="14">
        <v>41009</v>
      </c>
      <c r="B90" s="13">
        <v>87.540001000000004</v>
      </c>
      <c r="C90" s="13">
        <v>87.589995999999999</v>
      </c>
      <c r="D90" s="13">
        <v>86.370002999999997</v>
      </c>
      <c r="E90" s="13">
        <v>86.889999000000003</v>
      </c>
      <c r="F90" s="13">
        <v>2812100</v>
      </c>
      <c r="G90" s="13">
        <v>74.500339999999994</v>
      </c>
      <c r="H90" s="21">
        <f t="shared" si="5"/>
        <v>-1.1329273702420699E-2</v>
      </c>
      <c r="I90" s="30">
        <f t="shared" si="3"/>
        <v>-1.1329273702420699E-2</v>
      </c>
      <c r="S90" s="37">
        <v>2166.580078</v>
      </c>
      <c r="T90" s="30">
        <f t="shared" si="4"/>
        <v>-1.1992611701764468E-3</v>
      </c>
    </row>
    <row r="91" spans="1:20">
      <c r="A91" s="14">
        <v>41010</v>
      </c>
      <c r="B91" s="13">
        <v>87.5</v>
      </c>
      <c r="C91" s="13">
        <v>87.589995999999999</v>
      </c>
      <c r="D91" s="13">
        <v>87.059997999999993</v>
      </c>
      <c r="E91" s="13">
        <v>87.32</v>
      </c>
      <c r="F91" s="13">
        <v>1912600</v>
      </c>
      <c r="G91" s="13">
        <v>74.869027000000003</v>
      </c>
      <c r="H91" s="21">
        <f t="shared" si="5"/>
        <v>4.9365911651680586E-3</v>
      </c>
      <c r="I91" s="30">
        <f t="shared" si="3"/>
        <v>4.9365911651680586E-3</v>
      </c>
      <c r="S91" s="37">
        <v>2169.179932</v>
      </c>
      <c r="T91" s="30">
        <f t="shared" si="4"/>
        <v>3.2273254255773474E-4</v>
      </c>
    </row>
    <row r="92" spans="1:20">
      <c r="A92" s="14">
        <v>41011</v>
      </c>
      <c r="B92" s="13">
        <v>87.510002</v>
      </c>
      <c r="C92" s="13">
        <v>87.559997999999993</v>
      </c>
      <c r="D92" s="13">
        <v>86.949996999999996</v>
      </c>
      <c r="E92" s="13">
        <v>87.18</v>
      </c>
      <c r="F92" s="13">
        <v>2509800</v>
      </c>
      <c r="G92" s="13">
        <v>74.748990000000006</v>
      </c>
      <c r="H92" s="21">
        <f t="shared" si="5"/>
        <v>-1.604579824830879E-3</v>
      </c>
      <c r="I92" s="30">
        <f t="shared" si="3"/>
        <v>-1.604579824830879E-3</v>
      </c>
      <c r="S92" s="37">
        <v>2168.4799800000001</v>
      </c>
      <c r="T92" s="30">
        <f t="shared" si="4"/>
        <v>-3.0160188196025378E-3</v>
      </c>
    </row>
    <row r="93" spans="1:20">
      <c r="A93" s="14">
        <v>41012</v>
      </c>
      <c r="B93" s="13">
        <v>86.910004000000001</v>
      </c>
      <c r="C93" s="13">
        <v>87.139999000000003</v>
      </c>
      <c r="D93" s="13">
        <v>86.029999000000004</v>
      </c>
      <c r="E93" s="13">
        <v>86.32</v>
      </c>
      <c r="F93" s="13">
        <v>2737800</v>
      </c>
      <c r="G93" s="13">
        <v>74.011617000000001</v>
      </c>
      <c r="H93" s="21">
        <f t="shared" si="5"/>
        <v>-9.9136331042591012E-3</v>
      </c>
      <c r="I93" s="30">
        <f t="shared" si="3"/>
        <v>-9.9136331042591012E-3</v>
      </c>
      <c r="S93" s="37">
        <v>2175.030029</v>
      </c>
      <c r="T93" s="30">
        <f t="shared" si="4"/>
        <v>4.543626595285696E-3</v>
      </c>
    </row>
    <row r="94" spans="1:20">
      <c r="A94" s="14">
        <v>41015</v>
      </c>
      <c r="B94" s="13">
        <v>86.660004000000001</v>
      </c>
      <c r="C94" s="13">
        <v>87.120002999999997</v>
      </c>
      <c r="D94" s="13">
        <v>86.300003000000004</v>
      </c>
      <c r="E94" s="13">
        <v>86.879997000000003</v>
      </c>
      <c r="F94" s="13">
        <v>1956700</v>
      </c>
      <c r="G94" s="13">
        <v>74.491764000000003</v>
      </c>
      <c r="H94" s="21">
        <f t="shared" si="5"/>
        <v>6.4665015692373347E-3</v>
      </c>
      <c r="I94" s="30">
        <f t="shared" si="3"/>
        <v>6.4665015692373347E-3</v>
      </c>
      <c r="S94" s="37">
        <v>2165.169922</v>
      </c>
      <c r="T94" s="30">
        <f t="shared" si="4"/>
        <v>-3.6190700145063283E-3</v>
      </c>
    </row>
    <row r="95" spans="1:20">
      <c r="A95" s="14">
        <v>41016</v>
      </c>
      <c r="B95" s="13">
        <v>87.169998000000007</v>
      </c>
      <c r="C95" s="13">
        <v>87.860000999999997</v>
      </c>
      <c r="D95" s="13">
        <v>87.139999000000003</v>
      </c>
      <c r="E95" s="13">
        <v>87.669998000000007</v>
      </c>
      <c r="F95" s="13">
        <v>1732900</v>
      </c>
      <c r="G95" s="13">
        <v>75.169118999999995</v>
      </c>
      <c r="H95" s="21">
        <f t="shared" si="5"/>
        <v>9.0519260807876527E-3</v>
      </c>
      <c r="I95" s="30">
        <f t="shared" si="3"/>
        <v>9.0519260807876527E-3</v>
      </c>
      <c r="S95" s="37">
        <v>2173.0200199999999</v>
      </c>
      <c r="T95" s="30">
        <f t="shared" si="4"/>
        <v>4.2612086686796488E-3</v>
      </c>
    </row>
    <row r="96" spans="1:20">
      <c r="A96" s="14">
        <v>41017</v>
      </c>
      <c r="B96" s="13">
        <v>87.300003000000004</v>
      </c>
      <c r="C96" s="13">
        <v>88.489998</v>
      </c>
      <c r="D96" s="13">
        <v>87.190002000000007</v>
      </c>
      <c r="E96" s="13">
        <v>88.07</v>
      </c>
      <c r="F96" s="13">
        <v>1620100</v>
      </c>
      <c r="G96" s="13">
        <v>75.512084000000002</v>
      </c>
      <c r="H96" s="21">
        <f t="shared" si="5"/>
        <v>4.5522014084074846E-3</v>
      </c>
      <c r="I96" s="30">
        <f t="shared" si="3"/>
        <v>4.5522014084074846E-3</v>
      </c>
      <c r="S96" s="37">
        <v>2163.780029</v>
      </c>
      <c r="T96" s="30">
        <f t="shared" si="4"/>
        <v>-1.4362048323089381E-3</v>
      </c>
    </row>
    <row r="97" spans="1:20">
      <c r="A97" s="14">
        <v>41018</v>
      </c>
      <c r="B97" s="13">
        <v>87.940002000000007</v>
      </c>
      <c r="C97" s="13">
        <v>87.940002000000007</v>
      </c>
      <c r="D97" s="13">
        <v>86.690002000000007</v>
      </c>
      <c r="E97" s="13">
        <v>87.120002999999997</v>
      </c>
      <c r="F97" s="13">
        <v>1762800</v>
      </c>
      <c r="G97" s="13">
        <v>74.697547</v>
      </c>
      <c r="H97" s="21">
        <f t="shared" si="5"/>
        <v>-1.0845442847149358E-2</v>
      </c>
      <c r="I97" s="30">
        <f t="shared" si="3"/>
        <v>-1.0845442847149358E-2</v>
      </c>
      <c r="S97" s="37">
        <v>2166.889893</v>
      </c>
      <c r="T97" s="30">
        <f t="shared" si="4"/>
        <v>2.3794621249798175E-3</v>
      </c>
    </row>
    <row r="98" spans="1:20">
      <c r="A98" s="14">
        <v>41019</v>
      </c>
      <c r="B98" s="13">
        <v>87.379997000000003</v>
      </c>
      <c r="C98" s="13">
        <v>88.07</v>
      </c>
      <c r="D98" s="13">
        <v>87.260002</v>
      </c>
      <c r="E98" s="13">
        <v>87.580001999999993</v>
      </c>
      <c r="F98" s="13">
        <v>2203100</v>
      </c>
      <c r="G98" s="13">
        <v>75.091954999999999</v>
      </c>
      <c r="H98" s="21">
        <f t="shared" si="5"/>
        <v>5.2661756161840557E-3</v>
      </c>
      <c r="I98" s="30">
        <f t="shared" si="3"/>
        <v>5.2661756161840557E-3</v>
      </c>
      <c r="S98" s="37">
        <v>2161.73999</v>
      </c>
      <c r="T98" s="30">
        <f t="shared" si="4"/>
        <v>-9.2937916829076938E-4</v>
      </c>
    </row>
    <row r="99" spans="1:20">
      <c r="A99" s="14">
        <v>41022</v>
      </c>
      <c r="B99" s="13">
        <v>87.220000999999996</v>
      </c>
      <c r="C99" s="13">
        <v>87.300003000000004</v>
      </c>
      <c r="D99" s="13">
        <v>86.389999000000003</v>
      </c>
      <c r="E99" s="13">
        <v>86.620002999999997</v>
      </c>
      <c r="F99" s="13">
        <v>1712500</v>
      </c>
      <c r="G99" s="13">
        <v>74.268842000000006</v>
      </c>
      <c r="H99" s="21">
        <f t="shared" si="5"/>
        <v>-1.1021919397177355E-2</v>
      </c>
      <c r="I99" s="30">
        <f t="shared" si="3"/>
        <v>-1.1021919397177355E-2</v>
      </c>
      <c r="S99" s="37">
        <v>2163.75</v>
      </c>
      <c r="T99" s="30">
        <f t="shared" si="4"/>
        <v>5.2454226347346793E-3</v>
      </c>
    </row>
    <row r="100" spans="1:20">
      <c r="A100" s="14">
        <v>41023</v>
      </c>
      <c r="B100" s="13">
        <v>86.809997999999993</v>
      </c>
      <c r="C100" s="13">
        <v>87.199996999999996</v>
      </c>
      <c r="D100" s="13">
        <v>86.220000999999996</v>
      </c>
      <c r="E100" s="13">
        <v>86.43</v>
      </c>
      <c r="F100" s="13">
        <v>1796800</v>
      </c>
      <c r="G100" s="13">
        <v>74.105931999999996</v>
      </c>
      <c r="H100" s="21">
        <f t="shared" si="5"/>
        <v>-2.195926720858291E-3</v>
      </c>
      <c r="I100" s="30">
        <f t="shared" si="3"/>
        <v>-2.195926720858291E-3</v>
      </c>
      <c r="S100" s="37">
        <v>2152.429932</v>
      </c>
      <c r="T100" s="30">
        <f t="shared" si="4"/>
        <v>1.3475864591820549E-4</v>
      </c>
    </row>
    <row r="101" spans="1:20">
      <c r="A101" s="14">
        <v>41024</v>
      </c>
      <c r="B101" s="13">
        <v>86.769997000000004</v>
      </c>
      <c r="C101" s="13">
        <v>87.449996999999996</v>
      </c>
      <c r="D101" s="13">
        <v>86.519997000000004</v>
      </c>
      <c r="E101" s="13">
        <v>87.279999000000004</v>
      </c>
      <c r="F101" s="13">
        <v>2301900</v>
      </c>
      <c r="G101" s="13">
        <v>74.834728999999996</v>
      </c>
      <c r="H101" s="21">
        <f t="shared" si="5"/>
        <v>9.7864855953609005E-3</v>
      </c>
      <c r="I101" s="30">
        <f t="shared" si="3"/>
        <v>9.7864855953609005E-3</v>
      </c>
      <c r="S101" s="37">
        <v>2152.139893</v>
      </c>
      <c r="T101" s="30">
        <f t="shared" si="4"/>
        <v>6.9848425545492024E-3</v>
      </c>
    </row>
    <row r="102" spans="1:20">
      <c r="A102" s="14">
        <v>41025</v>
      </c>
      <c r="B102" s="13">
        <v>87.260002</v>
      </c>
      <c r="C102" s="13">
        <v>88.459998999999996</v>
      </c>
      <c r="D102" s="13">
        <v>87</v>
      </c>
      <c r="E102" s="13">
        <v>88.080001999999993</v>
      </c>
      <c r="F102" s="13">
        <v>2443100</v>
      </c>
      <c r="G102" s="13">
        <v>75.520660000000007</v>
      </c>
      <c r="H102" s="21">
        <f t="shared" si="5"/>
        <v>9.1241925314769733E-3</v>
      </c>
      <c r="I102" s="30">
        <f t="shared" si="3"/>
        <v>9.1241925314769733E-3</v>
      </c>
      <c r="S102" s="37">
        <v>2137.1599120000001</v>
      </c>
      <c r="T102" s="30">
        <f t="shared" si="4"/>
        <v>3.4028194222132059E-3</v>
      </c>
    </row>
    <row r="103" spans="1:20">
      <c r="A103" s="14">
        <v>41026</v>
      </c>
      <c r="B103" s="13">
        <v>88.389999000000003</v>
      </c>
      <c r="C103" s="13">
        <v>89.220000999999996</v>
      </c>
      <c r="D103" s="13">
        <v>88.139999000000003</v>
      </c>
      <c r="E103" s="13">
        <v>88.690002000000007</v>
      </c>
      <c r="F103" s="13">
        <v>1597500</v>
      </c>
      <c r="G103" s="13">
        <v>76.043679999999995</v>
      </c>
      <c r="H103" s="21">
        <f t="shared" si="5"/>
        <v>6.9016508246362912E-3</v>
      </c>
      <c r="I103" s="30">
        <f t="shared" si="3"/>
        <v>6.9016508246362912E-3</v>
      </c>
      <c r="S103" s="37">
        <v>2129.8999020000001</v>
      </c>
      <c r="T103" s="30">
        <f t="shared" si="4"/>
        <v>1.5138186568454184E-2</v>
      </c>
    </row>
    <row r="104" spans="1:20">
      <c r="A104" s="14">
        <v>41029</v>
      </c>
      <c r="B104" s="13">
        <v>88.699996999999996</v>
      </c>
      <c r="C104" s="13">
        <v>89</v>
      </c>
      <c r="D104" s="13">
        <v>88.129997000000003</v>
      </c>
      <c r="E104" s="13">
        <v>88.18</v>
      </c>
      <c r="F104" s="13">
        <v>1790700</v>
      </c>
      <c r="G104" s="13">
        <v>75.606398999999996</v>
      </c>
      <c r="H104" s="21">
        <f t="shared" si="5"/>
        <v>-5.7669895698473535E-3</v>
      </c>
      <c r="I104" s="30">
        <f t="shared" si="3"/>
        <v>-5.7669895698473535E-3</v>
      </c>
      <c r="S104" s="37">
        <v>2097.8999020000001</v>
      </c>
      <c r="T104" s="30">
        <f t="shared" si="4"/>
        <v>-8.7195782734437023E-4</v>
      </c>
    </row>
    <row r="105" spans="1:20">
      <c r="A105" s="14">
        <v>41030</v>
      </c>
      <c r="B105" s="13">
        <v>86.910004000000001</v>
      </c>
      <c r="C105" s="13">
        <v>88</v>
      </c>
      <c r="D105" s="13">
        <v>86.379997000000003</v>
      </c>
      <c r="E105" s="13">
        <v>86.970000999999996</v>
      </c>
      <c r="F105" s="13">
        <v>2970500</v>
      </c>
      <c r="G105" s="13">
        <v>74.568933999999999</v>
      </c>
      <c r="H105" s="21">
        <f t="shared" si="5"/>
        <v>-1.3816936300114173E-2</v>
      </c>
      <c r="I105" s="30">
        <f t="shared" si="3"/>
        <v>-1.3816936300114173E-2</v>
      </c>
      <c r="S105" s="37">
        <v>2099.7299800000001</v>
      </c>
      <c r="T105" s="30">
        <f t="shared" si="4"/>
        <v>5.3386867527391987E-3</v>
      </c>
    </row>
    <row r="106" spans="1:20">
      <c r="A106" s="14">
        <v>41031</v>
      </c>
      <c r="B106" s="13">
        <v>86.889999000000003</v>
      </c>
      <c r="C106" s="13">
        <v>86.949996999999996</v>
      </c>
      <c r="D106" s="13">
        <v>86.239998</v>
      </c>
      <c r="E106" s="13">
        <v>86.639999000000003</v>
      </c>
      <c r="F106" s="13">
        <v>2432800</v>
      </c>
      <c r="G106" s="13">
        <v>74.285988000000003</v>
      </c>
      <c r="H106" s="21">
        <f t="shared" si="5"/>
        <v>-3.8016390317553166E-3</v>
      </c>
      <c r="I106" s="30">
        <f t="shared" si="3"/>
        <v>-3.8016390317553166E-3</v>
      </c>
      <c r="S106" s="37">
        <v>2088.5500489999999</v>
      </c>
      <c r="T106" s="30">
        <f t="shared" si="4"/>
        <v>-6.8710288215743185E-3</v>
      </c>
    </row>
    <row r="107" spans="1:20">
      <c r="A107" s="14">
        <v>41032</v>
      </c>
      <c r="B107" s="13">
        <v>85.860000999999997</v>
      </c>
      <c r="C107" s="13">
        <v>85.940002000000007</v>
      </c>
      <c r="D107" s="13">
        <v>83.940002000000007</v>
      </c>
      <c r="E107" s="13">
        <v>84.239998</v>
      </c>
      <c r="F107" s="13">
        <v>4696600</v>
      </c>
      <c r="G107" s="13">
        <v>72.228202999999993</v>
      </c>
      <c r="H107" s="21">
        <f t="shared" si="5"/>
        <v>-2.8091754234684636E-2</v>
      </c>
      <c r="I107" s="30">
        <f t="shared" si="3"/>
        <v>-2.8091754234684636E-2</v>
      </c>
      <c r="S107" s="37">
        <v>2102.9499510000001</v>
      </c>
      <c r="T107" s="30">
        <f t="shared" si="4"/>
        <v>1.9467064123035718E-3</v>
      </c>
    </row>
    <row r="108" spans="1:20">
      <c r="A108" s="14">
        <v>41033</v>
      </c>
      <c r="B108" s="13">
        <v>84.209998999999996</v>
      </c>
      <c r="C108" s="13">
        <v>84.43</v>
      </c>
      <c r="D108" s="13">
        <v>83.32</v>
      </c>
      <c r="E108" s="13">
        <v>83.389999000000003</v>
      </c>
      <c r="F108" s="13">
        <v>2796800</v>
      </c>
      <c r="G108" s="13">
        <v>71.499405999999993</v>
      </c>
      <c r="H108" s="21">
        <f t="shared" si="5"/>
        <v>-1.0141450920926524E-2</v>
      </c>
      <c r="I108" s="30">
        <f t="shared" si="3"/>
        <v>-1.0141450920926524E-2</v>
      </c>
      <c r="S108" s="37">
        <v>2098.860107</v>
      </c>
      <c r="T108" s="30">
        <f t="shared" si="4"/>
        <v>1.3473862722098988E-2</v>
      </c>
    </row>
    <row r="109" spans="1:20">
      <c r="A109" s="14">
        <v>41036</v>
      </c>
      <c r="B109" s="13">
        <v>83.379997000000003</v>
      </c>
      <c r="C109" s="13">
        <v>83.739998</v>
      </c>
      <c r="D109" s="13">
        <v>83</v>
      </c>
      <c r="E109" s="13">
        <v>83.150002000000001</v>
      </c>
      <c r="F109" s="13">
        <v>2042900</v>
      </c>
      <c r="G109" s="13">
        <v>71.293628999999996</v>
      </c>
      <c r="H109" s="21">
        <f t="shared" si="5"/>
        <v>-2.8821733839859828E-3</v>
      </c>
      <c r="I109" s="30">
        <f t="shared" si="3"/>
        <v>-2.8821733839859828E-3</v>
      </c>
      <c r="S109" s="37">
        <v>2070.7700199999999</v>
      </c>
      <c r="T109" s="30">
        <f t="shared" si="4"/>
        <v>1.6889243109367773E-2</v>
      </c>
    </row>
    <row r="110" spans="1:20">
      <c r="A110" s="14">
        <v>41037</v>
      </c>
      <c r="B110" s="13">
        <v>83.019997000000004</v>
      </c>
      <c r="C110" s="13">
        <v>83.32</v>
      </c>
      <c r="D110" s="13">
        <v>81.980002999999996</v>
      </c>
      <c r="E110" s="13">
        <v>82.639999000000003</v>
      </c>
      <c r="F110" s="13">
        <v>2609500</v>
      </c>
      <c r="G110" s="13">
        <v>70.856347999999997</v>
      </c>
      <c r="H110" s="21">
        <f t="shared" si="5"/>
        <v>-6.1524087243997362E-3</v>
      </c>
      <c r="I110" s="30">
        <f t="shared" si="3"/>
        <v>-6.1524087243997362E-3</v>
      </c>
      <c r="S110" s="37">
        <v>2036.089966</v>
      </c>
      <c r="T110" s="30">
        <f t="shared" si="4"/>
        <v>1.7614121723580567E-2</v>
      </c>
    </row>
    <row r="111" spans="1:20">
      <c r="A111" s="14">
        <v>41038</v>
      </c>
      <c r="B111" s="13">
        <v>82.220000999999996</v>
      </c>
      <c r="C111" s="13">
        <v>83.099997999999999</v>
      </c>
      <c r="D111" s="13">
        <v>82.099997999999999</v>
      </c>
      <c r="E111" s="13">
        <v>82.620002999999997</v>
      </c>
      <c r="F111" s="13">
        <v>2416000</v>
      </c>
      <c r="G111" s="13">
        <v>70.839202999999998</v>
      </c>
      <c r="H111" s="21">
        <f t="shared" si="5"/>
        <v>-2.4199771923219719E-4</v>
      </c>
      <c r="I111" s="30">
        <f t="shared" si="3"/>
        <v>-2.4199771923219719E-4</v>
      </c>
      <c r="S111" s="37">
        <v>2000.540039</v>
      </c>
      <c r="T111" s="30">
        <f t="shared" si="4"/>
        <v>-1.8262246454750181E-2</v>
      </c>
    </row>
    <row r="112" spans="1:20">
      <c r="A112" s="14">
        <v>41039</v>
      </c>
      <c r="B112" s="13">
        <v>83.400002000000001</v>
      </c>
      <c r="C112" s="13">
        <v>84.360000999999997</v>
      </c>
      <c r="D112" s="13">
        <v>83.110000999999997</v>
      </c>
      <c r="E112" s="13">
        <v>83.879997000000003</v>
      </c>
      <c r="F112" s="13">
        <v>2600000</v>
      </c>
      <c r="G112" s="13">
        <v>71.919534999999996</v>
      </c>
      <c r="H112" s="21">
        <f t="shared" si="5"/>
        <v>1.5135362479694612E-2</v>
      </c>
      <c r="I112" s="30">
        <f t="shared" si="3"/>
        <v>1.5135362479694612E-2</v>
      </c>
      <c r="S112" s="37">
        <v>2037.410034</v>
      </c>
      <c r="T112" s="30">
        <f t="shared" si="4"/>
        <v>-3.6580792723724311E-2</v>
      </c>
    </row>
    <row r="113" spans="1:20">
      <c r="A113" s="14">
        <v>41040</v>
      </c>
      <c r="B113" s="13">
        <v>83.839995999999999</v>
      </c>
      <c r="C113" s="13">
        <v>85.050003000000004</v>
      </c>
      <c r="D113" s="13">
        <v>83.699996999999996</v>
      </c>
      <c r="E113" s="13">
        <v>84.599997999999999</v>
      </c>
      <c r="F113" s="13">
        <v>2863800</v>
      </c>
      <c r="G113" s="13">
        <v>72.536871000000005</v>
      </c>
      <c r="H113" s="21">
        <f t="shared" si="5"/>
        <v>8.5470734770342945E-3</v>
      </c>
      <c r="I113" s="30">
        <f t="shared" si="3"/>
        <v>8.5470734770342945E-3</v>
      </c>
      <c r="S113" s="37">
        <v>2113.320068</v>
      </c>
      <c r="T113" s="30">
        <f t="shared" si="4"/>
        <v>1.3275566984318879E-2</v>
      </c>
    </row>
    <row r="114" spans="1:20">
      <c r="A114" s="14">
        <v>41043</v>
      </c>
      <c r="B114" s="13">
        <v>84.260002</v>
      </c>
      <c r="C114" s="13">
        <v>84.720000999999996</v>
      </c>
      <c r="D114" s="13">
        <v>83.760002</v>
      </c>
      <c r="E114" s="13">
        <v>84.300003000000004</v>
      </c>
      <c r="F114" s="13">
        <v>1656500</v>
      </c>
      <c r="G114" s="13">
        <v>72.279651999999999</v>
      </c>
      <c r="H114" s="21">
        <f t="shared" si="5"/>
        <v>-3.5523469996692554E-3</v>
      </c>
      <c r="I114" s="30">
        <f t="shared" si="3"/>
        <v>-3.5523469996692554E-3</v>
      </c>
      <c r="S114" s="37">
        <v>2085.4499510000001</v>
      </c>
      <c r="T114" s="30">
        <f t="shared" si="4"/>
        <v>-1.6529289144317837E-3</v>
      </c>
    </row>
    <row r="115" spans="1:20">
      <c r="A115" s="14">
        <v>41044</v>
      </c>
      <c r="B115" s="13">
        <v>84.099997999999999</v>
      </c>
      <c r="C115" s="13">
        <v>85.139999000000003</v>
      </c>
      <c r="D115" s="13">
        <v>84.080001999999993</v>
      </c>
      <c r="E115" s="13">
        <v>84.580001999999993</v>
      </c>
      <c r="F115" s="13">
        <v>2165200</v>
      </c>
      <c r="G115" s="13">
        <v>72.519724999999994</v>
      </c>
      <c r="H115" s="21">
        <f t="shared" si="5"/>
        <v>3.3159427195099608E-3</v>
      </c>
      <c r="I115" s="30">
        <f t="shared" si="3"/>
        <v>3.3159427195099608E-3</v>
      </c>
      <c r="S115" s="37">
        <v>2088.8999020000001</v>
      </c>
      <c r="T115" s="30">
        <f t="shared" si="4"/>
        <v>2.7083904396495474E-3</v>
      </c>
    </row>
    <row r="116" spans="1:20">
      <c r="A116" s="14">
        <v>41045</v>
      </c>
      <c r="B116" s="13">
        <v>84.879997000000003</v>
      </c>
      <c r="C116" s="13">
        <v>85.260002</v>
      </c>
      <c r="D116" s="13">
        <v>84.57</v>
      </c>
      <c r="E116" s="13">
        <v>84.910004000000001</v>
      </c>
      <c r="F116" s="13">
        <v>2149600</v>
      </c>
      <c r="G116" s="13">
        <v>72.802672000000001</v>
      </c>
      <c r="H116" s="21">
        <f t="shared" si="5"/>
        <v>3.8940640036972218E-3</v>
      </c>
      <c r="I116" s="30">
        <f t="shared" si="3"/>
        <v>3.8940640036972218E-3</v>
      </c>
      <c r="S116" s="37">
        <v>2083.25</v>
      </c>
      <c r="T116" s="30">
        <f t="shared" si="4"/>
        <v>5.7913826350895967E-3</v>
      </c>
    </row>
    <row r="117" spans="1:20">
      <c r="A117" s="14">
        <v>41046</v>
      </c>
      <c r="B117" s="13">
        <v>84.860000999999997</v>
      </c>
      <c r="C117" s="13">
        <v>85.209998999999996</v>
      </c>
      <c r="D117" s="13">
        <v>83.470000999999996</v>
      </c>
      <c r="E117" s="13">
        <v>83.470000999999996</v>
      </c>
      <c r="F117" s="13">
        <v>2022500</v>
      </c>
      <c r="G117" s="13">
        <v>71.567999999999998</v>
      </c>
      <c r="H117" s="21">
        <f t="shared" si="5"/>
        <v>-1.7104611135301765E-2</v>
      </c>
      <c r="I117" s="30">
        <f t="shared" si="3"/>
        <v>-1.7104611135301765E-2</v>
      </c>
      <c r="S117" s="37">
        <v>2071.219971</v>
      </c>
      <c r="T117" s="30">
        <f t="shared" si="4"/>
        <v>-3.2632838884862482E-3</v>
      </c>
    </row>
    <row r="118" spans="1:20">
      <c r="A118" s="14">
        <v>41047</v>
      </c>
      <c r="B118" s="13">
        <v>83.699996999999996</v>
      </c>
      <c r="C118" s="13">
        <v>84.190002000000007</v>
      </c>
      <c r="D118" s="13">
        <v>82.660004000000001</v>
      </c>
      <c r="E118" s="13">
        <v>82.940002000000007</v>
      </c>
      <c r="F118" s="13">
        <v>3152700</v>
      </c>
      <c r="G118" s="13">
        <v>71.113574</v>
      </c>
      <c r="H118" s="21">
        <f t="shared" si="5"/>
        <v>-6.3698138977502702E-3</v>
      </c>
      <c r="I118" s="30">
        <f t="shared" si="3"/>
        <v>-6.3698138977502702E-3</v>
      </c>
      <c r="S118" s="37">
        <v>2077.98999</v>
      </c>
      <c r="T118" s="30">
        <f t="shared" si="4"/>
        <v>3.1280929982563338E-3</v>
      </c>
    </row>
    <row r="119" spans="1:20">
      <c r="A119" s="14">
        <v>41050</v>
      </c>
      <c r="B119" s="13">
        <v>83.190002000000007</v>
      </c>
      <c r="C119" s="13">
        <v>83.879997000000003</v>
      </c>
      <c r="D119" s="13">
        <v>82.75</v>
      </c>
      <c r="E119" s="13">
        <v>83.730002999999996</v>
      </c>
      <c r="F119" s="13">
        <v>1598800</v>
      </c>
      <c r="G119" s="13">
        <v>71.790927999999994</v>
      </c>
      <c r="H119" s="21">
        <f t="shared" si="5"/>
        <v>9.4798843035491884E-3</v>
      </c>
      <c r="I119" s="30">
        <f t="shared" si="3"/>
        <v>9.4798843035491884E-3</v>
      </c>
      <c r="S119" s="37">
        <v>2071.5</v>
      </c>
      <c r="T119" s="30">
        <f t="shared" si="4"/>
        <v>-1.8424088906440429E-3</v>
      </c>
    </row>
    <row r="120" spans="1:20">
      <c r="A120" s="14">
        <v>41051</v>
      </c>
      <c r="B120" s="13">
        <v>83.470000999999996</v>
      </c>
      <c r="C120" s="13">
        <v>84.260002</v>
      </c>
      <c r="D120" s="13">
        <v>83.010002</v>
      </c>
      <c r="E120" s="13">
        <v>83.379997000000003</v>
      </c>
      <c r="F120" s="13">
        <v>2244800</v>
      </c>
      <c r="G120" s="13">
        <v>71.490830000000003</v>
      </c>
      <c r="H120" s="21">
        <f t="shared" si="5"/>
        <v>-4.1889273695396674E-3</v>
      </c>
      <c r="I120" s="30">
        <f t="shared" si="3"/>
        <v>-4.1889273695396674E-3</v>
      </c>
      <c r="S120" s="37">
        <v>2075.320068</v>
      </c>
      <c r="T120" s="30">
        <f t="shared" si="4"/>
        <v>-1.8005054405386205E-3</v>
      </c>
    </row>
    <row r="121" spans="1:20">
      <c r="A121" s="14">
        <v>41052</v>
      </c>
      <c r="B121" s="13">
        <v>82.980002999999996</v>
      </c>
      <c r="C121" s="13">
        <v>83.360000999999997</v>
      </c>
      <c r="D121" s="13">
        <v>82.260002</v>
      </c>
      <c r="E121" s="13">
        <v>83.309997999999993</v>
      </c>
      <c r="F121" s="13">
        <v>2915900</v>
      </c>
      <c r="G121" s="13">
        <v>71.667181999999997</v>
      </c>
      <c r="H121" s="21">
        <f t="shared" si="5"/>
        <v>2.4637404046230515E-3</v>
      </c>
      <c r="I121" s="30">
        <f t="shared" si="3"/>
        <v>2.4637404046230515E-3</v>
      </c>
      <c r="S121" s="37">
        <v>2079.0600589999999</v>
      </c>
      <c r="T121" s="30">
        <f t="shared" si="4"/>
        <v>-8.1482984228569144E-3</v>
      </c>
    </row>
    <row r="122" spans="1:20">
      <c r="A122" s="14">
        <v>41053</v>
      </c>
      <c r="B122" s="13">
        <v>84.25</v>
      </c>
      <c r="C122" s="13">
        <v>85.269997000000004</v>
      </c>
      <c r="D122" s="13">
        <v>83.480002999999996</v>
      </c>
      <c r="E122" s="13">
        <v>84.480002999999996</v>
      </c>
      <c r="F122" s="13">
        <v>3558300</v>
      </c>
      <c r="G122" s="13">
        <v>72.673676</v>
      </c>
      <c r="H122" s="21">
        <f t="shared" si="5"/>
        <v>1.3946298053358308E-2</v>
      </c>
      <c r="I122" s="30">
        <f t="shared" si="3"/>
        <v>1.3946298053358308E-2</v>
      </c>
      <c r="S122" s="37">
        <v>2096.070068</v>
      </c>
      <c r="T122" s="30">
        <f t="shared" si="4"/>
        <v>-9.2175323600370163E-3</v>
      </c>
    </row>
    <row r="123" spans="1:20">
      <c r="A123" s="14">
        <v>41054</v>
      </c>
      <c r="B123" s="13">
        <v>84.900002000000001</v>
      </c>
      <c r="C123" s="13">
        <v>85.07</v>
      </c>
      <c r="D123" s="13">
        <v>84</v>
      </c>
      <c r="E123" s="13">
        <v>84.480002999999996</v>
      </c>
      <c r="F123" s="13">
        <v>2379600</v>
      </c>
      <c r="G123" s="13">
        <v>72.673676</v>
      </c>
      <c r="H123" s="21">
        <f t="shared" si="5"/>
        <v>0</v>
      </c>
      <c r="I123" s="30">
        <f t="shared" si="3"/>
        <v>0</v>
      </c>
      <c r="S123" s="37">
        <v>2115.4799800000001</v>
      </c>
      <c r="T123" s="30">
        <f t="shared" si="4"/>
        <v>-1.7192357309944891E-3</v>
      </c>
    </row>
    <row r="124" spans="1:20">
      <c r="A124" s="14">
        <v>41058</v>
      </c>
      <c r="B124" s="13">
        <v>85.110000999999997</v>
      </c>
      <c r="C124" s="13">
        <v>86.68</v>
      </c>
      <c r="D124" s="13">
        <v>85.080001999999993</v>
      </c>
      <c r="E124" s="13">
        <v>86.639999000000003</v>
      </c>
      <c r="F124" s="13">
        <v>3151400</v>
      </c>
      <c r="G124" s="13">
        <v>74.531806000000003</v>
      </c>
      <c r="H124" s="21">
        <f t="shared" si="5"/>
        <v>2.5246732268228107E-2</v>
      </c>
      <c r="I124" s="30">
        <f t="shared" si="3"/>
        <v>2.5246732268228107E-2</v>
      </c>
      <c r="S124" s="37">
        <v>2119.1201169999999</v>
      </c>
      <c r="T124" s="30">
        <f t="shared" si="4"/>
        <v>3.3041017947016116E-3</v>
      </c>
    </row>
    <row r="125" spans="1:20">
      <c r="A125" s="14">
        <v>41059</v>
      </c>
      <c r="B125" s="13">
        <v>85.900002000000001</v>
      </c>
      <c r="C125" s="13">
        <v>86.43</v>
      </c>
      <c r="D125" s="13">
        <v>85.769997000000004</v>
      </c>
      <c r="E125" s="13">
        <v>85.809997999999993</v>
      </c>
      <c r="F125" s="13">
        <v>3111900</v>
      </c>
      <c r="G125" s="13">
        <v>73.817798999999994</v>
      </c>
      <c r="H125" s="21">
        <f t="shared" si="5"/>
        <v>-9.6260790636919381E-3</v>
      </c>
      <c r="I125" s="30">
        <f t="shared" si="3"/>
        <v>-9.6260790636919381E-3</v>
      </c>
      <c r="S125" s="37">
        <v>2112.1298830000001</v>
      </c>
      <c r="T125" s="30">
        <f t="shared" si="4"/>
        <v>1.2886157698214313E-3</v>
      </c>
    </row>
    <row r="126" spans="1:20">
      <c r="A126" s="14">
        <v>41060</v>
      </c>
      <c r="B126" s="13">
        <v>85.589995999999999</v>
      </c>
      <c r="C126" s="13">
        <v>87.050003000000004</v>
      </c>
      <c r="D126" s="13">
        <v>85.580001999999993</v>
      </c>
      <c r="E126" s="13">
        <v>86.389999000000003</v>
      </c>
      <c r="F126" s="13">
        <v>3564700</v>
      </c>
      <c r="G126" s="13">
        <v>74.316744</v>
      </c>
      <c r="H126" s="21">
        <f t="shared" si="5"/>
        <v>6.73640160762644E-3</v>
      </c>
      <c r="I126" s="30">
        <f t="shared" si="3"/>
        <v>6.73640160762644E-3</v>
      </c>
      <c r="S126" s="37">
        <v>2109.4099120000001</v>
      </c>
      <c r="T126" s="30">
        <f t="shared" si="4"/>
        <v>4.8853283781898054E-3</v>
      </c>
    </row>
    <row r="127" spans="1:20">
      <c r="A127" s="14">
        <v>41061</v>
      </c>
      <c r="B127" s="13">
        <v>86</v>
      </c>
      <c r="C127" s="13">
        <v>86.160004000000001</v>
      </c>
      <c r="D127" s="13">
        <v>85.169998000000007</v>
      </c>
      <c r="E127" s="13">
        <v>85.489998</v>
      </c>
      <c r="F127" s="13">
        <v>3096100</v>
      </c>
      <c r="G127" s="13">
        <v>73.542520999999994</v>
      </c>
      <c r="H127" s="21">
        <f t="shared" si="5"/>
        <v>-1.04725270477538E-2</v>
      </c>
      <c r="I127" s="30">
        <f t="shared" si="3"/>
        <v>-1.04725270477538E-2</v>
      </c>
      <c r="S127" s="37">
        <v>2099.1298830000001</v>
      </c>
      <c r="T127" s="30">
        <f t="shared" si="4"/>
        <v>-2.9160622587003754E-3</v>
      </c>
    </row>
    <row r="128" spans="1:20">
      <c r="A128" s="14">
        <v>41064</v>
      </c>
      <c r="B128" s="13">
        <v>85.440002000000007</v>
      </c>
      <c r="C128" s="13">
        <v>86.599997999999999</v>
      </c>
      <c r="D128" s="13">
        <v>85.370002999999997</v>
      </c>
      <c r="E128" s="13">
        <v>86.559997999999993</v>
      </c>
      <c r="F128" s="13">
        <v>2404300</v>
      </c>
      <c r="G128" s="13">
        <v>74.462985000000003</v>
      </c>
      <c r="H128" s="21">
        <f t="shared" si="5"/>
        <v>1.2438400330096114E-2</v>
      </c>
      <c r="I128" s="30">
        <f t="shared" si="3"/>
        <v>1.2438400330096114E-2</v>
      </c>
      <c r="S128" s="37">
        <v>2105.26001</v>
      </c>
      <c r="T128" s="30">
        <f t="shared" si="4"/>
        <v>2.820696337857359E-3</v>
      </c>
    </row>
    <row r="129" spans="1:20">
      <c r="A129" s="14">
        <v>41065</v>
      </c>
      <c r="B129" s="13">
        <v>86.290001000000004</v>
      </c>
      <c r="C129" s="13">
        <v>86.959998999999996</v>
      </c>
      <c r="D129" s="13">
        <v>85.739998</v>
      </c>
      <c r="E129" s="13">
        <v>86.769997000000004</v>
      </c>
      <c r="F129" s="13">
        <v>2143800</v>
      </c>
      <c r="G129" s="13">
        <v>74.643636000000001</v>
      </c>
      <c r="H129" s="21">
        <f t="shared" si="5"/>
        <v>2.423112899737203E-3</v>
      </c>
      <c r="I129" s="30">
        <f t="shared" si="3"/>
        <v>2.423112899737203E-3</v>
      </c>
      <c r="S129" s="37">
        <v>2099.330078</v>
      </c>
      <c r="T129" s="30">
        <f t="shared" si="4"/>
        <v>1.1343986763476727E-3</v>
      </c>
    </row>
    <row r="130" spans="1:20">
      <c r="A130" s="14">
        <v>41066</v>
      </c>
      <c r="B130" s="13">
        <v>86.989998</v>
      </c>
      <c r="C130" s="13">
        <v>87.830001999999993</v>
      </c>
      <c r="D130" s="13">
        <v>86.879997000000003</v>
      </c>
      <c r="E130" s="13">
        <v>87.779999000000004</v>
      </c>
      <c r="F130" s="13">
        <v>2187100</v>
      </c>
      <c r="G130" s="13">
        <v>75.512486999999993</v>
      </c>
      <c r="H130" s="21">
        <f t="shared" si="5"/>
        <v>1.1572764128941941E-2</v>
      </c>
      <c r="I130" s="30">
        <f t="shared" ref="I130:I193" si="6">H130</f>
        <v>1.1572764128941941E-2</v>
      </c>
      <c r="S130" s="37">
        <v>2096.9499510000001</v>
      </c>
      <c r="T130" s="30">
        <f t="shared" si="4"/>
        <v>-1.0057688960932291E-3</v>
      </c>
    </row>
    <row r="131" spans="1:20">
      <c r="A131" s="14">
        <v>41067</v>
      </c>
      <c r="B131" s="13">
        <v>88.050003000000004</v>
      </c>
      <c r="C131" s="13">
        <v>88.699996999999996</v>
      </c>
      <c r="D131" s="13">
        <v>87.949996999999996</v>
      </c>
      <c r="E131" s="13">
        <v>88.129997000000003</v>
      </c>
      <c r="F131" s="13">
        <v>1909700</v>
      </c>
      <c r="G131" s="13">
        <v>75.813571999999994</v>
      </c>
      <c r="H131" s="21">
        <f t="shared" si="5"/>
        <v>3.9792934447732938E-3</v>
      </c>
      <c r="I131" s="30">
        <f t="shared" si="6"/>
        <v>3.9792934447732938E-3</v>
      </c>
      <c r="S131" s="37">
        <v>2099.0600589999999</v>
      </c>
      <c r="T131" s="30">
        <f t="shared" ref="T131:T194" si="7">LN(S131/S132)</f>
        <v>4.2776949685127815E-3</v>
      </c>
    </row>
    <row r="132" spans="1:20">
      <c r="A132" s="14">
        <v>41068</v>
      </c>
      <c r="B132" s="13">
        <v>88.010002</v>
      </c>
      <c r="C132" s="13">
        <v>89.199996999999996</v>
      </c>
      <c r="D132" s="13">
        <v>87.699996999999996</v>
      </c>
      <c r="E132" s="13">
        <v>88.739998</v>
      </c>
      <c r="F132" s="13">
        <v>1888800</v>
      </c>
      <c r="G132" s="13">
        <v>76.338324</v>
      </c>
      <c r="H132" s="21">
        <f t="shared" ref="H132:H195" si="8">LN(G132/G131)</f>
        <v>6.8977659089301813E-3</v>
      </c>
      <c r="I132" s="30">
        <f t="shared" si="6"/>
        <v>6.8977659089301813E-3</v>
      </c>
      <c r="S132" s="37">
        <v>2090.1000979999999</v>
      </c>
      <c r="T132" s="30">
        <f t="shared" si="7"/>
        <v>-2.1046585556623991E-4</v>
      </c>
    </row>
    <row r="133" spans="1:20">
      <c r="A133" s="14">
        <v>41071</v>
      </c>
      <c r="B133" s="13">
        <v>89.059997999999993</v>
      </c>
      <c r="C133" s="13">
        <v>89.150002000000001</v>
      </c>
      <c r="D133" s="13">
        <v>87.839995999999999</v>
      </c>
      <c r="E133" s="13">
        <v>87.910004000000001</v>
      </c>
      <c r="F133" s="13">
        <v>1569500</v>
      </c>
      <c r="G133" s="13">
        <v>75.624324000000001</v>
      </c>
      <c r="H133" s="21">
        <f t="shared" si="8"/>
        <v>-9.3971151935417011E-3</v>
      </c>
      <c r="I133" s="30">
        <f t="shared" si="6"/>
        <v>-9.3971151935417011E-3</v>
      </c>
      <c r="S133" s="37">
        <v>2090.540039</v>
      </c>
      <c r="T133" s="30">
        <f t="shared" si="7"/>
        <v>6.9505294260036226E-3</v>
      </c>
    </row>
    <row r="134" spans="1:20">
      <c r="A134" s="14">
        <v>41072</v>
      </c>
      <c r="B134" s="13">
        <v>88.239998</v>
      </c>
      <c r="C134" s="13">
        <v>88.559997999999993</v>
      </c>
      <c r="D134" s="13">
        <v>87.580001999999993</v>
      </c>
      <c r="E134" s="13">
        <v>88.5</v>
      </c>
      <c r="F134" s="13">
        <v>1822500</v>
      </c>
      <c r="G134" s="13">
        <v>76.131866000000002</v>
      </c>
      <c r="H134" s="21">
        <f t="shared" si="8"/>
        <v>6.6889382550324832E-3</v>
      </c>
      <c r="I134" s="30">
        <f t="shared" si="6"/>
        <v>6.6889382550324832E-3</v>
      </c>
      <c r="S134" s="37">
        <v>2076.0600589999999</v>
      </c>
      <c r="T134" s="30">
        <f t="shared" si="7"/>
        <v>1.3588637760190403E-2</v>
      </c>
    </row>
    <row r="135" spans="1:20">
      <c r="A135" s="14">
        <v>41073</v>
      </c>
      <c r="B135" s="13">
        <v>88.110000999999997</v>
      </c>
      <c r="C135" s="13">
        <v>88.410004000000001</v>
      </c>
      <c r="D135" s="13">
        <v>87.25</v>
      </c>
      <c r="E135" s="13">
        <v>87.43</v>
      </c>
      <c r="F135" s="13">
        <v>1405000</v>
      </c>
      <c r="G135" s="13">
        <v>75.211402000000007</v>
      </c>
      <c r="H135" s="21">
        <f t="shared" si="8"/>
        <v>-1.2164073920396687E-2</v>
      </c>
      <c r="I135" s="30">
        <f t="shared" si="6"/>
        <v>-1.2164073920396687E-2</v>
      </c>
      <c r="S135" s="37">
        <v>2048.040039</v>
      </c>
      <c r="T135" s="30">
        <f t="shared" si="7"/>
        <v>-2.0876364235120157E-3</v>
      </c>
    </row>
    <row r="136" spans="1:20">
      <c r="A136" s="14">
        <v>41074</v>
      </c>
      <c r="B136" s="13">
        <v>87.849997999999999</v>
      </c>
      <c r="C136" s="13">
        <v>90.080001999999993</v>
      </c>
      <c r="D136" s="13">
        <v>87.809997999999993</v>
      </c>
      <c r="E136" s="13">
        <v>89.830001999999993</v>
      </c>
      <c r="F136" s="13">
        <v>3117300</v>
      </c>
      <c r="G136" s="13">
        <v>77.275996000000006</v>
      </c>
      <c r="H136" s="21">
        <f t="shared" si="8"/>
        <v>2.7080535165078318E-2</v>
      </c>
      <c r="I136" s="30">
        <f t="shared" si="6"/>
        <v>2.7080535165078318E-2</v>
      </c>
      <c r="S136" s="37">
        <v>2052.320068</v>
      </c>
      <c r="T136" s="30">
        <f t="shared" si="7"/>
        <v>6.0014590783345695E-3</v>
      </c>
    </row>
    <row r="137" spans="1:20">
      <c r="A137" s="14">
        <v>41075</v>
      </c>
      <c r="B137" s="13">
        <v>90.349997999999999</v>
      </c>
      <c r="C137" s="13">
        <v>91.639999000000003</v>
      </c>
      <c r="D137" s="13">
        <v>90.089995999999999</v>
      </c>
      <c r="E137" s="13">
        <v>91.440002000000007</v>
      </c>
      <c r="F137" s="13">
        <v>3911800</v>
      </c>
      <c r="G137" s="13">
        <v>78.660995</v>
      </c>
      <c r="H137" s="21">
        <f t="shared" si="8"/>
        <v>1.7764039332933922E-2</v>
      </c>
      <c r="I137" s="30">
        <f t="shared" si="6"/>
        <v>1.7764039332933922E-2</v>
      </c>
      <c r="S137" s="37">
        <v>2040.040039</v>
      </c>
      <c r="T137" s="30">
        <f t="shared" si="7"/>
        <v>-3.7135946105880755E-3</v>
      </c>
    </row>
    <row r="138" spans="1:20">
      <c r="A138" s="14">
        <v>41078</v>
      </c>
      <c r="B138" s="13">
        <v>91.370002999999997</v>
      </c>
      <c r="C138" s="13">
        <v>92.089995999999999</v>
      </c>
      <c r="D138" s="13">
        <v>91.010002</v>
      </c>
      <c r="E138" s="13">
        <v>92.029999000000004</v>
      </c>
      <c r="F138" s="13">
        <v>1570900</v>
      </c>
      <c r="G138" s="13">
        <v>79.168537000000001</v>
      </c>
      <c r="H138" s="21">
        <f t="shared" si="8"/>
        <v>6.4315434899453365E-3</v>
      </c>
      <c r="I138" s="30">
        <f t="shared" si="6"/>
        <v>6.4315434899453365E-3</v>
      </c>
      <c r="S138" s="37">
        <v>2047.630005</v>
      </c>
      <c r="T138" s="30">
        <f t="shared" si="7"/>
        <v>2.0515771310288176E-4</v>
      </c>
    </row>
    <row r="139" spans="1:20">
      <c r="A139" s="14">
        <v>41079</v>
      </c>
      <c r="B139" s="13">
        <v>91.93</v>
      </c>
      <c r="C139" s="13">
        <v>92.669998000000007</v>
      </c>
      <c r="D139" s="13">
        <v>91.440002000000007</v>
      </c>
      <c r="E139" s="13">
        <v>91.860000999999997</v>
      </c>
      <c r="F139" s="13">
        <v>1821400</v>
      </c>
      <c r="G139" s="13">
        <v>79.022296999999995</v>
      </c>
      <c r="H139" s="21">
        <f t="shared" si="8"/>
        <v>-1.8489066396803042E-3</v>
      </c>
      <c r="I139" s="30">
        <f t="shared" si="6"/>
        <v>-1.8489066396803042E-3</v>
      </c>
      <c r="S139" s="37">
        <v>2047.209961</v>
      </c>
      <c r="T139" s="30">
        <f t="shared" si="7"/>
        <v>-9.4558634687098679E-3</v>
      </c>
    </row>
    <row r="140" spans="1:20">
      <c r="A140" s="14">
        <v>41080</v>
      </c>
      <c r="B140" s="13">
        <v>91.68</v>
      </c>
      <c r="C140" s="13">
        <v>91.93</v>
      </c>
      <c r="D140" s="13">
        <v>90.870002999999997</v>
      </c>
      <c r="E140" s="13">
        <v>91.489998</v>
      </c>
      <c r="F140" s="13">
        <v>1929900</v>
      </c>
      <c r="G140" s="13">
        <v>78.704003</v>
      </c>
      <c r="H140" s="21">
        <f t="shared" si="8"/>
        <v>-4.036034980504844E-3</v>
      </c>
      <c r="I140" s="30">
        <f t="shared" si="6"/>
        <v>-4.036034980504844E-3</v>
      </c>
      <c r="S140" s="37">
        <v>2066.6599120000001</v>
      </c>
      <c r="T140" s="30">
        <f t="shared" si="7"/>
        <v>9.7489765084672747E-3</v>
      </c>
    </row>
    <row r="141" spans="1:20">
      <c r="A141" s="14">
        <v>41081</v>
      </c>
      <c r="B141" s="13">
        <v>91.5</v>
      </c>
      <c r="C141" s="13">
        <v>92.349997999999999</v>
      </c>
      <c r="D141" s="13">
        <v>90.279999000000004</v>
      </c>
      <c r="E141" s="13">
        <v>90.400002000000001</v>
      </c>
      <c r="F141" s="13">
        <v>2631700</v>
      </c>
      <c r="G141" s="13">
        <v>77.766336999999993</v>
      </c>
      <c r="H141" s="21">
        <f t="shared" si="8"/>
        <v>-1.1985366997222961E-2</v>
      </c>
      <c r="I141" s="30">
        <f t="shared" si="6"/>
        <v>-1.1985366997222961E-2</v>
      </c>
      <c r="S141" s="37">
        <v>2046.6099850000001</v>
      </c>
      <c r="T141" s="30">
        <f t="shared" si="7"/>
        <v>-8.514434129144554E-3</v>
      </c>
    </row>
    <row r="142" spans="1:20">
      <c r="A142" s="14">
        <v>41082</v>
      </c>
      <c r="B142" s="13">
        <v>90.790001000000004</v>
      </c>
      <c r="C142" s="13">
        <v>91.290001000000004</v>
      </c>
      <c r="D142" s="13">
        <v>90.419998000000007</v>
      </c>
      <c r="E142" s="13">
        <v>90.93</v>
      </c>
      <c r="F142" s="13">
        <v>1539800</v>
      </c>
      <c r="G142" s="13">
        <v>78.222267000000002</v>
      </c>
      <c r="H142" s="21">
        <f t="shared" si="8"/>
        <v>5.8457000915772455E-3</v>
      </c>
      <c r="I142" s="30">
        <f t="shared" si="6"/>
        <v>5.8457000915772455E-3</v>
      </c>
      <c r="S142" s="37">
        <v>2064.110107</v>
      </c>
      <c r="T142" s="30">
        <f t="shared" si="7"/>
        <v>-1.6947950262444553E-4</v>
      </c>
    </row>
    <row r="143" spans="1:20">
      <c r="A143" s="14">
        <v>41085</v>
      </c>
      <c r="B143" s="13">
        <v>90.75</v>
      </c>
      <c r="C143" s="13">
        <v>91.25</v>
      </c>
      <c r="D143" s="13">
        <v>90.389999000000003</v>
      </c>
      <c r="E143" s="13">
        <v>90.870002999999997</v>
      </c>
      <c r="F143" s="13">
        <v>1592600</v>
      </c>
      <c r="G143" s="13">
        <v>78.170653999999999</v>
      </c>
      <c r="H143" s="21">
        <f t="shared" si="8"/>
        <v>-6.6004268663542517E-4</v>
      </c>
      <c r="I143" s="30">
        <f t="shared" si="6"/>
        <v>-6.6004268663542517E-4</v>
      </c>
      <c r="S143" s="37">
        <v>2064.459961</v>
      </c>
      <c r="T143" s="30">
        <f t="shared" si="7"/>
        <v>-9.6075230499917813E-3</v>
      </c>
    </row>
    <row r="144" spans="1:20">
      <c r="A144" s="14">
        <v>41086</v>
      </c>
      <c r="B144" s="13">
        <v>91.150002000000001</v>
      </c>
      <c r="C144" s="13">
        <v>91.790001000000004</v>
      </c>
      <c r="D144" s="13">
        <v>90.699996999999996</v>
      </c>
      <c r="E144" s="13">
        <v>91.690002000000007</v>
      </c>
      <c r="F144" s="13">
        <v>2600100</v>
      </c>
      <c r="G144" s="13">
        <v>78.876056000000005</v>
      </c>
      <c r="H144" s="21">
        <f t="shared" si="8"/>
        <v>8.9834004661326818E-3</v>
      </c>
      <c r="I144" s="30">
        <f t="shared" si="6"/>
        <v>8.9834004661326818E-3</v>
      </c>
      <c r="S144" s="37">
        <v>2084.389893</v>
      </c>
      <c r="T144" s="30">
        <f t="shared" si="7"/>
        <v>1.2406365635768817E-2</v>
      </c>
    </row>
    <row r="145" spans="1:20">
      <c r="A145" s="14">
        <v>41087</v>
      </c>
      <c r="B145" s="13">
        <v>91.980002999999996</v>
      </c>
      <c r="C145" s="13">
        <v>92.209998999999996</v>
      </c>
      <c r="D145" s="13">
        <v>91</v>
      </c>
      <c r="E145" s="13">
        <v>91.32</v>
      </c>
      <c r="F145" s="13">
        <v>2087600</v>
      </c>
      <c r="G145" s="13">
        <v>78.557762999999994</v>
      </c>
      <c r="H145" s="21">
        <f t="shared" si="8"/>
        <v>-4.0435204544664975E-3</v>
      </c>
      <c r="I145" s="30">
        <f t="shared" si="6"/>
        <v>-4.0435204544664975E-3</v>
      </c>
      <c r="S145" s="37">
        <v>2058.6899410000001</v>
      </c>
      <c r="T145" s="30">
        <f t="shared" si="7"/>
        <v>7.532129051973039E-4</v>
      </c>
    </row>
    <row r="146" spans="1:20">
      <c r="A146" s="14">
        <v>41088</v>
      </c>
      <c r="B146" s="13">
        <v>90.830001999999993</v>
      </c>
      <c r="C146" s="13">
        <v>93</v>
      </c>
      <c r="D146" s="13">
        <v>89.910004000000001</v>
      </c>
      <c r="E146" s="13">
        <v>92.919998000000007</v>
      </c>
      <c r="F146" s="13">
        <v>4408300</v>
      </c>
      <c r="G146" s="13">
        <v>79.934156999999999</v>
      </c>
      <c r="H146" s="21">
        <f t="shared" si="8"/>
        <v>1.7369069702692301E-2</v>
      </c>
      <c r="I146" s="30">
        <f t="shared" si="6"/>
        <v>1.7369069702692301E-2</v>
      </c>
      <c r="S146" s="37">
        <v>2057.139893</v>
      </c>
      <c r="T146" s="30">
        <f t="shared" si="7"/>
        <v>3.1696106671955265E-3</v>
      </c>
    </row>
    <row r="147" spans="1:20">
      <c r="A147" s="14">
        <v>41089</v>
      </c>
      <c r="B147" s="13">
        <v>93.510002</v>
      </c>
      <c r="C147" s="13">
        <v>95.110000999999997</v>
      </c>
      <c r="D147" s="13">
        <v>93.43</v>
      </c>
      <c r="E147" s="13">
        <v>95</v>
      </c>
      <c r="F147" s="13">
        <v>3438000</v>
      </c>
      <c r="G147" s="13">
        <v>81.723472000000001</v>
      </c>
      <c r="H147" s="21">
        <f t="shared" si="8"/>
        <v>2.2137997293732368E-2</v>
      </c>
      <c r="I147" s="30">
        <f t="shared" si="6"/>
        <v>2.2137997293732368E-2</v>
      </c>
      <c r="S147" s="37">
        <v>2050.6298830000001</v>
      </c>
      <c r="T147" s="30">
        <f t="shared" si="7"/>
        <v>-2.3903650994534542E-4</v>
      </c>
    </row>
    <row r="148" spans="1:20">
      <c r="A148" s="14">
        <v>41092</v>
      </c>
      <c r="B148" s="13">
        <v>95</v>
      </c>
      <c r="C148" s="13">
        <v>95.550003000000004</v>
      </c>
      <c r="D148" s="13">
        <v>94.230002999999996</v>
      </c>
      <c r="E148" s="13">
        <v>94.400002000000001</v>
      </c>
      <c r="F148" s="13">
        <v>2279300</v>
      </c>
      <c r="G148" s="13">
        <v>81.207324999999997</v>
      </c>
      <c r="H148" s="21">
        <f t="shared" si="8"/>
        <v>-6.3358031276781225E-3</v>
      </c>
      <c r="I148" s="30">
        <f t="shared" si="6"/>
        <v>-6.3358031276781225E-3</v>
      </c>
      <c r="S148" s="37">
        <v>2051.1201169999999</v>
      </c>
      <c r="T148" s="30">
        <f t="shared" si="7"/>
        <v>-5.9545827060152288E-3</v>
      </c>
    </row>
    <row r="149" spans="1:20">
      <c r="A149" s="14">
        <v>41093</v>
      </c>
      <c r="B149" s="13">
        <v>94.510002</v>
      </c>
      <c r="C149" s="13">
        <v>94.620002999999997</v>
      </c>
      <c r="D149" s="13">
        <v>94.099997999999999</v>
      </c>
      <c r="E149" s="13">
        <v>94.419998000000007</v>
      </c>
      <c r="F149" s="13">
        <v>1120600</v>
      </c>
      <c r="G149" s="13">
        <v>81.224526999999995</v>
      </c>
      <c r="H149" s="21">
        <f t="shared" si="8"/>
        <v>2.1180574933433256E-4</v>
      </c>
      <c r="I149" s="30">
        <f t="shared" si="6"/>
        <v>2.1180574933433256E-4</v>
      </c>
      <c r="S149" s="37">
        <v>2063.3701169999999</v>
      </c>
      <c r="T149" s="30">
        <f t="shared" si="7"/>
        <v>-8.7144996519244577E-3</v>
      </c>
    </row>
    <row r="150" spans="1:20">
      <c r="A150" s="14">
        <v>41095</v>
      </c>
      <c r="B150" s="13">
        <v>93.459998999999996</v>
      </c>
      <c r="C150" s="13">
        <v>94.529999000000004</v>
      </c>
      <c r="D150" s="13">
        <v>93.440002000000007</v>
      </c>
      <c r="E150" s="13">
        <v>94</v>
      </c>
      <c r="F150" s="13">
        <v>1902200</v>
      </c>
      <c r="G150" s="13">
        <v>80.863225</v>
      </c>
      <c r="H150" s="21">
        <f t="shared" si="8"/>
        <v>-4.4581110409727476E-3</v>
      </c>
      <c r="I150" s="30">
        <f t="shared" si="6"/>
        <v>-4.4581110409727476E-3</v>
      </c>
      <c r="S150" s="37">
        <v>2081.429932</v>
      </c>
      <c r="T150" s="30">
        <f t="shared" si="7"/>
        <v>7.7796067866815026E-3</v>
      </c>
    </row>
    <row r="151" spans="1:20">
      <c r="A151" s="14">
        <v>41096</v>
      </c>
      <c r="B151" s="13">
        <v>94.059997999999993</v>
      </c>
      <c r="C151" s="13">
        <v>94.699996999999996</v>
      </c>
      <c r="D151" s="13">
        <v>93.459998999999996</v>
      </c>
      <c r="E151" s="13">
        <v>93.68</v>
      </c>
      <c r="F151" s="13">
        <v>1722000</v>
      </c>
      <c r="G151" s="13">
        <v>80.587946000000002</v>
      </c>
      <c r="H151" s="21">
        <f t="shared" si="8"/>
        <v>-3.4100621884906954E-3</v>
      </c>
      <c r="I151" s="30">
        <f t="shared" si="6"/>
        <v>-3.4100621884906954E-3</v>
      </c>
      <c r="S151" s="37">
        <v>2065.3000489999999</v>
      </c>
      <c r="T151" s="30">
        <f t="shared" si="7"/>
        <v>-5.0759493430435152E-3</v>
      </c>
    </row>
    <row r="152" spans="1:20">
      <c r="A152" s="14">
        <v>41099</v>
      </c>
      <c r="B152" s="13">
        <v>94</v>
      </c>
      <c r="C152" s="13">
        <v>94.339995999999999</v>
      </c>
      <c r="D152" s="13">
        <v>93.18</v>
      </c>
      <c r="E152" s="13">
        <v>93.970000999999996</v>
      </c>
      <c r="F152" s="13">
        <v>1511300</v>
      </c>
      <c r="G152" s="13">
        <v>80.837418999999997</v>
      </c>
      <c r="H152" s="21">
        <f t="shared" si="8"/>
        <v>3.0908797835140652E-3</v>
      </c>
      <c r="I152" s="30">
        <f t="shared" si="6"/>
        <v>3.0908797835140652E-3</v>
      </c>
      <c r="S152" s="37">
        <v>2075.8100589999999</v>
      </c>
      <c r="T152" s="30">
        <f t="shared" si="7"/>
        <v>-9.2736357017856857E-3</v>
      </c>
    </row>
    <row r="153" spans="1:20">
      <c r="A153" s="14">
        <v>41100</v>
      </c>
      <c r="B153" s="13">
        <v>94.470000999999996</v>
      </c>
      <c r="C153" s="13">
        <v>94.75</v>
      </c>
      <c r="D153" s="13">
        <v>93.650002000000001</v>
      </c>
      <c r="E153" s="13">
        <v>93.800003000000004</v>
      </c>
      <c r="F153" s="13">
        <v>1867600</v>
      </c>
      <c r="G153" s="13">
        <v>80.691177999999994</v>
      </c>
      <c r="H153" s="21">
        <f t="shared" si="8"/>
        <v>-1.810713925243978E-3</v>
      </c>
      <c r="I153" s="30">
        <f t="shared" si="6"/>
        <v>-1.810713925243978E-3</v>
      </c>
      <c r="S153" s="37">
        <v>2095.1499020000001</v>
      </c>
      <c r="T153" s="30">
        <f t="shared" si="7"/>
        <v>1.64799402984732E-3</v>
      </c>
    </row>
    <row r="154" spans="1:20">
      <c r="A154" s="14">
        <v>41101</v>
      </c>
      <c r="B154" s="13">
        <v>93.879997000000003</v>
      </c>
      <c r="C154" s="13">
        <v>94.720000999999996</v>
      </c>
      <c r="D154" s="13">
        <v>93.75</v>
      </c>
      <c r="E154" s="13">
        <v>94.5</v>
      </c>
      <c r="F154" s="13">
        <v>2074100</v>
      </c>
      <c r="G154" s="13">
        <v>81.293349000000006</v>
      </c>
      <c r="H154" s="21">
        <f t="shared" si="8"/>
        <v>7.4349542524577332E-3</v>
      </c>
      <c r="I154" s="30">
        <f t="shared" si="6"/>
        <v>7.4349542524577332E-3</v>
      </c>
      <c r="S154" s="37">
        <v>2091.6999510000001</v>
      </c>
      <c r="T154" s="30">
        <f t="shared" si="7"/>
        <v>1.8710001220028356E-3</v>
      </c>
    </row>
    <row r="155" spans="1:20">
      <c r="A155" s="14">
        <v>41102</v>
      </c>
      <c r="B155" s="13">
        <v>94.089995999999999</v>
      </c>
      <c r="C155" s="13">
        <v>94.239998</v>
      </c>
      <c r="D155" s="13">
        <v>93.110000999999997</v>
      </c>
      <c r="E155" s="13">
        <v>94.019997000000004</v>
      </c>
      <c r="F155" s="13">
        <v>1895200</v>
      </c>
      <c r="G155" s="13">
        <v>80.880426999999997</v>
      </c>
      <c r="H155" s="21">
        <f t="shared" si="8"/>
        <v>-5.092350964626814E-3</v>
      </c>
      <c r="I155" s="30">
        <f t="shared" si="6"/>
        <v>-5.092350964626814E-3</v>
      </c>
      <c r="S155" s="37">
        <v>2087.790039</v>
      </c>
      <c r="T155" s="30">
        <f t="shared" si="7"/>
        <v>-1.8136895909355406E-3</v>
      </c>
    </row>
    <row r="156" spans="1:20">
      <c r="A156" s="14">
        <v>41103</v>
      </c>
      <c r="B156" s="13">
        <v>94.110000999999997</v>
      </c>
      <c r="C156" s="13">
        <v>94.970000999999996</v>
      </c>
      <c r="D156" s="13">
        <v>93.739998</v>
      </c>
      <c r="E156" s="13">
        <v>94.809997999999993</v>
      </c>
      <c r="F156" s="13">
        <v>1510000</v>
      </c>
      <c r="G156" s="13">
        <v>81.560023000000001</v>
      </c>
      <c r="H156" s="21">
        <f t="shared" si="8"/>
        <v>8.3673735826051872E-3</v>
      </c>
      <c r="I156" s="30">
        <f t="shared" si="6"/>
        <v>8.3673735826051872E-3</v>
      </c>
      <c r="S156" s="37">
        <v>2091.580078</v>
      </c>
      <c r="T156" s="30">
        <f t="shared" si="7"/>
        <v>4.7858743900950742E-5</v>
      </c>
    </row>
    <row r="157" spans="1:20">
      <c r="A157" s="14">
        <v>41106</v>
      </c>
      <c r="B157" s="13">
        <v>94.540001000000004</v>
      </c>
      <c r="C157" s="13">
        <v>95.360000999999997</v>
      </c>
      <c r="D157" s="13">
        <v>94.099997999999999</v>
      </c>
      <c r="E157" s="13">
        <v>95.150002000000001</v>
      </c>
      <c r="F157" s="13">
        <v>1313900</v>
      </c>
      <c r="G157" s="13">
        <v>81.852511000000007</v>
      </c>
      <c r="H157" s="21">
        <f t="shared" si="8"/>
        <v>3.5797537090257324E-3</v>
      </c>
      <c r="I157" s="30">
        <f t="shared" si="6"/>
        <v>3.5797537090257324E-3</v>
      </c>
      <c r="S157" s="37">
        <v>2091.4799800000001</v>
      </c>
      <c r="T157" s="30">
        <f t="shared" si="7"/>
        <v>-5.2075629179119901E-3</v>
      </c>
    </row>
    <row r="158" spans="1:20">
      <c r="A158" s="14">
        <v>41107</v>
      </c>
      <c r="B158" s="13">
        <v>95.300003000000004</v>
      </c>
      <c r="C158" s="13">
        <v>96.349997999999999</v>
      </c>
      <c r="D158" s="13">
        <v>94.910004000000001</v>
      </c>
      <c r="E158" s="13">
        <v>96.059997999999993</v>
      </c>
      <c r="F158" s="13">
        <v>1767900</v>
      </c>
      <c r="G158" s="13">
        <v>82.635332000000005</v>
      </c>
      <c r="H158" s="21">
        <f t="shared" si="8"/>
        <v>9.5183558365558741E-3</v>
      </c>
      <c r="I158" s="30">
        <f t="shared" si="6"/>
        <v>9.5183558365558741E-3</v>
      </c>
      <c r="S158" s="37">
        <v>2102.3999020000001</v>
      </c>
      <c r="T158" s="30">
        <f t="shared" si="7"/>
        <v>7.6125480391681512E-4</v>
      </c>
    </row>
    <row r="159" spans="1:20">
      <c r="A159" s="14">
        <v>41108</v>
      </c>
      <c r="B159" s="13">
        <v>95.68</v>
      </c>
      <c r="C159" s="13">
        <v>96.43</v>
      </c>
      <c r="D159" s="13">
        <v>95.519997000000004</v>
      </c>
      <c r="E159" s="13">
        <v>95.959998999999996</v>
      </c>
      <c r="F159" s="13">
        <v>1788400</v>
      </c>
      <c r="G159" s="13">
        <v>82.549308999999994</v>
      </c>
      <c r="H159" s="21">
        <f t="shared" si="8"/>
        <v>-1.0415376061082623E-3</v>
      </c>
      <c r="I159" s="30">
        <f t="shared" si="6"/>
        <v>-1.0415376061082623E-3</v>
      </c>
      <c r="S159" s="37">
        <v>2100.8000489999999</v>
      </c>
      <c r="T159" s="30">
        <f t="shared" si="7"/>
        <v>3.0797379324564098E-3</v>
      </c>
    </row>
    <row r="160" spans="1:20">
      <c r="A160" s="14">
        <v>41109</v>
      </c>
      <c r="B160" s="13">
        <v>96.019997000000004</v>
      </c>
      <c r="C160" s="13">
        <v>96.379997000000003</v>
      </c>
      <c r="D160" s="13">
        <v>95.07</v>
      </c>
      <c r="E160" s="13">
        <v>95.949996999999996</v>
      </c>
      <c r="F160" s="13">
        <v>1602300</v>
      </c>
      <c r="G160" s="13">
        <v>82.540704000000005</v>
      </c>
      <c r="H160" s="21">
        <f t="shared" si="8"/>
        <v>-1.0424616064180901E-4</v>
      </c>
      <c r="I160" s="30">
        <f t="shared" si="6"/>
        <v>-1.0424616064180901E-4</v>
      </c>
      <c r="S160" s="37">
        <v>2094.3400879999999</v>
      </c>
      <c r="T160" s="30">
        <f t="shared" si="7"/>
        <v>6.5197258913036061E-3</v>
      </c>
    </row>
    <row r="161" spans="1:20">
      <c r="A161" s="14">
        <v>41110</v>
      </c>
      <c r="B161" s="13">
        <v>95.800003000000004</v>
      </c>
      <c r="C161" s="13">
        <v>96.400002000000001</v>
      </c>
      <c r="D161" s="13">
        <v>95.089995999999999</v>
      </c>
      <c r="E161" s="13">
        <v>95.610000999999997</v>
      </c>
      <c r="F161" s="13">
        <v>2024400</v>
      </c>
      <c r="G161" s="13">
        <v>82.248222999999996</v>
      </c>
      <c r="H161" s="21">
        <f t="shared" si="8"/>
        <v>-3.5497689371561431E-3</v>
      </c>
      <c r="I161" s="30">
        <f t="shared" si="6"/>
        <v>-3.5497689371561431E-3</v>
      </c>
      <c r="S161" s="37">
        <v>2080.7299800000001</v>
      </c>
      <c r="T161" s="30">
        <f t="shared" si="7"/>
        <v>-9.8476965888961271E-4</v>
      </c>
    </row>
    <row r="162" spans="1:20">
      <c r="A162" s="14">
        <v>41113</v>
      </c>
      <c r="B162" s="13">
        <v>95.110000999999997</v>
      </c>
      <c r="C162" s="13">
        <v>95.110000999999997</v>
      </c>
      <c r="D162" s="13">
        <v>93.870002999999997</v>
      </c>
      <c r="E162" s="13">
        <v>94.389999000000003</v>
      </c>
      <c r="F162" s="13">
        <v>1546900</v>
      </c>
      <c r="G162" s="13">
        <v>81.198721000000006</v>
      </c>
      <c r="H162" s="21">
        <f t="shared" si="8"/>
        <v>-1.2842288736817606E-2</v>
      </c>
      <c r="I162" s="30">
        <f t="shared" si="6"/>
        <v>-1.2842288736817606E-2</v>
      </c>
      <c r="S162" s="37">
        <v>2082.780029</v>
      </c>
      <c r="T162" s="30">
        <f t="shared" si="7"/>
        <v>1.7291222756818405E-4</v>
      </c>
    </row>
    <row r="163" spans="1:20">
      <c r="A163" s="14">
        <v>41114</v>
      </c>
      <c r="B163" s="13">
        <v>94.519997000000004</v>
      </c>
      <c r="C163" s="13">
        <v>94.519997000000004</v>
      </c>
      <c r="D163" s="13">
        <v>93.43</v>
      </c>
      <c r="E163" s="13">
        <v>94.080001999999993</v>
      </c>
      <c r="F163" s="13">
        <v>1278300</v>
      </c>
      <c r="G163" s="13">
        <v>80.932046</v>
      </c>
      <c r="H163" s="21">
        <f t="shared" si="8"/>
        <v>-3.2896315168750028E-3</v>
      </c>
      <c r="I163" s="30">
        <f t="shared" si="6"/>
        <v>-3.2896315168750028E-3</v>
      </c>
      <c r="S163" s="37">
        <v>2082.419922</v>
      </c>
      <c r="T163" s="30">
        <f t="shared" si="7"/>
        <v>9.9900696845903383E-3</v>
      </c>
    </row>
    <row r="164" spans="1:20">
      <c r="A164" s="14">
        <v>41115</v>
      </c>
      <c r="B164" s="13">
        <v>94.190002000000007</v>
      </c>
      <c r="C164" s="13">
        <v>94.25</v>
      </c>
      <c r="D164" s="13">
        <v>93.199996999999996</v>
      </c>
      <c r="E164" s="13">
        <v>93.75</v>
      </c>
      <c r="F164" s="13">
        <v>1462300</v>
      </c>
      <c r="G164" s="13">
        <v>80.648162999999997</v>
      </c>
      <c r="H164" s="21">
        <f t="shared" si="8"/>
        <v>-3.5138374167242026E-3</v>
      </c>
      <c r="I164" s="30">
        <f t="shared" si="6"/>
        <v>-3.5138374167242026E-3</v>
      </c>
      <c r="S164" s="37">
        <v>2061.719971</v>
      </c>
      <c r="T164" s="30">
        <f t="shared" si="7"/>
        <v>9.6157541401615809E-3</v>
      </c>
    </row>
    <row r="165" spans="1:20">
      <c r="A165" s="14">
        <v>41116</v>
      </c>
      <c r="B165" s="13">
        <v>94.949996999999996</v>
      </c>
      <c r="C165" s="13">
        <v>96.129997000000003</v>
      </c>
      <c r="D165" s="13">
        <v>94.860000999999997</v>
      </c>
      <c r="E165" s="13">
        <v>95.910004000000001</v>
      </c>
      <c r="F165" s="13">
        <v>1562100</v>
      </c>
      <c r="G165" s="13">
        <v>82.506299999999996</v>
      </c>
      <c r="H165" s="21">
        <f t="shared" si="8"/>
        <v>2.2778627182990771E-2</v>
      </c>
      <c r="I165" s="30">
        <f t="shared" si="6"/>
        <v>2.2778627182990771E-2</v>
      </c>
      <c r="S165" s="37">
        <v>2041.98999</v>
      </c>
      <c r="T165" s="30">
        <f t="shared" si="7"/>
        <v>-2.7435462066001262E-3</v>
      </c>
    </row>
    <row r="166" spans="1:20">
      <c r="A166" s="14">
        <v>41117</v>
      </c>
      <c r="B166" s="13">
        <v>96.150002000000001</v>
      </c>
      <c r="C166" s="13">
        <v>97.760002</v>
      </c>
      <c r="D166" s="13">
        <v>96.07</v>
      </c>
      <c r="E166" s="13">
        <v>97.110000999999997</v>
      </c>
      <c r="F166" s="13">
        <v>1564700</v>
      </c>
      <c r="G166" s="13">
        <v>83.538594000000003</v>
      </c>
      <c r="H166" s="21">
        <f t="shared" si="8"/>
        <v>1.2434074605001316E-2</v>
      </c>
      <c r="I166" s="30">
        <f t="shared" si="6"/>
        <v>1.2434074605001316E-2</v>
      </c>
      <c r="S166" s="37">
        <v>2047.599976</v>
      </c>
      <c r="T166" s="30">
        <f t="shared" si="7"/>
        <v>2.7827028948345474E-3</v>
      </c>
    </row>
    <row r="167" spans="1:20">
      <c r="A167" s="14">
        <v>41120</v>
      </c>
      <c r="B167" s="13">
        <v>97.110000999999997</v>
      </c>
      <c r="C167" s="13">
        <v>97.300003000000004</v>
      </c>
      <c r="D167" s="13">
        <v>96.139999000000003</v>
      </c>
      <c r="E167" s="13">
        <v>96.459998999999996</v>
      </c>
      <c r="F167" s="13">
        <v>1838100</v>
      </c>
      <c r="G167" s="13">
        <v>82.979432000000003</v>
      </c>
      <c r="H167" s="21">
        <f t="shared" si="8"/>
        <v>-6.7159588080485839E-3</v>
      </c>
      <c r="I167" s="30">
        <f t="shared" si="6"/>
        <v>-6.7159588080485839E-3</v>
      </c>
      <c r="S167" s="37">
        <v>2041.910034</v>
      </c>
      <c r="T167" s="30">
        <f t="shared" si="7"/>
        <v>-1.2048074005081098E-2</v>
      </c>
    </row>
    <row r="168" spans="1:20">
      <c r="A168" s="14">
        <v>41121</v>
      </c>
      <c r="B168" s="13">
        <v>96.139999000000003</v>
      </c>
      <c r="C168" s="13">
        <v>96.580001999999993</v>
      </c>
      <c r="D168" s="13">
        <v>95.559997999999993</v>
      </c>
      <c r="E168" s="13">
        <v>96.18</v>
      </c>
      <c r="F168" s="13">
        <v>1361900</v>
      </c>
      <c r="G168" s="13">
        <v>82.738563999999997</v>
      </c>
      <c r="H168" s="21">
        <f t="shared" si="8"/>
        <v>-2.9069645474121015E-3</v>
      </c>
      <c r="I168" s="30">
        <f t="shared" si="6"/>
        <v>-2.9069645474121015E-3</v>
      </c>
      <c r="S168" s="37">
        <v>2066.6599120000001</v>
      </c>
      <c r="T168" s="30">
        <f t="shared" si="7"/>
        <v>1.0452797852349736E-2</v>
      </c>
    </row>
    <row r="169" spans="1:20">
      <c r="A169" s="14">
        <v>41122</v>
      </c>
      <c r="B169" s="13">
        <v>96.43</v>
      </c>
      <c r="C169" s="13">
        <v>97.169998000000007</v>
      </c>
      <c r="D169" s="13">
        <v>95.629997000000003</v>
      </c>
      <c r="E169" s="13">
        <v>95.940002000000007</v>
      </c>
      <c r="F169" s="13">
        <v>2839100</v>
      </c>
      <c r="G169" s="13">
        <v>82.532106999999996</v>
      </c>
      <c r="H169" s="21">
        <f t="shared" si="8"/>
        <v>-2.4984119220173473E-3</v>
      </c>
      <c r="I169" s="30">
        <f t="shared" si="6"/>
        <v>-2.4984119220173473E-3</v>
      </c>
      <c r="S169" s="37">
        <v>2045.170044</v>
      </c>
      <c r="T169" s="30">
        <f t="shared" si="7"/>
        <v>-1.019629847580408E-2</v>
      </c>
    </row>
    <row r="170" spans="1:20">
      <c r="A170" s="14">
        <v>41123</v>
      </c>
      <c r="B170" s="13">
        <v>95.599997999999999</v>
      </c>
      <c r="C170" s="13">
        <v>96.339995999999999</v>
      </c>
      <c r="D170" s="13">
        <v>95</v>
      </c>
      <c r="E170" s="13">
        <v>95.699996999999996</v>
      </c>
      <c r="F170" s="13">
        <v>1373500</v>
      </c>
      <c r="G170" s="13">
        <v>82.325642999999999</v>
      </c>
      <c r="H170" s="21">
        <f t="shared" si="8"/>
        <v>-2.5047546499055878E-3</v>
      </c>
      <c r="I170" s="30">
        <f t="shared" si="6"/>
        <v>-2.5047546499055878E-3</v>
      </c>
      <c r="S170" s="37">
        <v>2066.1298830000001</v>
      </c>
      <c r="T170" s="30">
        <f t="shared" si="7"/>
        <v>-3.2134798118797336E-3</v>
      </c>
    </row>
    <row r="171" spans="1:20">
      <c r="A171" s="14">
        <v>41124</v>
      </c>
      <c r="B171" s="13">
        <v>97</v>
      </c>
      <c r="C171" s="13">
        <v>97.379997000000003</v>
      </c>
      <c r="D171" s="13">
        <v>96.709998999999996</v>
      </c>
      <c r="E171" s="13">
        <v>97.209998999999996</v>
      </c>
      <c r="F171" s="13">
        <v>1371600</v>
      </c>
      <c r="G171" s="13">
        <v>83.624617000000001</v>
      </c>
      <c r="H171" s="21">
        <f t="shared" si="8"/>
        <v>1.5655299728737266E-2</v>
      </c>
      <c r="I171" s="30">
        <f t="shared" si="6"/>
        <v>1.5655299728737266E-2</v>
      </c>
      <c r="S171" s="37">
        <v>2072.780029</v>
      </c>
      <c r="T171" s="30">
        <f t="shared" si="7"/>
        <v>6.310959037162926E-3</v>
      </c>
    </row>
    <row r="172" spans="1:20">
      <c r="A172" s="14">
        <v>41127</v>
      </c>
      <c r="B172" s="13">
        <v>97.18</v>
      </c>
      <c r="C172" s="13">
        <v>97.199996999999996</v>
      </c>
      <c r="D172" s="13">
        <v>96.419998000000007</v>
      </c>
      <c r="E172" s="13">
        <v>96.5</v>
      </c>
      <c r="F172" s="13">
        <v>1071400</v>
      </c>
      <c r="G172" s="13">
        <v>83.013842999999994</v>
      </c>
      <c r="H172" s="21">
        <f t="shared" si="8"/>
        <v>-7.3305614454322373E-3</v>
      </c>
      <c r="I172" s="30">
        <f t="shared" si="6"/>
        <v>-7.3305614454322373E-3</v>
      </c>
      <c r="S172" s="37">
        <v>2059.73999</v>
      </c>
      <c r="T172" s="30">
        <f t="shared" si="7"/>
        <v>-2.0418423901345938E-3</v>
      </c>
    </row>
    <row r="173" spans="1:20">
      <c r="A173" s="14">
        <v>41128</v>
      </c>
      <c r="B173" s="13">
        <v>96.720000999999996</v>
      </c>
      <c r="C173" s="13">
        <v>96.93</v>
      </c>
      <c r="D173" s="13">
        <v>95.75</v>
      </c>
      <c r="E173" s="13">
        <v>95.800003000000004</v>
      </c>
      <c r="F173" s="13">
        <v>1705400</v>
      </c>
      <c r="G173" s="13">
        <v>82.411671999999996</v>
      </c>
      <c r="H173" s="21">
        <f t="shared" si="8"/>
        <v>-7.2802996529874077E-3</v>
      </c>
      <c r="I173" s="30">
        <f t="shared" si="6"/>
        <v>-7.2802996529874077E-3</v>
      </c>
      <c r="S173" s="37">
        <v>2063.9499510000001</v>
      </c>
      <c r="T173" s="30">
        <f t="shared" si="7"/>
        <v>4.3408797962407337E-3</v>
      </c>
    </row>
    <row r="174" spans="1:20">
      <c r="A174" s="14">
        <v>41129</v>
      </c>
      <c r="B174" s="13">
        <v>95.940002000000007</v>
      </c>
      <c r="C174" s="13">
        <v>96.349997999999999</v>
      </c>
      <c r="D174" s="13">
        <v>95.440002000000007</v>
      </c>
      <c r="E174" s="13">
        <v>95.629997000000003</v>
      </c>
      <c r="F174" s="13">
        <v>1369700</v>
      </c>
      <c r="G174" s="13">
        <v>82.502253999999994</v>
      </c>
      <c r="H174" s="21">
        <f t="shared" si="8"/>
        <v>1.0985368101586828E-3</v>
      </c>
      <c r="I174" s="30">
        <f t="shared" si="6"/>
        <v>1.0985368101586828E-3</v>
      </c>
      <c r="S174" s="37">
        <v>2055.01001</v>
      </c>
      <c r="T174" s="30">
        <f t="shared" si="7"/>
        <v>8.7780120839133745E-3</v>
      </c>
    </row>
    <row r="175" spans="1:20">
      <c r="A175" s="14">
        <v>41130</v>
      </c>
      <c r="B175" s="13">
        <v>95.82</v>
      </c>
      <c r="C175" s="13">
        <v>95.900002000000001</v>
      </c>
      <c r="D175" s="13">
        <v>95.050003000000004</v>
      </c>
      <c r="E175" s="13">
        <v>95.370002999999997</v>
      </c>
      <c r="F175" s="13">
        <v>1007000</v>
      </c>
      <c r="G175" s="13">
        <v>82.277951000000002</v>
      </c>
      <c r="H175" s="21">
        <f t="shared" si="8"/>
        <v>-2.7224524758873744E-3</v>
      </c>
      <c r="I175" s="30">
        <f t="shared" si="6"/>
        <v>-2.7224524758873744E-3</v>
      </c>
      <c r="S175" s="37">
        <v>2037.0500489999999</v>
      </c>
      <c r="T175" s="30">
        <f t="shared" si="7"/>
        <v>5.4510717198609884E-4</v>
      </c>
    </row>
    <row r="176" spans="1:20">
      <c r="A176" s="14">
        <v>41131</v>
      </c>
      <c r="B176" s="13">
        <v>95.019997000000004</v>
      </c>
      <c r="C176" s="13">
        <v>95.43</v>
      </c>
      <c r="D176" s="13">
        <v>94.510002</v>
      </c>
      <c r="E176" s="13">
        <v>95.300003000000004</v>
      </c>
      <c r="F176" s="13">
        <v>1214900</v>
      </c>
      <c r="G176" s="13">
        <v>82.217561000000003</v>
      </c>
      <c r="H176" s="21">
        <f t="shared" si="8"/>
        <v>-7.3424498916538393E-4</v>
      </c>
      <c r="I176" s="30">
        <f t="shared" si="6"/>
        <v>-7.3424498916538393E-4</v>
      </c>
      <c r="S176" s="37">
        <v>2035.9399410000001</v>
      </c>
      <c r="T176" s="30">
        <f t="shared" si="7"/>
        <v>-3.7814200960276936E-4</v>
      </c>
    </row>
    <row r="177" spans="1:20">
      <c r="A177" s="14">
        <v>41134</v>
      </c>
      <c r="B177" s="13">
        <v>95.080001999999993</v>
      </c>
      <c r="C177" s="13">
        <v>95.629997000000003</v>
      </c>
      <c r="D177" s="13">
        <v>94.839995999999999</v>
      </c>
      <c r="E177" s="13">
        <v>95.629997000000003</v>
      </c>
      <c r="F177" s="13">
        <v>830500</v>
      </c>
      <c r="G177" s="13">
        <v>82.502253999999994</v>
      </c>
      <c r="H177" s="21">
        <f t="shared" si="8"/>
        <v>3.4566974650527822E-3</v>
      </c>
      <c r="I177" s="30">
        <f t="shared" si="6"/>
        <v>3.4566974650527822E-3</v>
      </c>
      <c r="S177" s="37">
        <v>2036.709961</v>
      </c>
      <c r="T177" s="30">
        <f t="shared" si="7"/>
        <v>-6.4065095838299205E-3</v>
      </c>
    </row>
    <row r="178" spans="1:20">
      <c r="A178" s="14">
        <v>41135</v>
      </c>
      <c r="B178" s="13">
        <v>96</v>
      </c>
      <c r="C178" s="13">
        <v>96</v>
      </c>
      <c r="D178" s="13">
        <v>95.370002999999997</v>
      </c>
      <c r="E178" s="13">
        <v>95.669998000000007</v>
      </c>
      <c r="F178" s="13">
        <v>1187400</v>
      </c>
      <c r="G178" s="13">
        <v>82.536764000000005</v>
      </c>
      <c r="H178" s="21">
        <f t="shared" si="8"/>
        <v>4.1820414252566237E-4</v>
      </c>
      <c r="I178" s="30">
        <f t="shared" si="6"/>
        <v>4.1820414252566237E-4</v>
      </c>
      <c r="S178" s="37">
        <v>2049.8000489999999</v>
      </c>
      <c r="T178" s="30">
        <f t="shared" si="7"/>
        <v>-8.7777298047479432E-4</v>
      </c>
    </row>
    <row r="179" spans="1:20">
      <c r="A179" s="14">
        <v>41136</v>
      </c>
      <c r="B179" s="13">
        <v>95.839995999999999</v>
      </c>
      <c r="C179" s="13">
        <v>96.889999000000003</v>
      </c>
      <c r="D179" s="13">
        <v>95.510002</v>
      </c>
      <c r="E179" s="13">
        <v>96.470000999999996</v>
      </c>
      <c r="F179" s="13">
        <v>1082300</v>
      </c>
      <c r="G179" s="13">
        <v>83.226945999999998</v>
      </c>
      <c r="H179" s="21">
        <f t="shared" si="8"/>
        <v>8.3273472627763169E-3</v>
      </c>
      <c r="I179" s="30">
        <f t="shared" si="6"/>
        <v>8.3273472627763169E-3</v>
      </c>
      <c r="S179" s="37">
        <v>2051.6000979999999</v>
      </c>
      <c r="T179" s="30">
        <f t="shared" si="7"/>
        <v>9.8509213283250836E-4</v>
      </c>
    </row>
    <row r="180" spans="1:20">
      <c r="A180" s="14">
        <v>41137</v>
      </c>
      <c r="B180" s="13">
        <v>96.230002999999996</v>
      </c>
      <c r="C180" s="13">
        <v>96.610000999999997</v>
      </c>
      <c r="D180" s="13">
        <v>95.699996999999996</v>
      </c>
      <c r="E180" s="13">
        <v>96.480002999999996</v>
      </c>
      <c r="F180" s="13">
        <v>1638100</v>
      </c>
      <c r="G180" s="13">
        <v>83.235574999999997</v>
      </c>
      <c r="H180" s="21">
        <f t="shared" si="8"/>
        <v>1.0367498889113805E-4</v>
      </c>
      <c r="I180" s="30">
        <f t="shared" si="6"/>
        <v>1.0367498889113805E-4</v>
      </c>
      <c r="S180" s="37">
        <v>2049.580078</v>
      </c>
      <c r="T180" s="30">
        <f t="shared" si="7"/>
        <v>4.3959671019814534E-3</v>
      </c>
    </row>
    <row r="181" spans="1:20">
      <c r="A181" s="14">
        <v>41138</v>
      </c>
      <c r="B181" s="13">
        <v>96.790001000000004</v>
      </c>
      <c r="C181" s="13">
        <v>96.839995999999999</v>
      </c>
      <c r="D181" s="13">
        <v>95.860000999999997</v>
      </c>
      <c r="E181" s="13">
        <v>96.139999000000003</v>
      </c>
      <c r="F181" s="13">
        <v>1520600</v>
      </c>
      <c r="G181" s="13">
        <v>82.942245</v>
      </c>
      <c r="H181" s="21">
        <f t="shared" si="8"/>
        <v>-3.5303183619955201E-3</v>
      </c>
      <c r="I181" s="30">
        <f t="shared" si="6"/>
        <v>-3.5303183619955201E-3</v>
      </c>
      <c r="S181" s="37">
        <v>2040.589966</v>
      </c>
      <c r="T181" s="30">
        <f t="shared" si="7"/>
        <v>6.5735830102084192E-3</v>
      </c>
    </row>
    <row r="182" spans="1:20">
      <c r="A182" s="14">
        <v>41141</v>
      </c>
      <c r="B182" s="13">
        <v>96</v>
      </c>
      <c r="C182" s="13">
        <v>96.120002999999997</v>
      </c>
      <c r="D182" s="13">
        <v>95.639999000000003</v>
      </c>
      <c r="E182" s="13">
        <v>96.019997000000004</v>
      </c>
      <c r="F182" s="13">
        <v>684400</v>
      </c>
      <c r="G182" s="13">
        <v>82.838716000000005</v>
      </c>
      <c r="H182" s="21">
        <f t="shared" si="8"/>
        <v>-1.24898556304624E-3</v>
      </c>
      <c r="I182" s="30">
        <f t="shared" si="6"/>
        <v>-1.24898556304624E-3</v>
      </c>
      <c r="S182" s="37">
        <v>2027.219971</v>
      </c>
      <c r="T182" s="30">
        <f t="shared" si="7"/>
        <v>5.584727884835018E-3</v>
      </c>
    </row>
    <row r="183" spans="1:20">
      <c r="A183" s="14">
        <v>41142</v>
      </c>
      <c r="B183" s="13">
        <v>95.949996999999996</v>
      </c>
      <c r="C183" s="13">
        <v>96.129997000000003</v>
      </c>
      <c r="D183" s="13">
        <v>95.160004000000001</v>
      </c>
      <c r="E183" s="13">
        <v>95.290001000000004</v>
      </c>
      <c r="F183" s="13">
        <v>1256200</v>
      </c>
      <c r="G183" s="13">
        <v>82.208932000000004</v>
      </c>
      <c r="H183" s="21">
        <f t="shared" si="8"/>
        <v>-7.6315786893351428E-3</v>
      </c>
      <c r="I183" s="30">
        <f t="shared" si="6"/>
        <v>-7.6315786893351428E-3</v>
      </c>
      <c r="S183" s="37">
        <v>2015.9300539999999</v>
      </c>
      <c r="T183" s="30">
        <f t="shared" si="7"/>
        <v>-1.8386309650007115E-3</v>
      </c>
    </row>
    <row r="184" spans="1:20">
      <c r="A184" s="14">
        <v>41143</v>
      </c>
      <c r="B184" s="13">
        <v>95.330001999999993</v>
      </c>
      <c r="C184" s="13">
        <v>95.980002999999996</v>
      </c>
      <c r="D184" s="13">
        <v>95.050003000000004</v>
      </c>
      <c r="E184" s="13">
        <v>95.529999000000004</v>
      </c>
      <c r="F184" s="13">
        <v>842300</v>
      </c>
      <c r="G184" s="13">
        <v>82.415982999999997</v>
      </c>
      <c r="H184" s="21">
        <f t="shared" si="8"/>
        <v>2.5154285932259442E-3</v>
      </c>
      <c r="I184" s="30">
        <f t="shared" si="6"/>
        <v>2.5154285932259442E-3</v>
      </c>
      <c r="S184" s="37">
        <v>2019.6400149999999</v>
      </c>
      <c r="T184" s="30">
        <f t="shared" si="7"/>
        <v>-1.261768241643932E-3</v>
      </c>
    </row>
    <row r="185" spans="1:20">
      <c r="A185" s="14">
        <v>41144</v>
      </c>
      <c r="B185" s="13">
        <v>95.18</v>
      </c>
      <c r="C185" s="13">
        <v>95.489998</v>
      </c>
      <c r="D185" s="13">
        <v>94.690002000000007</v>
      </c>
      <c r="E185" s="13">
        <v>94.739998</v>
      </c>
      <c r="F185" s="13">
        <v>1155700</v>
      </c>
      <c r="G185" s="13">
        <v>81.734431000000001</v>
      </c>
      <c r="H185" s="21">
        <f t="shared" si="8"/>
        <v>-8.3040413956329308E-3</v>
      </c>
      <c r="I185" s="30">
        <f t="shared" si="6"/>
        <v>-8.3040413956329308E-3</v>
      </c>
      <c r="S185" s="37">
        <v>2022.1899410000001</v>
      </c>
      <c r="T185" s="30">
        <f t="shared" si="7"/>
        <v>1.6262545533244185E-2</v>
      </c>
    </row>
    <row r="186" spans="1:20">
      <c r="A186" s="14">
        <v>41145</v>
      </c>
      <c r="B186" s="13">
        <v>94.68</v>
      </c>
      <c r="C186" s="13">
        <v>96.410004000000001</v>
      </c>
      <c r="D186" s="13">
        <v>94.389999000000003</v>
      </c>
      <c r="E186" s="13">
        <v>96.25</v>
      </c>
      <c r="F186" s="13">
        <v>1257400</v>
      </c>
      <c r="G186" s="13">
        <v>83.037144999999995</v>
      </c>
      <c r="H186" s="21">
        <f t="shared" si="8"/>
        <v>1.5812692648394945E-2</v>
      </c>
      <c r="I186" s="30">
        <f t="shared" si="6"/>
        <v>1.5812692648394945E-2</v>
      </c>
      <c r="S186" s="37">
        <v>1989.5699460000001</v>
      </c>
      <c r="T186" s="30">
        <f t="shared" si="7"/>
        <v>1.557925340134523E-4</v>
      </c>
    </row>
    <row r="187" spans="1:20">
      <c r="A187" s="14">
        <v>41148</v>
      </c>
      <c r="B187" s="13">
        <v>96.150002000000001</v>
      </c>
      <c r="C187" s="13">
        <v>96.849997999999999</v>
      </c>
      <c r="D187" s="13">
        <v>95.830001999999993</v>
      </c>
      <c r="E187" s="13">
        <v>96.639999000000003</v>
      </c>
      <c r="F187" s="13">
        <v>1112100</v>
      </c>
      <c r="G187" s="13">
        <v>83.373607000000007</v>
      </c>
      <c r="H187" s="21">
        <f t="shared" si="8"/>
        <v>4.043758644693753E-3</v>
      </c>
      <c r="I187" s="30">
        <f t="shared" si="6"/>
        <v>4.043758644693753E-3</v>
      </c>
      <c r="S187" s="37">
        <v>1989.26001</v>
      </c>
      <c r="T187" s="30">
        <f t="shared" si="7"/>
        <v>5.0396727822188481E-3</v>
      </c>
    </row>
    <row r="188" spans="1:20">
      <c r="A188" s="14">
        <v>41149</v>
      </c>
      <c r="B188" s="13">
        <v>96.32</v>
      </c>
      <c r="C188" s="13">
        <v>97.129997000000003</v>
      </c>
      <c r="D188" s="13">
        <v>96.209998999999996</v>
      </c>
      <c r="E188" s="13">
        <v>96.57</v>
      </c>
      <c r="F188" s="13">
        <v>908000</v>
      </c>
      <c r="G188" s="13">
        <v>83.313216999999995</v>
      </c>
      <c r="H188" s="21">
        <f t="shared" si="8"/>
        <v>-7.2459239660417174E-4</v>
      </c>
      <c r="I188" s="30">
        <f t="shared" si="6"/>
        <v>-7.2459239660417174E-4</v>
      </c>
      <c r="S188" s="37">
        <v>1979.26001</v>
      </c>
      <c r="T188" s="30">
        <f t="shared" si="7"/>
        <v>-1.1303756054675167E-2</v>
      </c>
    </row>
    <row r="189" spans="1:20">
      <c r="A189" s="14">
        <v>41150</v>
      </c>
      <c r="B189" s="13">
        <v>95.599997999999999</v>
      </c>
      <c r="C189" s="13">
        <v>97.269997000000004</v>
      </c>
      <c r="D189" s="13">
        <v>95.599997999999999</v>
      </c>
      <c r="E189" s="13">
        <v>97.110000999999997</v>
      </c>
      <c r="F189" s="13">
        <v>1494700</v>
      </c>
      <c r="G189" s="13">
        <v>83.779088000000002</v>
      </c>
      <c r="H189" s="21">
        <f t="shared" si="8"/>
        <v>5.5762257533067284E-3</v>
      </c>
      <c r="I189" s="30">
        <f t="shared" si="6"/>
        <v>5.5762257533067284E-3</v>
      </c>
      <c r="S189" s="37">
        <v>2001.76001</v>
      </c>
      <c r="T189" s="30">
        <f t="shared" si="7"/>
        <v>8.8462303513638313E-4</v>
      </c>
    </row>
    <row r="190" spans="1:20">
      <c r="A190" s="14">
        <v>41151</v>
      </c>
      <c r="B190" s="13">
        <v>97.559997999999993</v>
      </c>
      <c r="C190" s="13">
        <v>99.059997999999993</v>
      </c>
      <c r="D190" s="13">
        <v>96.550003000000004</v>
      </c>
      <c r="E190" s="13">
        <v>98.589995999999999</v>
      </c>
      <c r="F190" s="13">
        <v>2426400</v>
      </c>
      <c r="G190" s="13">
        <v>85.055914999999999</v>
      </c>
      <c r="H190" s="21">
        <f t="shared" si="8"/>
        <v>1.512543394193137E-2</v>
      </c>
      <c r="I190" s="30">
        <f t="shared" si="6"/>
        <v>1.512543394193137E-2</v>
      </c>
      <c r="S190" s="37">
        <v>1999.98999</v>
      </c>
      <c r="T190" s="30">
        <f t="shared" si="7"/>
        <v>3.300439956470432E-3</v>
      </c>
    </row>
    <row r="191" spans="1:20">
      <c r="A191" s="14">
        <v>41152</v>
      </c>
      <c r="B191" s="13">
        <v>99.279999000000004</v>
      </c>
      <c r="C191" s="13">
        <v>99.279999000000004</v>
      </c>
      <c r="D191" s="13">
        <v>97.709998999999996</v>
      </c>
      <c r="E191" s="13">
        <v>97.870002999999997</v>
      </c>
      <c r="F191" s="13">
        <v>1692600</v>
      </c>
      <c r="G191" s="13">
        <v>84.434759999999997</v>
      </c>
      <c r="H191" s="21">
        <f t="shared" si="8"/>
        <v>-7.3296985917764273E-3</v>
      </c>
      <c r="I191" s="30">
        <f t="shared" si="6"/>
        <v>-7.3296985917764273E-3</v>
      </c>
      <c r="S191" s="37">
        <v>1993.400024</v>
      </c>
      <c r="T191" s="30">
        <f t="shared" si="7"/>
        <v>3.4926341991238E-3</v>
      </c>
    </row>
    <row r="192" spans="1:20">
      <c r="A192" s="14">
        <v>41156</v>
      </c>
      <c r="B192" s="13">
        <v>97.790001000000004</v>
      </c>
      <c r="C192" s="13">
        <v>98.610000999999997</v>
      </c>
      <c r="D192" s="13">
        <v>97.07</v>
      </c>
      <c r="E192" s="13">
        <v>98.150002000000001</v>
      </c>
      <c r="F192" s="13">
        <v>1184800</v>
      </c>
      <c r="G192" s="13">
        <v>84.676321999999999</v>
      </c>
      <c r="H192" s="21">
        <f t="shared" si="8"/>
        <v>2.8568460616168424E-3</v>
      </c>
      <c r="I192" s="30">
        <f t="shared" si="6"/>
        <v>2.8568460616168424E-3</v>
      </c>
      <c r="S192" s="37">
        <v>1986.4499510000001</v>
      </c>
      <c r="T192" s="30">
        <f t="shared" si="7"/>
        <v>4.0859495652811485E-3</v>
      </c>
    </row>
    <row r="193" spans="1:20">
      <c r="A193" s="14">
        <v>41157</v>
      </c>
      <c r="B193" s="13">
        <v>98.25</v>
      </c>
      <c r="C193" s="13">
        <v>98.480002999999996</v>
      </c>
      <c r="D193" s="13">
        <v>97.769997000000004</v>
      </c>
      <c r="E193" s="13">
        <v>98.220000999999996</v>
      </c>
      <c r="F193" s="13">
        <v>1156500</v>
      </c>
      <c r="G193" s="13">
        <v>84.736711999999997</v>
      </c>
      <c r="H193" s="21">
        <f t="shared" si="8"/>
        <v>7.1293218865170873E-4</v>
      </c>
      <c r="I193" s="30">
        <f t="shared" si="6"/>
        <v>7.1293218865170873E-4</v>
      </c>
      <c r="S193" s="37">
        <v>1978.349976</v>
      </c>
      <c r="T193" s="30">
        <f t="shared" si="7"/>
        <v>2.3588385853510946E-2</v>
      </c>
    </row>
    <row r="194" spans="1:20">
      <c r="A194" s="14">
        <v>41158</v>
      </c>
      <c r="B194" s="13">
        <v>98.720000999999996</v>
      </c>
      <c r="C194" s="13">
        <v>99.989998</v>
      </c>
      <c r="D194" s="13">
        <v>98.720000999999996</v>
      </c>
      <c r="E194" s="13">
        <v>99.980002999999996</v>
      </c>
      <c r="F194" s="13">
        <v>1462500</v>
      </c>
      <c r="G194" s="13">
        <v>86.255106999999995</v>
      </c>
      <c r="H194" s="21">
        <f t="shared" si="8"/>
        <v>1.7760322345571945E-2</v>
      </c>
      <c r="I194" s="30">
        <f t="shared" ref="I194:I257" si="9">H194</f>
        <v>1.7760322345571945E-2</v>
      </c>
      <c r="S194" s="37">
        <v>1932.2299800000001</v>
      </c>
      <c r="T194" s="30">
        <f t="shared" si="7"/>
        <v>-8.1541314223962831E-3</v>
      </c>
    </row>
    <row r="195" spans="1:20">
      <c r="A195" s="14">
        <v>41159</v>
      </c>
      <c r="B195" s="13">
        <v>100</v>
      </c>
      <c r="C195" s="13">
        <v>100</v>
      </c>
      <c r="D195" s="13">
        <v>99.169998000000007</v>
      </c>
      <c r="E195" s="13">
        <v>99.720000999999996</v>
      </c>
      <c r="F195" s="13">
        <v>937600</v>
      </c>
      <c r="G195" s="13">
        <v>86.030797000000007</v>
      </c>
      <c r="H195" s="21">
        <f t="shared" si="8"/>
        <v>-2.6039289522311829E-3</v>
      </c>
      <c r="I195" s="30">
        <f t="shared" si="9"/>
        <v>-2.6039289522311829E-3</v>
      </c>
      <c r="S195" s="37">
        <v>1948.0500489999999</v>
      </c>
      <c r="T195" s="30">
        <f t="shared" ref="T195:T258" si="10">LN(S195/S196)</f>
        <v>-1.8718651532711654E-3</v>
      </c>
    </row>
    <row r="196" spans="1:20">
      <c r="A196" s="14">
        <v>41162</v>
      </c>
      <c r="B196" s="13">
        <v>99.489998</v>
      </c>
      <c r="C196" s="13">
        <v>100.709999</v>
      </c>
      <c r="D196" s="13">
        <v>99.339995999999999</v>
      </c>
      <c r="E196" s="13">
        <v>100.449997</v>
      </c>
      <c r="F196" s="13">
        <v>1288500</v>
      </c>
      <c r="G196" s="13">
        <v>86.660582000000005</v>
      </c>
      <c r="H196" s="21">
        <f t="shared" ref="H196:H259" si="11">LN(G196/G195)</f>
        <v>7.2937953899315242E-3</v>
      </c>
      <c r="I196" s="30">
        <f t="shared" si="9"/>
        <v>7.2937953899315242E-3</v>
      </c>
      <c r="S196" s="37">
        <v>1951.6999510000001</v>
      </c>
      <c r="T196" s="30">
        <f t="shared" si="10"/>
        <v>1.1284366553322904E-2</v>
      </c>
    </row>
    <row r="197" spans="1:20">
      <c r="A197" s="14">
        <v>41163</v>
      </c>
      <c r="B197" s="13">
        <v>100.370003</v>
      </c>
      <c r="C197" s="13">
        <v>100.540001</v>
      </c>
      <c r="D197" s="13">
        <v>99.459998999999996</v>
      </c>
      <c r="E197" s="13">
        <v>99.519997000000004</v>
      </c>
      <c r="F197" s="13">
        <v>1626900</v>
      </c>
      <c r="G197" s="13">
        <v>85.858249000000001</v>
      </c>
      <c r="H197" s="21">
        <f t="shared" si="11"/>
        <v>-9.3014632660784208E-3</v>
      </c>
      <c r="I197" s="30">
        <f t="shared" si="9"/>
        <v>-9.3014632660784208E-3</v>
      </c>
      <c r="S197" s="37">
        <v>1929.8000489999999</v>
      </c>
      <c r="T197" s="30">
        <f t="shared" si="10"/>
        <v>4.4299598797164323E-3</v>
      </c>
    </row>
    <row r="198" spans="1:20">
      <c r="A198" s="14">
        <v>41164</v>
      </c>
      <c r="B198" s="13">
        <v>99.989998</v>
      </c>
      <c r="C198" s="13">
        <v>100.959999</v>
      </c>
      <c r="D198" s="13">
        <v>99.5</v>
      </c>
      <c r="E198" s="13">
        <v>100.889999</v>
      </c>
      <c r="F198" s="13">
        <v>1770600</v>
      </c>
      <c r="G198" s="13">
        <v>87.040182000000001</v>
      </c>
      <c r="H198" s="21">
        <f t="shared" si="11"/>
        <v>1.3672205173736917E-2</v>
      </c>
      <c r="I198" s="30">
        <f t="shared" si="9"/>
        <v>1.3672205173736917E-2</v>
      </c>
      <c r="S198" s="37">
        <v>1921.2700199999999</v>
      </c>
      <c r="T198" s="30">
        <f t="shared" si="10"/>
        <v>-1.2532577326809282E-2</v>
      </c>
    </row>
    <row r="199" spans="1:20">
      <c r="A199" s="14">
        <v>41165</v>
      </c>
      <c r="B199" s="13">
        <v>100.790001</v>
      </c>
      <c r="C199" s="13">
        <v>102.889999</v>
      </c>
      <c r="D199" s="13">
        <v>100.540001</v>
      </c>
      <c r="E199" s="13">
        <v>102.75</v>
      </c>
      <c r="F199" s="13">
        <v>1901900</v>
      </c>
      <c r="G199" s="13">
        <v>88.644848999999994</v>
      </c>
      <c r="H199" s="21">
        <f t="shared" si="11"/>
        <v>1.8268051827030399E-2</v>
      </c>
      <c r="I199" s="30">
        <f t="shared" si="9"/>
        <v>1.8268051827030399E-2</v>
      </c>
      <c r="S199" s="37">
        <v>1945.5</v>
      </c>
      <c r="T199" s="30">
        <f t="shared" si="10"/>
        <v>1.43507312538776E-2</v>
      </c>
    </row>
    <row r="200" spans="1:20">
      <c r="A200" s="14">
        <v>41166</v>
      </c>
      <c r="B200" s="13">
        <v>102.68</v>
      </c>
      <c r="C200" s="13">
        <v>102.879997</v>
      </c>
      <c r="D200" s="13">
        <v>101.949997</v>
      </c>
      <c r="E200" s="13">
        <v>102.18</v>
      </c>
      <c r="F200" s="13">
        <v>3195300</v>
      </c>
      <c r="G200" s="13">
        <v>88.153097000000002</v>
      </c>
      <c r="H200" s="21">
        <f t="shared" si="11"/>
        <v>-5.5628844028854625E-3</v>
      </c>
      <c r="I200" s="30">
        <f t="shared" si="9"/>
        <v>-5.5628844028854625E-3</v>
      </c>
      <c r="S200" s="37">
        <v>1917.780029</v>
      </c>
      <c r="T200" s="30">
        <f t="shared" si="10"/>
        <v>-2.6033408087892532E-5</v>
      </c>
    </row>
    <row r="201" spans="1:20">
      <c r="A201" s="14">
        <v>41169</v>
      </c>
      <c r="B201" s="13">
        <v>102.099998</v>
      </c>
      <c r="C201" s="13">
        <v>102.779999</v>
      </c>
      <c r="D201" s="13">
        <v>101.980003</v>
      </c>
      <c r="E201" s="13">
        <v>102.25</v>
      </c>
      <c r="F201" s="13">
        <v>1306900</v>
      </c>
      <c r="G201" s="13">
        <v>88.213487000000001</v>
      </c>
      <c r="H201" s="21">
        <f t="shared" si="11"/>
        <v>6.8482363257842019E-4</v>
      </c>
      <c r="I201" s="30">
        <f t="shared" si="9"/>
        <v>6.8482363257842019E-4</v>
      </c>
      <c r="S201" s="37">
        <v>1917.829956</v>
      </c>
      <c r="T201" s="30">
        <f t="shared" si="10"/>
        <v>-4.6766320024294265E-3</v>
      </c>
    </row>
    <row r="202" spans="1:20">
      <c r="A202" s="14">
        <v>41170</v>
      </c>
      <c r="B202" s="13">
        <v>102.199997</v>
      </c>
      <c r="C202" s="13">
        <v>102.209999</v>
      </c>
      <c r="D202" s="13">
        <v>101.699997</v>
      </c>
      <c r="E202" s="13">
        <v>101.989998</v>
      </c>
      <c r="F202" s="13">
        <v>1464100</v>
      </c>
      <c r="G202" s="13">
        <v>87.989176999999998</v>
      </c>
      <c r="H202" s="21">
        <f t="shared" si="11"/>
        <v>-2.5460468766965428E-3</v>
      </c>
      <c r="I202" s="30">
        <f t="shared" si="9"/>
        <v>-2.5460468766965428E-3</v>
      </c>
      <c r="S202" s="37">
        <v>1926.8199460000001</v>
      </c>
      <c r="T202" s="30">
        <f t="shared" si="10"/>
        <v>1.6346110504470802E-2</v>
      </c>
    </row>
    <row r="203" spans="1:20">
      <c r="A203" s="14">
        <v>41171</v>
      </c>
      <c r="B203" s="13">
        <v>102.400002</v>
      </c>
      <c r="C203" s="13">
        <v>102.41999800000001</v>
      </c>
      <c r="D203" s="13">
        <v>101.709999</v>
      </c>
      <c r="E203" s="13">
        <v>101.879997</v>
      </c>
      <c r="F203" s="13">
        <v>1664000</v>
      </c>
      <c r="G203" s="13">
        <v>87.894277000000002</v>
      </c>
      <c r="H203" s="21">
        <f t="shared" si="11"/>
        <v>-1.0791237839724401E-3</v>
      </c>
      <c r="I203" s="30">
        <f t="shared" si="9"/>
        <v>-1.0791237839724401E-3</v>
      </c>
      <c r="S203" s="37">
        <v>1895.579956</v>
      </c>
      <c r="T203" s="30">
        <f t="shared" si="10"/>
        <v>1.638173787203618E-2</v>
      </c>
    </row>
    <row r="204" spans="1:20">
      <c r="A204" s="14">
        <v>41172</v>
      </c>
      <c r="B204" s="13">
        <v>101.58000199999999</v>
      </c>
      <c r="C204" s="13">
        <v>102.68</v>
      </c>
      <c r="D204" s="13">
        <v>101.5</v>
      </c>
      <c r="E204" s="13">
        <v>102.639999</v>
      </c>
      <c r="F204" s="13">
        <v>1356100</v>
      </c>
      <c r="G204" s="13">
        <v>88.549948999999998</v>
      </c>
      <c r="H204" s="21">
        <f t="shared" si="11"/>
        <v>7.4320937887354891E-3</v>
      </c>
      <c r="I204" s="30">
        <f t="shared" si="9"/>
        <v>7.4320937887354891E-3</v>
      </c>
      <c r="S204" s="37">
        <v>1864.780029</v>
      </c>
      <c r="T204" s="30">
        <f t="shared" si="10"/>
        <v>1.933001507774379E-2</v>
      </c>
    </row>
    <row r="205" spans="1:20">
      <c r="A205" s="14">
        <v>41173</v>
      </c>
      <c r="B205" s="13">
        <v>102.760002</v>
      </c>
      <c r="C205" s="13">
        <v>103.510002</v>
      </c>
      <c r="D205" s="13">
        <v>102.08000199999999</v>
      </c>
      <c r="E205" s="13">
        <v>102.360001</v>
      </c>
      <c r="F205" s="13">
        <v>3328600</v>
      </c>
      <c r="G205" s="13">
        <v>88.308386999999996</v>
      </c>
      <c r="H205" s="21">
        <f t="shared" si="11"/>
        <v>-2.7317021711122497E-3</v>
      </c>
      <c r="I205" s="30">
        <f t="shared" si="9"/>
        <v>-2.7317021711122497E-3</v>
      </c>
      <c r="S205" s="37">
        <v>1829.079956</v>
      </c>
      <c r="T205" s="30">
        <f t="shared" si="10"/>
        <v>-1.2377447169312198E-2</v>
      </c>
    </row>
    <row r="206" spans="1:20">
      <c r="A206" s="14">
        <v>41176</v>
      </c>
      <c r="B206" s="13">
        <v>102.75</v>
      </c>
      <c r="C206" s="13">
        <v>102.949997</v>
      </c>
      <c r="D206" s="13">
        <v>102.220001</v>
      </c>
      <c r="E206" s="13">
        <v>102.610001</v>
      </c>
      <c r="F206" s="13">
        <v>1223800</v>
      </c>
      <c r="G206" s="13">
        <v>88.524068</v>
      </c>
      <c r="H206" s="21">
        <f t="shared" si="11"/>
        <v>2.439383731368571E-3</v>
      </c>
      <c r="I206" s="30">
        <f t="shared" si="9"/>
        <v>2.439383731368571E-3</v>
      </c>
      <c r="S206" s="37">
        <v>1851.8599850000001</v>
      </c>
      <c r="T206" s="30">
        <f t="shared" si="10"/>
        <v>-1.8896835434723531E-4</v>
      </c>
    </row>
    <row r="207" spans="1:20">
      <c r="A207" s="14">
        <v>41177</v>
      </c>
      <c r="B207" s="13">
        <v>102.480003</v>
      </c>
      <c r="C207" s="13">
        <v>103.110001</v>
      </c>
      <c r="D207" s="13">
        <v>101.43</v>
      </c>
      <c r="E207" s="13">
        <v>101.44000200000001</v>
      </c>
      <c r="F207" s="13">
        <v>1790400</v>
      </c>
      <c r="G207" s="13">
        <v>87.514683000000005</v>
      </c>
      <c r="H207" s="21">
        <f t="shared" si="11"/>
        <v>-1.146788484308916E-2</v>
      </c>
      <c r="I207" s="30">
        <f t="shared" si="9"/>
        <v>-1.146788484308916E-2</v>
      </c>
      <c r="S207" s="37">
        <v>1852.209961</v>
      </c>
      <c r="T207" s="30">
        <f t="shared" si="10"/>
        <v>-6.638403938297871E-4</v>
      </c>
    </row>
    <row r="208" spans="1:20">
      <c r="A208" s="14">
        <v>41178</v>
      </c>
      <c r="B208" s="13">
        <v>101.860001</v>
      </c>
      <c r="C208" s="13">
        <v>102.769997</v>
      </c>
      <c r="D208" s="13">
        <v>100.959999</v>
      </c>
      <c r="E208" s="13">
        <v>101</v>
      </c>
      <c r="F208" s="13">
        <v>1635200</v>
      </c>
      <c r="G208" s="13">
        <v>87.135081999999997</v>
      </c>
      <c r="H208" s="21">
        <f t="shared" si="11"/>
        <v>-4.3470038194307935E-3</v>
      </c>
      <c r="I208" s="30">
        <f t="shared" si="9"/>
        <v>-4.3470038194307935E-3</v>
      </c>
      <c r="S208" s="37">
        <v>1853.4399410000001</v>
      </c>
      <c r="T208" s="30">
        <f t="shared" si="10"/>
        <v>-1.4255058233664721E-2</v>
      </c>
    </row>
    <row r="209" spans="1:20">
      <c r="A209" s="14">
        <v>41179</v>
      </c>
      <c r="B209" s="13">
        <v>101.05999799999999</v>
      </c>
      <c r="C209" s="13">
        <v>101.699997</v>
      </c>
      <c r="D209" s="13">
        <v>100.129997</v>
      </c>
      <c r="E209" s="13">
        <v>100.300003</v>
      </c>
      <c r="F209" s="13">
        <v>1821100</v>
      </c>
      <c r="G209" s="13">
        <v>86.531178999999995</v>
      </c>
      <c r="H209" s="21">
        <f t="shared" si="11"/>
        <v>-6.9547813225415761E-3</v>
      </c>
      <c r="I209" s="30">
        <f t="shared" si="9"/>
        <v>-6.9547813225415761E-3</v>
      </c>
      <c r="S209" s="37">
        <v>1880.0500489999999</v>
      </c>
      <c r="T209" s="30">
        <f t="shared" si="10"/>
        <v>-1.8654158095200504E-2</v>
      </c>
    </row>
    <row r="210" spans="1:20">
      <c r="A210" s="14">
        <v>41180</v>
      </c>
      <c r="B210" s="13">
        <v>100.220001</v>
      </c>
      <c r="C210" s="13">
        <v>100.459999</v>
      </c>
      <c r="D210" s="13">
        <v>99.75</v>
      </c>
      <c r="E210" s="13">
        <v>100.160004</v>
      </c>
      <c r="F210" s="13">
        <v>1788700</v>
      </c>
      <c r="G210" s="13">
        <v>86.410398000000001</v>
      </c>
      <c r="H210" s="21">
        <f t="shared" si="11"/>
        <v>-1.396784066991895E-3</v>
      </c>
      <c r="I210" s="30">
        <f t="shared" si="9"/>
        <v>-1.396784066991895E-3</v>
      </c>
      <c r="S210" s="37">
        <v>1915.4499510000001</v>
      </c>
      <c r="T210" s="30">
        <f t="shared" si="10"/>
        <v>1.5255683580189725E-3</v>
      </c>
    </row>
    <row r="211" spans="1:20">
      <c r="A211" s="14">
        <v>41183</v>
      </c>
      <c r="B211" s="13">
        <v>100.629997</v>
      </c>
      <c r="C211" s="13">
        <v>101.870003</v>
      </c>
      <c r="D211" s="13">
        <v>100.290001</v>
      </c>
      <c r="E211" s="13">
        <v>100.510002</v>
      </c>
      <c r="F211" s="13">
        <v>1873600</v>
      </c>
      <c r="G211" s="13">
        <v>86.712350000000001</v>
      </c>
      <c r="H211" s="21">
        <f t="shared" si="11"/>
        <v>3.4883030644333509E-3</v>
      </c>
      <c r="I211" s="30">
        <f t="shared" si="9"/>
        <v>3.4883030644333509E-3</v>
      </c>
      <c r="S211" s="37">
        <v>1912.530029</v>
      </c>
      <c r="T211" s="30">
        <f t="shared" si="10"/>
        <v>4.9796200223488655E-3</v>
      </c>
    </row>
    <row r="212" spans="1:20">
      <c r="A212" s="14">
        <v>41184</v>
      </c>
      <c r="B212" s="13">
        <v>100.860001</v>
      </c>
      <c r="C212" s="13">
        <v>101.370003</v>
      </c>
      <c r="D212" s="13">
        <v>99.330001999999993</v>
      </c>
      <c r="E212" s="13">
        <v>99.489998</v>
      </c>
      <c r="F212" s="13">
        <v>2050700</v>
      </c>
      <c r="G212" s="13">
        <v>85.832368000000002</v>
      </c>
      <c r="H212" s="21">
        <f t="shared" si="11"/>
        <v>-1.0200134085023701E-2</v>
      </c>
      <c r="I212" s="30">
        <f t="shared" si="9"/>
        <v>-1.0200134085023701E-2</v>
      </c>
      <c r="S212" s="37">
        <v>1903.030029</v>
      </c>
      <c r="T212" s="30">
        <f t="shared" si="10"/>
        <v>-1.8920968934657827E-2</v>
      </c>
    </row>
    <row r="213" spans="1:20">
      <c r="A213" s="14">
        <v>41185</v>
      </c>
      <c r="B213" s="13">
        <v>99.25</v>
      </c>
      <c r="C213" s="13">
        <v>99.959998999999996</v>
      </c>
      <c r="D213" s="13">
        <v>98.75</v>
      </c>
      <c r="E213" s="13">
        <v>99.620002999999997</v>
      </c>
      <c r="F213" s="13">
        <v>2787900</v>
      </c>
      <c r="G213" s="13">
        <v>85.944525999999996</v>
      </c>
      <c r="H213" s="21">
        <f t="shared" si="11"/>
        <v>1.3058568393746648E-3</v>
      </c>
      <c r="I213" s="30">
        <f t="shared" si="9"/>
        <v>1.3058568393746648E-3</v>
      </c>
      <c r="S213" s="37">
        <v>1939.380005</v>
      </c>
      <c r="T213" s="30">
        <f t="shared" si="10"/>
        <v>-4.433346643196018E-4</v>
      </c>
    </row>
    <row r="214" spans="1:20">
      <c r="A214" s="14">
        <v>41186</v>
      </c>
      <c r="B214" s="13">
        <v>100</v>
      </c>
      <c r="C214" s="13">
        <v>101.69000200000001</v>
      </c>
      <c r="D214" s="13">
        <v>99.959998999999996</v>
      </c>
      <c r="E214" s="13">
        <v>101.480003</v>
      </c>
      <c r="F214" s="13">
        <v>2051800</v>
      </c>
      <c r="G214" s="13">
        <v>87.549193000000002</v>
      </c>
      <c r="H214" s="21">
        <f t="shared" si="11"/>
        <v>1.8498799489559428E-2</v>
      </c>
      <c r="I214" s="30">
        <f t="shared" si="9"/>
        <v>1.8498799489559428E-2</v>
      </c>
      <c r="S214" s="37">
        <v>1940.23999</v>
      </c>
      <c r="T214" s="30">
        <f t="shared" si="10"/>
        <v>2.4458651059441346E-2</v>
      </c>
    </row>
    <row r="215" spans="1:20">
      <c r="A215" s="14">
        <v>41187</v>
      </c>
      <c r="B215" s="13">
        <v>101.800003</v>
      </c>
      <c r="C215" s="13">
        <v>102.400002</v>
      </c>
      <c r="D215" s="13">
        <v>101.540001</v>
      </c>
      <c r="E215" s="13">
        <v>101.790001</v>
      </c>
      <c r="F215" s="13">
        <v>1192300</v>
      </c>
      <c r="G215" s="13">
        <v>87.816635000000005</v>
      </c>
      <c r="H215" s="21">
        <f t="shared" si="11"/>
        <v>3.0501062879557221E-3</v>
      </c>
      <c r="I215" s="30">
        <f t="shared" si="9"/>
        <v>3.0501062879557221E-3</v>
      </c>
      <c r="S215" s="37">
        <v>1893.3599850000001</v>
      </c>
      <c r="T215" s="30">
        <f t="shared" si="10"/>
        <v>5.5133506231893649E-3</v>
      </c>
    </row>
    <row r="216" spans="1:20">
      <c r="A216" s="14">
        <v>41190</v>
      </c>
      <c r="B216" s="13">
        <v>101.589996</v>
      </c>
      <c r="C216" s="13">
        <v>101.769997</v>
      </c>
      <c r="D216" s="13">
        <v>101.05999799999999</v>
      </c>
      <c r="E216" s="13">
        <v>101.349998</v>
      </c>
      <c r="F216" s="13">
        <v>813100</v>
      </c>
      <c r="G216" s="13">
        <v>87.437033999999997</v>
      </c>
      <c r="H216" s="21">
        <f t="shared" si="11"/>
        <v>-4.3320244969743942E-3</v>
      </c>
      <c r="I216" s="30">
        <f t="shared" si="9"/>
        <v>-4.3320244969743942E-3</v>
      </c>
      <c r="S216" s="37">
        <v>1882.9499510000001</v>
      </c>
      <c r="T216" s="30">
        <f t="shared" si="10"/>
        <v>-1.0922922453367977E-2</v>
      </c>
    </row>
    <row r="217" spans="1:20">
      <c r="A217" s="14">
        <v>41191</v>
      </c>
      <c r="B217" s="13">
        <v>101.349998</v>
      </c>
      <c r="C217" s="13">
        <v>101.769997</v>
      </c>
      <c r="D217" s="13">
        <v>99.559997999999993</v>
      </c>
      <c r="E217" s="13">
        <v>99.639999000000003</v>
      </c>
      <c r="F217" s="13">
        <v>1606500</v>
      </c>
      <c r="G217" s="13">
        <v>85.961777999999995</v>
      </c>
      <c r="H217" s="21">
        <f t="shared" si="11"/>
        <v>-1.7016167290925643E-2</v>
      </c>
      <c r="I217" s="30">
        <f t="shared" si="9"/>
        <v>-1.7016167290925643E-2</v>
      </c>
      <c r="S217" s="37">
        <v>1903.630005</v>
      </c>
      <c r="T217" s="30">
        <f t="shared" si="10"/>
        <v>1.4045237921062189E-2</v>
      </c>
    </row>
    <row r="218" spans="1:20">
      <c r="A218" s="14">
        <v>41192</v>
      </c>
      <c r="B218" s="13">
        <v>102.400002</v>
      </c>
      <c r="C218" s="13">
        <v>104.43</v>
      </c>
      <c r="D218" s="13">
        <v>101.300003</v>
      </c>
      <c r="E218" s="13">
        <v>101.55999799999999</v>
      </c>
      <c r="F218" s="13">
        <v>5739800</v>
      </c>
      <c r="G218" s="13">
        <v>87.618206000000001</v>
      </c>
      <c r="H218" s="21">
        <f t="shared" si="11"/>
        <v>1.9086051799207405E-2</v>
      </c>
      <c r="I218" s="30">
        <f t="shared" si="9"/>
        <v>1.9086051799207405E-2</v>
      </c>
      <c r="S218" s="37">
        <v>1877.079956</v>
      </c>
      <c r="T218" s="30">
        <f t="shared" si="10"/>
        <v>-1.5761544984816713E-2</v>
      </c>
    </row>
    <row r="219" spans="1:20">
      <c r="A219" s="14">
        <v>41193</v>
      </c>
      <c r="B219" s="13">
        <v>101.83000199999999</v>
      </c>
      <c r="C219" s="13">
        <v>102</v>
      </c>
      <c r="D219" s="13">
        <v>98.300003000000004</v>
      </c>
      <c r="E219" s="13">
        <v>98.32</v>
      </c>
      <c r="F219" s="13">
        <v>4753200</v>
      </c>
      <c r="G219" s="13">
        <v>84.822982999999994</v>
      </c>
      <c r="H219" s="21">
        <f t="shared" si="11"/>
        <v>-3.2422275378335932E-2</v>
      </c>
      <c r="I219" s="30">
        <f t="shared" si="9"/>
        <v>-3.2422275378335932E-2</v>
      </c>
      <c r="S219" s="37">
        <v>1906.900024</v>
      </c>
      <c r="T219" s="30">
        <f t="shared" si="10"/>
        <v>2.0080726790476438E-2</v>
      </c>
    </row>
    <row r="220" spans="1:20">
      <c r="A220" s="14">
        <v>41194</v>
      </c>
      <c r="B220" s="13">
        <v>98.059997999999993</v>
      </c>
      <c r="C220" s="13">
        <v>98.480002999999996</v>
      </c>
      <c r="D220" s="13">
        <v>96.18</v>
      </c>
      <c r="E220" s="13">
        <v>97.550003000000004</v>
      </c>
      <c r="F220" s="13">
        <v>7552500</v>
      </c>
      <c r="G220" s="13">
        <v>84.158688999999995</v>
      </c>
      <c r="H220" s="21">
        <f t="shared" si="11"/>
        <v>-7.8623606237705219E-3</v>
      </c>
      <c r="I220" s="30">
        <f t="shared" si="9"/>
        <v>-7.8623606237705219E-3</v>
      </c>
      <c r="S220" s="37">
        <v>1868.98999</v>
      </c>
      <c r="T220" s="30">
        <f t="shared" si="10"/>
        <v>5.1819885399586188E-3</v>
      </c>
    </row>
    <row r="221" spans="1:20">
      <c r="A221" s="14">
        <v>41197</v>
      </c>
      <c r="B221" s="13">
        <v>98.07</v>
      </c>
      <c r="C221" s="13">
        <v>98.129997000000003</v>
      </c>
      <c r="D221" s="13">
        <v>96.440002000000007</v>
      </c>
      <c r="E221" s="13">
        <v>96.510002</v>
      </c>
      <c r="F221" s="13">
        <v>4005200</v>
      </c>
      <c r="G221" s="13">
        <v>83.261454999999998</v>
      </c>
      <c r="H221" s="21">
        <f t="shared" si="11"/>
        <v>-1.0718454404117048E-2</v>
      </c>
      <c r="I221" s="30">
        <f t="shared" si="9"/>
        <v>-1.0718454404117048E-2</v>
      </c>
      <c r="S221" s="37">
        <v>1859.329956</v>
      </c>
      <c r="T221" s="30">
        <f t="shared" si="10"/>
        <v>-1.1762766026242346E-2</v>
      </c>
    </row>
    <row r="222" spans="1:20">
      <c r="A222" s="14">
        <v>41198</v>
      </c>
      <c r="B222" s="13">
        <v>96.970000999999996</v>
      </c>
      <c r="C222" s="13">
        <v>97.519997000000004</v>
      </c>
      <c r="D222" s="13">
        <v>96.510002</v>
      </c>
      <c r="E222" s="13">
        <v>97</v>
      </c>
      <c r="F222" s="13">
        <v>3788300</v>
      </c>
      <c r="G222" s="13">
        <v>83.684188000000006</v>
      </c>
      <c r="H222" s="21">
        <f t="shared" si="11"/>
        <v>5.0643298729409923E-3</v>
      </c>
      <c r="I222" s="30">
        <f t="shared" si="9"/>
        <v>5.0643298729409923E-3</v>
      </c>
      <c r="S222" s="37">
        <v>1881.329956</v>
      </c>
      <c r="T222" s="30">
        <f t="shared" si="10"/>
        <v>5.316801874443635E-4</v>
      </c>
    </row>
    <row r="223" spans="1:20">
      <c r="A223" s="14">
        <v>41199</v>
      </c>
      <c r="B223" s="13">
        <v>97.150002000000001</v>
      </c>
      <c r="C223" s="13">
        <v>97.360000999999997</v>
      </c>
      <c r="D223" s="13">
        <v>95.779999000000004</v>
      </c>
      <c r="E223" s="13">
        <v>96.779999000000004</v>
      </c>
      <c r="F223" s="13">
        <v>4113700</v>
      </c>
      <c r="G223" s="13">
        <v>83.494388000000001</v>
      </c>
      <c r="H223" s="21">
        <f t="shared" si="11"/>
        <v>-2.2706268481042452E-3</v>
      </c>
      <c r="I223" s="30">
        <f t="shared" si="9"/>
        <v>-2.2706268481042452E-3</v>
      </c>
      <c r="S223" s="37">
        <v>1880.329956</v>
      </c>
      <c r="T223" s="30">
        <f t="shared" si="10"/>
        <v>-2.183577282074398E-2</v>
      </c>
    </row>
    <row r="224" spans="1:20">
      <c r="A224" s="14">
        <v>41200</v>
      </c>
      <c r="B224" s="13">
        <v>96.870002999999997</v>
      </c>
      <c r="C224" s="13">
        <v>97.360000999999997</v>
      </c>
      <c r="D224" s="13">
        <v>96.25</v>
      </c>
      <c r="E224" s="13">
        <v>96.330001999999993</v>
      </c>
      <c r="F224" s="13">
        <v>2804300</v>
      </c>
      <c r="G224" s="13">
        <v>83.106165000000004</v>
      </c>
      <c r="H224" s="21">
        <f t="shared" si="11"/>
        <v>-4.6605331820452674E-3</v>
      </c>
      <c r="I224" s="30">
        <f t="shared" si="9"/>
        <v>-4.6605331820452674E-3</v>
      </c>
      <c r="S224" s="37">
        <v>1921.839966</v>
      </c>
      <c r="T224" s="30">
        <f t="shared" si="10"/>
        <v>1.6558061184935031E-2</v>
      </c>
    </row>
    <row r="225" spans="1:20">
      <c r="A225" s="14">
        <v>41201</v>
      </c>
      <c r="B225" s="13">
        <v>96.099997999999999</v>
      </c>
      <c r="C225" s="13">
        <v>96.230002999999996</v>
      </c>
      <c r="D225" s="13">
        <v>94.459998999999996</v>
      </c>
      <c r="E225" s="13">
        <v>94.779999000000004</v>
      </c>
      <c r="F225" s="13">
        <v>3859900</v>
      </c>
      <c r="G225" s="13">
        <v>81.768940999999998</v>
      </c>
      <c r="H225" s="21">
        <f t="shared" si="11"/>
        <v>-1.622140970524942E-2</v>
      </c>
      <c r="I225" s="30">
        <f t="shared" si="9"/>
        <v>-1.622140970524942E-2</v>
      </c>
      <c r="S225" s="37">
        <v>1890.280029</v>
      </c>
      <c r="T225" s="30">
        <f t="shared" si="10"/>
        <v>-2.5282375384065234E-2</v>
      </c>
    </row>
    <row r="226" spans="1:20">
      <c r="A226" s="14">
        <v>41204</v>
      </c>
      <c r="B226" s="13">
        <v>94.68</v>
      </c>
      <c r="C226" s="13">
        <v>95.32</v>
      </c>
      <c r="D226" s="13">
        <v>94.129997000000003</v>
      </c>
      <c r="E226" s="13">
        <v>95</v>
      </c>
      <c r="F226" s="13">
        <v>3097700</v>
      </c>
      <c r="G226" s="13">
        <v>81.958741000000003</v>
      </c>
      <c r="H226" s="21">
        <f t="shared" si="11"/>
        <v>2.3184849709223959E-3</v>
      </c>
      <c r="I226" s="30">
        <f t="shared" si="9"/>
        <v>2.3184849709223959E-3</v>
      </c>
      <c r="S226" s="37">
        <v>1938.6800539999999</v>
      </c>
      <c r="T226" s="30">
        <f t="shared" si="10"/>
        <v>7.7725142384488712E-3</v>
      </c>
    </row>
    <row r="227" spans="1:20">
      <c r="A227" s="14">
        <v>41205</v>
      </c>
      <c r="B227" s="13">
        <v>94.470000999999996</v>
      </c>
      <c r="C227" s="13">
        <v>95.809997999999993</v>
      </c>
      <c r="D227" s="13">
        <v>93.839995999999999</v>
      </c>
      <c r="E227" s="13">
        <v>95.18</v>
      </c>
      <c r="F227" s="13">
        <v>3357400</v>
      </c>
      <c r="G227" s="13">
        <v>82.114030999999997</v>
      </c>
      <c r="H227" s="21">
        <f t="shared" si="11"/>
        <v>1.8929410953077573E-3</v>
      </c>
      <c r="I227" s="30">
        <f t="shared" si="9"/>
        <v>1.8929410953077573E-3</v>
      </c>
      <c r="S227" s="37">
        <v>1923.670044</v>
      </c>
      <c r="T227" s="30">
        <f t="shared" si="10"/>
        <v>8.529084787104222E-4</v>
      </c>
    </row>
    <row r="228" spans="1:20">
      <c r="A228" s="14">
        <v>41206</v>
      </c>
      <c r="B228" s="13">
        <v>95.040001000000004</v>
      </c>
      <c r="C228" s="13">
        <v>96.25</v>
      </c>
      <c r="D228" s="13">
        <v>94.5</v>
      </c>
      <c r="E228" s="13">
        <v>95.620002999999997</v>
      </c>
      <c r="F228" s="13">
        <v>4327600</v>
      </c>
      <c r="G228" s="13">
        <v>82.493632000000005</v>
      </c>
      <c r="H228" s="21">
        <f t="shared" si="11"/>
        <v>4.6121992864682328E-3</v>
      </c>
      <c r="I228" s="30">
        <f t="shared" si="9"/>
        <v>4.6121992864682328E-3</v>
      </c>
      <c r="S228" s="37">
        <v>1922.030029</v>
      </c>
      <c r="T228" s="30">
        <f t="shared" si="10"/>
        <v>-1.0897537692782108E-2</v>
      </c>
    </row>
    <row r="229" spans="1:20">
      <c r="A229" s="14">
        <v>41207</v>
      </c>
      <c r="B229" s="13">
        <v>96</v>
      </c>
      <c r="C229" s="13">
        <v>96.629997000000003</v>
      </c>
      <c r="D229" s="13">
        <v>95.769997000000004</v>
      </c>
      <c r="E229" s="13">
        <v>96.620002999999997</v>
      </c>
      <c r="F229" s="13">
        <v>2734800</v>
      </c>
      <c r="G229" s="13">
        <v>83.356356000000005</v>
      </c>
      <c r="H229" s="21">
        <f t="shared" si="11"/>
        <v>1.0403760555345408E-2</v>
      </c>
      <c r="I229" s="30">
        <f t="shared" si="9"/>
        <v>1.0403760555345408E-2</v>
      </c>
      <c r="S229" s="37">
        <v>1943.089966</v>
      </c>
      <c r="T229" s="30">
        <f t="shared" si="10"/>
        <v>-2.3985816544630535E-2</v>
      </c>
    </row>
    <row r="230" spans="1:20">
      <c r="A230" s="14">
        <v>41208</v>
      </c>
      <c r="B230" s="13">
        <v>96.419998000000007</v>
      </c>
      <c r="C230" s="13">
        <v>97.519997000000004</v>
      </c>
      <c r="D230" s="13">
        <v>96.120002999999997</v>
      </c>
      <c r="E230" s="13">
        <v>96.940002000000007</v>
      </c>
      <c r="F230" s="13">
        <v>2998900</v>
      </c>
      <c r="G230" s="13">
        <v>83.632427000000007</v>
      </c>
      <c r="H230" s="21">
        <f t="shared" si="11"/>
        <v>3.3064646206436891E-3</v>
      </c>
      <c r="I230" s="30">
        <f t="shared" si="9"/>
        <v>3.3064646206436891E-3</v>
      </c>
      <c r="S230" s="37">
        <v>1990.26001</v>
      </c>
      <c r="T230" s="30">
        <f t="shared" si="10"/>
        <v>-1.3202162915856163E-2</v>
      </c>
    </row>
    <row r="231" spans="1:20">
      <c r="A231" s="14">
        <v>41213</v>
      </c>
      <c r="B231" s="13">
        <v>97.889999000000003</v>
      </c>
      <c r="C231" s="13">
        <v>98.779999000000004</v>
      </c>
      <c r="D231" s="13">
        <v>97.400002000000001</v>
      </c>
      <c r="E231" s="13">
        <v>98.43</v>
      </c>
      <c r="F231" s="13">
        <v>3534300</v>
      </c>
      <c r="G231" s="13">
        <v>84.917883000000003</v>
      </c>
      <c r="H231" s="21">
        <f t="shared" si="11"/>
        <v>1.5253379520348878E-2</v>
      </c>
      <c r="I231" s="30">
        <f t="shared" si="9"/>
        <v>1.5253379520348878E-2</v>
      </c>
      <c r="S231" s="37">
        <v>2016.709961</v>
      </c>
      <c r="T231" s="30">
        <f t="shared" si="10"/>
        <v>2.0102042596295308E-3</v>
      </c>
    </row>
    <row r="232" spans="1:20">
      <c r="A232" s="14">
        <v>41214</v>
      </c>
      <c r="B232" s="13">
        <v>98.589995999999999</v>
      </c>
      <c r="C232" s="13">
        <v>98.800003000000004</v>
      </c>
      <c r="D232" s="13">
        <v>97.129997000000003</v>
      </c>
      <c r="E232" s="13">
        <v>97.129997000000003</v>
      </c>
      <c r="F232" s="13">
        <v>2941200</v>
      </c>
      <c r="G232" s="13">
        <v>83.796340000000001</v>
      </c>
      <c r="H232" s="21">
        <f t="shared" si="11"/>
        <v>-1.3295376062470514E-2</v>
      </c>
      <c r="I232" s="30">
        <f t="shared" si="9"/>
        <v>-1.3295376062470514E-2</v>
      </c>
      <c r="S232" s="37">
        <v>2012.660034</v>
      </c>
      <c r="T232" s="30">
        <f t="shared" si="10"/>
        <v>-1.5422041688326272E-2</v>
      </c>
    </row>
    <row r="233" spans="1:20">
      <c r="A233" s="14">
        <v>41215</v>
      </c>
      <c r="B233" s="13">
        <v>97.849997999999999</v>
      </c>
      <c r="C233" s="13">
        <v>98.120002999999997</v>
      </c>
      <c r="D233" s="13">
        <v>96.040001000000004</v>
      </c>
      <c r="E233" s="13">
        <v>96.120002999999997</v>
      </c>
      <c r="F233" s="13">
        <v>2025500</v>
      </c>
      <c r="G233" s="13">
        <v>82.924993999999998</v>
      </c>
      <c r="H233" s="21">
        <f t="shared" si="11"/>
        <v>-1.0452818638001193E-2</v>
      </c>
      <c r="I233" s="30">
        <f t="shared" si="9"/>
        <v>-1.0452818638001193E-2</v>
      </c>
      <c r="S233" s="37">
        <v>2043.9399410000001</v>
      </c>
      <c r="T233" s="30">
        <f t="shared" si="10"/>
        <v>-9.4564850357659186E-3</v>
      </c>
    </row>
    <row r="234" spans="1:20">
      <c r="A234" s="14">
        <v>41218</v>
      </c>
      <c r="B234" s="13">
        <v>95.760002</v>
      </c>
      <c r="C234" s="13">
        <v>97.800003000000004</v>
      </c>
      <c r="D234" s="13">
        <v>95.449996999999996</v>
      </c>
      <c r="E234" s="13">
        <v>97.730002999999996</v>
      </c>
      <c r="F234" s="13">
        <v>2199500</v>
      </c>
      <c r="G234" s="13">
        <v>84.313979000000003</v>
      </c>
      <c r="H234" s="21">
        <f t="shared" si="11"/>
        <v>1.6611163218417553E-2</v>
      </c>
      <c r="I234" s="30">
        <f t="shared" si="9"/>
        <v>1.6611163218417553E-2</v>
      </c>
      <c r="S234" s="37">
        <v>2063.360107</v>
      </c>
      <c r="T234" s="30">
        <f t="shared" si="10"/>
        <v>-7.2433987852541376E-3</v>
      </c>
    </row>
    <row r="235" spans="1:20">
      <c r="A235" s="14">
        <v>41219</v>
      </c>
      <c r="B235" s="13">
        <v>97.980002999999996</v>
      </c>
      <c r="C235" s="13">
        <v>99.599997999999999</v>
      </c>
      <c r="D235" s="13">
        <v>97.919998000000007</v>
      </c>
      <c r="E235" s="13">
        <v>98.790001000000004</v>
      </c>
      <c r="F235" s="13">
        <v>2410300</v>
      </c>
      <c r="G235" s="13">
        <v>85.228464000000002</v>
      </c>
      <c r="H235" s="21">
        <f t="shared" si="11"/>
        <v>1.0787786851515801E-2</v>
      </c>
      <c r="I235" s="30">
        <f t="shared" si="9"/>
        <v>1.0787786851515801E-2</v>
      </c>
      <c r="S235" s="37">
        <v>2078.360107</v>
      </c>
      <c r="T235" s="30">
        <f t="shared" si="10"/>
        <v>1.0573663970038498E-2</v>
      </c>
    </row>
    <row r="236" spans="1:20">
      <c r="A236" s="14">
        <v>41220</v>
      </c>
      <c r="B236" s="13">
        <v>97.93</v>
      </c>
      <c r="C236" s="13">
        <v>98.120002999999997</v>
      </c>
      <c r="D236" s="13">
        <v>96.059997999999993</v>
      </c>
      <c r="E236" s="13">
        <v>97.300003000000004</v>
      </c>
      <c r="F236" s="13">
        <v>2620100</v>
      </c>
      <c r="G236" s="13">
        <v>83.943008000000006</v>
      </c>
      <c r="H236" s="21">
        <f t="shared" si="11"/>
        <v>-1.5197370164803279E-2</v>
      </c>
      <c r="I236" s="30">
        <f t="shared" si="9"/>
        <v>-1.5197370164803279E-2</v>
      </c>
      <c r="S236" s="37">
        <v>2056.5</v>
      </c>
      <c r="T236" s="30">
        <f t="shared" si="10"/>
        <v>-2.1809363425864849E-3</v>
      </c>
    </row>
    <row r="237" spans="1:20">
      <c r="A237" s="14">
        <v>41221</v>
      </c>
      <c r="B237" s="13">
        <v>96.959998999999996</v>
      </c>
      <c r="C237" s="13">
        <v>97.440002000000007</v>
      </c>
      <c r="D237" s="13">
        <v>94.739998</v>
      </c>
      <c r="E237" s="13">
        <v>94.739998</v>
      </c>
      <c r="F237" s="13">
        <v>2906000</v>
      </c>
      <c r="G237" s="13">
        <v>81.734431000000001</v>
      </c>
      <c r="H237" s="21">
        <f t="shared" si="11"/>
        <v>-2.6662747226758279E-2</v>
      </c>
      <c r="I237" s="30">
        <f t="shared" si="9"/>
        <v>-2.6662747226758279E-2</v>
      </c>
      <c r="S237" s="37">
        <v>2060.98999</v>
      </c>
      <c r="T237" s="30">
        <f t="shared" si="10"/>
        <v>-1.5999154873061849E-3</v>
      </c>
    </row>
    <row r="238" spans="1:20">
      <c r="A238" s="14">
        <v>41222</v>
      </c>
      <c r="B238" s="13">
        <v>94.510002</v>
      </c>
      <c r="C238" s="13">
        <v>96.199996999999996</v>
      </c>
      <c r="D238" s="13">
        <v>94.43</v>
      </c>
      <c r="E238" s="13">
        <v>95.459998999999996</v>
      </c>
      <c r="F238" s="13">
        <v>2542800</v>
      </c>
      <c r="G238" s="13">
        <v>82.355592999999999</v>
      </c>
      <c r="H238" s="21">
        <f t="shared" si="11"/>
        <v>7.5710265860396602E-3</v>
      </c>
      <c r="I238" s="30">
        <f t="shared" si="9"/>
        <v>7.5710265860396602E-3</v>
      </c>
      <c r="S238" s="37">
        <v>2064.290039</v>
      </c>
      <c r="T238" s="30">
        <f t="shared" si="10"/>
        <v>1.2341596351676601E-2</v>
      </c>
    </row>
    <row r="239" spans="1:20">
      <c r="A239" s="14">
        <v>41225</v>
      </c>
      <c r="B239" s="13">
        <v>95.419998000000007</v>
      </c>
      <c r="C239" s="13">
        <v>96.160004000000001</v>
      </c>
      <c r="D239" s="13">
        <v>95.089995999999999</v>
      </c>
      <c r="E239" s="13">
        <v>95.980002999999996</v>
      </c>
      <c r="F239" s="13">
        <v>1632800</v>
      </c>
      <c r="G239" s="13">
        <v>82.804213000000004</v>
      </c>
      <c r="H239" s="21">
        <f t="shared" si="11"/>
        <v>5.4325699963116113E-3</v>
      </c>
      <c r="I239" s="30">
        <f t="shared" si="9"/>
        <v>5.4325699963116113E-3</v>
      </c>
      <c r="S239" s="37">
        <v>2038.969971</v>
      </c>
      <c r="T239" s="30">
        <f t="shared" si="10"/>
        <v>8.7780959420341153E-3</v>
      </c>
    </row>
    <row r="240" spans="1:20">
      <c r="A240" s="14">
        <v>41226</v>
      </c>
      <c r="B240" s="13">
        <v>95.459998999999996</v>
      </c>
      <c r="C240" s="13">
        <v>96.629997000000003</v>
      </c>
      <c r="D240" s="13">
        <v>95.25</v>
      </c>
      <c r="E240" s="13">
        <v>95.690002000000007</v>
      </c>
      <c r="F240" s="13">
        <v>2328400</v>
      </c>
      <c r="G240" s="13">
        <v>82.554022000000003</v>
      </c>
      <c r="H240" s="21">
        <f t="shared" si="11"/>
        <v>-3.0260505733648679E-3</v>
      </c>
      <c r="I240" s="30">
        <f t="shared" si="9"/>
        <v>-3.0260505733648679E-3</v>
      </c>
      <c r="S240" s="37">
        <v>2021.150024</v>
      </c>
      <c r="T240" s="30">
        <f t="shared" si="10"/>
        <v>7.7483064365918945E-3</v>
      </c>
    </row>
    <row r="241" spans="1:20">
      <c r="A241" s="14">
        <v>41227</v>
      </c>
      <c r="B241" s="13">
        <v>95.599997999999999</v>
      </c>
      <c r="C241" s="13">
        <v>95.970000999999996</v>
      </c>
      <c r="D241" s="13">
        <v>94.160004000000001</v>
      </c>
      <c r="E241" s="13">
        <v>94.470000999999996</v>
      </c>
      <c r="F241" s="13">
        <v>3587500</v>
      </c>
      <c r="G241" s="13">
        <v>81.736395000000002</v>
      </c>
      <c r="H241" s="21">
        <f t="shared" si="11"/>
        <v>-9.9535172566009369E-3</v>
      </c>
      <c r="I241" s="30">
        <f t="shared" si="9"/>
        <v>-9.9535172566009369E-3</v>
      </c>
      <c r="S241" s="37">
        <v>2005.5500489999999</v>
      </c>
      <c r="T241" s="30">
        <f t="shared" si="10"/>
        <v>-1.7957495093582236E-2</v>
      </c>
    </row>
    <row r="242" spans="1:20">
      <c r="A242" s="14">
        <v>41228</v>
      </c>
      <c r="B242" s="13">
        <v>94</v>
      </c>
      <c r="C242" s="13">
        <v>95.879997000000003</v>
      </c>
      <c r="D242" s="13">
        <v>93.510002</v>
      </c>
      <c r="E242" s="13">
        <v>95.699996999999996</v>
      </c>
      <c r="F242" s="13">
        <v>2445500</v>
      </c>
      <c r="G242" s="13">
        <v>82.800600000000003</v>
      </c>
      <c r="H242" s="21">
        <f t="shared" si="11"/>
        <v>1.2935933832437385E-2</v>
      </c>
      <c r="I242" s="30">
        <f t="shared" si="9"/>
        <v>1.2935933832437385E-2</v>
      </c>
      <c r="S242" s="37">
        <v>2041.8900149999999</v>
      </c>
      <c r="T242" s="30">
        <f t="shared" si="10"/>
        <v>-1.5154776290347281E-2</v>
      </c>
    </row>
    <row r="243" spans="1:20">
      <c r="A243" s="14">
        <v>41229</v>
      </c>
      <c r="B243" s="13">
        <v>95.519997000000004</v>
      </c>
      <c r="C243" s="13">
        <v>96.230002999999996</v>
      </c>
      <c r="D243" s="13">
        <v>94.639999000000003</v>
      </c>
      <c r="E243" s="13">
        <v>95.690002000000007</v>
      </c>
      <c r="F243" s="13">
        <v>3105400</v>
      </c>
      <c r="G243" s="13">
        <v>82.791951999999995</v>
      </c>
      <c r="H243" s="21">
        <f t="shared" si="11"/>
        <v>-1.0444914222794805E-4</v>
      </c>
      <c r="I243" s="30">
        <f t="shared" si="9"/>
        <v>-1.0444914222794805E-4</v>
      </c>
      <c r="S243" s="37">
        <v>2073.070068</v>
      </c>
      <c r="T243" s="30">
        <f t="shared" si="10"/>
        <v>1.4410635565352437E-2</v>
      </c>
    </row>
    <row r="244" spans="1:20">
      <c r="A244" s="14">
        <v>41232</v>
      </c>
      <c r="B244" s="13">
        <v>96.68</v>
      </c>
      <c r="C244" s="13">
        <v>96.830001999999993</v>
      </c>
      <c r="D244" s="13">
        <v>95.370002999999997</v>
      </c>
      <c r="E244" s="13">
        <v>96.57</v>
      </c>
      <c r="F244" s="13">
        <v>2877500</v>
      </c>
      <c r="G244" s="13">
        <v>83.553335000000004</v>
      </c>
      <c r="H244" s="21">
        <f t="shared" si="11"/>
        <v>9.1543118630626526E-3</v>
      </c>
      <c r="I244" s="30">
        <f t="shared" si="9"/>
        <v>9.1543118630626526E-3</v>
      </c>
      <c r="S244" s="37">
        <v>2043.410034</v>
      </c>
      <c r="T244" s="30">
        <f t="shared" si="10"/>
        <v>1.0562580218900188E-2</v>
      </c>
    </row>
    <row r="245" spans="1:20">
      <c r="A245" s="14">
        <v>41233</v>
      </c>
      <c r="B245" s="13">
        <v>96.790001000000004</v>
      </c>
      <c r="C245" s="13">
        <v>97.120002999999997</v>
      </c>
      <c r="D245" s="13">
        <v>96.199996999999996</v>
      </c>
      <c r="E245" s="13">
        <v>97.120002999999997</v>
      </c>
      <c r="F245" s="13">
        <v>1783200</v>
      </c>
      <c r="G245" s="13">
        <v>84.029202999999995</v>
      </c>
      <c r="H245" s="21">
        <f t="shared" si="11"/>
        <v>5.6792227246988247E-3</v>
      </c>
      <c r="I245" s="30">
        <f t="shared" si="9"/>
        <v>5.6792227246988247E-3</v>
      </c>
      <c r="S245" s="37">
        <v>2021.9399410000001</v>
      </c>
      <c r="T245" s="30">
        <f t="shared" si="10"/>
        <v>4.7442879213808178E-3</v>
      </c>
    </row>
    <row r="246" spans="1:20">
      <c r="A246" s="14">
        <v>41234</v>
      </c>
      <c r="B246" s="13">
        <v>97.220000999999996</v>
      </c>
      <c r="C246" s="13">
        <v>97.400002000000001</v>
      </c>
      <c r="D246" s="13">
        <v>96.470000999999996</v>
      </c>
      <c r="E246" s="13">
        <v>96.739998</v>
      </c>
      <c r="F246" s="13">
        <v>1045500</v>
      </c>
      <c r="G246" s="13">
        <v>83.700418999999997</v>
      </c>
      <c r="H246" s="21">
        <f t="shared" si="11"/>
        <v>-3.9204097306888026E-3</v>
      </c>
      <c r="I246" s="30">
        <f t="shared" si="9"/>
        <v>-3.9204097306888026E-3</v>
      </c>
      <c r="S246" s="37">
        <v>2012.369995</v>
      </c>
      <c r="T246" s="30">
        <f t="shared" si="10"/>
        <v>-1.961386758563884E-2</v>
      </c>
    </row>
    <row r="247" spans="1:20">
      <c r="A247" s="14">
        <v>41236</v>
      </c>
      <c r="B247" s="13">
        <v>97</v>
      </c>
      <c r="C247" s="13">
        <v>97.93</v>
      </c>
      <c r="D247" s="13">
        <v>96.559997999999993</v>
      </c>
      <c r="E247" s="13">
        <v>97.919998000000007</v>
      </c>
      <c r="F247" s="13">
        <v>671900</v>
      </c>
      <c r="G247" s="13">
        <v>84.721367000000001</v>
      </c>
      <c r="H247" s="21">
        <f t="shared" si="11"/>
        <v>1.2123853211553275E-2</v>
      </c>
      <c r="I247" s="30">
        <f t="shared" si="9"/>
        <v>1.2123853211553275E-2</v>
      </c>
      <c r="S247" s="37">
        <v>2052.2299800000001</v>
      </c>
      <c r="T247" s="30">
        <f t="shared" si="10"/>
        <v>2.2488564074157492E-3</v>
      </c>
    </row>
    <row r="248" spans="1:20">
      <c r="A248" s="14">
        <v>41239</v>
      </c>
      <c r="B248" s="13">
        <v>97.360000999999997</v>
      </c>
      <c r="C248" s="13">
        <v>97.529999000000004</v>
      </c>
      <c r="D248" s="13">
        <v>95.830001999999993</v>
      </c>
      <c r="E248" s="13">
        <v>96.260002</v>
      </c>
      <c r="F248" s="13">
        <v>1531200</v>
      </c>
      <c r="G248" s="13">
        <v>83.285122000000001</v>
      </c>
      <c r="H248" s="21">
        <f t="shared" si="11"/>
        <v>-1.7097910890557743E-2</v>
      </c>
      <c r="I248" s="30">
        <f t="shared" si="9"/>
        <v>-1.7097910890557743E-2</v>
      </c>
      <c r="S248" s="37">
        <v>2047.619995</v>
      </c>
      <c r="T248" s="30">
        <f t="shared" si="10"/>
        <v>-7.769086475925991E-3</v>
      </c>
    </row>
    <row r="249" spans="1:20">
      <c r="A249" s="14">
        <v>41240</v>
      </c>
      <c r="B249" s="13">
        <v>96.300003000000004</v>
      </c>
      <c r="C249" s="13">
        <v>97.330001999999993</v>
      </c>
      <c r="D249" s="13">
        <v>95.769997000000004</v>
      </c>
      <c r="E249" s="13">
        <v>96.510002</v>
      </c>
      <c r="F249" s="13">
        <v>2428000</v>
      </c>
      <c r="G249" s="13">
        <v>83.501424</v>
      </c>
      <c r="H249" s="21">
        <f t="shared" si="11"/>
        <v>2.5937598259983762E-3</v>
      </c>
      <c r="I249" s="30">
        <f t="shared" si="9"/>
        <v>2.5937598259983762E-3</v>
      </c>
      <c r="S249" s="37">
        <v>2063.5900879999999</v>
      </c>
      <c r="T249" s="30">
        <f t="shared" si="10"/>
        <v>-6.5110523995720879E-3</v>
      </c>
    </row>
    <row r="250" spans="1:20">
      <c r="A250" s="14">
        <v>41241</v>
      </c>
      <c r="B250" s="13">
        <v>100.44000200000001</v>
      </c>
      <c r="C250" s="13">
        <v>102.620003</v>
      </c>
      <c r="D250" s="13">
        <v>100</v>
      </c>
      <c r="E250" s="13">
        <v>102.58000199999999</v>
      </c>
      <c r="F250" s="13">
        <v>10407800</v>
      </c>
      <c r="G250" s="13">
        <v>88.753248999999997</v>
      </c>
      <c r="H250" s="21">
        <f t="shared" si="11"/>
        <v>6.0996350532547032E-2</v>
      </c>
      <c r="I250" s="30">
        <f t="shared" si="9"/>
        <v>6.0996350532547032E-2</v>
      </c>
      <c r="S250" s="37">
        <v>2077.070068</v>
      </c>
      <c r="T250" s="30">
        <f t="shared" si="10"/>
        <v>-7.0140439391970736E-3</v>
      </c>
    </row>
    <row r="251" spans="1:20">
      <c r="A251" s="14">
        <v>41242</v>
      </c>
      <c r="B251" s="13">
        <v>103.08000199999999</v>
      </c>
      <c r="C251" s="13">
        <v>103.209999</v>
      </c>
      <c r="D251" s="13">
        <v>101.55999799999999</v>
      </c>
      <c r="E251" s="13">
        <v>101.879997</v>
      </c>
      <c r="F251" s="13">
        <v>6360500</v>
      </c>
      <c r="G251" s="13">
        <v>88.147598000000002</v>
      </c>
      <c r="H251" s="21">
        <f t="shared" si="11"/>
        <v>-6.8473766709119099E-3</v>
      </c>
      <c r="I251" s="30">
        <f t="shared" si="9"/>
        <v>-6.8473766709119099E-3</v>
      </c>
      <c r="S251" s="37">
        <v>2091.6899410000001</v>
      </c>
      <c r="T251" s="30">
        <f t="shared" si="10"/>
        <v>2.0317856261110587E-2</v>
      </c>
    </row>
    <row r="252" spans="1:20">
      <c r="A252" s="14">
        <v>41243</v>
      </c>
      <c r="B252" s="13">
        <v>102.480003</v>
      </c>
      <c r="C252" s="13">
        <v>104.5</v>
      </c>
      <c r="D252" s="13">
        <v>101.660004</v>
      </c>
      <c r="E252" s="13">
        <v>103.91999800000001</v>
      </c>
      <c r="F252" s="13">
        <v>4951400</v>
      </c>
      <c r="G252" s="13">
        <v>89.912627000000001</v>
      </c>
      <c r="H252" s="21">
        <f t="shared" si="11"/>
        <v>1.9825728211592304E-2</v>
      </c>
      <c r="I252" s="30">
        <f t="shared" si="9"/>
        <v>1.9825728211592304E-2</v>
      </c>
      <c r="S252" s="37">
        <v>2049.6201169999999</v>
      </c>
      <c r="T252" s="30">
        <f t="shared" si="10"/>
        <v>-1.4477826648337327E-2</v>
      </c>
    </row>
    <row r="253" spans="1:20">
      <c r="A253" s="14">
        <v>41246</v>
      </c>
      <c r="B253" s="13">
        <v>104.82</v>
      </c>
      <c r="C253" s="13">
        <v>104.82</v>
      </c>
      <c r="D253" s="13">
        <v>103.900002</v>
      </c>
      <c r="E253" s="13">
        <v>104.589996</v>
      </c>
      <c r="F253" s="13">
        <v>4268800</v>
      </c>
      <c r="G253" s="13">
        <v>90.492317</v>
      </c>
      <c r="H253" s="21">
        <f t="shared" si="11"/>
        <v>6.4265643976324357E-3</v>
      </c>
      <c r="I253" s="30">
        <f t="shared" si="9"/>
        <v>6.4265643976324357E-3</v>
      </c>
      <c r="S253" s="37">
        <v>2079.51001</v>
      </c>
      <c r="T253" s="30">
        <f t="shared" si="10"/>
        <v>-1.1056592615916112E-2</v>
      </c>
    </row>
    <row r="254" spans="1:20">
      <c r="A254" s="14">
        <v>41247</v>
      </c>
      <c r="B254" s="13">
        <v>104.550003</v>
      </c>
      <c r="C254" s="13">
        <v>104.91999800000001</v>
      </c>
      <c r="D254" s="13">
        <v>104.019997</v>
      </c>
      <c r="E254" s="13">
        <v>104.400002</v>
      </c>
      <c r="F254" s="13">
        <v>3850200</v>
      </c>
      <c r="G254" s="13">
        <v>90.327931000000007</v>
      </c>
      <c r="H254" s="21">
        <f t="shared" si="11"/>
        <v>-1.8182260792783892E-3</v>
      </c>
      <c r="I254" s="30">
        <f t="shared" si="9"/>
        <v>-1.8182260792783892E-3</v>
      </c>
      <c r="S254" s="37">
        <v>2102.6298830000001</v>
      </c>
      <c r="T254" s="30">
        <f t="shared" si="10"/>
        <v>1.0623939088487118E-2</v>
      </c>
    </row>
    <row r="255" spans="1:20">
      <c r="A255" s="14">
        <v>41248</v>
      </c>
      <c r="B255" s="13">
        <v>104.55999799999999</v>
      </c>
      <c r="C255" s="13">
        <v>105.970001</v>
      </c>
      <c r="D255" s="13">
        <v>104.300003</v>
      </c>
      <c r="E255" s="13">
        <v>105.949997</v>
      </c>
      <c r="F255" s="13">
        <v>8470800</v>
      </c>
      <c r="G255" s="13">
        <v>91.669003000000004</v>
      </c>
      <c r="H255" s="21">
        <f t="shared" si="11"/>
        <v>1.4737569951202935E-2</v>
      </c>
      <c r="I255" s="30">
        <f t="shared" si="9"/>
        <v>1.4737569951202935E-2</v>
      </c>
      <c r="S255" s="37">
        <v>2080.4099120000001</v>
      </c>
      <c r="T255" s="30">
        <f t="shared" si="10"/>
        <v>-4.6517999903487525E-3</v>
      </c>
    </row>
    <row r="256" spans="1:20">
      <c r="A256" s="14">
        <v>41249</v>
      </c>
      <c r="B256" s="13">
        <v>98.440002000000007</v>
      </c>
      <c r="C256" s="13">
        <v>99.629997000000003</v>
      </c>
      <c r="D256" s="13">
        <v>98.080001999999993</v>
      </c>
      <c r="E256" s="13">
        <v>98.470000999999996</v>
      </c>
      <c r="F256" s="13">
        <v>5057500</v>
      </c>
      <c r="G256" s="13">
        <v>91.224328999999997</v>
      </c>
      <c r="H256" s="21">
        <f t="shared" si="11"/>
        <v>-4.8626690907805064E-3</v>
      </c>
      <c r="I256" s="30">
        <f t="shared" si="9"/>
        <v>-4.8626690907805064E-3</v>
      </c>
      <c r="S256" s="37">
        <v>2090.110107</v>
      </c>
      <c r="T256" s="30">
        <f t="shared" si="10"/>
        <v>5.934414473988609E-4</v>
      </c>
    </row>
    <row r="257" spans="1:20">
      <c r="A257" s="14">
        <v>41250</v>
      </c>
      <c r="B257" s="13">
        <v>98.879997000000003</v>
      </c>
      <c r="C257" s="13">
        <v>99.010002</v>
      </c>
      <c r="D257" s="13">
        <v>98.169998000000007</v>
      </c>
      <c r="E257" s="13">
        <v>98.559997999999993</v>
      </c>
      <c r="F257" s="13">
        <v>3093800</v>
      </c>
      <c r="G257" s="13">
        <v>91.307704000000001</v>
      </c>
      <c r="H257" s="21">
        <f t="shared" si="11"/>
        <v>9.1353834642719746E-4</v>
      </c>
      <c r="I257" s="30">
        <f t="shared" si="9"/>
        <v>9.1353834642719746E-4</v>
      </c>
      <c r="S257" s="37">
        <v>2088.8701169999999</v>
      </c>
      <c r="T257" s="30">
        <f t="shared" si="10"/>
        <v>-1.2914090666574113E-4</v>
      </c>
    </row>
    <row r="258" spans="1:20">
      <c r="A258" s="14">
        <v>41253</v>
      </c>
      <c r="B258" s="13">
        <v>98.900002000000001</v>
      </c>
      <c r="C258" s="13">
        <v>99.269997000000004</v>
      </c>
      <c r="D258" s="13">
        <v>98.550003000000004</v>
      </c>
      <c r="E258" s="13">
        <v>98.949996999999996</v>
      </c>
      <c r="F258" s="13">
        <v>2317000</v>
      </c>
      <c r="G258" s="13">
        <v>91.669005999999996</v>
      </c>
      <c r="H258" s="21">
        <f t="shared" si="11"/>
        <v>3.9491634707914123E-3</v>
      </c>
      <c r="I258" s="30">
        <f t="shared" ref="I258:I321" si="12">H258</f>
        <v>3.9491634707914123E-3</v>
      </c>
      <c r="S258" s="37">
        <v>2089.139893</v>
      </c>
      <c r="T258" s="30">
        <f t="shared" si="10"/>
        <v>1.2212500944798874E-3</v>
      </c>
    </row>
    <row r="259" spans="1:20">
      <c r="A259" s="14">
        <v>41254</v>
      </c>
      <c r="B259" s="13">
        <v>99</v>
      </c>
      <c r="C259" s="13">
        <v>99.650002000000001</v>
      </c>
      <c r="D259" s="13">
        <v>98.07</v>
      </c>
      <c r="E259" s="13">
        <v>98.309997999999993</v>
      </c>
      <c r="F259" s="13">
        <v>4021200</v>
      </c>
      <c r="G259" s="13">
        <v>91.076098999999999</v>
      </c>
      <c r="H259" s="21">
        <f t="shared" si="11"/>
        <v>-6.4889188732442128E-3</v>
      </c>
      <c r="I259" s="30">
        <f t="shared" si="12"/>
        <v>-6.4889188732442128E-3</v>
      </c>
      <c r="S259" s="37">
        <v>2086.5900879999999</v>
      </c>
      <c r="T259" s="30">
        <f t="shared" ref="T259:T322" si="13">LN(S259/S260)</f>
        <v>-1.2356238490984315E-3</v>
      </c>
    </row>
    <row r="260" spans="1:20">
      <c r="A260" s="14">
        <v>41255</v>
      </c>
      <c r="B260" s="13">
        <v>99.019997000000004</v>
      </c>
      <c r="C260" s="13">
        <v>99.389999000000003</v>
      </c>
      <c r="D260" s="13">
        <v>97.25</v>
      </c>
      <c r="E260" s="13">
        <v>97.720000999999996</v>
      </c>
      <c r="F260" s="13">
        <v>5390300</v>
      </c>
      <c r="G260" s="13">
        <v>90.529516000000001</v>
      </c>
      <c r="H260" s="21">
        <f t="shared" ref="H260:H323" si="14">LN(G260/G259)</f>
        <v>-6.0194686205763143E-3</v>
      </c>
      <c r="I260" s="30">
        <f t="shared" si="12"/>
        <v>-6.0194686205763143E-3</v>
      </c>
      <c r="S260" s="37">
        <v>2089.169922</v>
      </c>
      <c r="T260" s="30">
        <f t="shared" si="13"/>
        <v>3.8029554525950086E-3</v>
      </c>
    </row>
    <row r="261" spans="1:20">
      <c r="A261" s="14">
        <v>41256</v>
      </c>
      <c r="B261" s="13">
        <v>98.050003000000004</v>
      </c>
      <c r="C261" s="13">
        <v>98.870002999999997</v>
      </c>
      <c r="D261" s="13">
        <v>97.339995999999999</v>
      </c>
      <c r="E261" s="13">
        <v>97.849997999999999</v>
      </c>
      <c r="F261" s="13">
        <v>2715100</v>
      </c>
      <c r="G261" s="13">
        <v>90.649947999999995</v>
      </c>
      <c r="H261" s="21">
        <f t="shared" si="14"/>
        <v>1.3294223868247062E-3</v>
      </c>
      <c r="I261" s="30">
        <f t="shared" si="12"/>
        <v>1.3294223868247062E-3</v>
      </c>
      <c r="S261" s="37">
        <v>2081.23999</v>
      </c>
      <c r="T261" s="30">
        <f t="shared" si="13"/>
        <v>-1.1237403815994775E-3</v>
      </c>
    </row>
    <row r="262" spans="1:20">
      <c r="A262" s="14">
        <v>41257</v>
      </c>
      <c r="B262" s="13">
        <v>97</v>
      </c>
      <c r="C262" s="13">
        <v>97.959998999999996</v>
      </c>
      <c r="D262" s="13">
        <v>96.849997999999999</v>
      </c>
      <c r="E262" s="13">
        <v>96.919998000000007</v>
      </c>
      <c r="F262" s="13">
        <v>2160800</v>
      </c>
      <c r="G262" s="13">
        <v>89.788379000000006</v>
      </c>
      <c r="H262" s="21">
        <f t="shared" si="14"/>
        <v>-9.5498064314072824E-3</v>
      </c>
      <c r="I262" s="30">
        <f t="shared" si="12"/>
        <v>-9.5498064314072824E-3</v>
      </c>
      <c r="S262" s="37">
        <v>2083.580078</v>
      </c>
      <c r="T262" s="30">
        <f t="shared" si="13"/>
        <v>1.6033230015307577E-2</v>
      </c>
    </row>
    <row r="263" spans="1:20">
      <c r="A263" s="14">
        <v>41260</v>
      </c>
      <c r="B263" s="13">
        <v>97.010002</v>
      </c>
      <c r="C263" s="13">
        <v>98.900002000000001</v>
      </c>
      <c r="D263" s="13">
        <v>97</v>
      </c>
      <c r="E263" s="13">
        <v>98.779999000000004</v>
      </c>
      <c r="F263" s="13">
        <v>2847800</v>
      </c>
      <c r="G263" s="13">
        <v>91.511516999999998</v>
      </c>
      <c r="H263" s="21">
        <f t="shared" si="14"/>
        <v>1.9009276078686441E-2</v>
      </c>
      <c r="I263" s="30">
        <f t="shared" si="12"/>
        <v>1.9009276078686441E-2</v>
      </c>
      <c r="S263" s="37">
        <v>2050.4399410000001</v>
      </c>
      <c r="T263" s="30">
        <f t="shared" si="13"/>
        <v>-1.3402770185119402E-3</v>
      </c>
    </row>
    <row r="264" spans="1:20">
      <c r="A264" s="14">
        <v>41261</v>
      </c>
      <c r="B264" s="13">
        <v>98.900002000000001</v>
      </c>
      <c r="C264" s="13">
        <v>99.959998999999996</v>
      </c>
      <c r="D264" s="13">
        <v>98.639999000000003</v>
      </c>
      <c r="E264" s="13">
        <v>99.860000999999997</v>
      </c>
      <c r="F264" s="13">
        <v>2900500</v>
      </c>
      <c r="G264" s="13">
        <v>92.512049000000005</v>
      </c>
      <c r="H264" s="21">
        <f t="shared" si="14"/>
        <v>1.0874062281696996E-2</v>
      </c>
      <c r="I264" s="30">
        <f t="shared" si="12"/>
        <v>1.0874062281696996E-2</v>
      </c>
      <c r="S264" s="37">
        <v>2053.1899410000001</v>
      </c>
      <c r="T264" s="30">
        <f t="shared" si="13"/>
        <v>1.4793302627265626E-2</v>
      </c>
    </row>
    <row r="265" spans="1:20">
      <c r="A265" s="14">
        <v>41262</v>
      </c>
      <c r="B265" s="13">
        <v>99.489998</v>
      </c>
      <c r="C265" s="13">
        <v>100.220001</v>
      </c>
      <c r="D265" s="13">
        <v>98.639999000000003</v>
      </c>
      <c r="E265" s="13">
        <v>98.68</v>
      </c>
      <c r="F265" s="13">
        <v>3153300</v>
      </c>
      <c r="G265" s="13">
        <v>91.418875999999997</v>
      </c>
      <c r="H265" s="21">
        <f t="shared" si="14"/>
        <v>-1.1886917569444095E-2</v>
      </c>
      <c r="I265" s="30">
        <f t="shared" si="12"/>
        <v>-1.1886917569444095E-2</v>
      </c>
      <c r="S265" s="37">
        <v>2023.040039</v>
      </c>
      <c r="T265" s="30">
        <f t="shared" si="13"/>
        <v>-1.1270640608151911E-2</v>
      </c>
    </row>
    <row r="266" spans="1:20">
      <c r="A266" s="14">
        <v>41263</v>
      </c>
      <c r="B266" s="13">
        <v>99.220000999999996</v>
      </c>
      <c r="C266" s="13">
        <v>99.43</v>
      </c>
      <c r="D266" s="13">
        <v>98.139999000000003</v>
      </c>
      <c r="E266" s="13">
        <v>99.199996999999996</v>
      </c>
      <c r="F266" s="13">
        <v>1964100</v>
      </c>
      <c r="G266" s="13">
        <v>91.90061</v>
      </c>
      <c r="H266" s="21">
        <f t="shared" si="14"/>
        <v>5.255689063863255E-3</v>
      </c>
      <c r="I266" s="30">
        <f t="shared" si="12"/>
        <v>5.255689063863255E-3</v>
      </c>
      <c r="S266" s="37">
        <v>2045.969971</v>
      </c>
      <c r="T266" s="30">
        <f t="shared" si="13"/>
        <v>-1.4089163191530417E-2</v>
      </c>
    </row>
    <row r="267" spans="1:20">
      <c r="A267" s="14">
        <v>41264</v>
      </c>
      <c r="B267" s="13">
        <v>98.43</v>
      </c>
      <c r="C267" s="13">
        <v>99.550003000000004</v>
      </c>
      <c r="D267" s="13">
        <v>97.639999000000003</v>
      </c>
      <c r="E267" s="13">
        <v>99.489998</v>
      </c>
      <c r="F267" s="13">
        <v>4167700</v>
      </c>
      <c r="G267" s="13">
        <v>92.169272000000007</v>
      </c>
      <c r="H267" s="21">
        <f t="shared" si="14"/>
        <v>2.9191325366296219E-3</v>
      </c>
      <c r="I267" s="30">
        <f t="shared" si="12"/>
        <v>2.9191325366296219E-3</v>
      </c>
      <c r="S267" s="37">
        <v>2075</v>
      </c>
      <c r="T267" s="30">
        <f t="shared" si="13"/>
        <v>-3.2333074641793741E-3</v>
      </c>
    </row>
    <row r="268" spans="1:20">
      <c r="A268" s="14">
        <v>41267</v>
      </c>
      <c r="B268" s="13">
        <v>99.120002999999997</v>
      </c>
      <c r="C268" s="13">
        <v>99.940002000000007</v>
      </c>
      <c r="D268" s="13">
        <v>98.779999000000004</v>
      </c>
      <c r="E268" s="13">
        <v>99.440002000000007</v>
      </c>
      <c r="F268" s="13">
        <v>933700</v>
      </c>
      <c r="G268" s="13">
        <v>92.122955000000005</v>
      </c>
      <c r="H268" s="21">
        <f t="shared" si="14"/>
        <v>-5.0264736314882801E-4</v>
      </c>
      <c r="I268" s="30">
        <f t="shared" si="12"/>
        <v>-5.0264736314882801E-4</v>
      </c>
      <c r="S268" s="37">
        <v>2081.719971</v>
      </c>
      <c r="T268" s="30">
        <f t="shared" si="13"/>
        <v>1.5094553561973928E-3</v>
      </c>
    </row>
    <row r="269" spans="1:20">
      <c r="A269" s="14">
        <v>41269</v>
      </c>
      <c r="B269" s="13">
        <v>99.260002</v>
      </c>
      <c r="C269" s="13">
        <v>99.699996999999996</v>
      </c>
      <c r="D269" s="13">
        <v>98.120002999999997</v>
      </c>
      <c r="E269" s="13">
        <v>98.68</v>
      </c>
      <c r="F269" s="13">
        <v>1456300</v>
      </c>
      <c r="G269" s="13">
        <v>91.418875999999997</v>
      </c>
      <c r="H269" s="21">
        <f t="shared" si="14"/>
        <v>-7.6721742373439313E-3</v>
      </c>
      <c r="I269" s="30">
        <f t="shared" si="12"/>
        <v>-7.6721742373439313E-3</v>
      </c>
      <c r="S269" s="37">
        <v>2078.580078</v>
      </c>
      <c r="T269" s="30">
        <f t="shared" si="13"/>
        <v>-9.871290634763304E-3</v>
      </c>
    </row>
    <row r="270" spans="1:20">
      <c r="A270" s="14">
        <v>41270</v>
      </c>
      <c r="B270" s="13">
        <v>98.519997000000004</v>
      </c>
      <c r="C270" s="13">
        <v>98.720000999999996</v>
      </c>
      <c r="D270" s="13">
        <v>97.129997000000003</v>
      </c>
      <c r="E270" s="13">
        <v>97.919998000000007</v>
      </c>
      <c r="F270" s="13">
        <v>2057400</v>
      </c>
      <c r="G270" s="13">
        <v>90.714797000000004</v>
      </c>
      <c r="H270" s="21">
        <f t="shared" si="14"/>
        <v>-7.7314918834008447E-3</v>
      </c>
      <c r="I270" s="30">
        <f t="shared" si="12"/>
        <v>-7.7314918834008447E-3</v>
      </c>
      <c r="S270" s="37">
        <v>2099.1999510000001</v>
      </c>
      <c r="T270" s="30">
        <f t="shared" si="13"/>
        <v>-3.4768203303673869E-4</v>
      </c>
    </row>
    <row r="271" spans="1:20">
      <c r="A271" s="14">
        <v>41271</v>
      </c>
      <c r="B271" s="13">
        <v>97.169998000000007</v>
      </c>
      <c r="C271" s="13">
        <v>97.889999000000003</v>
      </c>
      <c r="D271" s="13">
        <v>96.940002000000007</v>
      </c>
      <c r="E271" s="13">
        <v>96.970000999999996</v>
      </c>
      <c r="F271" s="13">
        <v>1651300</v>
      </c>
      <c r="G271" s="13">
        <v>89.834703000000005</v>
      </c>
      <c r="H271" s="21">
        <f t="shared" si="14"/>
        <v>-9.7491377240089723E-3</v>
      </c>
      <c r="I271" s="30">
        <f t="shared" si="12"/>
        <v>-9.7491377240089723E-3</v>
      </c>
      <c r="S271" s="37">
        <v>2099.929932</v>
      </c>
      <c r="T271" s="30">
        <f t="shared" si="13"/>
        <v>-1.1327897786013324E-3</v>
      </c>
    </row>
    <row r="272" spans="1:20">
      <c r="A272" s="14">
        <v>41274</v>
      </c>
      <c r="B272" s="13">
        <v>96.849997999999999</v>
      </c>
      <c r="C272" s="13">
        <v>98.93</v>
      </c>
      <c r="D272" s="13">
        <v>96.510002</v>
      </c>
      <c r="E272" s="13">
        <v>98.730002999999996</v>
      </c>
      <c r="F272" s="13">
        <v>2412700</v>
      </c>
      <c r="G272" s="13">
        <v>91.465199999999996</v>
      </c>
      <c r="H272" s="21">
        <f t="shared" si="14"/>
        <v>1.7987223751677481E-2</v>
      </c>
      <c r="I272" s="30">
        <f t="shared" si="12"/>
        <v>1.7987223751677481E-2</v>
      </c>
      <c r="S272" s="37">
        <v>2102.3100589999999</v>
      </c>
      <c r="T272" s="30">
        <f t="shared" si="13"/>
        <v>-3.5516667167835828E-3</v>
      </c>
    </row>
    <row r="273" spans="1:20">
      <c r="A273" s="14">
        <v>41276</v>
      </c>
      <c r="B273" s="13">
        <v>100.599998</v>
      </c>
      <c r="C273" s="13">
        <v>101.449997</v>
      </c>
      <c r="D273" s="13">
        <v>100.209999</v>
      </c>
      <c r="E273" s="13">
        <v>101.449997</v>
      </c>
      <c r="F273" s="13">
        <v>3153800</v>
      </c>
      <c r="G273" s="13">
        <v>93.985050000000001</v>
      </c>
      <c r="H273" s="21">
        <f t="shared" si="14"/>
        <v>2.7177154998568476E-2</v>
      </c>
      <c r="I273" s="30">
        <f t="shared" si="12"/>
        <v>2.7177154998568476E-2</v>
      </c>
      <c r="S273" s="37">
        <v>2109.790039</v>
      </c>
      <c r="T273" s="30">
        <f t="shared" si="13"/>
        <v>2.7243528137560241E-3</v>
      </c>
    </row>
    <row r="274" spans="1:20">
      <c r="A274" s="14">
        <v>41277</v>
      </c>
      <c r="B274" s="13">
        <v>102.110001</v>
      </c>
      <c r="C274" s="13">
        <v>103.019997</v>
      </c>
      <c r="D274" s="13">
        <v>101.760002</v>
      </c>
      <c r="E274" s="13">
        <v>102.489998</v>
      </c>
      <c r="F274" s="13">
        <v>3872400</v>
      </c>
      <c r="G274" s="13">
        <v>94.948525000000004</v>
      </c>
      <c r="H274" s="21">
        <f t="shared" si="14"/>
        <v>1.0199175577591129E-2</v>
      </c>
      <c r="I274" s="30">
        <f t="shared" si="12"/>
        <v>1.0199175577591129E-2</v>
      </c>
      <c r="S274" s="37">
        <v>2104.0500489999999</v>
      </c>
      <c r="T274" s="30">
        <f t="shared" si="13"/>
        <v>1.1803876623389281E-2</v>
      </c>
    </row>
    <row r="275" spans="1:20">
      <c r="A275" s="14">
        <v>41278</v>
      </c>
      <c r="B275" s="13">
        <v>102.550003</v>
      </c>
      <c r="C275" s="13">
        <v>102.910004</v>
      </c>
      <c r="D275" s="13">
        <v>101.550003</v>
      </c>
      <c r="E275" s="13">
        <v>102.160004</v>
      </c>
      <c r="F275" s="13">
        <v>1989000</v>
      </c>
      <c r="G275" s="13">
        <v>94.642812000000006</v>
      </c>
      <c r="H275" s="21">
        <f t="shared" si="14"/>
        <v>-3.2249708219774125E-3</v>
      </c>
      <c r="I275" s="30">
        <f t="shared" si="12"/>
        <v>-3.2249708219774125E-3</v>
      </c>
      <c r="S275" s="37">
        <v>2079.360107</v>
      </c>
      <c r="T275" s="30">
        <f t="shared" si="13"/>
        <v>-4.8214818389651134E-3</v>
      </c>
    </row>
    <row r="276" spans="1:20">
      <c r="A276" s="14">
        <v>41281</v>
      </c>
      <c r="B276" s="13">
        <v>101.089996</v>
      </c>
      <c r="C276" s="13">
        <v>101.730003</v>
      </c>
      <c r="D276" s="13">
        <v>100.900002</v>
      </c>
      <c r="E276" s="13">
        <v>101.370003</v>
      </c>
      <c r="F276" s="13">
        <v>1663900</v>
      </c>
      <c r="G276" s="13">
        <v>93.910940999999994</v>
      </c>
      <c r="H276" s="21">
        <f t="shared" si="14"/>
        <v>-7.7630348253611217E-3</v>
      </c>
      <c r="I276" s="30">
        <f t="shared" si="12"/>
        <v>-7.7630348253611217E-3</v>
      </c>
      <c r="S276" s="37">
        <v>2089.4099120000001</v>
      </c>
      <c r="T276" s="30">
        <f t="shared" si="13"/>
        <v>-4.4987559745411469E-4</v>
      </c>
    </row>
    <row r="277" spans="1:20">
      <c r="A277" s="14">
        <v>41282</v>
      </c>
      <c r="B277" s="13">
        <v>101</v>
      </c>
      <c r="C277" s="13">
        <v>101.790001</v>
      </c>
      <c r="D277" s="13">
        <v>100.730003</v>
      </c>
      <c r="E277" s="13">
        <v>101.18</v>
      </c>
      <c r="F277" s="13">
        <v>2189900</v>
      </c>
      <c r="G277" s="13">
        <v>93.734920000000002</v>
      </c>
      <c r="H277" s="21">
        <f t="shared" si="14"/>
        <v>-1.8760984195550969E-3</v>
      </c>
      <c r="I277" s="30">
        <f t="shared" si="12"/>
        <v>-1.8760984195550969E-3</v>
      </c>
      <c r="S277" s="37">
        <v>2090.3500979999999</v>
      </c>
      <c r="T277" s="30">
        <f t="shared" si="13"/>
        <v>1.1770488448379798E-2</v>
      </c>
    </row>
    <row r="278" spans="1:20">
      <c r="A278" s="14">
        <v>41283</v>
      </c>
      <c r="B278" s="13">
        <v>101.029999</v>
      </c>
      <c r="C278" s="13">
        <v>101.5</v>
      </c>
      <c r="D278" s="13">
        <v>100.75</v>
      </c>
      <c r="E278" s="13">
        <v>101.230003</v>
      </c>
      <c r="F278" s="13">
        <v>1834400</v>
      </c>
      <c r="G278" s="13">
        <v>93.781244000000001</v>
      </c>
      <c r="H278" s="21">
        <f t="shared" si="14"/>
        <v>4.9408008306268947E-4</v>
      </c>
      <c r="I278" s="30">
        <f t="shared" si="12"/>
        <v>4.9408008306268947E-4</v>
      </c>
      <c r="S278" s="37">
        <v>2065.889893</v>
      </c>
      <c r="T278" s="30">
        <f t="shared" si="13"/>
        <v>-2.5573858343901608E-3</v>
      </c>
    </row>
    <row r="279" spans="1:20">
      <c r="A279" s="14">
        <v>41284</v>
      </c>
      <c r="B279" s="13">
        <v>101.349998</v>
      </c>
      <c r="C279" s="13">
        <v>101.5</v>
      </c>
      <c r="D279" s="13">
        <v>100.129997</v>
      </c>
      <c r="E279" s="13">
        <v>100.739998</v>
      </c>
      <c r="F279" s="13">
        <v>2328500</v>
      </c>
      <c r="G279" s="13">
        <v>93.327293999999995</v>
      </c>
      <c r="H279" s="21">
        <f t="shared" si="14"/>
        <v>-4.852273397279532E-3</v>
      </c>
      <c r="I279" s="30">
        <f t="shared" si="12"/>
        <v>-4.852273397279532E-3</v>
      </c>
      <c r="S279" s="37">
        <v>2071.179932</v>
      </c>
      <c r="T279" s="30">
        <f t="shared" si="13"/>
        <v>-1.9149326619372631E-3</v>
      </c>
    </row>
    <row r="280" spans="1:20">
      <c r="A280" s="14">
        <v>41285</v>
      </c>
      <c r="B280" s="13">
        <v>101</v>
      </c>
      <c r="C280" s="13">
        <v>101.489998</v>
      </c>
      <c r="D280" s="13">
        <v>100.07</v>
      </c>
      <c r="E280" s="13">
        <v>100.279999</v>
      </c>
      <c r="F280" s="13">
        <v>2206300</v>
      </c>
      <c r="G280" s="13">
        <v>92.901143000000005</v>
      </c>
      <c r="H280" s="21">
        <f t="shared" si="14"/>
        <v>-4.5766559683737343E-3</v>
      </c>
      <c r="I280" s="30">
        <f t="shared" si="12"/>
        <v>-4.5766559683737343E-3</v>
      </c>
      <c r="S280" s="37">
        <v>2075.1499020000001</v>
      </c>
      <c r="T280" s="30">
        <f t="shared" si="13"/>
        <v>1.0969953689202727E-2</v>
      </c>
    </row>
    <row r="281" spans="1:20">
      <c r="A281" s="14">
        <v>41288</v>
      </c>
      <c r="B281" s="13">
        <v>100.339996</v>
      </c>
      <c r="C281" s="13">
        <v>101.900002</v>
      </c>
      <c r="D281" s="13">
        <v>99.699996999999996</v>
      </c>
      <c r="E281" s="13">
        <v>100.370003</v>
      </c>
      <c r="F281" s="13">
        <v>2155100</v>
      </c>
      <c r="G281" s="13">
        <v>92.984523999999993</v>
      </c>
      <c r="H281" s="21">
        <f t="shared" si="14"/>
        <v>8.9712140734621055E-4</v>
      </c>
      <c r="I281" s="30">
        <f t="shared" si="12"/>
        <v>8.9712140734621055E-4</v>
      </c>
      <c r="S281" s="37">
        <v>2052.51001</v>
      </c>
      <c r="T281" s="30">
        <f t="shared" si="13"/>
        <v>1.6490847328002923E-2</v>
      </c>
    </row>
    <row r="282" spans="1:20">
      <c r="A282" s="14">
        <v>41289</v>
      </c>
      <c r="B282" s="13">
        <v>99.849997999999999</v>
      </c>
      <c r="C282" s="13">
        <v>101.519997</v>
      </c>
      <c r="D282" s="13">
        <v>99.809997999999993</v>
      </c>
      <c r="E282" s="13">
        <v>101.150002</v>
      </c>
      <c r="F282" s="13">
        <v>1725200</v>
      </c>
      <c r="G282" s="13">
        <v>93.707128999999995</v>
      </c>
      <c r="H282" s="21">
        <f t="shared" si="14"/>
        <v>7.7411988909326292E-3</v>
      </c>
      <c r="I282" s="30">
        <f t="shared" si="12"/>
        <v>7.7411988909326292E-3</v>
      </c>
      <c r="S282" s="37">
        <v>2018.9399410000001</v>
      </c>
      <c r="T282" s="30">
        <f t="shared" si="13"/>
        <v>-5.8424493431773871E-3</v>
      </c>
    </row>
    <row r="283" spans="1:20">
      <c r="A283" s="14">
        <v>41290</v>
      </c>
      <c r="B283" s="13">
        <v>100.730003</v>
      </c>
      <c r="C283" s="13">
        <v>101.610001</v>
      </c>
      <c r="D283" s="13">
        <v>100.650002</v>
      </c>
      <c r="E283" s="13">
        <v>101.529999</v>
      </c>
      <c r="F283" s="13">
        <v>1201700</v>
      </c>
      <c r="G283" s="13">
        <v>94.059164999999993</v>
      </c>
      <c r="H283" s="21">
        <f t="shared" si="14"/>
        <v>3.7497295705542434E-3</v>
      </c>
      <c r="I283" s="30">
        <f t="shared" si="12"/>
        <v>3.7497295705542434E-3</v>
      </c>
      <c r="S283" s="37">
        <v>2030.7700199999999</v>
      </c>
      <c r="T283" s="30">
        <f t="shared" si="13"/>
        <v>-1.4221007367133545E-3</v>
      </c>
    </row>
    <row r="284" spans="1:20">
      <c r="A284" s="14">
        <v>41291</v>
      </c>
      <c r="B284" s="13">
        <v>101.57</v>
      </c>
      <c r="C284" s="13">
        <v>101.75</v>
      </c>
      <c r="D284" s="13">
        <v>100.959999</v>
      </c>
      <c r="E284" s="13">
        <v>100.959999</v>
      </c>
      <c r="F284" s="13">
        <v>2095400</v>
      </c>
      <c r="G284" s="13">
        <v>93.531107000000006</v>
      </c>
      <c r="H284" s="21">
        <f t="shared" si="14"/>
        <v>-5.6299230141092166E-3</v>
      </c>
      <c r="I284" s="30">
        <f t="shared" si="12"/>
        <v>-5.6299230141092166E-3</v>
      </c>
      <c r="S284" s="37">
        <v>2033.660034</v>
      </c>
      <c r="T284" s="30">
        <f t="shared" si="13"/>
        <v>2.7050902843496526E-4</v>
      </c>
    </row>
    <row r="285" spans="1:20">
      <c r="A285" s="14">
        <v>41292</v>
      </c>
      <c r="B285" s="13">
        <v>100.900002</v>
      </c>
      <c r="C285" s="13">
        <v>101.449997</v>
      </c>
      <c r="D285" s="13">
        <v>100.620003</v>
      </c>
      <c r="E285" s="13">
        <v>101.199997</v>
      </c>
      <c r="F285" s="13">
        <v>2341600</v>
      </c>
      <c r="G285" s="13">
        <v>93.753444999999999</v>
      </c>
      <c r="H285" s="21">
        <f t="shared" si="14"/>
        <v>2.3743346910094624E-3</v>
      </c>
      <c r="I285" s="30">
        <f t="shared" si="12"/>
        <v>2.3743346910094624E-3</v>
      </c>
      <c r="S285" s="37">
        <v>2033.1099850000001</v>
      </c>
      <c r="T285" s="30">
        <f t="shared" si="13"/>
        <v>4.5600613744872197E-3</v>
      </c>
    </row>
    <row r="286" spans="1:20">
      <c r="A286" s="14">
        <v>41296</v>
      </c>
      <c r="B286" s="13">
        <v>101.43</v>
      </c>
      <c r="C286" s="13">
        <v>102.16999800000001</v>
      </c>
      <c r="D286" s="13">
        <v>101.16999800000001</v>
      </c>
      <c r="E286" s="13">
        <v>102.150002</v>
      </c>
      <c r="F286" s="13">
        <v>2004500</v>
      </c>
      <c r="G286" s="13">
        <v>94.633545999999996</v>
      </c>
      <c r="H286" s="21">
        <f t="shared" si="14"/>
        <v>9.3436112364116246E-3</v>
      </c>
      <c r="I286" s="30">
        <f t="shared" si="12"/>
        <v>9.3436112364116246E-3</v>
      </c>
      <c r="S286" s="37">
        <v>2023.8599850000001</v>
      </c>
      <c r="T286" s="30">
        <f t="shared" si="13"/>
        <v>1.474355129517228E-2</v>
      </c>
    </row>
    <row r="287" spans="1:20">
      <c r="A287" s="14">
        <v>41297</v>
      </c>
      <c r="B287" s="13">
        <v>102.300003</v>
      </c>
      <c r="C287" s="13">
        <v>102.75</v>
      </c>
      <c r="D287" s="13">
        <v>101.769997</v>
      </c>
      <c r="E287" s="13">
        <v>102.120003</v>
      </c>
      <c r="F287" s="13">
        <v>1442800</v>
      </c>
      <c r="G287" s="13">
        <v>94.605755000000002</v>
      </c>
      <c r="H287" s="21">
        <f t="shared" si="14"/>
        <v>-2.9371277586550223E-4</v>
      </c>
      <c r="I287" s="30">
        <f t="shared" si="12"/>
        <v>-2.9371277586550223E-4</v>
      </c>
      <c r="S287" s="37">
        <v>1994.23999</v>
      </c>
      <c r="T287" s="30">
        <f t="shared" si="13"/>
        <v>-4.7274308267142729E-3</v>
      </c>
    </row>
    <row r="288" spans="1:20">
      <c r="A288" s="14">
        <v>41298</v>
      </c>
      <c r="B288" s="13">
        <v>102.389999</v>
      </c>
      <c r="C288" s="13">
        <v>103.529999</v>
      </c>
      <c r="D288" s="13">
        <v>102.290001</v>
      </c>
      <c r="E288" s="13">
        <v>102.889999</v>
      </c>
      <c r="F288" s="13">
        <v>1515400</v>
      </c>
      <c r="G288" s="13">
        <v>95.319092999999995</v>
      </c>
      <c r="H288" s="21">
        <f t="shared" si="14"/>
        <v>7.5118275658522665E-3</v>
      </c>
      <c r="I288" s="30">
        <f t="shared" si="12"/>
        <v>7.5118275658522665E-3</v>
      </c>
      <c r="S288" s="37">
        <v>2003.6899410000001</v>
      </c>
      <c r="T288" s="30">
        <f t="shared" si="13"/>
        <v>-6.8488239238575872E-3</v>
      </c>
    </row>
    <row r="289" spans="1:20">
      <c r="A289" s="14">
        <v>41299</v>
      </c>
      <c r="B289" s="13">
        <v>102.959999</v>
      </c>
      <c r="C289" s="13">
        <v>103.129997</v>
      </c>
      <c r="D289" s="13">
        <v>102.010002</v>
      </c>
      <c r="E289" s="13">
        <v>102.360001</v>
      </c>
      <c r="F289" s="13">
        <v>1612800</v>
      </c>
      <c r="G289" s="13">
        <v>94.828092999999996</v>
      </c>
      <c r="H289" s="21">
        <f t="shared" si="14"/>
        <v>-5.1644318449446287E-3</v>
      </c>
      <c r="I289" s="30">
        <f t="shared" si="12"/>
        <v>-5.1644318449446287E-3</v>
      </c>
      <c r="S289" s="37">
        <v>2017.459961</v>
      </c>
      <c r="T289" s="30">
        <f t="shared" si="13"/>
        <v>1.2746643338301428E-3</v>
      </c>
    </row>
    <row r="290" spans="1:20">
      <c r="A290" s="14">
        <v>41302</v>
      </c>
      <c r="B290" s="13">
        <v>102.620003</v>
      </c>
      <c r="C290" s="13">
        <v>102.75</v>
      </c>
      <c r="D290" s="13">
        <v>102</v>
      </c>
      <c r="E290" s="13">
        <v>102.489998</v>
      </c>
      <c r="F290" s="13">
        <v>1631700</v>
      </c>
      <c r="G290" s="13">
        <v>94.948525000000004</v>
      </c>
      <c r="H290" s="21">
        <f t="shared" si="14"/>
        <v>1.2691976222975064E-3</v>
      </c>
      <c r="I290" s="30">
        <f t="shared" si="12"/>
        <v>1.2691976222975064E-3</v>
      </c>
      <c r="S290" s="37">
        <v>2014.8900149999999</v>
      </c>
      <c r="T290" s="30">
        <f t="shared" si="13"/>
        <v>7.2484859143041565E-4</v>
      </c>
    </row>
    <row r="291" spans="1:20">
      <c r="A291" s="14">
        <v>41303</v>
      </c>
      <c r="B291" s="13">
        <v>102.150002</v>
      </c>
      <c r="C291" s="13">
        <v>103.529999</v>
      </c>
      <c r="D291" s="13">
        <v>102.099998</v>
      </c>
      <c r="E291" s="13">
        <v>103.360001</v>
      </c>
      <c r="F291" s="13">
        <v>2073100</v>
      </c>
      <c r="G291" s="13">
        <v>95.754509999999996</v>
      </c>
      <c r="H291" s="21">
        <f t="shared" si="14"/>
        <v>8.4528261333797206E-3</v>
      </c>
      <c r="I291" s="30">
        <f t="shared" si="12"/>
        <v>8.4528261333797206E-3</v>
      </c>
      <c r="S291" s="37">
        <v>2013.4300539999999</v>
      </c>
      <c r="T291" s="30">
        <f t="shared" si="13"/>
        <v>8.7797803155266266E-3</v>
      </c>
    </row>
    <row r="292" spans="1:20">
      <c r="A292" s="14">
        <v>41304</v>
      </c>
      <c r="B292" s="13">
        <v>103</v>
      </c>
      <c r="C292" s="13">
        <v>103.110001</v>
      </c>
      <c r="D292" s="13">
        <v>102.300003</v>
      </c>
      <c r="E292" s="13">
        <v>102.529999</v>
      </c>
      <c r="F292" s="13">
        <v>1939800</v>
      </c>
      <c r="G292" s="13">
        <v>94.985581999999994</v>
      </c>
      <c r="H292" s="21">
        <f t="shared" si="14"/>
        <v>-8.0626171176794038E-3</v>
      </c>
      <c r="I292" s="30">
        <f t="shared" si="12"/>
        <v>-8.0626171176794038E-3</v>
      </c>
      <c r="S292" s="37">
        <v>1995.829956</v>
      </c>
      <c r="T292" s="30">
        <f t="shared" si="13"/>
        <v>8.0035198025308167E-3</v>
      </c>
    </row>
    <row r="293" spans="1:20">
      <c r="A293" s="14">
        <v>41305</v>
      </c>
      <c r="B293" s="13">
        <v>102.5</v>
      </c>
      <c r="C293" s="13">
        <v>103.150002</v>
      </c>
      <c r="D293" s="13">
        <v>102.110001</v>
      </c>
      <c r="E293" s="13">
        <v>102.339996</v>
      </c>
      <c r="F293" s="13">
        <v>1656300</v>
      </c>
      <c r="G293" s="13">
        <v>94.809560000000005</v>
      </c>
      <c r="H293" s="21">
        <f t="shared" si="14"/>
        <v>-1.8548636030657096E-3</v>
      </c>
      <c r="I293" s="30">
        <f t="shared" si="12"/>
        <v>-1.8548636030657096E-3</v>
      </c>
      <c r="S293" s="37">
        <v>1979.920044</v>
      </c>
      <c r="T293" s="30">
        <f t="shared" si="13"/>
        <v>-3.5946894030197459E-3</v>
      </c>
    </row>
    <row r="294" spans="1:20">
      <c r="A294" s="14">
        <v>41306</v>
      </c>
      <c r="B294" s="13">
        <v>102.889999</v>
      </c>
      <c r="C294" s="13">
        <v>104.349998</v>
      </c>
      <c r="D294" s="13">
        <v>102.589996</v>
      </c>
      <c r="E294" s="13">
        <v>104.150002</v>
      </c>
      <c r="F294" s="13">
        <v>2316000</v>
      </c>
      <c r="G294" s="13">
        <v>96.486380999999994</v>
      </c>
      <c r="H294" s="21">
        <f t="shared" si="14"/>
        <v>1.753162079312142E-2</v>
      </c>
      <c r="I294" s="30">
        <f t="shared" si="12"/>
        <v>1.753162079312142E-2</v>
      </c>
      <c r="S294" s="37">
        <v>1987.0500489999999</v>
      </c>
      <c r="T294" s="30">
        <f t="shared" si="13"/>
        <v>1.8124593785162658E-2</v>
      </c>
    </row>
    <row r="295" spans="1:20">
      <c r="A295" s="14">
        <v>41309</v>
      </c>
      <c r="B295" s="13">
        <v>104.110001</v>
      </c>
      <c r="C295" s="13">
        <v>104.110001</v>
      </c>
      <c r="D295" s="13">
        <v>102.339996</v>
      </c>
      <c r="E295" s="13">
        <v>102.480003</v>
      </c>
      <c r="F295" s="13">
        <v>1728600</v>
      </c>
      <c r="G295" s="13">
        <v>94.939265000000006</v>
      </c>
      <c r="H295" s="21">
        <f t="shared" si="14"/>
        <v>-1.6164497489967004E-2</v>
      </c>
      <c r="I295" s="30">
        <f t="shared" si="12"/>
        <v>-1.6164497489967004E-2</v>
      </c>
      <c r="S295" s="37">
        <v>1951.3599850000001</v>
      </c>
      <c r="T295" s="30">
        <f t="shared" si="13"/>
        <v>1.4213792986497257E-2</v>
      </c>
    </row>
    <row r="296" spans="1:20">
      <c r="A296" s="14">
        <v>41310</v>
      </c>
      <c r="B296" s="13">
        <v>102.75</v>
      </c>
      <c r="C296" s="13">
        <v>103.970001</v>
      </c>
      <c r="D296" s="13">
        <v>102.279999</v>
      </c>
      <c r="E296" s="13">
        <v>103.30999799999999</v>
      </c>
      <c r="F296" s="13">
        <v>1842400</v>
      </c>
      <c r="G296" s="13">
        <v>95.708186999999995</v>
      </c>
      <c r="H296" s="21">
        <f t="shared" si="14"/>
        <v>8.066472027593646E-3</v>
      </c>
      <c r="I296" s="30">
        <f t="shared" si="12"/>
        <v>8.066472027593646E-3</v>
      </c>
      <c r="S296" s="37">
        <v>1923.8199460000001</v>
      </c>
      <c r="T296" s="30">
        <f t="shared" si="13"/>
        <v>1.9719386827028343E-3</v>
      </c>
    </row>
    <row r="297" spans="1:20">
      <c r="A297" s="14">
        <v>41311</v>
      </c>
      <c r="B297" s="13">
        <v>102.879997</v>
      </c>
      <c r="C297" s="13">
        <v>103.19000200000001</v>
      </c>
      <c r="D297" s="13">
        <v>100.94000200000001</v>
      </c>
      <c r="E297" s="13">
        <v>101.699997</v>
      </c>
      <c r="F297" s="13">
        <v>3192000</v>
      </c>
      <c r="G297" s="13">
        <v>94.468114999999997</v>
      </c>
      <c r="H297" s="21">
        <f t="shared" si="14"/>
        <v>-1.3041473231575127E-2</v>
      </c>
      <c r="I297" s="30">
        <f t="shared" si="12"/>
        <v>-1.3041473231575127E-2</v>
      </c>
      <c r="S297" s="37">
        <v>1920.030029</v>
      </c>
      <c r="T297" s="30">
        <f t="shared" si="13"/>
        <v>1.8895898353574289E-2</v>
      </c>
    </row>
    <row r="298" spans="1:20">
      <c r="A298" s="14">
        <v>41312</v>
      </c>
      <c r="B298" s="13">
        <v>101.769997</v>
      </c>
      <c r="C298" s="13">
        <v>102.30999799999999</v>
      </c>
      <c r="D298" s="13">
        <v>101.199997</v>
      </c>
      <c r="E298" s="13">
        <v>101.849998</v>
      </c>
      <c r="F298" s="13">
        <v>3007300</v>
      </c>
      <c r="G298" s="13">
        <v>94.60745</v>
      </c>
      <c r="H298" s="21">
        <f t="shared" si="14"/>
        <v>1.4738554421090413E-3</v>
      </c>
      <c r="I298" s="30">
        <f t="shared" si="12"/>
        <v>1.4738554421090413E-3</v>
      </c>
      <c r="S298" s="37">
        <v>1884.089966</v>
      </c>
      <c r="T298" s="30">
        <f t="shared" si="13"/>
        <v>1.2320937592521393E-3</v>
      </c>
    </row>
    <row r="299" spans="1:20">
      <c r="A299" s="14">
        <v>41313</v>
      </c>
      <c r="B299" s="13">
        <v>102.379997</v>
      </c>
      <c r="C299" s="13">
        <v>102.959999</v>
      </c>
      <c r="D299" s="13">
        <v>101.80999799999999</v>
      </c>
      <c r="E299" s="13">
        <v>102.790001</v>
      </c>
      <c r="F299" s="13">
        <v>1726400</v>
      </c>
      <c r="G299" s="13">
        <v>95.480609000000001</v>
      </c>
      <c r="H299" s="21">
        <f t="shared" si="14"/>
        <v>9.1869541496960756E-3</v>
      </c>
      <c r="I299" s="30">
        <f t="shared" si="12"/>
        <v>9.1869541496960756E-3</v>
      </c>
      <c r="S299" s="37">
        <v>1881.7700199999999</v>
      </c>
      <c r="T299" s="30">
        <f t="shared" si="13"/>
        <v>-2.6001211006746214E-2</v>
      </c>
    </row>
    <row r="300" spans="1:20">
      <c r="A300" s="14">
        <v>41316</v>
      </c>
      <c r="B300" s="13">
        <v>102.870003</v>
      </c>
      <c r="C300" s="13">
        <v>102.94000200000001</v>
      </c>
      <c r="D300" s="13">
        <v>101.760002</v>
      </c>
      <c r="E300" s="13">
        <v>101.989998</v>
      </c>
      <c r="F300" s="13">
        <v>1457400</v>
      </c>
      <c r="G300" s="13">
        <v>94.737493999999998</v>
      </c>
      <c r="H300" s="21">
        <f t="shared" si="14"/>
        <v>-7.8133339441563594E-3</v>
      </c>
      <c r="I300" s="30">
        <f t="shared" si="12"/>
        <v>-7.8133339441563594E-3</v>
      </c>
      <c r="S300" s="37">
        <v>1931.339966</v>
      </c>
      <c r="T300" s="30">
        <f t="shared" si="13"/>
        <v>-4.6590158688575067E-4</v>
      </c>
    </row>
    <row r="301" spans="1:20">
      <c r="A301" s="14">
        <v>41317</v>
      </c>
      <c r="B301" s="13">
        <v>102.209999</v>
      </c>
      <c r="C301" s="13">
        <v>102.230003</v>
      </c>
      <c r="D301" s="13">
        <v>101.529999</v>
      </c>
      <c r="E301" s="13">
        <v>101.760002</v>
      </c>
      <c r="F301" s="13">
        <v>1203200</v>
      </c>
      <c r="G301" s="13">
        <v>94.523853000000003</v>
      </c>
      <c r="H301" s="21">
        <f t="shared" si="14"/>
        <v>-2.2576304578676926E-3</v>
      </c>
      <c r="I301" s="30">
        <f t="shared" si="12"/>
        <v>-2.2576304578676926E-3</v>
      </c>
      <c r="S301" s="37">
        <v>1932.23999</v>
      </c>
      <c r="T301" s="30">
        <f t="shared" si="13"/>
        <v>-3.3686521134926087E-3</v>
      </c>
    </row>
    <row r="302" spans="1:20">
      <c r="A302" s="14">
        <v>41318</v>
      </c>
      <c r="B302" s="13">
        <v>101.980003</v>
      </c>
      <c r="C302" s="13">
        <v>102.370003</v>
      </c>
      <c r="D302" s="13">
        <v>100.949997</v>
      </c>
      <c r="E302" s="13">
        <v>101.629997</v>
      </c>
      <c r="F302" s="13">
        <v>1224400</v>
      </c>
      <c r="G302" s="13">
        <v>94.403092999999998</v>
      </c>
      <c r="H302" s="21">
        <f t="shared" si="14"/>
        <v>-1.2783779021760303E-3</v>
      </c>
      <c r="I302" s="30">
        <f t="shared" si="12"/>
        <v>-1.2783779021760303E-3</v>
      </c>
      <c r="S302" s="37">
        <v>1938.76001</v>
      </c>
      <c r="T302" s="30">
        <f t="shared" si="13"/>
        <v>-2.0507439880633901E-3</v>
      </c>
    </row>
    <row r="303" spans="1:20">
      <c r="A303" s="14">
        <v>41319</v>
      </c>
      <c r="B303" s="13">
        <v>101.040001</v>
      </c>
      <c r="C303" s="13">
        <v>102.05999799999999</v>
      </c>
      <c r="D303" s="13">
        <v>101.010002</v>
      </c>
      <c r="E303" s="13">
        <v>102.019997</v>
      </c>
      <c r="F303" s="13">
        <v>2211200</v>
      </c>
      <c r="G303" s="13">
        <v>94.765360000000001</v>
      </c>
      <c r="H303" s="21">
        <f t="shared" si="14"/>
        <v>3.8301041967308924E-3</v>
      </c>
      <c r="I303" s="30">
        <f t="shared" si="12"/>
        <v>3.8301041967308924E-3</v>
      </c>
      <c r="S303" s="37">
        <v>1942.73999</v>
      </c>
      <c r="T303" s="30">
        <f t="shared" si="13"/>
        <v>-1.2394930290949867E-2</v>
      </c>
    </row>
    <row r="304" spans="1:20">
      <c r="A304" s="14">
        <v>41320</v>
      </c>
      <c r="B304" s="13">
        <v>101.790001</v>
      </c>
      <c r="C304" s="13">
        <v>103.129997</v>
      </c>
      <c r="D304" s="13">
        <v>101.029999</v>
      </c>
      <c r="E304" s="13">
        <v>102.16999800000001</v>
      </c>
      <c r="F304" s="13">
        <v>4239800</v>
      </c>
      <c r="G304" s="13">
        <v>94.904695000000004</v>
      </c>
      <c r="H304" s="21">
        <f t="shared" si="14"/>
        <v>1.4692358797984905E-3</v>
      </c>
      <c r="I304" s="30">
        <f t="shared" si="12"/>
        <v>1.4692358797984905E-3</v>
      </c>
      <c r="S304" s="37">
        <v>1966.969971</v>
      </c>
      <c r="T304" s="30">
        <f t="shared" si="13"/>
        <v>4.5553923362219801E-3</v>
      </c>
    </row>
    <row r="305" spans="1:20">
      <c r="A305" s="14">
        <v>41324</v>
      </c>
      <c r="B305" s="13">
        <v>102.349998</v>
      </c>
      <c r="C305" s="13">
        <v>102.400002</v>
      </c>
      <c r="D305" s="13">
        <v>101.470001</v>
      </c>
      <c r="E305" s="13">
        <v>101.900002</v>
      </c>
      <c r="F305" s="13">
        <v>1894200</v>
      </c>
      <c r="G305" s="13">
        <v>94.653897000000001</v>
      </c>
      <c r="H305" s="21">
        <f t="shared" si="14"/>
        <v>-2.6461279722997089E-3</v>
      </c>
      <c r="I305" s="30">
        <f t="shared" si="12"/>
        <v>-2.6461279722997089E-3</v>
      </c>
      <c r="S305" s="37">
        <v>1958.030029</v>
      </c>
      <c r="T305" s="30">
        <f t="shared" si="13"/>
        <v>-1.6296231019642143E-2</v>
      </c>
    </row>
    <row r="306" spans="1:20">
      <c r="A306" s="14">
        <v>41325</v>
      </c>
      <c r="B306" s="13">
        <v>102.18</v>
      </c>
      <c r="C306" s="13">
        <v>102.629997</v>
      </c>
      <c r="D306" s="13">
        <v>101.050003</v>
      </c>
      <c r="E306" s="13">
        <v>101.08000199999999</v>
      </c>
      <c r="F306" s="13">
        <v>1915100</v>
      </c>
      <c r="G306" s="13">
        <v>93.892207999999997</v>
      </c>
      <c r="H306" s="21">
        <f t="shared" si="14"/>
        <v>-8.0796486740421381E-3</v>
      </c>
      <c r="I306" s="30">
        <f t="shared" si="12"/>
        <v>-8.0796486740421381E-3</v>
      </c>
      <c r="S306" s="37">
        <v>1990.1999510000001</v>
      </c>
      <c r="T306" s="30">
        <f t="shared" si="13"/>
        <v>-2.5643447325231369E-3</v>
      </c>
    </row>
    <row r="307" spans="1:20">
      <c r="A307" s="14">
        <v>41326</v>
      </c>
      <c r="B307" s="13">
        <v>101.16999800000001</v>
      </c>
      <c r="C307" s="13">
        <v>101.41999800000001</v>
      </c>
      <c r="D307" s="13">
        <v>100.260002</v>
      </c>
      <c r="E307" s="13">
        <v>100.69000200000001</v>
      </c>
      <c r="F307" s="13">
        <v>2730500</v>
      </c>
      <c r="G307" s="13">
        <v>93.529940999999994</v>
      </c>
      <c r="H307" s="21">
        <f t="shared" si="14"/>
        <v>-3.8657912427776026E-3</v>
      </c>
      <c r="I307" s="30">
        <f t="shared" si="12"/>
        <v>-3.8657912427776026E-3</v>
      </c>
      <c r="S307" s="37">
        <v>1995.3100589999999</v>
      </c>
      <c r="T307" s="30">
        <f t="shared" si="13"/>
        <v>8.6677408281392605E-3</v>
      </c>
    </row>
    <row r="308" spans="1:20">
      <c r="A308" s="14">
        <v>41327</v>
      </c>
      <c r="B308" s="13">
        <v>101.07</v>
      </c>
      <c r="C308" s="13">
        <v>101.300003</v>
      </c>
      <c r="D308" s="13">
        <v>100.230003</v>
      </c>
      <c r="E308" s="13">
        <v>101.160004</v>
      </c>
      <c r="F308" s="13">
        <v>1576200</v>
      </c>
      <c r="G308" s="13">
        <v>93.966521</v>
      </c>
      <c r="H308" s="21">
        <f t="shared" si="14"/>
        <v>4.6569496230330059E-3</v>
      </c>
      <c r="I308" s="30">
        <f t="shared" si="12"/>
        <v>4.6569496230330059E-3</v>
      </c>
      <c r="S308" s="37">
        <v>1978.089966</v>
      </c>
      <c r="T308" s="30">
        <f t="shared" si="13"/>
        <v>1.2749687874278685E-2</v>
      </c>
    </row>
    <row r="309" spans="1:20">
      <c r="A309" s="14">
        <v>41330</v>
      </c>
      <c r="B309" s="13">
        <v>101.639999</v>
      </c>
      <c r="C309" s="13">
        <v>102.129997</v>
      </c>
      <c r="D309" s="13">
        <v>100.05999799999999</v>
      </c>
      <c r="E309" s="13">
        <v>100.089996</v>
      </c>
      <c r="F309" s="13">
        <v>1644000</v>
      </c>
      <c r="G309" s="13">
        <v>92.972601999999995</v>
      </c>
      <c r="H309" s="21">
        <f t="shared" si="14"/>
        <v>-1.0633711656670996E-2</v>
      </c>
      <c r="I309" s="30">
        <f t="shared" si="12"/>
        <v>-1.0633711656670996E-2</v>
      </c>
      <c r="S309" s="37">
        <v>1953.030029</v>
      </c>
      <c r="T309" s="30">
        <f t="shared" si="13"/>
        <v>-4.0980414626955409E-3</v>
      </c>
    </row>
    <row r="310" spans="1:20">
      <c r="A310" s="14">
        <v>41331</v>
      </c>
      <c r="B310" s="13">
        <v>100.099998</v>
      </c>
      <c r="C310" s="13">
        <v>100.760002</v>
      </c>
      <c r="D310" s="13">
        <v>99.309997999999993</v>
      </c>
      <c r="E310" s="13">
        <v>99.449996999999996</v>
      </c>
      <c r="F310" s="13">
        <v>2915100</v>
      </c>
      <c r="G310" s="13">
        <v>92.378112999999999</v>
      </c>
      <c r="H310" s="21">
        <f t="shared" si="14"/>
        <v>-6.4147693043867049E-3</v>
      </c>
      <c r="I310" s="30">
        <f t="shared" si="12"/>
        <v>-6.4147693043867049E-3</v>
      </c>
      <c r="S310" s="37">
        <v>1961.0500489999999</v>
      </c>
      <c r="T310" s="30">
        <f t="shared" si="13"/>
        <v>4.4770065646443351E-3</v>
      </c>
    </row>
    <row r="311" spans="1:20">
      <c r="A311" s="14">
        <v>41332</v>
      </c>
      <c r="B311" s="13">
        <v>99.669998000000007</v>
      </c>
      <c r="C311" s="13">
        <v>101.540001</v>
      </c>
      <c r="D311" s="13">
        <v>98.949996999999996</v>
      </c>
      <c r="E311" s="13">
        <v>100.730003</v>
      </c>
      <c r="F311" s="13">
        <v>2511000</v>
      </c>
      <c r="G311" s="13">
        <v>93.567098000000001</v>
      </c>
      <c r="H311" s="21">
        <f t="shared" si="14"/>
        <v>1.2788726298320162E-2</v>
      </c>
      <c r="I311" s="30">
        <f t="shared" si="12"/>
        <v>1.2788726298320162E-2</v>
      </c>
      <c r="S311" s="37">
        <v>1952.290039</v>
      </c>
      <c r="T311" s="30">
        <f t="shared" si="13"/>
        <v>5.2640754451046302E-3</v>
      </c>
    </row>
    <row r="312" spans="1:20">
      <c r="A312" s="14">
        <v>41333</v>
      </c>
      <c r="B312" s="13">
        <v>101.07</v>
      </c>
      <c r="C312" s="13">
        <v>102.370003</v>
      </c>
      <c r="D312" s="13">
        <v>100.790001</v>
      </c>
      <c r="E312" s="13">
        <v>101.290001</v>
      </c>
      <c r="F312" s="13">
        <v>2213200</v>
      </c>
      <c r="G312" s="13">
        <v>94.087273999999994</v>
      </c>
      <c r="H312" s="21">
        <f t="shared" si="14"/>
        <v>5.5439937454551053E-3</v>
      </c>
      <c r="I312" s="30">
        <f t="shared" si="12"/>
        <v>5.5439937454551053E-3</v>
      </c>
      <c r="S312" s="37">
        <v>1942.040039</v>
      </c>
      <c r="T312" s="30">
        <f t="shared" si="13"/>
        <v>-1.3995035710028114E-2</v>
      </c>
    </row>
    <row r="313" spans="1:20">
      <c r="A313" s="14">
        <v>41334</v>
      </c>
      <c r="B313" s="13">
        <v>100.82</v>
      </c>
      <c r="C313" s="13">
        <v>101.650002</v>
      </c>
      <c r="D313" s="13">
        <v>100.260002</v>
      </c>
      <c r="E313" s="13">
        <v>101.41999800000001</v>
      </c>
      <c r="F313" s="13">
        <v>1790100</v>
      </c>
      <c r="G313" s="13">
        <v>94.208027000000001</v>
      </c>
      <c r="H313" s="21">
        <f t="shared" si="14"/>
        <v>1.2825919278107506E-3</v>
      </c>
      <c r="I313" s="30">
        <f t="shared" si="12"/>
        <v>1.2825919278107506E-3</v>
      </c>
      <c r="S313" s="37">
        <v>1969.410034</v>
      </c>
      <c r="T313" s="30">
        <f t="shared" si="13"/>
        <v>2.477363695127497E-2</v>
      </c>
    </row>
    <row r="314" spans="1:20">
      <c r="A314" s="14">
        <v>41337</v>
      </c>
      <c r="B314" s="13">
        <v>101.260002</v>
      </c>
      <c r="C314" s="13">
        <v>103.459999</v>
      </c>
      <c r="D314" s="13">
        <v>101.160004</v>
      </c>
      <c r="E314" s="13">
        <v>103.43</v>
      </c>
      <c r="F314" s="13">
        <v>1942000</v>
      </c>
      <c r="G314" s="13">
        <v>96.075097999999997</v>
      </c>
      <c r="H314" s="21">
        <f t="shared" si="14"/>
        <v>1.9624766220637871E-2</v>
      </c>
      <c r="I314" s="30">
        <f t="shared" si="12"/>
        <v>1.9624766220637871E-2</v>
      </c>
      <c r="S314" s="37">
        <v>1921.219971</v>
      </c>
      <c r="T314" s="30">
        <f t="shared" si="13"/>
        <v>-1.5448308659813455E-2</v>
      </c>
    </row>
    <row r="315" spans="1:20">
      <c r="A315" s="14">
        <v>41338</v>
      </c>
      <c r="B315" s="13">
        <v>103.68</v>
      </c>
      <c r="C315" s="13">
        <v>103.879997</v>
      </c>
      <c r="D315" s="13">
        <v>102.75</v>
      </c>
      <c r="E315" s="13">
        <v>103.150002</v>
      </c>
      <c r="F315" s="13">
        <v>1611700</v>
      </c>
      <c r="G315" s="13">
        <v>95.815010000000001</v>
      </c>
      <c r="H315" s="21">
        <f t="shared" si="14"/>
        <v>-2.7108031985720702E-3</v>
      </c>
      <c r="I315" s="30">
        <f t="shared" si="12"/>
        <v>-2.7108031985720702E-3</v>
      </c>
      <c r="S315" s="37">
        <v>1951.130005</v>
      </c>
      <c r="T315" s="30">
        <f t="shared" si="13"/>
        <v>1.1641159398742432E-3</v>
      </c>
    </row>
    <row r="316" spans="1:20">
      <c r="A316" s="14">
        <v>41339</v>
      </c>
      <c r="B316" s="13">
        <v>103.150002</v>
      </c>
      <c r="C316" s="13">
        <v>103.489998</v>
      </c>
      <c r="D316" s="13">
        <v>102.360001</v>
      </c>
      <c r="E316" s="13">
        <v>102.55999799999999</v>
      </c>
      <c r="F316" s="13">
        <v>1254400</v>
      </c>
      <c r="G316" s="13">
        <v>95.266960999999995</v>
      </c>
      <c r="H316" s="21">
        <f t="shared" si="14"/>
        <v>-5.7362868922325137E-3</v>
      </c>
      <c r="I316" s="30">
        <f t="shared" si="12"/>
        <v>-5.7362868922325137E-3</v>
      </c>
      <c r="S316" s="37">
        <v>1948.8599850000001</v>
      </c>
      <c r="T316" s="30">
        <f t="shared" si="13"/>
        <v>1.8127671026470109E-2</v>
      </c>
    </row>
    <row r="317" spans="1:20">
      <c r="A317" s="14">
        <v>41340</v>
      </c>
      <c r="B317" s="13">
        <v>103.550003</v>
      </c>
      <c r="C317" s="13">
        <v>103.980003</v>
      </c>
      <c r="D317" s="13">
        <v>101.900002</v>
      </c>
      <c r="E317" s="13">
        <v>101.970001</v>
      </c>
      <c r="F317" s="13">
        <v>2603300</v>
      </c>
      <c r="G317" s="13">
        <v>94.718919</v>
      </c>
      <c r="H317" s="21">
        <f t="shared" si="14"/>
        <v>-5.7693079099005642E-3</v>
      </c>
      <c r="I317" s="30">
        <f t="shared" si="12"/>
        <v>-5.7693079099005642E-3</v>
      </c>
      <c r="S317" s="37">
        <v>1913.849976</v>
      </c>
      <c r="T317" s="30">
        <f t="shared" si="13"/>
        <v>-3.0022649772647417E-2</v>
      </c>
    </row>
    <row r="318" spans="1:20">
      <c r="A318" s="14">
        <v>41341</v>
      </c>
      <c r="B318" s="13">
        <v>102.58000199999999</v>
      </c>
      <c r="C318" s="13">
        <v>103.260002</v>
      </c>
      <c r="D318" s="13">
        <v>101.860001</v>
      </c>
      <c r="E318" s="13">
        <v>103.040001</v>
      </c>
      <c r="F318" s="13">
        <v>1549200</v>
      </c>
      <c r="G318" s="13">
        <v>95.712832000000006</v>
      </c>
      <c r="H318" s="21">
        <f t="shared" si="14"/>
        <v>1.0438616668545245E-2</v>
      </c>
      <c r="I318" s="30">
        <f t="shared" si="12"/>
        <v>1.0438616668545245E-2</v>
      </c>
      <c r="S318" s="37">
        <v>1972.1800539999999</v>
      </c>
      <c r="T318" s="30">
        <f t="shared" si="13"/>
        <v>-8.4270784584924117E-3</v>
      </c>
    </row>
    <row r="319" spans="1:20">
      <c r="A319" s="14">
        <v>41344</v>
      </c>
      <c r="B319" s="13">
        <v>103.550003</v>
      </c>
      <c r="C319" s="13">
        <v>103.69000200000001</v>
      </c>
      <c r="D319" s="13">
        <v>102.349998</v>
      </c>
      <c r="E319" s="13">
        <v>102.44000200000001</v>
      </c>
      <c r="F319" s="13">
        <v>2120800</v>
      </c>
      <c r="G319" s="13">
        <v>95.155499000000006</v>
      </c>
      <c r="H319" s="21">
        <f t="shared" si="14"/>
        <v>-5.839990123960752E-3</v>
      </c>
      <c r="I319" s="30">
        <f t="shared" si="12"/>
        <v>-5.839990123960752E-3</v>
      </c>
      <c r="S319" s="37">
        <v>1988.869995</v>
      </c>
      <c r="T319" s="30">
        <f t="shared" si="13"/>
        <v>6.0855118835607827E-4</v>
      </c>
    </row>
    <row r="320" spans="1:20">
      <c r="A320" s="14">
        <v>41345</v>
      </c>
      <c r="B320" s="13">
        <v>103.610001</v>
      </c>
      <c r="C320" s="13">
        <v>105.519997</v>
      </c>
      <c r="D320" s="13">
        <v>103.260002</v>
      </c>
      <c r="E320" s="13">
        <v>103.75</v>
      </c>
      <c r="F320" s="13">
        <v>3795000</v>
      </c>
      <c r="G320" s="13">
        <v>96.372343000000001</v>
      </c>
      <c r="H320" s="21">
        <f t="shared" si="14"/>
        <v>1.2706877082352413E-2</v>
      </c>
      <c r="I320" s="30">
        <f t="shared" si="12"/>
        <v>1.2706877082352413E-2</v>
      </c>
      <c r="S320" s="37">
        <v>1987.660034</v>
      </c>
      <c r="T320" s="30">
        <f t="shared" si="13"/>
        <v>2.4007254278508312E-2</v>
      </c>
    </row>
    <row r="321" spans="1:20">
      <c r="A321" s="14">
        <v>41346</v>
      </c>
      <c r="B321" s="13">
        <v>103.989998</v>
      </c>
      <c r="C321" s="13">
        <v>104.19000200000001</v>
      </c>
      <c r="D321" s="13">
        <v>102.910004</v>
      </c>
      <c r="E321" s="13">
        <v>103.41999800000001</v>
      </c>
      <c r="F321" s="13">
        <v>2459100</v>
      </c>
      <c r="G321" s="13">
        <v>96.065807000000007</v>
      </c>
      <c r="H321" s="21">
        <f t="shared" si="14"/>
        <v>-3.1858159025492487E-3</v>
      </c>
      <c r="I321" s="30">
        <f t="shared" si="12"/>
        <v>-3.1858159025492487E-3</v>
      </c>
      <c r="S321" s="37">
        <v>1940.51001</v>
      </c>
      <c r="T321" s="30">
        <f t="shared" si="13"/>
        <v>3.8291299743553803E-2</v>
      </c>
    </row>
    <row r="322" spans="1:20">
      <c r="A322" s="14">
        <v>41347</v>
      </c>
      <c r="B322" s="13">
        <v>103.269997</v>
      </c>
      <c r="C322" s="13">
        <v>104.029999</v>
      </c>
      <c r="D322" s="13">
        <v>102.910004</v>
      </c>
      <c r="E322" s="13">
        <v>102.910004</v>
      </c>
      <c r="F322" s="13">
        <v>2316700</v>
      </c>
      <c r="G322" s="13">
        <v>95.592078000000001</v>
      </c>
      <c r="H322" s="21">
        <f t="shared" si="14"/>
        <v>-4.9434956955162757E-3</v>
      </c>
      <c r="I322" s="30">
        <f t="shared" ref="I322:I385" si="15">H322</f>
        <v>-4.9434956955162757E-3</v>
      </c>
      <c r="S322" s="37">
        <v>1867.6099850000001</v>
      </c>
      <c r="T322" s="30">
        <f t="shared" si="13"/>
        <v>-1.3614249963910554E-2</v>
      </c>
    </row>
    <row r="323" spans="1:20">
      <c r="A323" s="14">
        <v>41348</v>
      </c>
      <c r="B323" s="13">
        <v>102.550003</v>
      </c>
      <c r="C323" s="13">
        <v>102.989998</v>
      </c>
      <c r="D323" s="13">
        <v>101.510002</v>
      </c>
      <c r="E323" s="13">
        <v>101.75</v>
      </c>
      <c r="F323" s="13">
        <v>4001800</v>
      </c>
      <c r="G323" s="13">
        <v>94.514562999999995</v>
      </c>
      <c r="H323" s="21">
        <f t="shared" si="14"/>
        <v>-1.1336022068262577E-2</v>
      </c>
      <c r="I323" s="30">
        <f t="shared" si="15"/>
        <v>-1.1336022068262577E-2</v>
      </c>
      <c r="S323" s="37">
        <v>1893.209961</v>
      </c>
      <c r="T323" s="30">
        <f t="shared" ref="T323:T386" si="16">LN(S323/S324)</f>
        <v>-4.0211444491884053E-2</v>
      </c>
    </row>
    <row r="324" spans="1:20">
      <c r="A324" s="14">
        <v>41351</v>
      </c>
      <c r="B324" s="13">
        <v>101.339996</v>
      </c>
      <c r="C324" s="13">
        <v>102.010002</v>
      </c>
      <c r="D324" s="13">
        <v>101.010002</v>
      </c>
      <c r="E324" s="13">
        <v>101.68</v>
      </c>
      <c r="F324" s="13">
        <v>2138000</v>
      </c>
      <c r="G324" s="13">
        <v>94.449540999999996</v>
      </c>
      <c r="H324" s="21">
        <f t="shared" ref="H324:H387" si="17">LN(G324/G323)</f>
        <v>-6.8819422514513077E-4</v>
      </c>
      <c r="I324" s="30">
        <f t="shared" si="15"/>
        <v>-6.8819422514513077E-4</v>
      </c>
      <c r="S324" s="37">
        <v>1970.8900149999999</v>
      </c>
      <c r="T324" s="30">
        <f t="shared" si="16"/>
        <v>-3.236924211323932E-2</v>
      </c>
    </row>
    <row r="325" spans="1:20">
      <c r="A325" s="14">
        <v>41352</v>
      </c>
      <c r="B325" s="13">
        <v>101.860001</v>
      </c>
      <c r="C325" s="13">
        <v>102.540001</v>
      </c>
      <c r="D325" s="13">
        <v>101.129997</v>
      </c>
      <c r="E325" s="13">
        <v>102.120003</v>
      </c>
      <c r="F325" s="13">
        <v>2240300</v>
      </c>
      <c r="G325" s="13">
        <v>94.858254000000002</v>
      </c>
      <c r="H325" s="21">
        <f t="shared" si="17"/>
        <v>4.3179799863600444E-3</v>
      </c>
      <c r="I325" s="30">
        <f t="shared" si="15"/>
        <v>4.3179799863600444E-3</v>
      </c>
      <c r="S325" s="37">
        <v>2035.7299800000001</v>
      </c>
      <c r="T325" s="30">
        <f t="shared" si="16"/>
        <v>-2.1325960481545045E-2</v>
      </c>
    </row>
    <row r="326" spans="1:20">
      <c r="A326" s="14">
        <v>41353</v>
      </c>
      <c r="B326" s="13">
        <v>102.44000200000001</v>
      </c>
      <c r="C326" s="13">
        <v>103.360001</v>
      </c>
      <c r="D326" s="13">
        <v>102.339996</v>
      </c>
      <c r="E326" s="13">
        <v>103.08000199999999</v>
      </c>
      <c r="F326" s="13">
        <v>2316400</v>
      </c>
      <c r="G326" s="13">
        <v>95.749988000000002</v>
      </c>
      <c r="H326" s="21">
        <f t="shared" si="17"/>
        <v>9.3567885264412478E-3</v>
      </c>
      <c r="I326" s="30">
        <f t="shared" si="15"/>
        <v>9.3567885264412478E-3</v>
      </c>
      <c r="S326" s="37">
        <v>2079.610107</v>
      </c>
      <c r="T326" s="30">
        <f t="shared" si="16"/>
        <v>-8.2891366720709101E-3</v>
      </c>
    </row>
    <row r="327" spans="1:20">
      <c r="A327" s="14">
        <v>41354</v>
      </c>
      <c r="B327" s="13">
        <v>102.849998</v>
      </c>
      <c r="C327" s="13">
        <v>103.970001</v>
      </c>
      <c r="D327" s="13">
        <v>102.68</v>
      </c>
      <c r="E327" s="13">
        <v>103.519997</v>
      </c>
      <c r="F327" s="13">
        <v>2216900</v>
      </c>
      <c r="G327" s="13">
        <v>96.158694999999994</v>
      </c>
      <c r="H327" s="21">
        <f t="shared" si="17"/>
        <v>4.2593968289844882E-3</v>
      </c>
      <c r="I327" s="30">
        <f t="shared" si="15"/>
        <v>4.2593968289844882E-3</v>
      </c>
      <c r="S327" s="37">
        <v>2096.919922</v>
      </c>
      <c r="T327" s="30">
        <f t="shared" si="16"/>
        <v>-2.628982682793983E-3</v>
      </c>
    </row>
    <row r="328" spans="1:20">
      <c r="A328" s="14">
        <v>41355</v>
      </c>
      <c r="B328" s="13">
        <v>103.459999</v>
      </c>
      <c r="C328" s="13">
        <v>105.120003</v>
      </c>
      <c r="D328" s="13">
        <v>103.44000200000001</v>
      </c>
      <c r="E328" s="13">
        <v>105.110001</v>
      </c>
      <c r="F328" s="13">
        <v>2036100</v>
      </c>
      <c r="G328" s="13">
        <v>97.635633999999996</v>
      </c>
      <c r="H328" s="21">
        <f t="shared" si="17"/>
        <v>1.5242629681017509E-2</v>
      </c>
      <c r="I328" s="30">
        <f t="shared" si="15"/>
        <v>1.5242629681017509E-2</v>
      </c>
      <c r="S328" s="37">
        <v>2102.4399410000001</v>
      </c>
      <c r="T328" s="30">
        <f t="shared" si="16"/>
        <v>5.1978915460573353E-3</v>
      </c>
    </row>
    <row r="329" spans="1:20">
      <c r="A329" s="14">
        <v>41358</v>
      </c>
      <c r="B329" s="13">
        <v>105.19000200000001</v>
      </c>
      <c r="C329" s="13">
        <v>105.769997</v>
      </c>
      <c r="D329" s="13">
        <v>104.55999799999999</v>
      </c>
      <c r="E329" s="13">
        <v>105.470001</v>
      </c>
      <c r="F329" s="13">
        <v>2315300</v>
      </c>
      <c r="G329" s="13">
        <v>97.970034999999996</v>
      </c>
      <c r="H329" s="21">
        <f t="shared" si="17"/>
        <v>3.4191373643285843E-3</v>
      </c>
      <c r="I329" s="30">
        <f t="shared" si="15"/>
        <v>3.4191373643285843E-3</v>
      </c>
      <c r="S329" s="37">
        <v>2091.540039</v>
      </c>
      <c r="T329" s="30">
        <f t="shared" si="16"/>
        <v>3.904332041982352E-3</v>
      </c>
    </row>
    <row r="330" spans="1:20">
      <c r="A330" s="14">
        <v>41359</v>
      </c>
      <c r="B330" s="13">
        <v>105.69000200000001</v>
      </c>
      <c r="C330" s="13">
        <v>106.010002</v>
      </c>
      <c r="D330" s="13">
        <v>105.44000200000001</v>
      </c>
      <c r="E330" s="13">
        <v>105.970001</v>
      </c>
      <c r="F330" s="13">
        <v>1452800</v>
      </c>
      <c r="G330" s="13">
        <v>98.434479999999994</v>
      </c>
      <c r="H330" s="21">
        <f t="shared" si="17"/>
        <v>4.7294825755443224E-3</v>
      </c>
      <c r="I330" s="30">
        <f t="shared" si="15"/>
        <v>4.7294825755443224E-3</v>
      </c>
      <c r="S330" s="37">
        <v>2083.389893</v>
      </c>
      <c r="T330" s="30">
        <f t="shared" si="16"/>
        <v>-1.2760257482792195E-3</v>
      </c>
    </row>
    <row r="331" spans="1:20">
      <c r="A331" s="14">
        <v>41360</v>
      </c>
      <c r="B331" s="13">
        <v>105.239998</v>
      </c>
      <c r="C331" s="13">
        <v>106.769997</v>
      </c>
      <c r="D331" s="13">
        <v>105.040001</v>
      </c>
      <c r="E331" s="13">
        <v>106.639999</v>
      </c>
      <c r="F331" s="13">
        <v>1971500</v>
      </c>
      <c r="G331" s="13">
        <v>99.056833999999995</v>
      </c>
      <c r="H331" s="21">
        <f t="shared" si="17"/>
        <v>6.3026170370712774E-3</v>
      </c>
      <c r="I331" s="30">
        <f t="shared" si="15"/>
        <v>6.3026170370712774E-3</v>
      </c>
      <c r="S331" s="37">
        <v>2086.0500489999999</v>
      </c>
      <c r="T331" s="30">
        <f t="shared" si="16"/>
        <v>9.4960389304633061E-4</v>
      </c>
    </row>
    <row r="332" spans="1:20">
      <c r="A332" s="14">
        <v>41361</v>
      </c>
      <c r="B332" s="13">
        <v>106.660004</v>
      </c>
      <c r="C332" s="13">
        <v>107.05999799999999</v>
      </c>
      <c r="D332" s="13">
        <v>105.610001</v>
      </c>
      <c r="E332" s="13">
        <v>106.110001</v>
      </c>
      <c r="F332" s="13">
        <v>1672900</v>
      </c>
      <c r="G332" s="13">
        <v>98.564524000000006</v>
      </c>
      <c r="H332" s="21">
        <f t="shared" si="17"/>
        <v>-4.9823665155045568E-3</v>
      </c>
      <c r="I332" s="30">
        <f t="shared" si="15"/>
        <v>-4.9823665155045568E-3</v>
      </c>
      <c r="S332" s="37">
        <v>2084.070068</v>
      </c>
      <c r="T332" s="30">
        <f t="shared" si="16"/>
        <v>-9.6030650234122886E-3</v>
      </c>
    </row>
    <row r="333" spans="1:20">
      <c r="A333" s="14">
        <v>41365</v>
      </c>
      <c r="B333" s="13">
        <v>106</v>
      </c>
      <c r="C333" s="13">
        <v>106.589996</v>
      </c>
      <c r="D333" s="13">
        <v>105.379997</v>
      </c>
      <c r="E333" s="13">
        <v>105.80999799999999</v>
      </c>
      <c r="F333" s="13">
        <v>1005700</v>
      </c>
      <c r="G333" s="13">
        <v>98.285854</v>
      </c>
      <c r="H333" s="21">
        <f t="shared" si="17"/>
        <v>-2.8312893171703029E-3</v>
      </c>
      <c r="I333" s="30">
        <f t="shared" si="15"/>
        <v>-2.8312893171703029E-3</v>
      </c>
      <c r="S333" s="37">
        <v>2104.179932</v>
      </c>
      <c r="T333" s="30">
        <f t="shared" si="16"/>
        <v>1.2726835975794628E-2</v>
      </c>
    </row>
    <row r="334" spans="1:20">
      <c r="A334" s="14">
        <v>41366</v>
      </c>
      <c r="B334" s="13">
        <v>106.269997</v>
      </c>
      <c r="C334" s="13">
        <v>107.75</v>
      </c>
      <c r="D334" s="13">
        <v>106.029999</v>
      </c>
      <c r="E334" s="13">
        <v>107.68</v>
      </c>
      <c r="F334" s="13">
        <v>1831900</v>
      </c>
      <c r="G334" s="13">
        <v>100.022881</v>
      </c>
      <c r="H334" s="21">
        <f t="shared" si="17"/>
        <v>1.7518859426427631E-2</v>
      </c>
      <c r="I334" s="30">
        <f t="shared" si="15"/>
        <v>1.7518859426427631E-2</v>
      </c>
      <c r="S334" s="37">
        <v>2077.570068</v>
      </c>
      <c r="T334" s="30">
        <f t="shared" si="16"/>
        <v>-2.8790232242949477E-3</v>
      </c>
    </row>
    <row r="335" spans="1:20">
      <c r="A335" s="14">
        <v>41367</v>
      </c>
      <c r="B335" s="13">
        <v>107.5</v>
      </c>
      <c r="C335" s="13">
        <v>107.739998</v>
      </c>
      <c r="D335" s="13">
        <v>106</v>
      </c>
      <c r="E335" s="13">
        <v>106.360001</v>
      </c>
      <c r="F335" s="13">
        <v>1833200</v>
      </c>
      <c r="G335" s="13">
        <v>98.796745999999999</v>
      </c>
      <c r="H335" s="21">
        <f t="shared" si="17"/>
        <v>-1.2334300826301913E-2</v>
      </c>
      <c r="I335" s="30">
        <f t="shared" si="15"/>
        <v>-1.2334300826301913E-2</v>
      </c>
      <c r="S335" s="37">
        <v>2083.5600589999999</v>
      </c>
      <c r="T335" s="30">
        <f t="shared" si="16"/>
        <v>-7.7831957796706099E-3</v>
      </c>
    </row>
    <row r="336" spans="1:20">
      <c r="A336" s="14">
        <v>41368</v>
      </c>
      <c r="B336" s="13">
        <v>106.260002</v>
      </c>
      <c r="C336" s="13">
        <v>106.889999</v>
      </c>
      <c r="D336" s="13">
        <v>105.459999</v>
      </c>
      <c r="E336" s="13">
        <v>106.360001</v>
      </c>
      <c r="F336" s="13">
        <v>1575700</v>
      </c>
      <c r="G336" s="13">
        <v>98.796745999999999</v>
      </c>
      <c r="H336" s="21">
        <f t="shared" si="17"/>
        <v>0</v>
      </c>
      <c r="I336" s="30">
        <f t="shared" si="15"/>
        <v>0</v>
      </c>
      <c r="S336" s="37">
        <v>2099.8400879999999</v>
      </c>
      <c r="T336" s="30">
        <f t="shared" si="16"/>
        <v>3.1098384092550632E-3</v>
      </c>
    </row>
    <row r="337" spans="1:20">
      <c r="A337" s="14">
        <v>41369</v>
      </c>
      <c r="B337" s="13">
        <v>105.300003</v>
      </c>
      <c r="C337" s="13">
        <v>105.970001</v>
      </c>
      <c r="D337" s="13">
        <v>104.449997</v>
      </c>
      <c r="E337" s="13">
        <v>105.800003</v>
      </c>
      <c r="F337" s="13">
        <v>1678900</v>
      </c>
      <c r="G337" s="13">
        <v>98.276570000000007</v>
      </c>
      <c r="H337" s="21">
        <f t="shared" si="17"/>
        <v>-5.2790222297247058E-3</v>
      </c>
      <c r="I337" s="30">
        <f t="shared" si="15"/>
        <v>-5.2790222297247058E-3</v>
      </c>
      <c r="S337" s="37">
        <v>2093.320068</v>
      </c>
      <c r="T337" s="30">
        <f t="shared" si="16"/>
        <v>-2.2522393088201631E-3</v>
      </c>
    </row>
    <row r="338" spans="1:20">
      <c r="A338" s="14">
        <v>41372</v>
      </c>
      <c r="B338" s="13">
        <v>106.449997</v>
      </c>
      <c r="C338" s="13">
        <v>107.089996</v>
      </c>
      <c r="D338" s="13">
        <v>105.870003</v>
      </c>
      <c r="E338" s="13">
        <v>107.040001</v>
      </c>
      <c r="F338" s="13">
        <v>1077600</v>
      </c>
      <c r="G338" s="13">
        <v>99.428392000000002</v>
      </c>
      <c r="H338" s="21">
        <f t="shared" si="17"/>
        <v>1.1652059920727931E-2</v>
      </c>
      <c r="I338" s="30">
        <f t="shared" si="15"/>
        <v>1.1652059920727931E-2</v>
      </c>
      <c r="S338" s="37">
        <v>2098.040039</v>
      </c>
      <c r="T338" s="30">
        <f t="shared" si="16"/>
        <v>-2.7606940266825457E-3</v>
      </c>
    </row>
    <row r="339" spans="1:20">
      <c r="A339" s="14">
        <v>41373</v>
      </c>
      <c r="B339" s="13">
        <v>107.25</v>
      </c>
      <c r="C339" s="13">
        <v>107.279999</v>
      </c>
      <c r="D339" s="13">
        <v>105.589996</v>
      </c>
      <c r="E339" s="13">
        <v>105.790001</v>
      </c>
      <c r="F339" s="13">
        <v>1947300</v>
      </c>
      <c r="G339" s="13">
        <v>98.267279000000002</v>
      </c>
      <c r="H339" s="21">
        <f t="shared" si="17"/>
        <v>-1.1746603708836257E-2</v>
      </c>
      <c r="I339" s="30">
        <f t="shared" si="15"/>
        <v>-1.1746603708836257E-2</v>
      </c>
      <c r="S339" s="37">
        <v>2103.8400879999999</v>
      </c>
      <c r="T339" s="30">
        <f t="shared" si="16"/>
        <v>-2.2741038379837917E-3</v>
      </c>
    </row>
    <row r="340" spans="1:20">
      <c r="A340" s="14">
        <v>41374</v>
      </c>
      <c r="B340" s="13">
        <v>105.730003</v>
      </c>
      <c r="C340" s="13">
        <v>106.519997</v>
      </c>
      <c r="D340" s="13">
        <v>105.529999</v>
      </c>
      <c r="E340" s="13">
        <v>105.75</v>
      </c>
      <c r="F340" s="13">
        <v>1757200</v>
      </c>
      <c r="G340" s="13">
        <v>98.230123000000006</v>
      </c>
      <c r="H340" s="21">
        <f t="shared" si="17"/>
        <v>-3.7818312165617638E-4</v>
      </c>
      <c r="I340" s="30">
        <f t="shared" si="15"/>
        <v>-3.7818312165617638E-4</v>
      </c>
      <c r="S340" s="37">
        <v>2108.6298830000001</v>
      </c>
      <c r="T340" s="30">
        <f t="shared" si="16"/>
        <v>2.8367163378208414E-5</v>
      </c>
    </row>
    <row r="341" spans="1:20">
      <c r="A341" s="14">
        <v>41375</v>
      </c>
      <c r="B341" s="13">
        <v>105.879997</v>
      </c>
      <c r="C341" s="13">
        <v>106.400002</v>
      </c>
      <c r="D341" s="13">
        <v>105.19000200000001</v>
      </c>
      <c r="E341" s="13">
        <v>106.010002</v>
      </c>
      <c r="F341" s="13">
        <v>2319400</v>
      </c>
      <c r="G341" s="13">
        <v>98.471636000000004</v>
      </c>
      <c r="H341" s="21">
        <f t="shared" si="17"/>
        <v>2.4556274696292965E-3</v>
      </c>
      <c r="I341" s="30">
        <f t="shared" si="15"/>
        <v>2.4556274696292965E-3</v>
      </c>
      <c r="S341" s="37">
        <v>2108.570068</v>
      </c>
      <c r="T341" s="30">
        <f t="shared" si="16"/>
        <v>7.2921427569481731E-3</v>
      </c>
    </row>
    <row r="342" spans="1:20">
      <c r="A342" s="14">
        <v>41376</v>
      </c>
      <c r="B342" s="13">
        <v>106.139999</v>
      </c>
      <c r="C342" s="13">
        <v>106.790001</v>
      </c>
      <c r="D342" s="13">
        <v>105.650002</v>
      </c>
      <c r="E342" s="13">
        <v>106.129997</v>
      </c>
      <c r="F342" s="13">
        <v>1437700</v>
      </c>
      <c r="G342" s="13">
        <v>98.583098000000007</v>
      </c>
      <c r="H342" s="21">
        <f t="shared" si="17"/>
        <v>1.1312797173132411E-3</v>
      </c>
      <c r="I342" s="30">
        <f t="shared" si="15"/>
        <v>1.1312797173132411E-3</v>
      </c>
      <c r="S342" s="37">
        <v>2093.25</v>
      </c>
      <c r="T342" s="30">
        <f t="shared" si="16"/>
        <v>1.2310073597852267E-2</v>
      </c>
    </row>
    <row r="343" spans="1:20">
      <c r="A343" s="14">
        <v>41379</v>
      </c>
      <c r="B343" s="13">
        <v>105.449997</v>
      </c>
      <c r="C343" s="13">
        <v>106.220001</v>
      </c>
      <c r="D343" s="13">
        <v>104.129997</v>
      </c>
      <c r="E343" s="13">
        <v>104.209999</v>
      </c>
      <c r="F343" s="13">
        <v>1818400</v>
      </c>
      <c r="G343" s="13">
        <v>96.799631000000005</v>
      </c>
      <c r="H343" s="21">
        <f t="shared" si="17"/>
        <v>-1.8256644744432352E-2</v>
      </c>
      <c r="I343" s="30">
        <f t="shared" si="15"/>
        <v>-1.8256644744432352E-2</v>
      </c>
      <c r="S343" s="37">
        <v>2067.639893</v>
      </c>
      <c r="T343" s="30">
        <f t="shared" si="16"/>
        <v>-5.7917546957350231E-3</v>
      </c>
    </row>
    <row r="344" spans="1:20">
      <c r="A344" s="14">
        <v>41380</v>
      </c>
      <c r="B344" s="13">
        <v>104.730003</v>
      </c>
      <c r="C344" s="13">
        <v>105.790001</v>
      </c>
      <c r="D344" s="13">
        <v>104.550003</v>
      </c>
      <c r="E344" s="13">
        <v>105.550003</v>
      </c>
      <c r="F344" s="13">
        <v>2796500</v>
      </c>
      <c r="G344" s="13">
        <v>98.044347999999999</v>
      </c>
      <c r="H344" s="21">
        <f t="shared" si="17"/>
        <v>1.2776724629924491E-2</v>
      </c>
      <c r="I344" s="30">
        <f t="shared" si="15"/>
        <v>1.2776724629924491E-2</v>
      </c>
      <c r="S344" s="37">
        <v>2079.6499020000001</v>
      </c>
      <c r="T344" s="30">
        <f t="shared" si="16"/>
        <v>-1.0761020698430391E-2</v>
      </c>
    </row>
    <row r="345" spans="1:20">
      <c r="A345" s="14">
        <v>41381</v>
      </c>
      <c r="B345" s="13">
        <v>104.769997</v>
      </c>
      <c r="C345" s="13">
        <v>105.25</v>
      </c>
      <c r="D345" s="13">
        <v>104.339996</v>
      </c>
      <c r="E345" s="13">
        <v>104.769997</v>
      </c>
      <c r="F345" s="13">
        <v>1882600</v>
      </c>
      <c r="G345" s="13">
        <v>97.319806999999997</v>
      </c>
      <c r="H345" s="21">
        <f t="shared" si="17"/>
        <v>-7.417372156740305E-3</v>
      </c>
      <c r="I345" s="30">
        <f t="shared" si="15"/>
        <v>-7.417372156740305E-3</v>
      </c>
      <c r="S345" s="37">
        <v>2102.1499020000001</v>
      </c>
      <c r="T345" s="30">
        <f t="shared" si="16"/>
        <v>-5.6922102123075392E-3</v>
      </c>
    </row>
    <row r="346" spans="1:20">
      <c r="A346" s="14">
        <v>41382</v>
      </c>
      <c r="B346" s="13">
        <v>104.760002</v>
      </c>
      <c r="C346" s="13">
        <v>105.120003</v>
      </c>
      <c r="D346" s="13">
        <v>103.33000199999999</v>
      </c>
      <c r="E346" s="13">
        <v>103.610001</v>
      </c>
      <c r="F346" s="13">
        <v>1854300</v>
      </c>
      <c r="G346" s="13">
        <v>96.242299000000003</v>
      </c>
      <c r="H346" s="21">
        <f t="shared" si="17"/>
        <v>-1.1133575187697623E-2</v>
      </c>
      <c r="I346" s="30">
        <f t="shared" si="15"/>
        <v>-1.1133575187697623E-2</v>
      </c>
      <c r="S346" s="37">
        <v>2114.1499020000001</v>
      </c>
      <c r="T346" s="30">
        <f t="shared" si="16"/>
        <v>-2.3905652122773076E-3</v>
      </c>
    </row>
    <row r="347" spans="1:20">
      <c r="A347" s="14">
        <v>41383</v>
      </c>
      <c r="B347" s="13">
        <v>103.199997</v>
      </c>
      <c r="C347" s="13">
        <v>104.650002</v>
      </c>
      <c r="D347" s="13">
        <v>103.199997</v>
      </c>
      <c r="E347" s="13">
        <v>104.449997</v>
      </c>
      <c r="F347" s="13">
        <v>2215600</v>
      </c>
      <c r="G347" s="13">
        <v>97.022563000000005</v>
      </c>
      <c r="H347" s="21">
        <f t="shared" si="17"/>
        <v>8.0746001244204023E-3</v>
      </c>
      <c r="I347" s="30">
        <f t="shared" si="15"/>
        <v>8.0746001244204023E-3</v>
      </c>
      <c r="S347" s="37">
        <v>2119.209961</v>
      </c>
      <c r="T347" s="30">
        <f t="shared" si="16"/>
        <v>-4.2707960737403163E-3</v>
      </c>
    </row>
    <row r="348" spans="1:20">
      <c r="A348" s="14">
        <v>41386</v>
      </c>
      <c r="B348" s="13">
        <v>104.43</v>
      </c>
      <c r="C348" s="13">
        <v>105.779999</v>
      </c>
      <c r="D348" s="13">
        <v>104.269997</v>
      </c>
      <c r="E348" s="13">
        <v>105.160004</v>
      </c>
      <c r="F348" s="13">
        <v>2048400</v>
      </c>
      <c r="G348" s="13">
        <v>97.682080999999997</v>
      </c>
      <c r="H348" s="21">
        <f t="shared" si="17"/>
        <v>6.7745741326192283E-3</v>
      </c>
      <c r="I348" s="30">
        <f t="shared" si="15"/>
        <v>6.7745741326192283E-3</v>
      </c>
      <c r="S348" s="37">
        <v>2128.280029</v>
      </c>
      <c r="T348" s="30">
        <f t="shared" si="16"/>
        <v>7.7093628613465076E-4</v>
      </c>
    </row>
    <row r="349" spans="1:20">
      <c r="A349" s="14">
        <v>41387</v>
      </c>
      <c r="B349" s="13">
        <v>105.739998</v>
      </c>
      <c r="C349" s="13">
        <v>107.349998</v>
      </c>
      <c r="D349" s="13">
        <v>105.540001</v>
      </c>
      <c r="E349" s="13">
        <v>107.25</v>
      </c>
      <c r="F349" s="13">
        <v>1731100</v>
      </c>
      <c r="G349" s="13">
        <v>99.623457999999999</v>
      </c>
      <c r="H349" s="21">
        <f t="shared" si="17"/>
        <v>1.9679525113612054E-2</v>
      </c>
      <c r="I349" s="30">
        <f t="shared" si="15"/>
        <v>1.9679525113612054E-2</v>
      </c>
      <c r="S349" s="37">
        <v>2126.639893</v>
      </c>
      <c r="T349" s="30">
        <f t="shared" si="16"/>
        <v>1.1055718522485251E-3</v>
      </c>
    </row>
    <row r="350" spans="1:20">
      <c r="A350" s="14">
        <v>41388</v>
      </c>
      <c r="B350" s="13">
        <v>107.459999</v>
      </c>
      <c r="C350" s="13">
        <v>108.349998</v>
      </c>
      <c r="D350" s="13">
        <v>107.300003</v>
      </c>
      <c r="E350" s="13">
        <v>107.83000199999999</v>
      </c>
      <c r="F350" s="13">
        <v>2234300</v>
      </c>
      <c r="G350" s="13">
        <v>100.162216</v>
      </c>
      <c r="H350" s="21">
        <f t="shared" si="17"/>
        <v>5.3933727597489777E-3</v>
      </c>
      <c r="I350" s="30">
        <f t="shared" si="15"/>
        <v>5.3933727597489777E-3</v>
      </c>
      <c r="S350" s="37">
        <v>2124.290039</v>
      </c>
      <c r="T350" s="30">
        <f t="shared" si="16"/>
        <v>7.9827335781697557E-3</v>
      </c>
    </row>
    <row r="351" spans="1:20">
      <c r="A351" s="14">
        <v>41389</v>
      </c>
      <c r="B351" s="13">
        <v>108.349998</v>
      </c>
      <c r="C351" s="13">
        <v>109.339996</v>
      </c>
      <c r="D351" s="13">
        <v>107.800003</v>
      </c>
      <c r="E351" s="13">
        <v>109.129997</v>
      </c>
      <c r="F351" s="13">
        <v>1848100</v>
      </c>
      <c r="G351" s="13">
        <v>101.36976900000001</v>
      </c>
      <c r="H351" s="21">
        <f t="shared" si="17"/>
        <v>1.1983878903325626E-2</v>
      </c>
      <c r="I351" s="30">
        <f t="shared" si="15"/>
        <v>1.1983878903325626E-2</v>
      </c>
      <c r="S351" s="37">
        <v>2107.3999020000001</v>
      </c>
      <c r="T351" s="30">
        <f t="shared" si="16"/>
        <v>-7.35256382355035E-4</v>
      </c>
    </row>
    <row r="352" spans="1:20">
      <c r="A352" s="14">
        <v>41390</v>
      </c>
      <c r="B352" s="13">
        <v>108.900002</v>
      </c>
      <c r="C352" s="13">
        <v>109.75</v>
      </c>
      <c r="D352" s="13">
        <v>108.379997</v>
      </c>
      <c r="E352" s="13">
        <v>109.269997</v>
      </c>
      <c r="F352" s="13">
        <v>2146700</v>
      </c>
      <c r="G352" s="13">
        <v>101.499813</v>
      </c>
      <c r="H352" s="21">
        <f t="shared" si="17"/>
        <v>1.2820455046052908E-3</v>
      </c>
      <c r="I352" s="30">
        <f t="shared" si="15"/>
        <v>1.2820455046052908E-3</v>
      </c>
      <c r="S352" s="37">
        <v>2108.9499510000001</v>
      </c>
      <c r="T352" s="30">
        <f t="shared" si="16"/>
        <v>4.4432729912807552E-3</v>
      </c>
    </row>
    <row r="353" spans="1:20">
      <c r="A353" s="14">
        <v>41393</v>
      </c>
      <c r="B353" s="13">
        <v>109.300003</v>
      </c>
      <c r="C353" s="13">
        <v>109.470001</v>
      </c>
      <c r="D353" s="13">
        <v>108.470001</v>
      </c>
      <c r="E353" s="13">
        <v>108.629997</v>
      </c>
      <c r="F353" s="13">
        <v>1728300</v>
      </c>
      <c r="G353" s="13">
        <v>100.90532399999999</v>
      </c>
      <c r="H353" s="21">
        <f t="shared" si="17"/>
        <v>-5.8742650341051346E-3</v>
      </c>
      <c r="I353" s="30">
        <f t="shared" si="15"/>
        <v>-5.8742650341051346E-3</v>
      </c>
      <c r="S353" s="37">
        <v>2099.6000979999999</v>
      </c>
      <c r="T353" s="30">
        <f t="shared" si="16"/>
        <v>1.1005268761367724E-2</v>
      </c>
    </row>
    <row r="354" spans="1:20">
      <c r="A354" s="14">
        <v>41394</v>
      </c>
      <c r="B354" s="13">
        <v>108.120003</v>
      </c>
      <c r="C354" s="13">
        <v>108.57</v>
      </c>
      <c r="D354" s="13">
        <v>107.68</v>
      </c>
      <c r="E354" s="13">
        <v>108.43</v>
      </c>
      <c r="F354" s="13">
        <v>1561400</v>
      </c>
      <c r="G354" s="13">
        <v>100.719548</v>
      </c>
      <c r="H354" s="21">
        <f t="shared" si="17"/>
        <v>-1.8427890441274515E-3</v>
      </c>
      <c r="I354" s="30">
        <f t="shared" si="15"/>
        <v>-1.8427890441274515E-3</v>
      </c>
      <c r="S354" s="37">
        <v>2076.6201169999999</v>
      </c>
      <c r="T354" s="30">
        <f t="shared" si="16"/>
        <v>1.2262986096672604E-2</v>
      </c>
    </row>
    <row r="355" spans="1:20">
      <c r="A355" s="14">
        <v>41395</v>
      </c>
      <c r="B355" s="13">
        <v>108.129997</v>
      </c>
      <c r="C355" s="13">
        <v>109</v>
      </c>
      <c r="D355" s="13">
        <v>107.959999</v>
      </c>
      <c r="E355" s="13">
        <v>108.220001</v>
      </c>
      <c r="F355" s="13">
        <v>1199400</v>
      </c>
      <c r="G355" s="13">
        <v>100.52448200000001</v>
      </c>
      <c r="H355" s="21">
        <f t="shared" si="17"/>
        <v>-1.9386022143470423E-3</v>
      </c>
      <c r="I355" s="30">
        <f t="shared" si="15"/>
        <v>-1.9386022143470423E-3</v>
      </c>
      <c r="S355" s="37">
        <v>2051.3100589999999</v>
      </c>
      <c r="T355" s="30">
        <f t="shared" si="16"/>
        <v>2.259647701629263E-3</v>
      </c>
    </row>
    <row r="356" spans="1:20">
      <c r="A356" s="14">
        <v>41396</v>
      </c>
      <c r="B356" s="13">
        <v>108.16999800000001</v>
      </c>
      <c r="C356" s="13">
        <v>109.290001</v>
      </c>
      <c r="D356" s="13">
        <v>107.720001</v>
      </c>
      <c r="E356" s="13">
        <v>108.69000200000001</v>
      </c>
      <c r="F356" s="13">
        <v>1442900</v>
      </c>
      <c r="G356" s="13">
        <v>100.961062</v>
      </c>
      <c r="H356" s="21">
        <f t="shared" si="17"/>
        <v>4.3336179319780821E-3</v>
      </c>
      <c r="I356" s="30">
        <f t="shared" si="15"/>
        <v>4.3336179319780821E-3</v>
      </c>
      <c r="S356" s="37">
        <v>2046.6800539999999</v>
      </c>
      <c r="T356" s="30">
        <f t="shared" si="16"/>
        <v>-1.6792964823456991E-2</v>
      </c>
    </row>
    <row r="357" spans="1:20">
      <c r="A357" s="14">
        <v>41397</v>
      </c>
      <c r="B357" s="13">
        <v>109.93</v>
      </c>
      <c r="C357" s="13">
        <v>110.410004</v>
      </c>
      <c r="D357" s="13">
        <v>109.010002</v>
      </c>
      <c r="E357" s="13">
        <v>109.75</v>
      </c>
      <c r="F357" s="13">
        <v>1407600</v>
      </c>
      <c r="G357" s="13">
        <v>101.945683</v>
      </c>
      <c r="H357" s="21">
        <f t="shared" si="17"/>
        <v>9.7052340824935485E-3</v>
      </c>
      <c r="I357" s="30">
        <f t="shared" si="15"/>
        <v>9.7052340824935485E-3</v>
      </c>
      <c r="S357" s="37">
        <v>2081.3400879999999</v>
      </c>
      <c r="T357" s="30">
        <f t="shared" si="16"/>
        <v>6.0625605331265549E-3</v>
      </c>
    </row>
    <row r="358" spans="1:20">
      <c r="A358" s="14">
        <v>41400</v>
      </c>
      <c r="B358" s="13">
        <v>109.709999</v>
      </c>
      <c r="C358" s="13">
        <v>110.25</v>
      </c>
      <c r="D358" s="13">
        <v>109.029999</v>
      </c>
      <c r="E358" s="13">
        <v>109.089996</v>
      </c>
      <c r="F358" s="13">
        <v>1112700</v>
      </c>
      <c r="G358" s="13">
        <v>101.332612</v>
      </c>
      <c r="H358" s="21">
        <f t="shared" si="17"/>
        <v>-6.0318575457813713E-3</v>
      </c>
      <c r="I358" s="30">
        <f t="shared" si="15"/>
        <v>-6.0318575457813713E-3</v>
      </c>
      <c r="S358" s="37">
        <v>2068.76001</v>
      </c>
      <c r="T358" s="30">
        <f t="shared" si="16"/>
        <v>-3.8692324426552824E-3</v>
      </c>
    </row>
    <row r="359" spans="1:20">
      <c r="A359" s="14">
        <v>41401</v>
      </c>
      <c r="B359" s="13">
        <v>109.019997</v>
      </c>
      <c r="C359" s="13">
        <v>109.779999</v>
      </c>
      <c r="D359" s="13">
        <v>108.660004</v>
      </c>
      <c r="E359" s="13">
        <v>109.709999</v>
      </c>
      <c r="F359" s="13">
        <v>1617400</v>
      </c>
      <c r="G359" s="13">
        <v>101.90852599999999</v>
      </c>
      <c r="H359" s="21">
        <f t="shared" si="17"/>
        <v>5.6673127017600753E-3</v>
      </c>
      <c r="I359" s="30">
        <f t="shared" si="15"/>
        <v>5.6673127017600753E-3</v>
      </c>
      <c r="S359" s="37">
        <v>2076.780029</v>
      </c>
      <c r="T359" s="30">
        <f t="shared" si="16"/>
        <v>-3.0807039266700365E-4</v>
      </c>
    </row>
    <row r="360" spans="1:20">
      <c r="A360" s="14">
        <v>41402</v>
      </c>
      <c r="B360" s="13">
        <v>109.900002</v>
      </c>
      <c r="C360" s="13">
        <v>110.25</v>
      </c>
      <c r="D360" s="13">
        <v>109.400002</v>
      </c>
      <c r="E360" s="13">
        <v>109.610001</v>
      </c>
      <c r="F360" s="13">
        <v>863800</v>
      </c>
      <c r="G360" s="13">
        <v>101.815639</v>
      </c>
      <c r="H360" s="21">
        <f t="shared" si="17"/>
        <v>-9.1188992171470546E-4</v>
      </c>
      <c r="I360" s="30">
        <f t="shared" si="15"/>
        <v>-9.1188992171470546E-4</v>
      </c>
      <c r="S360" s="37">
        <v>2077.419922</v>
      </c>
      <c r="T360" s="30">
        <f t="shared" si="16"/>
        <v>6.9120966992928731E-3</v>
      </c>
    </row>
    <row r="361" spans="1:20">
      <c r="A361" s="14">
        <v>41403</v>
      </c>
      <c r="B361" s="13">
        <v>109.879997</v>
      </c>
      <c r="C361" s="13">
        <v>110.150002</v>
      </c>
      <c r="D361" s="13">
        <v>108.879997</v>
      </c>
      <c r="E361" s="13">
        <v>109.139999</v>
      </c>
      <c r="F361" s="13">
        <v>1306300</v>
      </c>
      <c r="G361" s="13">
        <v>101.379059</v>
      </c>
      <c r="H361" s="21">
        <f t="shared" si="17"/>
        <v>-4.2971659802894524E-3</v>
      </c>
      <c r="I361" s="30">
        <f t="shared" si="15"/>
        <v>-4.2971659802894524E-3</v>
      </c>
      <c r="S361" s="37">
        <v>2063.110107</v>
      </c>
      <c r="T361" s="30">
        <f t="shared" si="16"/>
        <v>2.6549619429538794E-3</v>
      </c>
    </row>
    <row r="362" spans="1:20">
      <c r="A362" s="14">
        <v>41404</v>
      </c>
      <c r="B362" s="13">
        <v>109.410004</v>
      </c>
      <c r="C362" s="13">
        <v>110.150002</v>
      </c>
      <c r="D362" s="13">
        <v>109.16999800000001</v>
      </c>
      <c r="E362" s="13">
        <v>109.989998</v>
      </c>
      <c r="F362" s="13">
        <v>1239600</v>
      </c>
      <c r="G362" s="13">
        <v>102.168615</v>
      </c>
      <c r="H362" s="21">
        <f t="shared" si="17"/>
        <v>7.7579855816631163E-3</v>
      </c>
      <c r="I362" s="30">
        <f t="shared" si="15"/>
        <v>7.7579855816631163E-3</v>
      </c>
      <c r="S362" s="37">
        <v>2057.639893</v>
      </c>
      <c r="T362" s="30">
        <f t="shared" si="16"/>
        <v>-2.1086969192055022E-2</v>
      </c>
    </row>
    <row r="363" spans="1:20">
      <c r="A363" s="14">
        <v>41407</v>
      </c>
      <c r="B363" s="13">
        <v>109.69000200000001</v>
      </c>
      <c r="C363" s="13">
        <v>110.32</v>
      </c>
      <c r="D363" s="13">
        <v>109.599998</v>
      </c>
      <c r="E363" s="13">
        <v>110.010002</v>
      </c>
      <c r="F363" s="13">
        <v>1246600</v>
      </c>
      <c r="G363" s="13">
        <v>102.187196</v>
      </c>
      <c r="H363" s="21">
        <f t="shared" si="17"/>
        <v>1.8184949045770815E-4</v>
      </c>
      <c r="I363" s="30">
        <f t="shared" si="15"/>
        <v>1.8184949045770815E-4</v>
      </c>
      <c r="S363" s="37">
        <v>2101.48999</v>
      </c>
      <c r="T363" s="30">
        <f t="shared" si="16"/>
        <v>-3.9015604969013028E-4</v>
      </c>
    </row>
    <row r="364" spans="1:20">
      <c r="A364" s="14">
        <v>41408</v>
      </c>
      <c r="B364" s="13">
        <v>110.290001</v>
      </c>
      <c r="C364" s="13">
        <v>111.720001</v>
      </c>
      <c r="D364" s="13">
        <v>109.889999</v>
      </c>
      <c r="E364" s="13">
        <v>111.389999</v>
      </c>
      <c r="F364" s="13">
        <v>1932800</v>
      </c>
      <c r="G364" s="13">
        <v>103.46906199999999</v>
      </c>
      <c r="H364" s="21">
        <f t="shared" si="17"/>
        <v>1.2466263982574693E-2</v>
      </c>
      <c r="I364" s="30">
        <f t="shared" si="15"/>
        <v>1.2466263982574693E-2</v>
      </c>
      <c r="S364" s="37">
        <v>2102.3100589999999</v>
      </c>
      <c r="T364" s="30">
        <f t="shared" si="16"/>
        <v>-2.9780039040750291E-3</v>
      </c>
    </row>
    <row r="365" spans="1:20">
      <c r="A365" s="14">
        <v>41409</v>
      </c>
      <c r="B365" s="13">
        <v>110.860001</v>
      </c>
      <c r="C365" s="13">
        <v>112.949997</v>
      </c>
      <c r="D365" s="13">
        <v>110.69000200000001</v>
      </c>
      <c r="E365" s="13">
        <v>112.82</v>
      </c>
      <c r="F365" s="13">
        <v>1810600</v>
      </c>
      <c r="G365" s="13">
        <v>105.08984100000001</v>
      </c>
      <c r="H365" s="21">
        <f t="shared" si="17"/>
        <v>1.5542962741319203E-2</v>
      </c>
      <c r="I365" s="30">
        <f t="shared" si="15"/>
        <v>1.5542962741319203E-2</v>
      </c>
      <c r="S365" s="37">
        <v>2108.580078</v>
      </c>
      <c r="T365" s="30">
        <f t="shared" si="16"/>
        <v>-7.3804656966740398E-3</v>
      </c>
    </row>
    <row r="366" spans="1:20">
      <c r="A366" s="14">
        <v>41410</v>
      </c>
      <c r="B366" s="13">
        <v>112.589996</v>
      </c>
      <c r="C366" s="13">
        <v>113</v>
      </c>
      <c r="D366" s="13">
        <v>111.220001</v>
      </c>
      <c r="E366" s="13">
        <v>111.510002</v>
      </c>
      <c r="F366" s="13">
        <v>1533600</v>
      </c>
      <c r="G366" s="13">
        <v>103.869602</v>
      </c>
      <c r="H366" s="21">
        <f t="shared" si="17"/>
        <v>-1.1679327367832783E-2</v>
      </c>
      <c r="I366" s="30">
        <f t="shared" si="15"/>
        <v>-1.1679327367832783E-2</v>
      </c>
      <c r="S366" s="37">
        <v>2124.1999510000001</v>
      </c>
      <c r="T366" s="30">
        <f t="shared" si="16"/>
        <v>6.356661823521784E-4</v>
      </c>
    </row>
    <row r="367" spans="1:20">
      <c r="A367" s="14">
        <v>41411</v>
      </c>
      <c r="B367" s="13">
        <v>112.209999</v>
      </c>
      <c r="C367" s="13">
        <v>113.19000200000001</v>
      </c>
      <c r="D367" s="13">
        <v>111.639999</v>
      </c>
      <c r="E367" s="13">
        <v>113.050003</v>
      </c>
      <c r="F367" s="13">
        <v>1678300</v>
      </c>
      <c r="G367" s="13">
        <v>105.304085</v>
      </c>
      <c r="H367" s="21">
        <f t="shared" si="17"/>
        <v>1.3715926789931172E-2</v>
      </c>
      <c r="I367" s="30">
        <f t="shared" si="15"/>
        <v>1.3715926789931172E-2</v>
      </c>
      <c r="S367" s="37">
        <v>2122.8500979999999</v>
      </c>
      <c r="T367" s="30">
        <f t="shared" si="16"/>
        <v>6.0763682545493542E-3</v>
      </c>
    </row>
    <row r="368" spans="1:20">
      <c r="A368" s="14">
        <v>41414</v>
      </c>
      <c r="B368" s="13">
        <v>113.05999799999999</v>
      </c>
      <c r="C368" s="13">
        <v>113.129997</v>
      </c>
      <c r="D368" s="13">
        <v>111.949997</v>
      </c>
      <c r="E368" s="13">
        <v>112.019997</v>
      </c>
      <c r="F368" s="13">
        <v>1664300</v>
      </c>
      <c r="G368" s="13">
        <v>104.344652</v>
      </c>
      <c r="H368" s="21">
        <f t="shared" si="17"/>
        <v>-9.1528306986853047E-3</v>
      </c>
      <c r="I368" s="30">
        <f t="shared" si="15"/>
        <v>-9.1528306986853047E-3</v>
      </c>
      <c r="S368" s="37">
        <v>2109.98999</v>
      </c>
      <c r="T368" s="30">
        <f t="shared" si="16"/>
        <v>-5.3176152385387195E-3</v>
      </c>
    </row>
    <row r="369" spans="1:20">
      <c r="A369" s="14">
        <v>41415</v>
      </c>
      <c r="B369" s="13">
        <v>112.480003</v>
      </c>
      <c r="C369" s="13">
        <v>113.959999</v>
      </c>
      <c r="D369" s="13">
        <v>112.209999</v>
      </c>
      <c r="E369" s="13">
        <v>113.480003</v>
      </c>
      <c r="F369" s="13">
        <v>1946000</v>
      </c>
      <c r="G369" s="13">
        <v>105.704623</v>
      </c>
      <c r="H369" s="21">
        <f t="shared" si="17"/>
        <v>1.294924730033579E-2</v>
      </c>
      <c r="I369" s="30">
        <f t="shared" si="15"/>
        <v>1.294924730033579E-2</v>
      </c>
      <c r="S369" s="37">
        <v>2121.23999</v>
      </c>
      <c r="T369" s="30">
        <f t="shared" si="16"/>
        <v>9.8540001369309162E-3</v>
      </c>
    </row>
    <row r="370" spans="1:20">
      <c r="A370" s="14">
        <v>41416</v>
      </c>
      <c r="B370" s="13">
        <v>113.33000199999999</v>
      </c>
      <c r="C370" s="13">
        <v>114.720001</v>
      </c>
      <c r="D370" s="13">
        <v>112.93</v>
      </c>
      <c r="E370" s="13">
        <v>113.379997</v>
      </c>
      <c r="F370" s="13">
        <v>2524300</v>
      </c>
      <c r="G370" s="13">
        <v>105.611469</v>
      </c>
      <c r="H370" s="21">
        <f t="shared" si="17"/>
        <v>-8.8165558195324695E-4</v>
      </c>
      <c r="I370" s="30">
        <f t="shared" si="15"/>
        <v>-8.8165558195324695E-4</v>
      </c>
      <c r="S370" s="37">
        <v>2100.4399410000001</v>
      </c>
      <c r="T370" s="30">
        <f t="shared" si="16"/>
        <v>1.9776842314756056E-3</v>
      </c>
    </row>
    <row r="371" spans="1:20">
      <c r="A371" s="14">
        <v>41417</v>
      </c>
      <c r="B371" s="13">
        <v>112.730003</v>
      </c>
      <c r="C371" s="13">
        <v>114.199997</v>
      </c>
      <c r="D371" s="13">
        <v>111.849998</v>
      </c>
      <c r="E371" s="13">
        <v>113.19000200000001</v>
      </c>
      <c r="F371" s="13">
        <v>2225200</v>
      </c>
      <c r="G371" s="13">
        <v>105.43449200000001</v>
      </c>
      <c r="H371" s="21">
        <f t="shared" si="17"/>
        <v>-1.6771421793140583E-3</v>
      </c>
      <c r="I371" s="30">
        <f t="shared" si="15"/>
        <v>-1.6771421793140583E-3</v>
      </c>
      <c r="S371" s="37">
        <v>2096.290039</v>
      </c>
      <c r="T371" s="30">
        <f t="shared" si="16"/>
        <v>5.6737303135299989E-3</v>
      </c>
    </row>
    <row r="372" spans="1:20">
      <c r="A372" s="14">
        <v>41418</v>
      </c>
      <c r="B372" s="13">
        <v>112.480003</v>
      </c>
      <c r="C372" s="13">
        <v>114.69000200000001</v>
      </c>
      <c r="D372" s="13">
        <v>112.25</v>
      </c>
      <c r="E372" s="13">
        <v>114.389999</v>
      </c>
      <c r="F372" s="13">
        <v>1769800</v>
      </c>
      <c r="G372" s="13">
        <v>106.552268</v>
      </c>
      <c r="H372" s="21">
        <f t="shared" si="17"/>
        <v>1.0545812949434758E-2</v>
      </c>
      <c r="I372" s="30">
        <f t="shared" si="15"/>
        <v>1.0545812949434758E-2</v>
      </c>
      <c r="S372" s="37">
        <v>2084.429932</v>
      </c>
      <c r="T372" s="30">
        <f t="shared" si="16"/>
        <v>-4.6332892479042445E-3</v>
      </c>
    </row>
    <row r="373" spans="1:20">
      <c r="A373" s="14">
        <v>41422</v>
      </c>
      <c r="B373" s="13">
        <v>115.099998</v>
      </c>
      <c r="C373" s="13">
        <v>115.769997</v>
      </c>
      <c r="D373" s="13">
        <v>114.029999</v>
      </c>
      <c r="E373" s="13">
        <v>114.83000199999999</v>
      </c>
      <c r="F373" s="13">
        <v>2693700</v>
      </c>
      <c r="G373" s="13">
        <v>106.96212300000001</v>
      </c>
      <c r="H373" s="21">
        <f t="shared" si="17"/>
        <v>3.8391370388085222E-3</v>
      </c>
      <c r="I373" s="30">
        <f t="shared" si="15"/>
        <v>3.8391370388085222E-3</v>
      </c>
      <c r="S373" s="37">
        <v>2094.110107</v>
      </c>
      <c r="T373" s="30">
        <f t="shared" si="16"/>
        <v>-7.0188746545117725E-3</v>
      </c>
    </row>
    <row r="374" spans="1:20">
      <c r="A374" s="14">
        <v>41423</v>
      </c>
      <c r="B374" s="13">
        <v>114.529999</v>
      </c>
      <c r="C374" s="13">
        <v>114.650002</v>
      </c>
      <c r="D374" s="13">
        <v>112.739998</v>
      </c>
      <c r="E374" s="13">
        <v>112.949997</v>
      </c>
      <c r="F374" s="13">
        <v>1834000</v>
      </c>
      <c r="G374" s="13">
        <v>105.210931</v>
      </c>
      <c r="H374" s="21">
        <f t="shared" si="17"/>
        <v>-1.6507579388445191E-2</v>
      </c>
      <c r="I374" s="30">
        <f t="shared" si="15"/>
        <v>-1.6507579388445191E-2</v>
      </c>
      <c r="S374" s="37">
        <v>2108.860107</v>
      </c>
      <c r="T374" s="30">
        <f t="shared" si="16"/>
        <v>1.7371166381222091E-3</v>
      </c>
    </row>
    <row r="375" spans="1:20">
      <c r="A375" s="14">
        <v>41424</v>
      </c>
      <c r="B375" s="13">
        <v>114.279999</v>
      </c>
      <c r="C375" s="13">
        <v>115.489998</v>
      </c>
      <c r="D375" s="13">
        <v>111.870003</v>
      </c>
      <c r="E375" s="13">
        <v>111.879997</v>
      </c>
      <c r="F375" s="13">
        <v>3459400</v>
      </c>
      <c r="G375" s="13">
        <v>104.214246</v>
      </c>
      <c r="H375" s="21">
        <f t="shared" si="17"/>
        <v>-9.5183639252528311E-3</v>
      </c>
      <c r="I375" s="30">
        <f t="shared" si="15"/>
        <v>-9.5183639252528311E-3</v>
      </c>
      <c r="S375" s="37">
        <v>2105.1999510000001</v>
      </c>
      <c r="T375" s="30">
        <f t="shared" si="16"/>
        <v>1.1970491836123859E-2</v>
      </c>
    </row>
    <row r="376" spans="1:20">
      <c r="A376" s="14">
        <v>41425</v>
      </c>
      <c r="B376" s="13">
        <v>112.120003</v>
      </c>
      <c r="C376" s="13">
        <v>112.739998</v>
      </c>
      <c r="D376" s="13">
        <v>109.629997</v>
      </c>
      <c r="E376" s="13">
        <v>109.629997</v>
      </c>
      <c r="F376" s="13">
        <v>3537200</v>
      </c>
      <c r="G376" s="13">
        <v>102.11841</v>
      </c>
      <c r="H376" s="21">
        <f t="shared" si="17"/>
        <v>-2.0315815490194119E-2</v>
      </c>
      <c r="I376" s="30">
        <f t="shared" si="15"/>
        <v>-2.0315815490194119E-2</v>
      </c>
      <c r="S376" s="37">
        <v>2080.1499020000001</v>
      </c>
      <c r="T376" s="30">
        <f t="shared" si="16"/>
        <v>4.1826549652815233E-4</v>
      </c>
    </row>
    <row r="377" spans="1:20">
      <c r="A377" s="14">
        <v>41428</v>
      </c>
      <c r="B377" s="13">
        <v>109.91999800000001</v>
      </c>
      <c r="C377" s="13">
        <v>111.050003</v>
      </c>
      <c r="D377" s="13">
        <v>108.57</v>
      </c>
      <c r="E377" s="13">
        <v>110.879997</v>
      </c>
      <c r="F377" s="13">
        <v>2341400</v>
      </c>
      <c r="G377" s="13">
        <v>103.282763</v>
      </c>
      <c r="H377" s="21">
        <f t="shared" si="17"/>
        <v>1.1337476363646399E-2</v>
      </c>
      <c r="I377" s="30">
        <f t="shared" si="15"/>
        <v>1.1337476363646399E-2</v>
      </c>
      <c r="S377" s="37">
        <v>2079.280029</v>
      </c>
      <c r="T377" s="30">
        <f t="shared" si="16"/>
        <v>-6.4955604213555807E-3</v>
      </c>
    </row>
    <row r="378" spans="1:20">
      <c r="A378" s="14">
        <v>41429</v>
      </c>
      <c r="B378" s="13">
        <v>110.860001</v>
      </c>
      <c r="C378" s="13">
        <v>111.80999799999999</v>
      </c>
      <c r="D378" s="13">
        <v>109.900002</v>
      </c>
      <c r="E378" s="13">
        <v>110.660004</v>
      </c>
      <c r="F378" s="13">
        <v>1855200</v>
      </c>
      <c r="G378" s="13">
        <v>103.077843</v>
      </c>
      <c r="H378" s="21">
        <f t="shared" si="17"/>
        <v>-1.986038627511422E-3</v>
      </c>
      <c r="I378" s="30">
        <f t="shared" si="15"/>
        <v>-1.986038627511422E-3</v>
      </c>
      <c r="S378" s="37">
        <v>2092.830078</v>
      </c>
      <c r="T378" s="30">
        <f t="shared" si="16"/>
        <v>-1.4372153446468713E-3</v>
      </c>
    </row>
    <row r="379" spans="1:20">
      <c r="A379" s="14">
        <v>41430</v>
      </c>
      <c r="B379" s="13">
        <v>110.120003</v>
      </c>
      <c r="C379" s="13">
        <v>110.589996</v>
      </c>
      <c r="D379" s="13">
        <v>108.879997</v>
      </c>
      <c r="E379" s="13">
        <v>109.16999800000001</v>
      </c>
      <c r="F379" s="13">
        <v>2018400</v>
      </c>
      <c r="G379" s="13">
        <v>101.68992900000001</v>
      </c>
      <c r="H379" s="21">
        <f t="shared" si="17"/>
        <v>-1.3556188468072369E-2</v>
      </c>
      <c r="I379" s="30">
        <f t="shared" si="15"/>
        <v>-1.3556188468072369E-2</v>
      </c>
      <c r="S379" s="37">
        <v>2095.8400879999999</v>
      </c>
      <c r="T379" s="30">
        <f t="shared" si="16"/>
        <v>-8.6605619929224897E-3</v>
      </c>
    </row>
    <row r="380" spans="1:20">
      <c r="A380" s="14">
        <v>41431</v>
      </c>
      <c r="B380" s="13">
        <v>109.540001</v>
      </c>
      <c r="C380" s="13">
        <v>111.129997</v>
      </c>
      <c r="D380" s="13">
        <v>109.379997</v>
      </c>
      <c r="E380" s="13">
        <v>111.089996</v>
      </c>
      <c r="F380" s="13">
        <v>2186800</v>
      </c>
      <c r="G380" s="13">
        <v>103.478374</v>
      </c>
      <c r="H380" s="21">
        <f t="shared" si="17"/>
        <v>1.7434372410694648E-2</v>
      </c>
      <c r="I380" s="30">
        <f t="shared" si="15"/>
        <v>1.7434372410694648E-2</v>
      </c>
      <c r="S380" s="37">
        <v>2114.070068</v>
      </c>
      <c r="T380" s="30">
        <f t="shared" si="16"/>
        <v>2.116629136818338E-3</v>
      </c>
    </row>
    <row r="381" spans="1:20">
      <c r="A381" s="14">
        <v>41432</v>
      </c>
      <c r="B381" s="13">
        <v>111.239998</v>
      </c>
      <c r="C381" s="13">
        <v>111.949997</v>
      </c>
      <c r="D381" s="13">
        <v>110.16999800000001</v>
      </c>
      <c r="E381" s="13">
        <v>110.58000199999999</v>
      </c>
      <c r="F381" s="13">
        <v>2013400</v>
      </c>
      <c r="G381" s="13">
        <v>103.00332299999999</v>
      </c>
      <c r="H381" s="21">
        <f t="shared" si="17"/>
        <v>-4.6013941679375076E-3</v>
      </c>
      <c r="I381" s="30">
        <f t="shared" si="15"/>
        <v>-4.6013941679375076E-3</v>
      </c>
      <c r="S381" s="37">
        <v>2109.6000979999999</v>
      </c>
      <c r="T381" s="30">
        <f t="shared" si="16"/>
        <v>-1.0091047804279632E-3</v>
      </c>
    </row>
    <row r="382" spans="1:20">
      <c r="A382" s="14">
        <v>41435</v>
      </c>
      <c r="B382" s="13">
        <v>110.93</v>
      </c>
      <c r="C382" s="13">
        <v>111.029999</v>
      </c>
      <c r="D382" s="13">
        <v>109.639999</v>
      </c>
      <c r="E382" s="13">
        <v>110.30999799999999</v>
      </c>
      <c r="F382" s="13">
        <v>1563900</v>
      </c>
      <c r="G382" s="13">
        <v>102.751818</v>
      </c>
      <c r="H382" s="21">
        <f t="shared" si="17"/>
        <v>-2.4447031946724773E-3</v>
      </c>
      <c r="I382" s="30">
        <f t="shared" si="15"/>
        <v>-2.4447031946724773E-3</v>
      </c>
      <c r="S382" s="37">
        <v>2111.7299800000001</v>
      </c>
      <c r="T382" s="30">
        <f t="shared" si="16"/>
        <v>2.0573430769848127E-3</v>
      </c>
    </row>
    <row r="383" spans="1:20">
      <c r="A383" s="14">
        <v>41436</v>
      </c>
      <c r="B383" s="13">
        <v>109.75</v>
      </c>
      <c r="C383" s="13">
        <v>111</v>
      </c>
      <c r="D383" s="13">
        <v>109.519997</v>
      </c>
      <c r="E383" s="13">
        <v>110.019997</v>
      </c>
      <c r="F383" s="13">
        <v>1066300</v>
      </c>
      <c r="G383" s="13">
        <v>102.48168800000001</v>
      </c>
      <c r="H383" s="21">
        <f t="shared" si="17"/>
        <v>-2.6324176910134979E-3</v>
      </c>
      <c r="I383" s="30">
        <f t="shared" si="15"/>
        <v>-2.6324176910134979E-3</v>
      </c>
      <c r="S383" s="37">
        <v>2107.389893</v>
      </c>
      <c r="T383" s="30">
        <f t="shared" si="16"/>
        <v>-6.3385149544391154E-3</v>
      </c>
    </row>
    <row r="384" spans="1:20">
      <c r="A384" s="14">
        <v>41437</v>
      </c>
      <c r="B384" s="13">
        <v>110.75</v>
      </c>
      <c r="C384" s="13">
        <v>110.82</v>
      </c>
      <c r="D384" s="13">
        <v>109.110001</v>
      </c>
      <c r="E384" s="13">
        <v>109.400002</v>
      </c>
      <c r="F384" s="13">
        <v>1320200</v>
      </c>
      <c r="G384" s="13">
        <v>101.904173</v>
      </c>
      <c r="H384" s="21">
        <f t="shared" si="17"/>
        <v>-5.6512376556473332E-3</v>
      </c>
      <c r="I384" s="30">
        <f t="shared" si="15"/>
        <v>-5.6512376556473332E-3</v>
      </c>
      <c r="S384" s="37">
        <v>2120.790039</v>
      </c>
      <c r="T384" s="30">
        <f t="shared" si="16"/>
        <v>-1.2675637262110088E-3</v>
      </c>
    </row>
    <row r="385" spans="1:20">
      <c r="A385" s="14">
        <v>41438</v>
      </c>
      <c r="B385" s="13">
        <v>109.16999800000001</v>
      </c>
      <c r="C385" s="13">
        <v>111.139999</v>
      </c>
      <c r="D385" s="13">
        <v>109.019997</v>
      </c>
      <c r="E385" s="13">
        <v>110.879997</v>
      </c>
      <c r="F385" s="13">
        <v>1230500</v>
      </c>
      <c r="G385" s="13">
        <v>103.282763</v>
      </c>
      <c r="H385" s="21">
        <f t="shared" si="17"/>
        <v>1.3437607394160007E-2</v>
      </c>
      <c r="I385" s="30">
        <f t="shared" si="15"/>
        <v>1.3437607394160007E-2</v>
      </c>
      <c r="S385" s="37">
        <v>2123.4799800000001</v>
      </c>
      <c r="T385" s="30">
        <f t="shared" si="16"/>
        <v>9.1209187900458677E-3</v>
      </c>
    </row>
    <row r="386" spans="1:20">
      <c r="A386" s="14">
        <v>41439</v>
      </c>
      <c r="B386" s="13">
        <v>110.370003</v>
      </c>
      <c r="C386" s="13">
        <v>111.620003</v>
      </c>
      <c r="D386" s="13">
        <v>110.33000199999999</v>
      </c>
      <c r="E386" s="13">
        <v>111</v>
      </c>
      <c r="F386" s="13">
        <v>1318000</v>
      </c>
      <c r="G386" s="13">
        <v>103.394544</v>
      </c>
      <c r="H386" s="21">
        <f t="shared" si="17"/>
        <v>1.0816960267366383E-3</v>
      </c>
      <c r="I386" s="30">
        <f t="shared" ref="I386:I449" si="18">H386</f>
        <v>1.0816960267366383E-3</v>
      </c>
      <c r="S386" s="37">
        <v>2104.1999510000001</v>
      </c>
      <c r="T386" s="30">
        <f t="shared" si="16"/>
        <v>-1.0335205180265266E-2</v>
      </c>
    </row>
    <row r="387" spans="1:20">
      <c r="A387" s="14">
        <v>41442</v>
      </c>
      <c r="B387" s="13">
        <v>111.75</v>
      </c>
      <c r="C387" s="13">
        <v>112.5</v>
      </c>
      <c r="D387" s="13">
        <v>110.94000200000001</v>
      </c>
      <c r="E387" s="13">
        <v>111.699997</v>
      </c>
      <c r="F387" s="13">
        <v>1441700</v>
      </c>
      <c r="G387" s="13">
        <v>104.046578</v>
      </c>
      <c r="H387" s="21">
        <f t="shared" si="17"/>
        <v>6.2864695395114826E-3</v>
      </c>
      <c r="I387" s="30">
        <f t="shared" si="18"/>
        <v>6.2864695395114826E-3</v>
      </c>
      <c r="S387" s="37">
        <v>2126.0600589999999</v>
      </c>
      <c r="T387" s="30">
        <f t="shared" ref="T387:T450" si="19">LN(S387/S388)</f>
        <v>-2.2363847897467698E-3</v>
      </c>
    </row>
    <row r="388" spans="1:20">
      <c r="A388" s="14">
        <v>41443</v>
      </c>
      <c r="B388" s="13">
        <v>111.540001</v>
      </c>
      <c r="C388" s="13">
        <v>112.199997</v>
      </c>
      <c r="D388" s="13">
        <v>111.199997</v>
      </c>
      <c r="E388" s="13">
        <v>112.089996</v>
      </c>
      <c r="F388" s="13">
        <v>1250200</v>
      </c>
      <c r="G388" s="13">
        <v>104.409856</v>
      </c>
      <c r="H388" s="21">
        <f t="shared" ref="H388:H451" si="20">LN(G388/G387)</f>
        <v>3.4854128586068989E-3</v>
      </c>
      <c r="I388" s="30">
        <f t="shared" si="18"/>
        <v>3.4854128586068989E-3</v>
      </c>
      <c r="S388" s="37">
        <v>2130.820068</v>
      </c>
      <c r="T388" s="30">
        <f t="shared" si="19"/>
        <v>2.3351455783891246E-3</v>
      </c>
    </row>
    <row r="389" spans="1:20">
      <c r="A389" s="14">
        <v>41444</v>
      </c>
      <c r="B389" s="13">
        <v>112.230003</v>
      </c>
      <c r="C389" s="13">
        <v>112.589996</v>
      </c>
      <c r="D389" s="13">
        <v>110.139999</v>
      </c>
      <c r="E389" s="13">
        <v>110.19000200000001</v>
      </c>
      <c r="F389" s="13">
        <v>1458600</v>
      </c>
      <c r="G389" s="13">
        <v>102.640045</v>
      </c>
      <c r="H389" s="21">
        <f t="shared" si="20"/>
        <v>-1.7095918389978308E-2</v>
      </c>
      <c r="I389" s="30">
        <f t="shared" si="18"/>
        <v>-1.7095918389978308E-2</v>
      </c>
      <c r="S389" s="37">
        <v>2125.8500979999999</v>
      </c>
      <c r="T389" s="30">
        <f t="shared" si="19"/>
        <v>-9.3094923034876148E-4</v>
      </c>
    </row>
    <row r="390" spans="1:20">
      <c r="A390" s="14">
        <v>41445</v>
      </c>
      <c r="B390" s="13">
        <v>109.730003</v>
      </c>
      <c r="C390" s="13">
        <v>109.730003</v>
      </c>
      <c r="D390" s="13">
        <v>107.379997</v>
      </c>
      <c r="E390" s="13">
        <v>107.55999799999999</v>
      </c>
      <c r="F390" s="13">
        <v>2211900</v>
      </c>
      <c r="G390" s="13">
        <v>100.190242</v>
      </c>
      <c r="H390" s="21">
        <f t="shared" si="20"/>
        <v>-2.4157360053875875E-2</v>
      </c>
      <c r="I390" s="30">
        <f t="shared" si="18"/>
        <v>-2.4157360053875875E-2</v>
      </c>
      <c r="S390" s="37">
        <v>2127.830078</v>
      </c>
      <c r="T390" s="30">
        <f t="shared" si="19"/>
        <v>-6.4358157586455564E-4</v>
      </c>
    </row>
    <row r="391" spans="1:20">
      <c r="A391" s="14">
        <v>41446</v>
      </c>
      <c r="B391" s="13">
        <v>108.389999</v>
      </c>
      <c r="C391" s="13">
        <v>109.58000199999999</v>
      </c>
      <c r="D391" s="13">
        <v>107.900002</v>
      </c>
      <c r="E391" s="13">
        <v>108.650002</v>
      </c>
      <c r="F391" s="13">
        <v>3111500</v>
      </c>
      <c r="G391" s="13">
        <v>101.205561</v>
      </c>
      <c r="H391" s="21">
        <f t="shared" si="20"/>
        <v>1.0082907257547876E-2</v>
      </c>
      <c r="I391" s="30">
        <f t="shared" si="18"/>
        <v>1.0082907257547876E-2</v>
      </c>
      <c r="S391" s="37">
        <v>2129.1999510000001</v>
      </c>
      <c r="T391" s="30">
        <f t="shared" si="19"/>
        <v>3.0433126126717365E-3</v>
      </c>
    </row>
    <row r="392" spans="1:20">
      <c r="A392" s="14">
        <v>41449</v>
      </c>
      <c r="B392" s="13">
        <v>107.459999</v>
      </c>
      <c r="C392" s="13">
        <v>110.599998</v>
      </c>
      <c r="D392" s="13">
        <v>107.44000200000001</v>
      </c>
      <c r="E392" s="13">
        <v>109.639999</v>
      </c>
      <c r="F392" s="13">
        <v>1832300</v>
      </c>
      <c r="G392" s="13">
        <v>102.12772699999999</v>
      </c>
      <c r="H392" s="21">
        <f t="shared" si="20"/>
        <v>9.0705494575169295E-3</v>
      </c>
      <c r="I392" s="30">
        <f t="shared" si="18"/>
        <v>9.0705494575169295E-3</v>
      </c>
      <c r="S392" s="37">
        <v>2122.7299800000001</v>
      </c>
      <c r="T392" s="30">
        <f t="shared" si="19"/>
        <v>7.6811844498031457E-4</v>
      </c>
    </row>
    <row r="393" spans="1:20">
      <c r="A393" s="14">
        <v>41450</v>
      </c>
      <c r="B393" s="13">
        <v>110.68</v>
      </c>
      <c r="C393" s="13">
        <v>110.68</v>
      </c>
      <c r="D393" s="13">
        <v>109.239998</v>
      </c>
      <c r="E393" s="13">
        <v>110.25</v>
      </c>
      <c r="F393" s="13">
        <v>1607800</v>
      </c>
      <c r="G393" s="13">
        <v>102.695932</v>
      </c>
      <c r="H393" s="21">
        <f t="shared" si="20"/>
        <v>5.548250239889984E-3</v>
      </c>
      <c r="I393" s="30">
        <f t="shared" si="18"/>
        <v>5.548250239889984E-3</v>
      </c>
      <c r="S393" s="37">
        <v>2121.1000979999999</v>
      </c>
      <c r="T393" s="30">
        <f t="shared" si="19"/>
        <v>1.0721604647198088E-2</v>
      </c>
    </row>
    <row r="394" spans="1:20">
      <c r="A394" s="14">
        <v>41451</v>
      </c>
      <c r="B394" s="13">
        <v>110.449997</v>
      </c>
      <c r="C394" s="13">
        <v>111.470001</v>
      </c>
      <c r="D394" s="13">
        <v>110.099998</v>
      </c>
      <c r="E394" s="13">
        <v>111.18</v>
      </c>
      <c r="F394" s="13">
        <v>1539200</v>
      </c>
      <c r="G394" s="13">
        <v>103.562211</v>
      </c>
      <c r="H394" s="21">
        <f t="shared" si="20"/>
        <v>8.3999989635635316E-3</v>
      </c>
      <c r="I394" s="30">
        <f t="shared" si="18"/>
        <v>8.3999989635635316E-3</v>
      </c>
      <c r="S394" s="37">
        <v>2098.4799800000001</v>
      </c>
      <c r="T394" s="30">
        <f t="shared" si="19"/>
        <v>-3.0500142470446046E-4</v>
      </c>
    </row>
    <row r="395" spans="1:20">
      <c r="A395" s="14">
        <v>41452</v>
      </c>
      <c r="B395" s="13">
        <v>111.57</v>
      </c>
      <c r="C395" s="13">
        <v>112.349998</v>
      </c>
      <c r="D395" s="13">
        <v>111.239998</v>
      </c>
      <c r="E395" s="13">
        <v>111.489998</v>
      </c>
      <c r="F395" s="13">
        <v>922200</v>
      </c>
      <c r="G395" s="13">
        <v>103.85096799999999</v>
      </c>
      <c r="H395" s="21">
        <f t="shared" si="20"/>
        <v>2.7843668174411043E-3</v>
      </c>
      <c r="I395" s="30">
        <f t="shared" si="18"/>
        <v>2.7843668174411043E-3</v>
      </c>
      <c r="S395" s="37">
        <v>2099.1201169999999</v>
      </c>
      <c r="T395" s="30">
        <f t="shared" si="19"/>
        <v>-2.9539964693172764E-3</v>
      </c>
    </row>
    <row r="396" spans="1:20">
      <c r="A396" s="14">
        <v>41453</v>
      </c>
      <c r="B396" s="13">
        <v>111.209999</v>
      </c>
      <c r="C396" s="13">
        <v>112.220001</v>
      </c>
      <c r="D396" s="13">
        <v>110.519997</v>
      </c>
      <c r="E396" s="13">
        <v>110.57</v>
      </c>
      <c r="F396" s="13">
        <v>1853600</v>
      </c>
      <c r="G396" s="13">
        <v>102.994006</v>
      </c>
      <c r="H396" s="21">
        <f t="shared" si="20"/>
        <v>-8.2860790534021039E-3</v>
      </c>
      <c r="I396" s="30">
        <f t="shared" si="18"/>
        <v>-8.2860790534021039E-3</v>
      </c>
      <c r="S396" s="37">
        <v>2105.330078</v>
      </c>
      <c r="T396" s="30">
        <f t="shared" si="19"/>
        <v>-5.1025566779002406E-3</v>
      </c>
    </row>
    <row r="397" spans="1:20">
      <c r="A397" s="14">
        <v>41456</v>
      </c>
      <c r="B397" s="13">
        <v>111.550003</v>
      </c>
      <c r="C397" s="13">
        <v>111.80999799999999</v>
      </c>
      <c r="D397" s="13">
        <v>110.32</v>
      </c>
      <c r="E397" s="13">
        <v>110.43</v>
      </c>
      <c r="F397" s="13">
        <v>1112700</v>
      </c>
      <c r="G397" s="13">
        <v>102.86359899999999</v>
      </c>
      <c r="H397" s="21">
        <f t="shared" si="20"/>
        <v>-1.2669633210206177E-3</v>
      </c>
      <c r="I397" s="30">
        <f t="shared" si="18"/>
        <v>-1.2669633210206177E-3</v>
      </c>
      <c r="S397" s="37">
        <v>2116.1000979999999</v>
      </c>
      <c r="T397" s="30">
        <f t="shared" si="19"/>
        <v>1.3368148149806192E-2</v>
      </c>
    </row>
    <row r="398" spans="1:20">
      <c r="A398" s="14">
        <v>41457</v>
      </c>
      <c r="B398" s="13">
        <v>110.629997</v>
      </c>
      <c r="C398" s="13">
        <v>111.870003</v>
      </c>
      <c r="D398" s="13">
        <v>110.449997</v>
      </c>
      <c r="E398" s="13">
        <v>110.849998</v>
      </c>
      <c r="F398" s="13">
        <v>1279700</v>
      </c>
      <c r="G398" s="13">
        <v>103.25482</v>
      </c>
      <c r="H398" s="21">
        <f t="shared" si="20"/>
        <v>3.796084519739203E-3</v>
      </c>
      <c r="I398" s="30">
        <f t="shared" si="18"/>
        <v>3.796084519739203E-3</v>
      </c>
      <c r="S398" s="37">
        <v>2088</v>
      </c>
      <c r="T398" s="30">
        <f t="shared" si="19"/>
        <v>3.7667106347277534E-3</v>
      </c>
    </row>
    <row r="399" spans="1:20">
      <c r="A399" s="14">
        <v>41458</v>
      </c>
      <c r="B399" s="13">
        <v>110.43</v>
      </c>
      <c r="C399" s="13">
        <v>111.290001</v>
      </c>
      <c r="D399" s="13">
        <v>110.05999799999999</v>
      </c>
      <c r="E399" s="13">
        <v>110.910004</v>
      </c>
      <c r="F399" s="13">
        <v>752200</v>
      </c>
      <c r="G399" s="13">
        <v>103.310714</v>
      </c>
      <c r="H399" s="21">
        <f t="shared" si="20"/>
        <v>5.4117451524271097E-4</v>
      </c>
      <c r="I399" s="30">
        <f t="shared" si="18"/>
        <v>5.4117451524271097E-4</v>
      </c>
      <c r="S399" s="37">
        <v>2080.1499020000001</v>
      </c>
      <c r="T399" s="30">
        <f t="shared" si="19"/>
        <v>-4.46568133609649E-3</v>
      </c>
    </row>
    <row r="400" spans="1:20">
      <c r="A400" s="14">
        <v>41460</v>
      </c>
      <c r="B400" s="13">
        <v>112.239998</v>
      </c>
      <c r="C400" s="13">
        <v>112.30999799999999</v>
      </c>
      <c r="D400" s="13">
        <v>110.709999</v>
      </c>
      <c r="E400" s="13">
        <v>111.760002</v>
      </c>
      <c r="F400" s="13">
        <v>1366700</v>
      </c>
      <c r="G400" s="13">
        <v>104.10247200000001</v>
      </c>
      <c r="H400" s="21">
        <f t="shared" si="20"/>
        <v>7.6346336611833824E-3</v>
      </c>
      <c r="I400" s="30">
        <f t="shared" si="18"/>
        <v>7.6346336611833824E-3</v>
      </c>
      <c r="S400" s="37">
        <v>2089.459961</v>
      </c>
      <c r="T400" s="30">
        <f t="shared" si="19"/>
        <v>-1.1908003217775753E-2</v>
      </c>
    </row>
    <row r="401" spans="1:20">
      <c r="A401" s="14">
        <v>41463</v>
      </c>
      <c r="B401" s="13">
        <v>112.339996</v>
      </c>
      <c r="C401" s="13">
        <v>112.970001</v>
      </c>
      <c r="D401" s="13">
        <v>112.07</v>
      </c>
      <c r="E401" s="13">
        <v>112.620003</v>
      </c>
      <c r="F401" s="13">
        <v>1525200</v>
      </c>
      <c r="G401" s="13">
        <v>104.903548</v>
      </c>
      <c r="H401" s="21">
        <f t="shared" si="20"/>
        <v>7.6656157818753385E-3</v>
      </c>
      <c r="I401" s="30">
        <f t="shared" si="18"/>
        <v>7.6656157818753385E-3</v>
      </c>
      <c r="S401" s="37">
        <v>2114.48999</v>
      </c>
      <c r="T401" s="30">
        <f t="shared" si="19"/>
        <v>2.9364330665656102E-3</v>
      </c>
    </row>
    <row r="402" spans="1:20">
      <c r="A402" s="14">
        <v>41464</v>
      </c>
      <c r="B402" s="13">
        <v>113.089996</v>
      </c>
      <c r="C402" s="13">
        <v>113.599998</v>
      </c>
      <c r="D402" s="13">
        <v>112.75</v>
      </c>
      <c r="E402" s="13">
        <v>113.349998</v>
      </c>
      <c r="F402" s="13">
        <v>1360800</v>
      </c>
      <c r="G402" s="13">
        <v>105.58352600000001</v>
      </c>
      <c r="H402" s="21">
        <f t="shared" si="20"/>
        <v>6.4610177958739686E-3</v>
      </c>
      <c r="I402" s="30">
        <f t="shared" si="18"/>
        <v>6.4610177958739686E-3</v>
      </c>
      <c r="S402" s="37">
        <v>2108.290039</v>
      </c>
      <c r="T402" s="30">
        <f t="shared" si="19"/>
        <v>1.0863776421427699E-2</v>
      </c>
    </row>
    <row r="403" spans="1:20">
      <c r="A403" s="14">
        <v>41465</v>
      </c>
      <c r="B403" s="13">
        <v>113.480003</v>
      </c>
      <c r="C403" s="13">
        <v>114.040001</v>
      </c>
      <c r="D403" s="13">
        <v>113.30999799999999</v>
      </c>
      <c r="E403" s="13">
        <v>113.650002</v>
      </c>
      <c r="F403" s="13">
        <v>1274300</v>
      </c>
      <c r="G403" s="13">
        <v>105.862973</v>
      </c>
      <c r="H403" s="21">
        <f t="shared" si="20"/>
        <v>2.6431949832933952E-3</v>
      </c>
      <c r="I403" s="30">
        <f t="shared" si="18"/>
        <v>2.6431949832933952E-3</v>
      </c>
      <c r="S403" s="37">
        <v>2085.51001</v>
      </c>
      <c r="T403" s="30">
        <f t="shared" si="19"/>
        <v>-1.0180553084023857E-2</v>
      </c>
    </row>
    <row r="404" spans="1:20">
      <c r="A404" s="14">
        <v>41466</v>
      </c>
      <c r="B404" s="13">
        <v>114.839996</v>
      </c>
      <c r="C404" s="13">
        <v>115.94000200000001</v>
      </c>
      <c r="D404" s="13">
        <v>114.339996</v>
      </c>
      <c r="E404" s="13">
        <v>115.889999</v>
      </c>
      <c r="F404" s="13">
        <v>1549900</v>
      </c>
      <c r="G404" s="13">
        <v>107.94949200000001</v>
      </c>
      <c r="H404" s="21">
        <f t="shared" si="20"/>
        <v>1.9517900769671664E-2</v>
      </c>
      <c r="I404" s="30">
        <f t="shared" si="18"/>
        <v>1.9517900769671664E-2</v>
      </c>
      <c r="S404" s="37">
        <v>2106.8500979999999</v>
      </c>
      <c r="T404" s="30">
        <f t="shared" si="19"/>
        <v>-3.7473480752430819E-3</v>
      </c>
    </row>
    <row r="405" spans="1:20">
      <c r="A405" s="14">
        <v>41467</v>
      </c>
      <c r="B405" s="13">
        <v>115.470001</v>
      </c>
      <c r="C405" s="13">
        <v>116.879997</v>
      </c>
      <c r="D405" s="13">
        <v>115.199997</v>
      </c>
      <c r="E405" s="13">
        <v>116.459999</v>
      </c>
      <c r="F405" s="13">
        <v>2233300</v>
      </c>
      <c r="G405" s="13">
        <v>108.48043699999999</v>
      </c>
      <c r="H405" s="21">
        <f t="shared" si="20"/>
        <v>4.9064015089109745E-3</v>
      </c>
      <c r="I405" s="30">
        <f t="shared" si="18"/>
        <v>4.9064015089109745E-3</v>
      </c>
      <c r="S405" s="37">
        <v>2114.76001</v>
      </c>
      <c r="T405" s="30">
        <f t="shared" si="19"/>
        <v>2.7654044889026041E-3</v>
      </c>
    </row>
    <row r="406" spans="1:20">
      <c r="A406" s="14">
        <v>41470</v>
      </c>
      <c r="B406" s="13">
        <v>116</v>
      </c>
      <c r="C406" s="13">
        <v>116.239998</v>
      </c>
      <c r="D406" s="13">
        <v>115.120003</v>
      </c>
      <c r="E406" s="13">
        <v>115.889999</v>
      </c>
      <c r="F406" s="13">
        <v>1156500</v>
      </c>
      <c r="G406" s="13">
        <v>107.94949200000001</v>
      </c>
      <c r="H406" s="21">
        <f t="shared" si="20"/>
        <v>-4.9064015089110603E-3</v>
      </c>
      <c r="I406" s="30">
        <f t="shared" si="18"/>
        <v>-4.9064015089110603E-3</v>
      </c>
      <c r="S406" s="37">
        <v>2108.919922</v>
      </c>
      <c r="T406" s="30">
        <f t="shared" si="19"/>
        <v>-4.1499129896262112E-3</v>
      </c>
    </row>
    <row r="407" spans="1:20">
      <c r="A407" s="14">
        <v>41471</v>
      </c>
      <c r="B407" s="13">
        <v>116.16999800000001</v>
      </c>
      <c r="C407" s="13">
        <v>116.739998</v>
      </c>
      <c r="D407" s="13">
        <v>115.550003</v>
      </c>
      <c r="E407" s="13">
        <v>116.529999</v>
      </c>
      <c r="F407" s="13">
        <v>1295200</v>
      </c>
      <c r="G407" s="13">
        <v>108.54564000000001</v>
      </c>
      <c r="H407" s="21">
        <f t="shared" si="20"/>
        <v>5.5072786280400731E-3</v>
      </c>
      <c r="I407" s="30">
        <f t="shared" si="18"/>
        <v>5.5072786280400731E-3</v>
      </c>
      <c r="S407" s="37">
        <v>2117.6899410000001</v>
      </c>
      <c r="T407" s="30">
        <f t="shared" si="19"/>
        <v>2.2502664628334234E-3</v>
      </c>
    </row>
    <row r="408" spans="1:20">
      <c r="A408" s="14">
        <v>41472</v>
      </c>
      <c r="B408" s="13">
        <v>116.959999</v>
      </c>
      <c r="C408" s="13">
        <v>117.699997</v>
      </c>
      <c r="D408" s="13">
        <v>116.349998</v>
      </c>
      <c r="E408" s="13">
        <v>117.400002</v>
      </c>
      <c r="F408" s="13">
        <v>1276900</v>
      </c>
      <c r="G408" s="13">
        <v>109.356032</v>
      </c>
      <c r="H408" s="21">
        <f t="shared" si="20"/>
        <v>7.4381782287775873E-3</v>
      </c>
      <c r="I408" s="30">
        <f t="shared" si="18"/>
        <v>7.4381782287775873E-3</v>
      </c>
      <c r="S408" s="37">
        <v>2112.929932</v>
      </c>
      <c r="T408" s="30">
        <f t="shared" si="19"/>
        <v>2.3549409829866624E-3</v>
      </c>
    </row>
    <row r="409" spans="1:20">
      <c r="A409" s="14">
        <v>41473</v>
      </c>
      <c r="B409" s="13">
        <v>117.339996</v>
      </c>
      <c r="C409" s="13">
        <v>117.599998</v>
      </c>
      <c r="D409" s="13">
        <v>116.400002</v>
      </c>
      <c r="E409" s="13">
        <v>117.05999799999999</v>
      </c>
      <c r="F409" s="13">
        <v>1180700</v>
      </c>
      <c r="G409" s="13">
        <v>109.03932500000001</v>
      </c>
      <c r="H409" s="21">
        <f t="shared" si="20"/>
        <v>-2.9003109439399897E-3</v>
      </c>
      <c r="I409" s="30">
        <f t="shared" si="18"/>
        <v>-2.9003109439399897E-3</v>
      </c>
      <c r="S409" s="37">
        <v>2107.959961</v>
      </c>
      <c r="T409" s="30">
        <f t="shared" si="19"/>
        <v>5.0745829128360466E-3</v>
      </c>
    </row>
    <row r="410" spans="1:20">
      <c r="A410" s="14">
        <v>41474</v>
      </c>
      <c r="B410" s="13">
        <v>117.58000199999999</v>
      </c>
      <c r="C410" s="13">
        <v>118.139999</v>
      </c>
      <c r="D410" s="13">
        <v>116.57</v>
      </c>
      <c r="E410" s="13">
        <v>118.07</v>
      </c>
      <c r="F410" s="13">
        <v>1639200</v>
      </c>
      <c r="G410" s="13">
        <v>109.980124</v>
      </c>
      <c r="H410" s="21">
        <f t="shared" si="20"/>
        <v>8.5910615764878146E-3</v>
      </c>
      <c r="I410" s="30">
        <f t="shared" si="18"/>
        <v>8.5910615764878146E-3</v>
      </c>
      <c r="S410" s="37">
        <v>2097.290039</v>
      </c>
      <c r="T410" s="30">
        <f t="shared" si="19"/>
        <v>-1.4817023709090096E-3</v>
      </c>
    </row>
    <row r="411" spans="1:20">
      <c r="A411" s="14">
        <v>41477</v>
      </c>
      <c r="B411" s="13">
        <v>118.82</v>
      </c>
      <c r="C411" s="13">
        <v>118.83000199999999</v>
      </c>
      <c r="D411" s="13">
        <v>117.650002</v>
      </c>
      <c r="E411" s="13">
        <v>118.050003</v>
      </c>
      <c r="F411" s="13">
        <v>1158000</v>
      </c>
      <c r="G411" s="13">
        <v>109.96149699999999</v>
      </c>
      <c r="H411" s="21">
        <f t="shared" si="20"/>
        <v>-1.6938131091201415E-4</v>
      </c>
      <c r="I411" s="30">
        <f t="shared" si="18"/>
        <v>-1.6938131091201415E-4</v>
      </c>
      <c r="S411" s="37">
        <v>2100.3999020000001</v>
      </c>
      <c r="T411" s="30">
        <f t="shared" si="19"/>
        <v>9.1927482501988188E-3</v>
      </c>
    </row>
    <row r="412" spans="1:20">
      <c r="A412" s="14">
        <v>41478</v>
      </c>
      <c r="B412" s="13">
        <v>118.370003</v>
      </c>
      <c r="C412" s="13">
        <v>119.150002</v>
      </c>
      <c r="D412" s="13">
        <v>118.290001</v>
      </c>
      <c r="E412" s="13">
        <v>119.099998</v>
      </c>
      <c r="F412" s="13">
        <v>1079600</v>
      </c>
      <c r="G412" s="13">
        <v>110.939549</v>
      </c>
      <c r="H412" s="21">
        <f t="shared" si="20"/>
        <v>8.8551721124798029E-3</v>
      </c>
      <c r="I412" s="30">
        <f t="shared" si="18"/>
        <v>8.8551721124798029E-3</v>
      </c>
      <c r="S412" s="37">
        <v>2081.179932</v>
      </c>
      <c r="T412" s="30">
        <f t="shared" si="19"/>
        <v>-1.1375703905032222E-2</v>
      </c>
    </row>
    <row r="413" spans="1:20">
      <c r="A413" s="14">
        <v>41479</v>
      </c>
      <c r="B413" s="13">
        <v>119</v>
      </c>
      <c r="C413" s="13">
        <v>119.389999</v>
      </c>
      <c r="D413" s="13">
        <v>117.25</v>
      </c>
      <c r="E413" s="13">
        <v>117.900002</v>
      </c>
      <c r="F413" s="13">
        <v>1726900</v>
      </c>
      <c r="G413" s="13">
        <v>109.82177299999999</v>
      </c>
      <c r="H413" s="21">
        <f t="shared" si="20"/>
        <v>-1.0126643037665351E-2</v>
      </c>
      <c r="I413" s="30">
        <f t="shared" si="18"/>
        <v>-1.0126643037665351E-2</v>
      </c>
      <c r="S413" s="37">
        <v>2104.98999</v>
      </c>
      <c r="T413" s="30">
        <f t="shared" si="19"/>
        <v>-7.7874695833246642E-4</v>
      </c>
    </row>
    <row r="414" spans="1:20">
      <c r="A414" s="14">
        <v>41480</v>
      </c>
      <c r="B414" s="13">
        <v>117.089996</v>
      </c>
      <c r="C414" s="13">
        <v>117.68</v>
      </c>
      <c r="D414" s="13">
        <v>116.660004</v>
      </c>
      <c r="E414" s="13">
        <v>117.449997</v>
      </c>
      <c r="F414" s="13">
        <v>1352200</v>
      </c>
      <c r="G414" s="13">
        <v>109.402602</v>
      </c>
      <c r="H414" s="21">
        <f t="shared" si="20"/>
        <v>-3.8241323377400695E-3</v>
      </c>
      <c r="I414" s="30">
        <f t="shared" si="18"/>
        <v>-3.8241323377400695E-3</v>
      </c>
      <c r="S414" s="37">
        <v>2106.6298830000001</v>
      </c>
      <c r="T414" s="30">
        <f t="shared" si="19"/>
        <v>5.134989081813774E-3</v>
      </c>
    </row>
    <row r="415" spans="1:20">
      <c r="A415" s="14">
        <v>41481</v>
      </c>
      <c r="B415" s="13">
        <v>116.769997</v>
      </c>
      <c r="C415" s="13">
        <v>117</v>
      </c>
      <c r="D415" s="13">
        <v>115.540001</v>
      </c>
      <c r="E415" s="13">
        <v>116.57</v>
      </c>
      <c r="F415" s="13">
        <v>1863100</v>
      </c>
      <c r="G415" s="13">
        <v>108.5829</v>
      </c>
      <c r="H415" s="21">
        <f t="shared" si="20"/>
        <v>-7.5207374445207349E-3</v>
      </c>
      <c r="I415" s="30">
        <f t="shared" si="18"/>
        <v>-7.5207374445207349E-3</v>
      </c>
      <c r="S415" s="37">
        <v>2095.8400879999999</v>
      </c>
      <c r="T415" s="30">
        <f t="shared" si="19"/>
        <v>1.6284321389502543E-3</v>
      </c>
    </row>
    <row r="416" spans="1:20">
      <c r="A416" s="14">
        <v>41484</v>
      </c>
      <c r="B416" s="13">
        <v>116.480003</v>
      </c>
      <c r="C416" s="13">
        <v>117.699997</v>
      </c>
      <c r="D416" s="13">
        <v>116.239998</v>
      </c>
      <c r="E416" s="13">
        <v>117.139999</v>
      </c>
      <c r="F416" s="13">
        <v>1198100</v>
      </c>
      <c r="G416" s="13">
        <v>109.113845</v>
      </c>
      <c r="H416" s="21">
        <f t="shared" si="20"/>
        <v>4.8778501740985103E-3</v>
      </c>
      <c r="I416" s="30">
        <f t="shared" si="18"/>
        <v>4.8778501740985103E-3</v>
      </c>
      <c r="S416" s="37">
        <v>2092.429932</v>
      </c>
      <c r="T416" s="30">
        <f t="shared" si="19"/>
        <v>-4.5918068424737933E-3</v>
      </c>
    </row>
    <row r="417" spans="1:20">
      <c r="A417" s="14">
        <v>41485</v>
      </c>
      <c r="B417" s="13">
        <v>117.839996</v>
      </c>
      <c r="C417" s="13">
        <v>118.30999799999999</v>
      </c>
      <c r="D417" s="13">
        <v>116.769997</v>
      </c>
      <c r="E417" s="13">
        <v>116.93</v>
      </c>
      <c r="F417" s="13">
        <v>1162500</v>
      </c>
      <c r="G417" s="13">
        <v>108.918234</v>
      </c>
      <c r="H417" s="21">
        <f t="shared" si="20"/>
        <v>-1.7943327732330479E-3</v>
      </c>
      <c r="I417" s="30">
        <f t="shared" si="18"/>
        <v>-1.7943327732330479E-3</v>
      </c>
      <c r="S417" s="37">
        <v>2102.0600589999999</v>
      </c>
      <c r="T417" s="30">
        <f t="shared" si="19"/>
        <v>5.1893769208662789E-3</v>
      </c>
    </row>
    <row r="418" spans="1:20">
      <c r="A418" s="14">
        <v>41486</v>
      </c>
      <c r="B418" s="13">
        <v>117.550003</v>
      </c>
      <c r="C418" s="13">
        <v>118.099998</v>
      </c>
      <c r="D418" s="13">
        <v>116.970001</v>
      </c>
      <c r="E418" s="13">
        <v>117.41999800000001</v>
      </c>
      <c r="F418" s="13">
        <v>1925200</v>
      </c>
      <c r="G418" s="13">
        <v>109.37465899999999</v>
      </c>
      <c r="H418" s="21">
        <f t="shared" si="20"/>
        <v>4.1817730193690738E-3</v>
      </c>
      <c r="I418" s="30">
        <f t="shared" si="18"/>
        <v>4.1817730193690738E-3</v>
      </c>
      <c r="S418" s="37">
        <v>2091.179932</v>
      </c>
      <c r="T418" s="30">
        <f t="shared" si="19"/>
        <v>4.4475762105921478E-3</v>
      </c>
    </row>
    <row r="419" spans="1:20">
      <c r="A419" s="14">
        <v>41487</v>
      </c>
      <c r="B419" s="13">
        <v>118.07</v>
      </c>
      <c r="C419" s="13">
        <v>118.599998</v>
      </c>
      <c r="D419" s="13">
        <v>117.650002</v>
      </c>
      <c r="E419" s="13">
        <v>118.339996</v>
      </c>
      <c r="F419" s="13">
        <v>1255700</v>
      </c>
      <c r="G419" s="13">
        <v>110.231621</v>
      </c>
      <c r="H419" s="21">
        <f t="shared" si="20"/>
        <v>7.8045705239960621E-3</v>
      </c>
      <c r="I419" s="30">
        <f t="shared" si="18"/>
        <v>7.8045705239960621E-3</v>
      </c>
      <c r="S419" s="37">
        <v>2081.8999020000001</v>
      </c>
      <c r="T419" s="30">
        <f t="shared" si="19"/>
        <v>2.6789414524361062E-3</v>
      </c>
    </row>
    <row r="420" spans="1:20">
      <c r="A420" s="14">
        <v>41488</v>
      </c>
      <c r="B420" s="13">
        <v>118.300003</v>
      </c>
      <c r="C420" s="13">
        <v>119.5</v>
      </c>
      <c r="D420" s="13">
        <v>117.91999800000001</v>
      </c>
      <c r="E420" s="13">
        <v>119.370003</v>
      </c>
      <c r="F420" s="13">
        <v>1503600</v>
      </c>
      <c r="G420" s="13">
        <v>111.19105399999999</v>
      </c>
      <c r="H420" s="21">
        <f t="shared" si="20"/>
        <v>8.6661314573194485E-3</v>
      </c>
      <c r="I420" s="30">
        <f t="shared" si="18"/>
        <v>8.6661314573194485E-3</v>
      </c>
      <c r="S420" s="37">
        <v>2076.330078</v>
      </c>
      <c r="T420" s="30">
        <f t="shared" si="19"/>
        <v>-2.0640326786721432E-3</v>
      </c>
    </row>
    <row r="421" spans="1:20">
      <c r="A421" s="14">
        <v>41491</v>
      </c>
      <c r="B421" s="13">
        <v>119.449997</v>
      </c>
      <c r="C421" s="13">
        <v>120.199997</v>
      </c>
      <c r="D421" s="13">
        <v>118.94000200000001</v>
      </c>
      <c r="E421" s="13">
        <v>120.07</v>
      </c>
      <c r="F421" s="13">
        <v>1336700</v>
      </c>
      <c r="G421" s="13">
        <v>111.84308799999999</v>
      </c>
      <c r="H421" s="21">
        <f t="shared" si="20"/>
        <v>5.8469600370539155E-3</v>
      </c>
      <c r="I421" s="30">
        <f t="shared" si="18"/>
        <v>5.8469600370539155E-3</v>
      </c>
      <c r="S421" s="37">
        <v>2080.6201169999999</v>
      </c>
      <c r="T421" s="30">
        <f t="shared" si="19"/>
        <v>6.5870725268106249E-3</v>
      </c>
    </row>
    <row r="422" spans="1:20">
      <c r="A422" s="14">
        <v>41492</v>
      </c>
      <c r="B422" s="13">
        <v>119.239998</v>
      </c>
      <c r="C422" s="13">
        <v>119.91999800000001</v>
      </c>
      <c r="D422" s="13">
        <v>119.019997</v>
      </c>
      <c r="E422" s="13">
        <v>119.5</v>
      </c>
      <c r="F422" s="13">
        <v>1308500</v>
      </c>
      <c r="G422" s="13">
        <v>111.312144</v>
      </c>
      <c r="H422" s="21">
        <f t="shared" si="20"/>
        <v>-4.7585261354926075E-3</v>
      </c>
      <c r="I422" s="30">
        <f t="shared" si="18"/>
        <v>-4.7585261354926075E-3</v>
      </c>
      <c r="S422" s="37">
        <v>2066.959961</v>
      </c>
      <c r="T422" s="30">
        <f t="shared" si="19"/>
        <v>3.5234525311901902E-3</v>
      </c>
    </row>
    <row r="423" spans="1:20">
      <c r="A423" s="14">
        <v>41493</v>
      </c>
      <c r="B423" s="13">
        <v>119.150002</v>
      </c>
      <c r="C423" s="13">
        <v>119.519997</v>
      </c>
      <c r="D423" s="13">
        <v>118.459999</v>
      </c>
      <c r="E423" s="13">
        <v>119.339996</v>
      </c>
      <c r="F423" s="13">
        <v>1297600</v>
      </c>
      <c r="G423" s="13">
        <v>111.45222699999999</v>
      </c>
      <c r="H423" s="21">
        <f t="shared" si="20"/>
        <v>1.2576788454627006E-3</v>
      </c>
      <c r="I423" s="30">
        <f t="shared" si="18"/>
        <v>1.2576788454627006E-3</v>
      </c>
      <c r="S423" s="37">
        <v>2059.6899410000001</v>
      </c>
      <c r="T423" s="30">
        <f t="shared" si="19"/>
        <v>-3.9732546030981607E-3</v>
      </c>
    </row>
    <row r="424" spans="1:20">
      <c r="A424" s="14">
        <v>41494</v>
      </c>
      <c r="B424" s="13">
        <v>118.05999799999999</v>
      </c>
      <c r="C424" s="13">
        <v>118.910004</v>
      </c>
      <c r="D424" s="13">
        <v>116.08000199999999</v>
      </c>
      <c r="E424" s="13">
        <v>117.389999</v>
      </c>
      <c r="F424" s="13">
        <v>2372700</v>
      </c>
      <c r="G424" s="13">
        <v>109.63111499999999</v>
      </c>
      <c r="H424" s="21">
        <f t="shared" si="20"/>
        <v>-1.6474811478495544E-2</v>
      </c>
      <c r="I424" s="30">
        <f t="shared" si="18"/>
        <v>-1.6474811478495544E-2</v>
      </c>
      <c r="S424" s="37">
        <v>2067.889893</v>
      </c>
      <c r="T424" s="30">
        <f t="shared" si="19"/>
        <v>-8.834685901175145E-3</v>
      </c>
    </row>
    <row r="425" spans="1:20">
      <c r="A425" s="14">
        <v>41495</v>
      </c>
      <c r="B425" s="13">
        <v>116.860001</v>
      </c>
      <c r="C425" s="13">
        <v>117.25</v>
      </c>
      <c r="D425" s="13">
        <v>115.370003</v>
      </c>
      <c r="E425" s="13">
        <v>115.629997</v>
      </c>
      <c r="F425" s="13">
        <v>1676800</v>
      </c>
      <c r="G425" s="13">
        <v>107.98744000000001</v>
      </c>
      <c r="H425" s="21">
        <f t="shared" si="20"/>
        <v>-1.510630614349184E-2</v>
      </c>
      <c r="I425" s="30">
        <f t="shared" si="18"/>
        <v>-1.510630614349184E-2</v>
      </c>
      <c r="S425" s="37">
        <v>2086.23999</v>
      </c>
      <c r="T425" s="30">
        <f t="shared" si="19"/>
        <v>1.2162382307370311E-2</v>
      </c>
    </row>
    <row r="426" spans="1:20">
      <c r="A426" s="14">
        <v>41498</v>
      </c>
      <c r="B426" s="13">
        <v>115.589996</v>
      </c>
      <c r="C426" s="13">
        <v>116.209999</v>
      </c>
      <c r="D426" s="13">
        <v>115.019997</v>
      </c>
      <c r="E426" s="13">
        <v>115.730003</v>
      </c>
      <c r="F426" s="13">
        <v>1596800</v>
      </c>
      <c r="G426" s="13">
        <v>108.08083600000001</v>
      </c>
      <c r="H426" s="21">
        <f t="shared" si="20"/>
        <v>8.6450456814656516E-4</v>
      </c>
      <c r="I426" s="30">
        <f t="shared" si="18"/>
        <v>8.6450456814656516E-4</v>
      </c>
      <c r="S426" s="37">
        <v>2061.0200199999999</v>
      </c>
      <c r="T426" s="30">
        <f t="shared" si="19"/>
        <v>2.3657611241204987E-3</v>
      </c>
    </row>
    <row r="427" spans="1:20">
      <c r="A427" s="14">
        <v>41499</v>
      </c>
      <c r="B427" s="13">
        <v>116.339996</v>
      </c>
      <c r="C427" s="13">
        <v>116.349998</v>
      </c>
      <c r="D427" s="13">
        <v>114.75</v>
      </c>
      <c r="E427" s="13">
        <v>115.650002</v>
      </c>
      <c r="F427" s="13">
        <v>1230300</v>
      </c>
      <c r="G427" s="13">
        <v>108.006122</v>
      </c>
      <c r="H427" s="21">
        <f t="shared" si="20"/>
        <v>-6.9151793027077426E-4</v>
      </c>
      <c r="I427" s="30">
        <f t="shared" si="18"/>
        <v>-6.9151793027077426E-4</v>
      </c>
      <c r="S427" s="37">
        <v>2056.1499020000001</v>
      </c>
      <c r="T427" s="30">
        <f t="shared" si="19"/>
        <v>-2.3803309880471176E-3</v>
      </c>
    </row>
    <row r="428" spans="1:20">
      <c r="A428" s="14">
        <v>41500</v>
      </c>
      <c r="B428" s="13">
        <v>115.150002</v>
      </c>
      <c r="C428" s="13">
        <v>115.25</v>
      </c>
      <c r="D428" s="13">
        <v>113.589996</v>
      </c>
      <c r="E428" s="13">
        <v>113.779999</v>
      </c>
      <c r="F428" s="13">
        <v>1656500</v>
      </c>
      <c r="G428" s="13">
        <v>106.25971699999999</v>
      </c>
      <c r="H428" s="21">
        <f t="shared" si="20"/>
        <v>-1.6301652962360188E-2</v>
      </c>
      <c r="I428" s="30">
        <f t="shared" si="18"/>
        <v>-1.6301652962360188E-2</v>
      </c>
      <c r="S428" s="37">
        <v>2061.0500489999999</v>
      </c>
      <c r="T428" s="30">
        <f t="shared" si="19"/>
        <v>-1.4665926443847035E-2</v>
      </c>
    </row>
    <row r="429" spans="1:20">
      <c r="A429" s="14">
        <v>41501</v>
      </c>
      <c r="B429" s="13">
        <v>112.459999</v>
      </c>
      <c r="C429" s="13">
        <v>112.779999</v>
      </c>
      <c r="D429" s="13">
        <v>111.510002</v>
      </c>
      <c r="E429" s="13">
        <v>111.790001</v>
      </c>
      <c r="F429" s="13">
        <v>1656600</v>
      </c>
      <c r="G429" s="13">
        <v>104.401248</v>
      </c>
      <c r="H429" s="21">
        <f t="shared" si="20"/>
        <v>-1.7644628340422366E-2</v>
      </c>
      <c r="I429" s="30">
        <f t="shared" si="18"/>
        <v>-1.7644628340422366E-2</v>
      </c>
      <c r="S429" s="37">
        <v>2091.5</v>
      </c>
      <c r="T429" s="30">
        <f t="shared" si="19"/>
        <v>-6.1583457609898215E-3</v>
      </c>
    </row>
    <row r="430" spans="1:20">
      <c r="A430" s="14">
        <v>41502</v>
      </c>
      <c r="B430" s="13">
        <v>111.769997</v>
      </c>
      <c r="C430" s="13">
        <v>112.510002</v>
      </c>
      <c r="D430" s="13">
        <v>111.650002</v>
      </c>
      <c r="E430" s="13">
        <v>111.900002</v>
      </c>
      <c r="F430" s="13">
        <v>1651000</v>
      </c>
      <c r="G430" s="13">
        <v>104.503978</v>
      </c>
      <c r="H430" s="21">
        <f t="shared" si="20"/>
        <v>9.8350826590440669E-4</v>
      </c>
      <c r="I430" s="30">
        <f t="shared" si="18"/>
        <v>9.8350826590440669E-4</v>
      </c>
      <c r="S430" s="37">
        <v>2104.419922</v>
      </c>
      <c r="T430" s="30">
        <f t="shared" si="19"/>
        <v>-1.7472567103759362E-3</v>
      </c>
    </row>
    <row r="431" spans="1:20">
      <c r="A431" s="14">
        <v>41505</v>
      </c>
      <c r="B431" s="13">
        <v>111.900002</v>
      </c>
      <c r="C431" s="13">
        <v>112.94000200000001</v>
      </c>
      <c r="D431" s="13">
        <v>111.800003</v>
      </c>
      <c r="E431" s="13">
        <v>112.08000199999999</v>
      </c>
      <c r="F431" s="13">
        <v>1259500</v>
      </c>
      <c r="G431" s="13">
        <v>104.67208100000001</v>
      </c>
      <c r="H431" s="21">
        <f t="shared" si="20"/>
        <v>1.6072875356103967E-3</v>
      </c>
      <c r="I431" s="30">
        <f t="shared" si="18"/>
        <v>1.6072875356103967E-3</v>
      </c>
      <c r="S431" s="37">
        <v>2108.1000979999999</v>
      </c>
      <c r="T431" s="30">
        <f t="shared" si="19"/>
        <v>8.9723821319605199E-3</v>
      </c>
    </row>
    <row r="432" spans="1:20">
      <c r="A432" s="14">
        <v>41506</v>
      </c>
      <c r="B432" s="13">
        <v>112.239998</v>
      </c>
      <c r="C432" s="13">
        <v>113.290001</v>
      </c>
      <c r="D432" s="13">
        <v>112.099998</v>
      </c>
      <c r="E432" s="13">
        <v>112.839996</v>
      </c>
      <c r="F432" s="13">
        <v>1448500</v>
      </c>
      <c r="G432" s="13">
        <v>105.381844</v>
      </c>
      <c r="H432" s="21">
        <f t="shared" si="20"/>
        <v>6.7579380030286969E-3</v>
      </c>
      <c r="I432" s="30">
        <f t="shared" si="18"/>
        <v>6.7579380030286969E-3</v>
      </c>
      <c r="S432" s="37">
        <v>2089.2700199999999</v>
      </c>
      <c r="T432" s="30">
        <f t="shared" si="19"/>
        <v>-4.8844889025895554E-3</v>
      </c>
    </row>
    <row r="433" spans="1:20">
      <c r="A433" s="14">
        <v>41507</v>
      </c>
      <c r="B433" s="13">
        <v>112.629997</v>
      </c>
      <c r="C433" s="13">
        <v>112.870003</v>
      </c>
      <c r="D433" s="13">
        <v>111.849998</v>
      </c>
      <c r="E433" s="13">
        <v>111.959999</v>
      </c>
      <c r="F433" s="13">
        <v>1329300</v>
      </c>
      <c r="G433" s="13">
        <v>104.56001000000001</v>
      </c>
      <c r="H433" s="21">
        <f t="shared" si="20"/>
        <v>-7.8291982497917818E-3</v>
      </c>
      <c r="I433" s="30">
        <f t="shared" si="18"/>
        <v>-7.8291982497917818E-3</v>
      </c>
      <c r="S433" s="37">
        <v>2099.5</v>
      </c>
      <c r="T433" s="30">
        <f t="shared" si="19"/>
        <v>1.2085101644750693E-2</v>
      </c>
    </row>
    <row r="434" spans="1:20">
      <c r="A434" s="14">
        <v>41508</v>
      </c>
      <c r="B434" s="13">
        <v>112.050003</v>
      </c>
      <c r="C434" s="13">
        <v>112.58000199999999</v>
      </c>
      <c r="D434" s="13">
        <v>111.900002</v>
      </c>
      <c r="E434" s="13">
        <v>112.239998</v>
      </c>
      <c r="F434" s="13">
        <v>998500</v>
      </c>
      <c r="G434" s="13">
        <v>104.82150300000001</v>
      </c>
      <c r="H434" s="21">
        <f t="shared" si="20"/>
        <v>2.4977671830186264E-3</v>
      </c>
      <c r="I434" s="30">
        <f t="shared" si="18"/>
        <v>2.4977671830186264E-3</v>
      </c>
      <c r="S434" s="37">
        <v>2074.280029</v>
      </c>
      <c r="T434" s="30">
        <f t="shared" si="19"/>
        <v>-3.3256976557031678E-3</v>
      </c>
    </row>
    <row r="435" spans="1:20">
      <c r="A435" s="14">
        <v>41509</v>
      </c>
      <c r="B435" s="13">
        <v>112.589996</v>
      </c>
      <c r="C435" s="13">
        <v>113.489998</v>
      </c>
      <c r="D435" s="13">
        <v>111.660004</v>
      </c>
      <c r="E435" s="13">
        <v>113.07</v>
      </c>
      <c r="F435" s="13">
        <v>1444900</v>
      </c>
      <c r="G435" s="13">
        <v>105.596645</v>
      </c>
      <c r="H435" s="21">
        <f t="shared" si="20"/>
        <v>7.3676677962758582E-3</v>
      </c>
      <c r="I435" s="30">
        <f t="shared" si="18"/>
        <v>7.3676677962758582E-3</v>
      </c>
      <c r="S435" s="37">
        <v>2081.1899410000001</v>
      </c>
      <c r="T435" s="30">
        <f t="shared" si="19"/>
        <v>1.3442908996060394E-2</v>
      </c>
    </row>
    <row r="436" spans="1:20">
      <c r="A436" s="14">
        <v>41512</v>
      </c>
      <c r="B436" s="13">
        <v>113</v>
      </c>
      <c r="C436" s="13">
        <v>113.120003</v>
      </c>
      <c r="D436" s="13">
        <v>111.839996</v>
      </c>
      <c r="E436" s="13">
        <v>111.870003</v>
      </c>
      <c r="F436" s="13">
        <v>1031500</v>
      </c>
      <c r="G436" s="13">
        <v>104.475962</v>
      </c>
      <c r="H436" s="21">
        <f t="shared" si="20"/>
        <v>-1.066958369805357E-2</v>
      </c>
      <c r="I436" s="30">
        <f t="shared" si="18"/>
        <v>-1.066958369805357E-2</v>
      </c>
      <c r="S436" s="37">
        <v>2053.3999020000001</v>
      </c>
      <c r="T436" s="30">
        <f t="shared" si="19"/>
        <v>-6.0932371744078879E-3</v>
      </c>
    </row>
    <row r="437" spans="1:20">
      <c r="A437" s="14">
        <v>41513</v>
      </c>
      <c r="B437" s="13">
        <v>111.230003</v>
      </c>
      <c r="C437" s="13">
        <v>111.870003</v>
      </c>
      <c r="D437" s="13">
        <v>111.029999</v>
      </c>
      <c r="E437" s="13">
        <v>111.66999800000001</v>
      </c>
      <c r="F437" s="13">
        <v>1415500</v>
      </c>
      <c r="G437" s="13">
        <v>104.289177</v>
      </c>
      <c r="H437" s="21">
        <f t="shared" si="20"/>
        <v>-1.7894275906022408E-3</v>
      </c>
      <c r="I437" s="30">
        <f t="shared" si="18"/>
        <v>-1.7894275906022408E-3</v>
      </c>
      <c r="S437" s="37">
        <v>2065.9499510000001</v>
      </c>
      <c r="T437" s="30">
        <f t="shared" si="19"/>
        <v>1.2522702237719055E-2</v>
      </c>
    </row>
    <row r="438" spans="1:20">
      <c r="A438" s="14">
        <v>41514</v>
      </c>
      <c r="B438" s="13">
        <v>111.720001</v>
      </c>
      <c r="C438" s="13">
        <v>111.720001</v>
      </c>
      <c r="D438" s="13">
        <v>110.360001</v>
      </c>
      <c r="E438" s="13">
        <v>110.459999</v>
      </c>
      <c r="F438" s="13">
        <v>1648900</v>
      </c>
      <c r="G438" s="13">
        <v>103.159153</v>
      </c>
      <c r="H438" s="21">
        <f t="shared" si="20"/>
        <v>-1.0894618212754432E-2</v>
      </c>
      <c r="I438" s="30">
        <f t="shared" si="18"/>
        <v>-1.0894618212754432E-2</v>
      </c>
      <c r="S438" s="37">
        <v>2040.23999</v>
      </c>
      <c r="T438" s="30">
        <f t="shared" si="19"/>
        <v>-1.9195207034580692E-3</v>
      </c>
    </row>
    <row r="439" spans="1:20">
      <c r="A439" s="14">
        <v>41515</v>
      </c>
      <c r="B439" s="13">
        <v>110.290001</v>
      </c>
      <c r="C439" s="13">
        <v>111.889999</v>
      </c>
      <c r="D439" s="13">
        <v>110.19000200000001</v>
      </c>
      <c r="E439" s="13">
        <v>111.389999</v>
      </c>
      <c r="F439" s="13">
        <v>1388000</v>
      </c>
      <c r="G439" s="13">
        <v>104.02768500000001</v>
      </c>
      <c r="H439" s="21">
        <f t="shared" si="20"/>
        <v>8.384095206290727E-3</v>
      </c>
      <c r="I439" s="30">
        <f t="shared" si="18"/>
        <v>8.384095206290727E-3</v>
      </c>
      <c r="S439" s="37">
        <v>2044.160034</v>
      </c>
      <c r="T439" s="30">
        <f t="shared" si="19"/>
        <v>-1.7106821197868119E-2</v>
      </c>
    </row>
    <row r="440" spans="1:20">
      <c r="A440" s="14">
        <v>41516</v>
      </c>
      <c r="B440" s="13">
        <v>111.739998</v>
      </c>
      <c r="C440" s="13">
        <v>112.19000200000001</v>
      </c>
      <c r="D440" s="13">
        <v>111.150002</v>
      </c>
      <c r="E440" s="13">
        <v>111.870003</v>
      </c>
      <c r="F440" s="13">
        <v>1207700</v>
      </c>
      <c r="G440" s="13">
        <v>104.475962</v>
      </c>
      <c r="H440" s="21">
        <f t="shared" si="20"/>
        <v>4.2999505970661156E-3</v>
      </c>
      <c r="I440" s="30">
        <f t="shared" si="18"/>
        <v>4.2999505970661156E-3</v>
      </c>
      <c r="S440" s="37">
        <v>2079.429932</v>
      </c>
      <c r="T440" s="30">
        <f t="shared" si="19"/>
        <v>3.9366624176442495E-3</v>
      </c>
    </row>
    <row r="441" spans="1:20">
      <c r="A441" s="14">
        <v>41520</v>
      </c>
      <c r="B441" s="13">
        <v>112.80999799999999</v>
      </c>
      <c r="C441" s="13">
        <v>113.129997</v>
      </c>
      <c r="D441" s="13">
        <v>111.550003</v>
      </c>
      <c r="E441" s="13">
        <v>111.980003</v>
      </c>
      <c r="F441" s="13">
        <v>1204600</v>
      </c>
      <c r="G441" s="13">
        <v>104.578692</v>
      </c>
      <c r="H441" s="21">
        <f t="shared" si="20"/>
        <v>9.8280527415547047E-4</v>
      </c>
      <c r="I441" s="30">
        <f t="shared" si="18"/>
        <v>9.8280527415547047E-4</v>
      </c>
      <c r="S441" s="37">
        <v>2071.26001</v>
      </c>
      <c r="T441" s="30">
        <f t="shared" si="19"/>
        <v>-1.4275356219564148E-2</v>
      </c>
    </row>
    <row r="442" spans="1:20">
      <c r="A442" s="14">
        <v>41521</v>
      </c>
      <c r="B442" s="13">
        <v>111.989998</v>
      </c>
      <c r="C442" s="13">
        <v>112.279999</v>
      </c>
      <c r="D442" s="13">
        <v>111.349998</v>
      </c>
      <c r="E442" s="13">
        <v>111.5</v>
      </c>
      <c r="F442" s="13">
        <v>1397900</v>
      </c>
      <c r="G442" s="13">
        <v>104.130415</v>
      </c>
      <c r="H442" s="21">
        <f t="shared" si="20"/>
        <v>-4.2957175735012188E-3</v>
      </c>
      <c r="I442" s="30">
        <f t="shared" si="18"/>
        <v>-4.2957175735012188E-3</v>
      </c>
      <c r="S442" s="37">
        <v>2101.040039</v>
      </c>
      <c r="T442" s="30">
        <f t="shared" si="19"/>
        <v>1.1953653627569873E-3</v>
      </c>
    </row>
    <row r="443" spans="1:20">
      <c r="A443" s="14">
        <v>41522</v>
      </c>
      <c r="B443" s="13">
        <v>113</v>
      </c>
      <c r="C443" s="13">
        <v>115.099998</v>
      </c>
      <c r="D443" s="13">
        <v>113</v>
      </c>
      <c r="E443" s="13">
        <v>114.620003</v>
      </c>
      <c r="F443" s="13">
        <v>2564100</v>
      </c>
      <c r="G443" s="13">
        <v>107.044201</v>
      </c>
      <c r="H443" s="21">
        <f t="shared" si="20"/>
        <v>2.7597738683513156E-2</v>
      </c>
      <c r="I443" s="30">
        <f t="shared" si="18"/>
        <v>2.7597738683513156E-2</v>
      </c>
      <c r="S443" s="37">
        <v>2098.530029</v>
      </c>
      <c r="T443" s="30">
        <f t="shared" si="19"/>
        <v>-4.3981612307754693E-3</v>
      </c>
    </row>
    <row r="444" spans="1:20">
      <c r="A444" s="14">
        <v>41523</v>
      </c>
      <c r="B444" s="13">
        <v>114.300003</v>
      </c>
      <c r="C444" s="13">
        <v>115.010002</v>
      </c>
      <c r="D444" s="13">
        <v>113.120003</v>
      </c>
      <c r="E444" s="13">
        <v>114.349998</v>
      </c>
      <c r="F444" s="13">
        <v>2232000</v>
      </c>
      <c r="G444" s="13">
        <v>106.79204300000001</v>
      </c>
      <c r="H444" s="21">
        <f t="shared" si="20"/>
        <v>-2.358422615003648E-3</v>
      </c>
      <c r="I444" s="30">
        <f t="shared" si="18"/>
        <v>-2.358422615003648E-3</v>
      </c>
      <c r="S444" s="37">
        <v>2107.780029</v>
      </c>
      <c r="T444" s="30">
        <f t="shared" si="19"/>
        <v>-4.5488729439078276E-3</v>
      </c>
    </row>
    <row r="445" spans="1:20">
      <c r="A445" s="14">
        <v>41526</v>
      </c>
      <c r="B445" s="13">
        <v>114.16999800000001</v>
      </c>
      <c r="C445" s="13">
        <v>115.470001</v>
      </c>
      <c r="D445" s="13">
        <v>113.93</v>
      </c>
      <c r="E445" s="13">
        <v>115.349998</v>
      </c>
      <c r="F445" s="13">
        <v>1262000</v>
      </c>
      <c r="G445" s="13">
        <v>107.725948</v>
      </c>
      <c r="H445" s="21">
        <f t="shared" si="20"/>
        <v>8.7070636436039819E-3</v>
      </c>
      <c r="I445" s="30">
        <f t="shared" si="18"/>
        <v>8.7070636436039819E-3</v>
      </c>
      <c r="S445" s="37">
        <v>2117.389893</v>
      </c>
      <c r="T445" s="30">
        <f t="shared" si="19"/>
        <v>6.1062383803760925E-3</v>
      </c>
    </row>
    <row r="446" spans="1:20">
      <c r="A446" s="14">
        <v>41527</v>
      </c>
      <c r="B446" s="13">
        <v>115.849998</v>
      </c>
      <c r="C446" s="13">
        <v>117.55999799999999</v>
      </c>
      <c r="D446" s="13">
        <v>115.529999</v>
      </c>
      <c r="E446" s="13">
        <v>117.32</v>
      </c>
      <c r="F446" s="13">
        <v>1665400</v>
      </c>
      <c r="G446" s="13">
        <v>109.565742</v>
      </c>
      <c r="H446" s="21">
        <f t="shared" si="20"/>
        <v>1.6934269011256293E-2</v>
      </c>
      <c r="I446" s="30">
        <f t="shared" si="18"/>
        <v>1.6934269011256293E-2</v>
      </c>
      <c r="S446" s="37">
        <v>2104.5</v>
      </c>
      <c r="T446" s="30">
        <f t="shared" si="19"/>
        <v>-2.9606829375931087E-3</v>
      </c>
    </row>
    <row r="447" spans="1:20">
      <c r="A447" s="14">
        <v>41528</v>
      </c>
      <c r="B447" s="13">
        <v>117.57</v>
      </c>
      <c r="C447" s="13">
        <v>119.339996</v>
      </c>
      <c r="D447" s="13">
        <v>117.5</v>
      </c>
      <c r="E447" s="13">
        <v>119.25</v>
      </c>
      <c r="F447" s="13">
        <v>1808600</v>
      </c>
      <c r="G447" s="13">
        <v>111.368179</v>
      </c>
      <c r="H447" s="21">
        <f t="shared" si="20"/>
        <v>1.6316887708839465E-2</v>
      </c>
      <c r="I447" s="30">
        <f t="shared" si="18"/>
        <v>1.6316887708839465E-2</v>
      </c>
      <c r="S447" s="37">
        <v>2110.73999</v>
      </c>
      <c r="T447" s="30">
        <f t="shared" si="19"/>
        <v>-1.4771185417172892E-3</v>
      </c>
    </row>
    <row r="448" spans="1:20">
      <c r="A448" s="14">
        <v>41529</v>
      </c>
      <c r="B448" s="13">
        <v>119.05999799999999</v>
      </c>
      <c r="C448" s="13">
        <v>119.33000199999999</v>
      </c>
      <c r="D448" s="13">
        <v>117.860001</v>
      </c>
      <c r="E448" s="13">
        <v>118.19000200000001</v>
      </c>
      <c r="F448" s="13">
        <v>1371000</v>
      </c>
      <c r="G448" s="13">
        <v>110.378242</v>
      </c>
      <c r="H448" s="21">
        <f t="shared" si="20"/>
        <v>-8.9286092827444655E-3</v>
      </c>
      <c r="I448" s="30">
        <f t="shared" si="18"/>
        <v>-8.9286092827444655E-3</v>
      </c>
      <c r="S448" s="37">
        <v>2113.860107</v>
      </c>
      <c r="T448" s="30">
        <f t="shared" si="19"/>
        <v>-7.6601694159734123E-4</v>
      </c>
    </row>
    <row r="449" spans="1:20">
      <c r="A449" s="14">
        <v>41530</v>
      </c>
      <c r="B449" s="13">
        <v>118.529999</v>
      </c>
      <c r="C449" s="13">
        <v>118.57</v>
      </c>
      <c r="D449" s="13">
        <v>116.910004</v>
      </c>
      <c r="E449" s="13">
        <v>117.029999</v>
      </c>
      <c r="F449" s="13">
        <v>1661000</v>
      </c>
      <c r="G449" s="13">
        <v>109.294909</v>
      </c>
      <c r="H449" s="21">
        <f t="shared" si="20"/>
        <v>-9.8632152135643414E-3</v>
      </c>
      <c r="I449" s="30">
        <f t="shared" si="18"/>
        <v>-9.8632152135643414E-3</v>
      </c>
      <c r="S449" s="37">
        <v>2115.4799800000001</v>
      </c>
      <c r="T449" s="30">
        <f t="shared" si="19"/>
        <v>2.7549722990950704E-3</v>
      </c>
    </row>
    <row r="450" spans="1:20">
      <c r="A450" s="14">
        <v>41533</v>
      </c>
      <c r="B450" s="13">
        <v>118.360001</v>
      </c>
      <c r="C450" s="13">
        <v>118.459999</v>
      </c>
      <c r="D450" s="13">
        <v>116.959999</v>
      </c>
      <c r="E450" s="13">
        <v>117.349998</v>
      </c>
      <c r="F450" s="13">
        <v>1767100</v>
      </c>
      <c r="G450" s="13">
        <v>109.59375799999999</v>
      </c>
      <c r="H450" s="21">
        <f t="shared" si="20"/>
        <v>2.7306044646870967E-3</v>
      </c>
      <c r="I450" s="30">
        <f t="shared" ref="I450:I513" si="21">H450</f>
        <v>2.7306044646870967E-3</v>
      </c>
      <c r="S450" s="37">
        <v>2109.6599120000001</v>
      </c>
      <c r="T450" s="30">
        <f t="shared" si="19"/>
        <v>-3.0338534527620388E-4</v>
      </c>
    </row>
    <row r="451" spans="1:20">
      <c r="A451" s="14">
        <v>41534</v>
      </c>
      <c r="B451" s="13">
        <v>117.300003</v>
      </c>
      <c r="C451" s="13">
        <v>118.519997</v>
      </c>
      <c r="D451" s="13">
        <v>117.089996</v>
      </c>
      <c r="E451" s="13">
        <v>117.910004</v>
      </c>
      <c r="F451" s="13">
        <v>990900</v>
      </c>
      <c r="G451" s="13">
        <v>110.11675</v>
      </c>
      <c r="H451" s="21">
        <f t="shared" si="20"/>
        <v>4.7607462433056922E-3</v>
      </c>
      <c r="I451" s="30">
        <f t="shared" si="21"/>
        <v>4.7607462433056922E-3</v>
      </c>
      <c r="S451" s="37">
        <v>2110.3000489999999</v>
      </c>
      <c r="T451" s="30">
        <f t="shared" ref="T451:T514" si="22">LN(S451/S452)</f>
        <v>6.1078428844464306E-3</v>
      </c>
    </row>
    <row r="452" spans="1:20">
      <c r="A452" s="14">
        <v>41535</v>
      </c>
      <c r="B452" s="13">
        <v>117.68</v>
      </c>
      <c r="C452" s="13">
        <v>119.05999799999999</v>
      </c>
      <c r="D452" s="13">
        <v>116.959999</v>
      </c>
      <c r="E452" s="13">
        <v>118.639999</v>
      </c>
      <c r="F452" s="13">
        <v>1858800</v>
      </c>
      <c r="G452" s="13">
        <v>110.798496</v>
      </c>
      <c r="H452" s="21">
        <f t="shared" ref="H452:H515" si="23">LN(G452/G451)</f>
        <v>6.1720336332174381E-3</v>
      </c>
      <c r="I452" s="30">
        <f t="shared" si="21"/>
        <v>6.1720336332174381E-3</v>
      </c>
      <c r="S452" s="37">
        <v>2097.4499510000001</v>
      </c>
      <c r="T452" s="30">
        <f t="shared" si="22"/>
        <v>-1.0626219688207137E-3</v>
      </c>
    </row>
    <row r="453" spans="1:20">
      <c r="A453" s="14">
        <v>41536</v>
      </c>
      <c r="B453" s="13">
        <v>119.07</v>
      </c>
      <c r="C453" s="13">
        <v>119.470001</v>
      </c>
      <c r="D453" s="13">
        <v>118.639999</v>
      </c>
      <c r="E453" s="13">
        <v>119.199997</v>
      </c>
      <c r="F453" s="13">
        <v>1219500</v>
      </c>
      <c r="G453" s="13">
        <v>111.32148100000001</v>
      </c>
      <c r="H453" s="21">
        <f t="shared" si="23"/>
        <v>4.709040343858972E-3</v>
      </c>
      <c r="I453" s="30">
        <f t="shared" si="21"/>
        <v>4.709040343858972E-3</v>
      </c>
      <c r="S453" s="37">
        <v>2099.679932</v>
      </c>
      <c r="T453" s="30">
        <f t="shared" si="22"/>
        <v>-3.1435850414654552E-4</v>
      </c>
    </row>
    <row r="454" spans="1:20">
      <c r="A454" s="14">
        <v>41537</v>
      </c>
      <c r="B454" s="13">
        <v>119.360001</v>
      </c>
      <c r="C454" s="13">
        <v>119.449997</v>
      </c>
      <c r="D454" s="13">
        <v>117.610001</v>
      </c>
      <c r="E454" s="13">
        <v>117.94000200000001</v>
      </c>
      <c r="F454" s="13">
        <v>2587100</v>
      </c>
      <c r="G454" s="13">
        <v>110.144766</v>
      </c>
      <c r="H454" s="21">
        <f t="shared" si="23"/>
        <v>-1.0626685460554173E-2</v>
      </c>
      <c r="I454" s="30">
        <f t="shared" si="21"/>
        <v>-1.0626685460554173E-2</v>
      </c>
      <c r="S454" s="37">
        <v>2100.3400879999999</v>
      </c>
      <c r="T454" s="30">
        <f t="shared" si="22"/>
        <v>1.5962998616407095E-3</v>
      </c>
    </row>
    <row r="455" spans="1:20">
      <c r="A455" s="14">
        <v>41540</v>
      </c>
      <c r="B455" s="13">
        <v>117.08000199999999</v>
      </c>
      <c r="C455" s="13">
        <v>118.16999800000001</v>
      </c>
      <c r="D455" s="13">
        <v>117.050003</v>
      </c>
      <c r="E455" s="13">
        <v>117.57</v>
      </c>
      <c r="F455" s="13">
        <v>1762600</v>
      </c>
      <c r="G455" s="13">
        <v>109.799218</v>
      </c>
      <c r="H455" s="21">
        <f t="shared" si="23"/>
        <v>-3.1421480871448187E-3</v>
      </c>
      <c r="I455" s="30">
        <f t="shared" si="21"/>
        <v>-3.1421480871448187E-3</v>
      </c>
      <c r="S455" s="37">
        <v>2096.98999</v>
      </c>
      <c r="T455" s="30">
        <f t="shared" si="22"/>
        <v>4.0664593404575655E-3</v>
      </c>
    </row>
    <row r="456" spans="1:20">
      <c r="A456" s="14">
        <v>41541</v>
      </c>
      <c r="B456" s="13">
        <v>117.32</v>
      </c>
      <c r="C456" s="13">
        <v>118.08000199999999</v>
      </c>
      <c r="D456" s="13">
        <v>116.32</v>
      </c>
      <c r="E456" s="13">
        <v>116.339996</v>
      </c>
      <c r="F456" s="13">
        <v>1650000</v>
      </c>
      <c r="G456" s="13">
        <v>108.65051200000001</v>
      </c>
      <c r="H456" s="21">
        <f t="shared" si="23"/>
        <v>-1.0516987939460796E-2</v>
      </c>
      <c r="I456" s="30">
        <f t="shared" si="21"/>
        <v>-1.0516987939460796E-2</v>
      </c>
      <c r="S456" s="37">
        <v>2088.4799800000001</v>
      </c>
      <c r="T456" s="30">
        <f t="shared" si="22"/>
        <v>9.598294984990317E-3</v>
      </c>
    </row>
    <row r="457" spans="1:20">
      <c r="A457" s="14">
        <v>41542</v>
      </c>
      <c r="B457" s="13">
        <v>116.449997</v>
      </c>
      <c r="C457" s="13">
        <v>116.57</v>
      </c>
      <c r="D457" s="13">
        <v>115</v>
      </c>
      <c r="E457" s="13">
        <v>115.410004</v>
      </c>
      <c r="F457" s="13">
        <v>2268800</v>
      </c>
      <c r="G457" s="13">
        <v>107.781987</v>
      </c>
      <c r="H457" s="21">
        <f t="shared" si="23"/>
        <v>-8.0258710327628935E-3</v>
      </c>
      <c r="I457" s="30">
        <f t="shared" si="21"/>
        <v>-8.0258710327628935E-3</v>
      </c>
      <c r="S457" s="37">
        <v>2068.530029</v>
      </c>
      <c r="T457" s="30">
        <f t="shared" si="22"/>
        <v>-2.9034206552188216E-5</v>
      </c>
    </row>
    <row r="458" spans="1:20">
      <c r="A458" s="14">
        <v>41543</v>
      </c>
      <c r="B458" s="13">
        <v>115.889999</v>
      </c>
      <c r="C458" s="13">
        <v>116.480003</v>
      </c>
      <c r="D458" s="13">
        <v>115.239998</v>
      </c>
      <c r="E458" s="13">
        <v>116.400002</v>
      </c>
      <c r="F458" s="13">
        <v>1039100</v>
      </c>
      <c r="G458" s="13">
        <v>108.706551</v>
      </c>
      <c r="H458" s="21">
        <f t="shared" si="23"/>
        <v>8.5415110627505269E-3</v>
      </c>
      <c r="I458" s="30">
        <f t="shared" si="21"/>
        <v>8.5415110627505269E-3</v>
      </c>
      <c r="S458" s="37">
        <v>2068.5900879999999</v>
      </c>
      <c r="T458" s="30">
        <f t="shared" si="22"/>
        <v>1.0618979721447666E-2</v>
      </c>
    </row>
    <row r="459" spans="1:20">
      <c r="A459" s="14">
        <v>41544</v>
      </c>
      <c r="B459" s="13">
        <v>115.610001</v>
      </c>
      <c r="C459" s="13">
        <v>116.209999</v>
      </c>
      <c r="D459" s="13">
        <v>115.41999800000001</v>
      </c>
      <c r="E459" s="13">
        <v>115.720001</v>
      </c>
      <c r="F459" s="13">
        <v>897500</v>
      </c>
      <c r="G459" s="13">
        <v>108.071495</v>
      </c>
      <c r="H459" s="21">
        <f t="shared" si="23"/>
        <v>-5.8590602547784242E-3</v>
      </c>
      <c r="I459" s="30">
        <f t="shared" si="21"/>
        <v>-5.8590602547784242E-3</v>
      </c>
      <c r="S459" s="37">
        <v>2046.73999</v>
      </c>
      <c r="T459" s="30">
        <f t="shared" si="22"/>
        <v>-4.2562395694247922E-3</v>
      </c>
    </row>
    <row r="460" spans="1:20">
      <c r="A460" s="14">
        <v>41547</v>
      </c>
      <c r="B460" s="13">
        <v>115.029999</v>
      </c>
      <c r="C460" s="13">
        <v>115.55999799999999</v>
      </c>
      <c r="D460" s="13">
        <v>114.739998</v>
      </c>
      <c r="E460" s="13">
        <v>115.16999800000001</v>
      </c>
      <c r="F460" s="13">
        <v>1829000</v>
      </c>
      <c r="G460" s="13">
        <v>107.557845</v>
      </c>
      <c r="H460" s="21">
        <f t="shared" si="23"/>
        <v>-4.7642029749084503E-3</v>
      </c>
      <c r="I460" s="30">
        <f t="shared" si="21"/>
        <v>-4.7642029749084503E-3</v>
      </c>
      <c r="S460" s="37">
        <v>2055.469971</v>
      </c>
      <c r="T460" s="30">
        <f t="shared" si="22"/>
        <v>-3.4240276947173063E-3</v>
      </c>
    </row>
    <row r="461" spans="1:20">
      <c r="A461" s="14">
        <v>41548</v>
      </c>
      <c r="B461" s="13">
        <v>115.110001</v>
      </c>
      <c r="C461" s="13">
        <v>115.16999800000001</v>
      </c>
      <c r="D461" s="13">
        <v>114.650002</v>
      </c>
      <c r="E461" s="13">
        <v>115</v>
      </c>
      <c r="F461" s="13">
        <v>1452200</v>
      </c>
      <c r="G461" s="13">
        <v>107.39908200000001</v>
      </c>
      <c r="H461" s="21">
        <f t="shared" si="23"/>
        <v>-1.4771613186345411E-3</v>
      </c>
      <c r="I461" s="30">
        <f t="shared" si="21"/>
        <v>-1.4771613186345411E-3</v>
      </c>
      <c r="S461" s="37">
        <v>2062.5200199999999</v>
      </c>
      <c r="T461" s="30">
        <f t="shared" si="22"/>
        <v>1.0238810823374916E-2</v>
      </c>
    </row>
    <row r="462" spans="1:20">
      <c r="A462" s="14">
        <v>41549</v>
      </c>
      <c r="B462" s="13">
        <v>114.620003</v>
      </c>
      <c r="C462" s="13">
        <v>115.089996</v>
      </c>
      <c r="D462" s="13">
        <v>114.32</v>
      </c>
      <c r="E462" s="13">
        <v>114.82</v>
      </c>
      <c r="F462" s="13">
        <v>1640200</v>
      </c>
      <c r="G462" s="13">
        <v>107.230979</v>
      </c>
      <c r="H462" s="21">
        <f t="shared" si="23"/>
        <v>-1.5664444541488344E-3</v>
      </c>
      <c r="I462" s="30">
        <f t="shared" si="21"/>
        <v>-1.5664444541488344E-3</v>
      </c>
      <c r="S462" s="37">
        <v>2041.51001</v>
      </c>
      <c r="T462" s="30">
        <f t="shared" si="22"/>
        <v>-4.1647063128333371E-3</v>
      </c>
    </row>
    <row r="463" spans="1:20">
      <c r="A463" s="14">
        <v>41550</v>
      </c>
      <c r="B463" s="13">
        <v>114.339996</v>
      </c>
      <c r="C463" s="13">
        <v>115.139999</v>
      </c>
      <c r="D463" s="13">
        <v>113.900002</v>
      </c>
      <c r="E463" s="13">
        <v>114.41999800000001</v>
      </c>
      <c r="F463" s="13">
        <v>1608000</v>
      </c>
      <c r="G463" s="13">
        <v>106.857416</v>
      </c>
      <c r="H463" s="21">
        <f t="shared" si="23"/>
        <v>-3.4898050324225004E-3</v>
      </c>
      <c r="I463" s="30">
        <f t="shared" si="21"/>
        <v>-3.4898050324225004E-3</v>
      </c>
      <c r="S463" s="37">
        <v>2050.030029</v>
      </c>
      <c r="T463" s="30">
        <f t="shared" si="22"/>
        <v>1.4336238227742741E-2</v>
      </c>
    </row>
    <row r="464" spans="1:20">
      <c r="A464" s="14">
        <v>41551</v>
      </c>
      <c r="B464" s="13">
        <v>114.18</v>
      </c>
      <c r="C464" s="13">
        <v>114.949997</v>
      </c>
      <c r="D464" s="13">
        <v>114.029999</v>
      </c>
      <c r="E464" s="13">
        <v>114.44000200000001</v>
      </c>
      <c r="F464" s="13">
        <v>1084900</v>
      </c>
      <c r="G464" s="13">
        <v>106.876098</v>
      </c>
      <c r="H464" s="21">
        <f t="shared" si="23"/>
        <v>1.7481582273120173E-4</v>
      </c>
      <c r="I464" s="30">
        <f t="shared" si="21"/>
        <v>1.7481582273120173E-4</v>
      </c>
      <c r="S464" s="37">
        <v>2020.849976</v>
      </c>
      <c r="T464" s="30">
        <f t="shared" si="22"/>
        <v>1.2879170322592387E-2</v>
      </c>
    </row>
    <row r="465" spans="1:20">
      <c r="A465" s="14">
        <v>41554</v>
      </c>
      <c r="B465" s="13">
        <v>113.80999799999999</v>
      </c>
      <c r="C465" s="13">
        <v>114.16999800000001</v>
      </c>
      <c r="D465" s="13">
        <v>113.360001</v>
      </c>
      <c r="E465" s="13">
        <v>113.410004</v>
      </c>
      <c r="F465" s="13">
        <v>1293900</v>
      </c>
      <c r="G465" s="13">
        <v>105.914177</v>
      </c>
      <c r="H465" s="21">
        <f t="shared" si="23"/>
        <v>-9.0410856640406288E-3</v>
      </c>
      <c r="I465" s="30">
        <f t="shared" si="21"/>
        <v>-9.0410856640406288E-3</v>
      </c>
      <c r="S465" s="37">
        <v>1994.98999</v>
      </c>
      <c r="T465" s="30">
        <f t="shared" si="22"/>
        <v>-1.3077099123800286E-2</v>
      </c>
    </row>
    <row r="466" spans="1:20">
      <c r="A466" s="14">
        <v>41555</v>
      </c>
      <c r="B466" s="13">
        <v>113.489998</v>
      </c>
      <c r="C466" s="13">
        <v>113.790001</v>
      </c>
      <c r="D466" s="13">
        <v>112.120003</v>
      </c>
      <c r="E466" s="13">
        <v>112.209999</v>
      </c>
      <c r="F466" s="13">
        <v>2148600</v>
      </c>
      <c r="G466" s="13">
        <v>104.793486</v>
      </c>
      <c r="H466" s="21">
        <f t="shared" si="23"/>
        <v>-1.0637501757722578E-2</v>
      </c>
      <c r="I466" s="30">
        <f t="shared" si="21"/>
        <v>-1.0637501757722578E-2</v>
      </c>
      <c r="S466" s="37">
        <v>2021.25</v>
      </c>
      <c r="T466" s="30">
        <f t="shared" si="22"/>
        <v>9.4895171480104974E-3</v>
      </c>
    </row>
    <row r="467" spans="1:20">
      <c r="A467" s="14">
        <v>41556</v>
      </c>
      <c r="B467" s="13">
        <v>111.08000199999999</v>
      </c>
      <c r="C467" s="13">
        <v>115.230003</v>
      </c>
      <c r="D467" s="13">
        <v>110.150002</v>
      </c>
      <c r="E467" s="13">
        <v>114.589996</v>
      </c>
      <c r="F467" s="13">
        <v>5852500</v>
      </c>
      <c r="G467" s="13">
        <v>107.016178</v>
      </c>
      <c r="H467" s="21">
        <f t="shared" si="23"/>
        <v>2.0988405827988003E-2</v>
      </c>
      <c r="I467" s="30">
        <f t="shared" si="21"/>
        <v>2.0988405827988003E-2</v>
      </c>
      <c r="S467" s="37">
        <v>2002.160034</v>
      </c>
      <c r="T467" s="30">
        <f t="shared" si="22"/>
        <v>-1.358750298545512E-2</v>
      </c>
    </row>
    <row r="468" spans="1:20">
      <c r="A468" s="14">
        <v>41557</v>
      </c>
      <c r="B468" s="13">
        <v>114.980003</v>
      </c>
      <c r="C468" s="13">
        <v>115.959999</v>
      </c>
      <c r="D468" s="13">
        <v>114.129997</v>
      </c>
      <c r="E468" s="13">
        <v>115.699997</v>
      </c>
      <c r="F468" s="13">
        <v>2388300</v>
      </c>
      <c r="G468" s="13">
        <v>108.052813</v>
      </c>
      <c r="H468" s="21">
        <f t="shared" si="23"/>
        <v>9.6400975628300797E-3</v>
      </c>
      <c r="I468" s="30">
        <f t="shared" si="21"/>
        <v>9.6400975628300797E-3</v>
      </c>
      <c r="S468" s="37">
        <v>2029.5500489999999</v>
      </c>
      <c r="T468" s="30">
        <f t="shared" si="22"/>
        <v>-1.3478287784341066E-2</v>
      </c>
    </row>
    <row r="469" spans="1:20">
      <c r="A469" s="14">
        <v>41558</v>
      </c>
      <c r="B469" s="13">
        <v>115.160004</v>
      </c>
      <c r="C469" s="13">
        <v>116</v>
      </c>
      <c r="D469" s="13">
        <v>114.739998</v>
      </c>
      <c r="E469" s="13">
        <v>115.900002</v>
      </c>
      <c r="F469" s="13">
        <v>1563000</v>
      </c>
      <c r="G469" s="13">
        <v>108.239598</v>
      </c>
      <c r="H469" s="21">
        <f t="shared" si="23"/>
        <v>1.7271530292620558E-3</v>
      </c>
      <c r="I469" s="30">
        <f t="shared" si="21"/>
        <v>1.7271530292620558E-3</v>
      </c>
      <c r="S469" s="37">
        <v>2057.0900879999999</v>
      </c>
      <c r="T469" s="30">
        <f t="shared" si="22"/>
        <v>2.5651682269424068E-3</v>
      </c>
    </row>
    <row r="470" spans="1:20">
      <c r="A470" s="14">
        <v>41561</v>
      </c>
      <c r="B470" s="13">
        <v>115.010002</v>
      </c>
      <c r="C470" s="13">
        <v>116.300003</v>
      </c>
      <c r="D470" s="13">
        <v>115.010002</v>
      </c>
      <c r="E470" s="13">
        <v>116.260002</v>
      </c>
      <c r="F470" s="13">
        <v>1195100</v>
      </c>
      <c r="G470" s="13">
        <v>108.575805</v>
      </c>
      <c r="H470" s="21">
        <f t="shared" si="23"/>
        <v>3.1013227365175484E-3</v>
      </c>
      <c r="I470" s="30">
        <f t="shared" si="21"/>
        <v>3.1013227365175484E-3</v>
      </c>
      <c r="S470" s="37">
        <v>2051.820068</v>
      </c>
      <c r="T470" s="30">
        <f t="shared" si="22"/>
        <v>-5.5066562878371269E-3</v>
      </c>
    </row>
    <row r="471" spans="1:20">
      <c r="A471" s="14">
        <v>41562</v>
      </c>
      <c r="B471" s="13">
        <v>115.760002</v>
      </c>
      <c r="C471" s="13">
        <v>116.110001</v>
      </c>
      <c r="D471" s="13">
        <v>115.269997</v>
      </c>
      <c r="E471" s="13">
        <v>115.360001</v>
      </c>
      <c r="F471" s="13">
        <v>1503100</v>
      </c>
      <c r="G471" s="13">
        <v>107.73528899999999</v>
      </c>
      <c r="H471" s="21">
        <f t="shared" si="23"/>
        <v>-7.771401962591064E-3</v>
      </c>
      <c r="I471" s="30">
        <f t="shared" si="21"/>
        <v>-7.771401962591064E-3</v>
      </c>
      <c r="S471" s="37">
        <v>2063.1499020000001</v>
      </c>
      <c r="T471" s="30">
        <f t="shared" si="22"/>
        <v>1.5154312961683942E-2</v>
      </c>
    </row>
    <row r="472" spans="1:20">
      <c r="A472" s="14">
        <v>41563</v>
      </c>
      <c r="B472" s="13">
        <v>116.269997</v>
      </c>
      <c r="C472" s="13">
        <v>117.489998</v>
      </c>
      <c r="D472" s="13">
        <v>115.620003</v>
      </c>
      <c r="E472" s="13">
        <v>117.360001</v>
      </c>
      <c r="F472" s="13">
        <v>1854900</v>
      </c>
      <c r="G472" s="13">
        <v>109.603099</v>
      </c>
      <c r="H472" s="21">
        <f t="shared" si="23"/>
        <v>1.718845900101033E-2</v>
      </c>
      <c r="I472" s="30">
        <f t="shared" si="21"/>
        <v>1.718845900101033E-2</v>
      </c>
      <c r="S472" s="37">
        <v>2032.119995</v>
      </c>
      <c r="T472" s="30">
        <f t="shared" si="22"/>
        <v>4.720464879542292E-3</v>
      </c>
    </row>
    <row r="473" spans="1:20">
      <c r="A473" s="14">
        <v>41564</v>
      </c>
      <c r="B473" s="13">
        <v>117.230003</v>
      </c>
      <c r="C473" s="13">
        <v>118.699997</v>
      </c>
      <c r="D473" s="13">
        <v>117.099998</v>
      </c>
      <c r="E473" s="13">
        <v>118.260002</v>
      </c>
      <c r="F473" s="13">
        <v>2099700</v>
      </c>
      <c r="G473" s="13">
        <v>110.44361499999999</v>
      </c>
      <c r="H473" s="21">
        <f t="shared" si="23"/>
        <v>7.6394695701771714E-3</v>
      </c>
      <c r="I473" s="30">
        <f t="shared" si="21"/>
        <v>7.6394695701771714E-3</v>
      </c>
      <c r="S473" s="37">
        <v>2022.5500489999999</v>
      </c>
      <c r="T473" s="30">
        <f t="shared" si="22"/>
        <v>1.5487524912989278E-3</v>
      </c>
    </row>
    <row r="474" spans="1:20">
      <c r="A474" s="14">
        <v>41565</v>
      </c>
      <c r="B474" s="13">
        <v>118.32</v>
      </c>
      <c r="C474" s="13">
        <v>118.349998</v>
      </c>
      <c r="D474" s="13">
        <v>116.629997</v>
      </c>
      <c r="E474" s="13">
        <v>117.639999</v>
      </c>
      <c r="F474" s="13">
        <v>2727100</v>
      </c>
      <c r="G474" s="13">
        <v>109.864591</v>
      </c>
      <c r="H474" s="21">
        <f t="shared" si="23"/>
        <v>-5.256502640139573E-3</v>
      </c>
      <c r="I474" s="30">
        <f t="shared" si="21"/>
        <v>-5.256502640139573E-3</v>
      </c>
      <c r="S474" s="37">
        <v>2019.420044</v>
      </c>
      <c r="T474" s="30">
        <f t="shared" si="22"/>
        <v>1.3334893185903807E-2</v>
      </c>
    </row>
    <row r="475" spans="1:20">
      <c r="A475" s="14">
        <v>41568</v>
      </c>
      <c r="B475" s="13">
        <v>117.410004</v>
      </c>
      <c r="C475" s="13">
        <v>117.5</v>
      </c>
      <c r="D475" s="13">
        <v>116.75</v>
      </c>
      <c r="E475" s="13">
        <v>117.379997</v>
      </c>
      <c r="F475" s="13">
        <v>1454600</v>
      </c>
      <c r="G475" s="13">
        <v>109.621774</v>
      </c>
      <c r="H475" s="21">
        <f t="shared" si="23"/>
        <v>-2.2125939263759639E-3</v>
      </c>
      <c r="I475" s="30">
        <f t="shared" si="21"/>
        <v>-2.2125939263759639E-3</v>
      </c>
      <c r="S475" s="37">
        <v>1992.670044</v>
      </c>
      <c r="T475" s="30">
        <f t="shared" si="22"/>
        <v>-9.2909032101848917E-3</v>
      </c>
    </row>
    <row r="476" spans="1:20">
      <c r="A476" s="14">
        <v>41569</v>
      </c>
      <c r="B476" s="13">
        <v>117.18</v>
      </c>
      <c r="C476" s="13">
        <v>118.889999</v>
      </c>
      <c r="D476" s="13">
        <v>117.089996</v>
      </c>
      <c r="E476" s="13">
        <v>117.80999799999999</v>
      </c>
      <c r="F476" s="13">
        <v>1386000</v>
      </c>
      <c r="G476" s="13">
        <v>110.023353</v>
      </c>
      <c r="H476" s="21">
        <f t="shared" si="23"/>
        <v>3.656620594683972E-3</v>
      </c>
      <c r="I476" s="30">
        <f t="shared" si="21"/>
        <v>3.656620594683972E-3</v>
      </c>
      <c r="S476" s="37">
        <v>2011.2700199999999</v>
      </c>
      <c r="T476" s="30">
        <f t="shared" si="22"/>
        <v>-5.8300285881662875E-3</v>
      </c>
    </row>
    <row r="477" spans="1:20">
      <c r="A477" s="14">
        <v>41570</v>
      </c>
      <c r="B477" s="13">
        <v>117.25</v>
      </c>
      <c r="C477" s="13">
        <v>118.029999</v>
      </c>
      <c r="D477" s="13">
        <v>117.019997</v>
      </c>
      <c r="E477" s="13">
        <v>117.160004</v>
      </c>
      <c r="F477" s="13">
        <v>1183200</v>
      </c>
      <c r="G477" s="13">
        <v>109.416321</v>
      </c>
      <c r="H477" s="21">
        <f t="shared" si="23"/>
        <v>-5.5325779276107932E-3</v>
      </c>
      <c r="I477" s="30">
        <f t="shared" si="21"/>
        <v>-5.5325779276107932E-3</v>
      </c>
      <c r="S477" s="37">
        <v>2023.030029</v>
      </c>
      <c r="T477" s="30">
        <f t="shared" si="22"/>
        <v>-2.5818856981186258E-3</v>
      </c>
    </row>
    <row r="478" spans="1:20">
      <c r="A478" s="14">
        <v>41571</v>
      </c>
      <c r="B478" s="13">
        <v>115.540001</v>
      </c>
      <c r="C478" s="13">
        <v>116.800003</v>
      </c>
      <c r="D478" s="13">
        <v>115.18</v>
      </c>
      <c r="E478" s="13">
        <v>116.239998</v>
      </c>
      <c r="F478" s="13">
        <v>2250100</v>
      </c>
      <c r="G478" s="13">
        <v>108.557123</v>
      </c>
      <c r="H478" s="21">
        <f t="shared" si="23"/>
        <v>-7.883551630745252E-3</v>
      </c>
      <c r="I478" s="30">
        <f t="shared" si="21"/>
        <v>-7.883551630745252E-3</v>
      </c>
      <c r="S478" s="37">
        <v>2028.26001</v>
      </c>
      <c r="T478" s="30">
        <f t="shared" si="22"/>
        <v>-8.1266169265894958E-3</v>
      </c>
    </row>
    <row r="479" spans="1:20">
      <c r="A479" s="14">
        <v>41572</v>
      </c>
      <c r="B479" s="13">
        <v>115.970001</v>
      </c>
      <c r="C479" s="13">
        <v>116.459999</v>
      </c>
      <c r="D479" s="13">
        <v>115.290001</v>
      </c>
      <c r="E479" s="13">
        <v>116.44000200000001</v>
      </c>
      <c r="F479" s="13">
        <v>1840100</v>
      </c>
      <c r="G479" s="13">
        <v>108.743908</v>
      </c>
      <c r="H479" s="21">
        <f t="shared" si="23"/>
        <v>1.7191363072961044E-3</v>
      </c>
      <c r="I479" s="30">
        <f t="shared" si="21"/>
        <v>1.7191363072961044E-3</v>
      </c>
      <c r="S479" s="37">
        <v>2044.8100589999999</v>
      </c>
      <c r="T479" s="30">
        <f t="shared" si="22"/>
        <v>-8.4393221529863015E-3</v>
      </c>
    </row>
    <row r="480" spans="1:20">
      <c r="A480" s="14">
        <v>41575</v>
      </c>
      <c r="B480" s="13">
        <v>116.199997</v>
      </c>
      <c r="C480" s="13">
        <v>118.290001</v>
      </c>
      <c r="D480" s="13">
        <v>116.199997</v>
      </c>
      <c r="E480" s="13">
        <v>117.349998</v>
      </c>
      <c r="F480" s="13">
        <v>1802400</v>
      </c>
      <c r="G480" s="13">
        <v>109.59375799999999</v>
      </c>
      <c r="H480" s="21">
        <f t="shared" si="23"/>
        <v>7.7847703284120891E-3</v>
      </c>
      <c r="I480" s="30">
        <f t="shared" si="21"/>
        <v>7.7847703284120891E-3</v>
      </c>
      <c r="S480" s="37">
        <v>2062.139893</v>
      </c>
      <c r="T480" s="30">
        <f t="shared" si="22"/>
        <v>1.773016853612145E-2</v>
      </c>
    </row>
    <row r="481" spans="1:20">
      <c r="A481" s="14">
        <v>41576</v>
      </c>
      <c r="B481" s="13">
        <v>117.66999800000001</v>
      </c>
      <c r="C481" s="13">
        <v>118.989998</v>
      </c>
      <c r="D481" s="13">
        <v>117.370003</v>
      </c>
      <c r="E481" s="13">
        <v>118.75</v>
      </c>
      <c r="F481" s="13">
        <v>1881000</v>
      </c>
      <c r="G481" s="13">
        <v>110.90122599999999</v>
      </c>
      <c r="H481" s="21">
        <f t="shared" si="23"/>
        <v>1.1859528962411598E-2</v>
      </c>
      <c r="I481" s="30">
        <f t="shared" si="21"/>
        <v>1.1859528962411598E-2</v>
      </c>
      <c r="S481" s="37">
        <v>2025.900024</v>
      </c>
      <c r="T481" s="30">
        <f t="shared" si="22"/>
        <v>1.1562735816043841E-2</v>
      </c>
    </row>
    <row r="482" spans="1:20">
      <c r="A482" s="14">
        <v>41577</v>
      </c>
      <c r="B482" s="13">
        <v>118.589996</v>
      </c>
      <c r="C482" s="13">
        <v>118.900002</v>
      </c>
      <c r="D482" s="13">
        <v>117.209999</v>
      </c>
      <c r="E482" s="13">
        <v>117.760002</v>
      </c>
      <c r="F482" s="13">
        <v>1108600</v>
      </c>
      <c r="G482" s="13">
        <v>109.976662</v>
      </c>
      <c r="H482" s="21">
        <f t="shared" si="23"/>
        <v>-8.3717696535593016E-3</v>
      </c>
      <c r="I482" s="30">
        <f t="shared" si="21"/>
        <v>-8.3717696535593016E-3</v>
      </c>
      <c r="S482" s="37">
        <v>2002.6099850000001</v>
      </c>
      <c r="T482" s="30">
        <f t="shared" si="22"/>
        <v>-8.9332548391871259E-3</v>
      </c>
    </row>
    <row r="483" spans="1:20">
      <c r="A483" s="14">
        <v>41578</v>
      </c>
      <c r="B483" s="13">
        <v>117.860001</v>
      </c>
      <c r="C483" s="13">
        <v>118.599998</v>
      </c>
      <c r="D483" s="13">
        <v>117.470001</v>
      </c>
      <c r="E483" s="13">
        <v>118</v>
      </c>
      <c r="F483" s="13">
        <v>1587700</v>
      </c>
      <c r="G483" s="13">
        <v>110.20079800000001</v>
      </c>
      <c r="H483" s="21">
        <f t="shared" si="23"/>
        <v>2.0359584257414148E-3</v>
      </c>
      <c r="I483" s="30">
        <f t="shared" si="21"/>
        <v>2.0359584257414148E-3</v>
      </c>
      <c r="S483" s="37">
        <v>2020.579956</v>
      </c>
      <c r="T483" s="30">
        <f t="shared" si="22"/>
        <v>-1.8447213476145048E-2</v>
      </c>
    </row>
    <row r="484" spans="1:20">
      <c r="A484" s="14">
        <v>41579</v>
      </c>
      <c r="B484" s="13">
        <v>118.709999</v>
      </c>
      <c r="C484" s="13">
        <v>119.800003</v>
      </c>
      <c r="D484" s="13">
        <v>118.550003</v>
      </c>
      <c r="E484" s="13">
        <v>119.620003</v>
      </c>
      <c r="F484" s="13">
        <v>2185100</v>
      </c>
      <c r="G484" s="13">
        <v>111.71372599999999</v>
      </c>
      <c r="H484" s="21">
        <f t="shared" si="23"/>
        <v>1.3635443175361495E-2</v>
      </c>
      <c r="I484" s="30">
        <f t="shared" si="21"/>
        <v>1.3635443175361495E-2</v>
      </c>
      <c r="S484" s="37">
        <v>2058.1999510000001</v>
      </c>
      <c r="T484" s="30">
        <f t="shared" si="22"/>
        <v>-3.4002138968464108E-4</v>
      </c>
    </row>
    <row r="485" spans="1:20">
      <c r="A485" s="14">
        <v>41582</v>
      </c>
      <c r="B485" s="13">
        <v>120</v>
      </c>
      <c r="C485" s="13">
        <v>120.400002</v>
      </c>
      <c r="D485" s="13">
        <v>119.260002</v>
      </c>
      <c r="E485" s="13">
        <v>120.339996</v>
      </c>
      <c r="F485" s="13">
        <v>1588900</v>
      </c>
      <c r="G485" s="13">
        <v>112.386132</v>
      </c>
      <c r="H485" s="21">
        <f t="shared" si="23"/>
        <v>6.0009678173701632E-3</v>
      </c>
      <c r="I485" s="30">
        <f t="shared" si="21"/>
        <v>6.0009678173701632E-3</v>
      </c>
      <c r="S485" s="37">
        <v>2058.8999020000001</v>
      </c>
      <c r="T485" s="30">
        <f t="shared" si="22"/>
        <v>-1.0364383893445015E-2</v>
      </c>
    </row>
    <row r="486" spans="1:20">
      <c r="A486" s="14">
        <v>41583</v>
      </c>
      <c r="B486" s="13">
        <v>120.150002</v>
      </c>
      <c r="C486" s="13">
        <v>120.43</v>
      </c>
      <c r="D486" s="13">
        <v>119.099998</v>
      </c>
      <c r="E486" s="13">
        <v>120.129997</v>
      </c>
      <c r="F486" s="13">
        <v>1419700</v>
      </c>
      <c r="G486" s="13">
        <v>112.19001299999999</v>
      </c>
      <c r="H486" s="21">
        <f t="shared" si="23"/>
        <v>-1.7465706329159196E-3</v>
      </c>
      <c r="I486" s="30">
        <f t="shared" si="21"/>
        <v>-1.7465706329159196E-3</v>
      </c>
      <c r="S486" s="37">
        <v>2080.3500979999999</v>
      </c>
      <c r="T486" s="30">
        <f t="shared" si="22"/>
        <v>-4.9005926973648417E-3</v>
      </c>
    </row>
    <row r="487" spans="1:20">
      <c r="A487" s="14">
        <v>41584</v>
      </c>
      <c r="B487" s="13">
        <v>120.44000200000001</v>
      </c>
      <c r="C487" s="13">
        <v>124.55999799999999</v>
      </c>
      <c r="D487" s="13">
        <v>120.32</v>
      </c>
      <c r="E487" s="13">
        <v>124.07</v>
      </c>
      <c r="F487" s="13">
        <v>3059000</v>
      </c>
      <c r="G487" s="13">
        <v>115.869601</v>
      </c>
      <c r="H487" s="21">
        <f t="shared" si="23"/>
        <v>3.2271451057037125E-2</v>
      </c>
      <c r="I487" s="30">
        <f t="shared" si="21"/>
        <v>3.2271451057037125E-2</v>
      </c>
      <c r="S487" s="37">
        <v>2090.570068</v>
      </c>
      <c r="T487" s="30">
        <f t="shared" si="22"/>
        <v>8.6140303177227714E-4</v>
      </c>
    </row>
    <row r="488" spans="1:20">
      <c r="A488" s="14">
        <v>41585</v>
      </c>
      <c r="B488" s="13">
        <v>124.739998</v>
      </c>
      <c r="C488" s="13">
        <v>124.739998</v>
      </c>
      <c r="D488" s="13">
        <v>122.510002</v>
      </c>
      <c r="E488" s="13">
        <v>122.779999</v>
      </c>
      <c r="F488" s="13">
        <v>2459500</v>
      </c>
      <c r="G488" s="13">
        <v>114.664863</v>
      </c>
      <c r="H488" s="21">
        <f t="shared" si="23"/>
        <v>-1.0451790558345239E-2</v>
      </c>
      <c r="I488" s="30">
        <f t="shared" si="21"/>
        <v>-1.0451790558345239E-2</v>
      </c>
      <c r="S488" s="37">
        <v>2088.7700199999999</v>
      </c>
      <c r="T488" s="30">
        <f t="shared" si="22"/>
        <v>3.3041101164722553E-3</v>
      </c>
    </row>
    <row r="489" spans="1:20">
      <c r="A489" s="14">
        <v>41586</v>
      </c>
      <c r="B489" s="13">
        <v>122.209999</v>
      </c>
      <c r="C489" s="13">
        <v>122.889999</v>
      </c>
      <c r="D489" s="13">
        <v>121.120003</v>
      </c>
      <c r="E489" s="13">
        <v>122.779999</v>
      </c>
      <c r="F489" s="13">
        <v>2314300</v>
      </c>
      <c r="G489" s="13">
        <v>114.664863</v>
      </c>
      <c r="H489" s="21">
        <f t="shared" si="23"/>
        <v>0</v>
      </c>
      <c r="I489" s="30">
        <f t="shared" si="21"/>
        <v>0</v>
      </c>
      <c r="S489" s="37">
        <v>2081.8798830000001</v>
      </c>
      <c r="T489" s="30">
        <f t="shared" si="22"/>
        <v>-1.3930621104517706E-4</v>
      </c>
    </row>
    <row r="490" spans="1:20">
      <c r="A490" s="14">
        <v>41589</v>
      </c>
      <c r="B490" s="13">
        <v>122.739998</v>
      </c>
      <c r="C490" s="13">
        <v>123.66999800000001</v>
      </c>
      <c r="D490" s="13">
        <v>122.099998</v>
      </c>
      <c r="E490" s="13">
        <v>123.019997</v>
      </c>
      <c r="F490" s="13">
        <v>1275700</v>
      </c>
      <c r="G490" s="13">
        <v>114.888998</v>
      </c>
      <c r="H490" s="21">
        <f t="shared" si="23"/>
        <v>1.9527885111552024E-3</v>
      </c>
      <c r="I490" s="30">
        <f t="shared" si="21"/>
        <v>1.9527885111552024E-3</v>
      </c>
      <c r="S490" s="37">
        <v>2082.169922</v>
      </c>
      <c r="T490" s="30">
        <f t="shared" si="22"/>
        <v>1.7448387198071571E-3</v>
      </c>
    </row>
    <row r="491" spans="1:20">
      <c r="A491" s="14">
        <v>41590</v>
      </c>
      <c r="B491" s="13">
        <v>121.610001</v>
      </c>
      <c r="C491" s="13">
        <v>122.730003</v>
      </c>
      <c r="D491" s="13">
        <v>121.519997</v>
      </c>
      <c r="E491" s="13">
        <v>122.449997</v>
      </c>
      <c r="F491" s="13">
        <v>1588000</v>
      </c>
      <c r="G491" s="13">
        <v>114.356672</v>
      </c>
      <c r="H491" s="21">
        <f t="shared" si="23"/>
        <v>-4.6441614951976051E-3</v>
      </c>
      <c r="I491" s="30">
        <f t="shared" si="21"/>
        <v>-4.6441614951976051E-3</v>
      </c>
      <c r="S491" s="37">
        <v>2078.540039</v>
      </c>
      <c r="T491" s="30">
        <f t="shared" si="22"/>
        <v>3.8032226158686553E-3</v>
      </c>
    </row>
    <row r="492" spans="1:20">
      <c r="A492" s="14">
        <v>41591</v>
      </c>
      <c r="B492" s="13">
        <v>121.910004</v>
      </c>
      <c r="C492" s="13">
        <v>123.16999800000001</v>
      </c>
      <c r="D492" s="13">
        <v>121.599998</v>
      </c>
      <c r="E492" s="13">
        <v>123.16999800000001</v>
      </c>
      <c r="F492" s="13">
        <v>1679300</v>
      </c>
      <c r="G492" s="13">
        <v>115.32103499999999</v>
      </c>
      <c r="H492" s="21">
        <f t="shared" si="23"/>
        <v>8.3975818095695272E-3</v>
      </c>
      <c r="I492" s="30">
        <f t="shared" si="21"/>
        <v>8.3975818095695272E-3</v>
      </c>
      <c r="S492" s="37">
        <v>2070.6499020000001</v>
      </c>
      <c r="T492" s="30">
        <f t="shared" si="22"/>
        <v>4.5596380288210562E-3</v>
      </c>
    </row>
    <row r="493" spans="1:20">
      <c r="A493" s="14">
        <v>41592</v>
      </c>
      <c r="B493" s="13">
        <v>123.389999</v>
      </c>
      <c r="C493" s="13">
        <v>124.05999799999999</v>
      </c>
      <c r="D493" s="13">
        <v>122.849998</v>
      </c>
      <c r="E493" s="13">
        <v>123.739998</v>
      </c>
      <c r="F493" s="13">
        <v>1488000</v>
      </c>
      <c r="G493" s="13">
        <v>115.85471099999999</v>
      </c>
      <c r="H493" s="21">
        <f t="shared" si="23"/>
        <v>4.6170669482279098E-3</v>
      </c>
      <c r="I493" s="30">
        <f t="shared" si="21"/>
        <v>4.6170669482279098E-3</v>
      </c>
      <c r="S493" s="37">
        <v>2061.2299800000001</v>
      </c>
      <c r="T493" s="30">
        <f t="shared" si="22"/>
        <v>2.3731374483640814E-2</v>
      </c>
    </row>
    <row r="494" spans="1:20">
      <c r="A494" s="14">
        <v>41593</v>
      </c>
      <c r="B494" s="13">
        <v>123.660004</v>
      </c>
      <c r="C494" s="13">
        <v>124.69000200000001</v>
      </c>
      <c r="D494" s="13">
        <v>123.389999</v>
      </c>
      <c r="E494" s="13">
        <v>124.290001</v>
      </c>
      <c r="F494" s="13">
        <v>1784200</v>
      </c>
      <c r="G494" s="13">
        <v>116.369666</v>
      </c>
      <c r="H494" s="21">
        <f t="shared" si="23"/>
        <v>4.4349852561597104E-3</v>
      </c>
      <c r="I494" s="30">
        <f t="shared" si="21"/>
        <v>4.4349852561597104E-3</v>
      </c>
      <c r="S494" s="37">
        <v>2012.8900149999999</v>
      </c>
      <c r="T494" s="30">
        <f t="shared" si="22"/>
        <v>2.0148073536758092E-2</v>
      </c>
    </row>
    <row r="495" spans="1:20">
      <c r="A495" s="14">
        <v>41596</v>
      </c>
      <c r="B495" s="13">
        <v>124.660004</v>
      </c>
      <c r="C495" s="13">
        <v>124.660004</v>
      </c>
      <c r="D495" s="13">
        <v>122.91999800000001</v>
      </c>
      <c r="E495" s="13">
        <v>123.30999799999999</v>
      </c>
      <c r="F495" s="13">
        <v>1327600</v>
      </c>
      <c r="G495" s="13">
        <v>115.452113</v>
      </c>
      <c r="H495" s="21">
        <f t="shared" si="23"/>
        <v>-7.9160620319428682E-3</v>
      </c>
      <c r="I495" s="30">
        <f t="shared" si="21"/>
        <v>-7.9160620319428682E-3</v>
      </c>
      <c r="S495" s="37">
        <v>1972.73999</v>
      </c>
      <c r="T495" s="30">
        <f t="shared" si="22"/>
        <v>-8.5252600430867614E-3</v>
      </c>
    </row>
    <row r="496" spans="1:20">
      <c r="A496" s="14">
        <v>41597</v>
      </c>
      <c r="B496" s="13">
        <v>123.540001</v>
      </c>
      <c r="C496" s="13">
        <v>124.099998</v>
      </c>
      <c r="D496" s="13">
        <v>123.120003</v>
      </c>
      <c r="E496" s="13">
        <v>123.629997</v>
      </c>
      <c r="F496" s="13">
        <v>1233600</v>
      </c>
      <c r="G496" s="13">
        <v>115.751721</v>
      </c>
      <c r="H496" s="21">
        <f t="shared" si="23"/>
        <v>2.5917231779666616E-3</v>
      </c>
      <c r="I496" s="30">
        <f t="shared" si="21"/>
        <v>2.5917231779666616E-3</v>
      </c>
      <c r="S496" s="37">
        <v>1989.630005</v>
      </c>
      <c r="T496" s="30">
        <f t="shared" si="22"/>
        <v>-6.3627861855108849E-3</v>
      </c>
    </row>
    <row r="497" spans="1:20">
      <c r="A497" s="14">
        <v>41598</v>
      </c>
      <c r="B497" s="13">
        <v>124</v>
      </c>
      <c r="C497" s="13">
        <v>124.209999</v>
      </c>
      <c r="D497" s="13">
        <v>122.43</v>
      </c>
      <c r="E497" s="13">
        <v>122.760002</v>
      </c>
      <c r="F497" s="13">
        <v>1135900</v>
      </c>
      <c r="G497" s="13">
        <v>114.937166</v>
      </c>
      <c r="H497" s="21">
        <f t="shared" si="23"/>
        <v>-7.0619646731686818E-3</v>
      </c>
      <c r="I497" s="30">
        <f t="shared" si="21"/>
        <v>-7.0619646731686818E-3</v>
      </c>
      <c r="S497" s="37">
        <v>2002.329956</v>
      </c>
      <c r="T497" s="30">
        <f t="shared" si="22"/>
        <v>-1.6346465792101281E-2</v>
      </c>
    </row>
    <row r="498" spans="1:20">
      <c r="A498" s="14">
        <v>41599</v>
      </c>
      <c r="B498" s="13">
        <v>122.949997</v>
      </c>
      <c r="C498" s="13">
        <v>124.199997</v>
      </c>
      <c r="D498" s="13">
        <v>122.30999799999999</v>
      </c>
      <c r="E498" s="13">
        <v>123.889999</v>
      </c>
      <c r="F498" s="13">
        <v>1164200</v>
      </c>
      <c r="G498" s="13">
        <v>115.995154</v>
      </c>
      <c r="H498" s="21">
        <f t="shared" si="23"/>
        <v>9.162817938476708E-3</v>
      </c>
      <c r="I498" s="30">
        <f t="shared" si="21"/>
        <v>9.162817938476708E-3</v>
      </c>
      <c r="S498" s="37">
        <v>2035.329956</v>
      </c>
      <c r="T498" s="30">
        <f t="shared" si="22"/>
        <v>4.5254337712382214E-3</v>
      </c>
    </row>
    <row r="499" spans="1:20">
      <c r="A499" s="14">
        <v>41600</v>
      </c>
      <c r="B499" s="13">
        <v>124.260002</v>
      </c>
      <c r="C499" s="13">
        <v>125.349998</v>
      </c>
      <c r="D499" s="13">
        <v>124</v>
      </c>
      <c r="E499" s="13">
        <v>125.209999</v>
      </c>
      <c r="F499" s="13">
        <v>1502000</v>
      </c>
      <c r="G499" s="13">
        <v>117.231037</v>
      </c>
      <c r="H499" s="21">
        <f t="shared" si="23"/>
        <v>1.0598248531521189E-2</v>
      </c>
      <c r="I499" s="30">
        <f t="shared" si="21"/>
        <v>1.0598248531521189E-2</v>
      </c>
      <c r="S499" s="37">
        <v>2026.1400149999999</v>
      </c>
      <c r="T499" s="30">
        <f t="shared" si="22"/>
        <v>-1.6486120835066051E-2</v>
      </c>
    </row>
    <row r="500" spans="1:20">
      <c r="A500" s="14">
        <v>41603</v>
      </c>
      <c r="B500" s="13">
        <v>125.66999800000001</v>
      </c>
      <c r="C500" s="13">
        <v>126.120003</v>
      </c>
      <c r="D500" s="13">
        <v>124.900002</v>
      </c>
      <c r="E500" s="13">
        <v>125.16999800000001</v>
      </c>
      <c r="F500" s="13">
        <v>1391900</v>
      </c>
      <c r="G500" s="13">
        <v>117.193585</v>
      </c>
      <c r="H500" s="21">
        <f t="shared" si="23"/>
        <v>-3.1952275319132456E-4</v>
      </c>
      <c r="I500" s="30">
        <f t="shared" si="21"/>
        <v>-3.1952275319132456E-4</v>
      </c>
      <c r="S500" s="37">
        <v>2059.820068</v>
      </c>
      <c r="T500" s="30">
        <f t="shared" si="22"/>
        <v>-2.3785219748231713E-4</v>
      </c>
    </row>
    <row r="501" spans="1:20">
      <c r="A501" s="14">
        <v>41604</v>
      </c>
      <c r="B501" s="13">
        <v>125.209999</v>
      </c>
      <c r="C501" s="13">
        <v>126.120003</v>
      </c>
      <c r="D501" s="13">
        <v>125.040001</v>
      </c>
      <c r="E501" s="13">
        <v>125.18</v>
      </c>
      <c r="F501" s="13">
        <v>1597700</v>
      </c>
      <c r="G501" s="13">
        <v>117.20295</v>
      </c>
      <c r="H501" s="21">
        <f t="shared" si="23"/>
        <v>7.9907324611094683E-5</v>
      </c>
      <c r="I501" s="30">
        <f t="shared" si="21"/>
        <v>7.9907324611094683E-5</v>
      </c>
      <c r="S501" s="37">
        <v>2060.3100589999999</v>
      </c>
      <c r="T501" s="30">
        <f t="shared" si="22"/>
        <v>-7.2830218621909391E-3</v>
      </c>
    </row>
    <row r="502" spans="1:20">
      <c r="A502" s="14">
        <v>41605</v>
      </c>
      <c r="B502" s="13">
        <v>125.650002</v>
      </c>
      <c r="C502" s="13">
        <v>125.889999</v>
      </c>
      <c r="D502" s="13">
        <v>125.199997</v>
      </c>
      <c r="E502" s="13">
        <v>125.379997</v>
      </c>
      <c r="F502" s="13">
        <v>873400</v>
      </c>
      <c r="G502" s="13">
        <v>117.390202</v>
      </c>
      <c r="H502" s="21">
        <f t="shared" si="23"/>
        <v>1.5963981742095382E-3</v>
      </c>
      <c r="I502" s="30">
        <f t="shared" si="21"/>
        <v>1.5963981742095382E-3</v>
      </c>
      <c r="S502" s="37">
        <v>2075.3701169999999</v>
      </c>
      <c r="T502" s="30">
        <f t="shared" si="22"/>
        <v>1.6638314482451343E-3</v>
      </c>
    </row>
    <row r="503" spans="1:20">
      <c r="A503" s="14">
        <v>41607</v>
      </c>
      <c r="B503" s="13">
        <v>125.699997</v>
      </c>
      <c r="C503" s="13">
        <v>126.029999</v>
      </c>
      <c r="D503" s="13">
        <v>125.139999</v>
      </c>
      <c r="E503" s="13">
        <v>125.43</v>
      </c>
      <c r="F503" s="13">
        <v>725400</v>
      </c>
      <c r="G503" s="13">
        <v>117.43701900000001</v>
      </c>
      <c r="H503" s="21">
        <f t="shared" si="23"/>
        <v>3.9873572084976329E-4</v>
      </c>
      <c r="I503" s="30">
        <f t="shared" si="21"/>
        <v>3.9873572084976329E-4</v>
      </c>
      <c r="S503" s="37">
        <v>2071.919922</v>
      </c>
      <c r="T503" s="30">
        <f t="shared" si="22"/>
        <v>-1.162571611194858E-3</v>
      </c>
    </row>
    <row r="504" spans="1:20">
      <c r="A504" s="14">
        <v>41610</v>
      </c>
      <c r="B504" s="13">
        <v>125.660004</v>
      </c>
      <c r="C504" s="13">
        <v>125.69000200000001</v>
      </c>
      <c r="D504" s="13">
        <v>123.449997</v>
      </c>
      <c r="E504" s="13">
        <v>123.69000200000001</v>
      </c>
      <c r="F504" s="13">
        <v>1444900</v>
      </c>
      <c r="G504" s="13">
        <v>115.807902</v>
      </c>
      <c r="H504" s="21">
        <f t="shared" si="23"/>
        <v>-1.3969380216926315E-2</v>
      </c>
      <c r="I504" s="30">
        <f t="shared" si="21"/>
        <v>-1.3969380216926315E-2</v>
      </c>
      <c r="S504" s="37">
        <v>2074.330078</v>
      </c>
      <c r="T504" s="30">
        <f t="shared" si="22"/>
        <v>3.7576736905965669E-3</v>
      </c>
    </row>
    <row r="505" spans="1:20">
      <c r="A505" s="14">
        <v>41611</v>
      </c>
      <c r="B505" s="13">
        <v>123.720001</v>
      </c>
      <c r="C505" s="13">
        <v>123.970001</v>
      </c>
      <c r="D505" s="13">
        <v>122.970001</v>
      </c>
      <c r="E505" s="13">
        <v>123.82</v>
      </c>
      <c r="F505" s="13">
        <v>1767900</v>
      </c>
      <c r="G505" s="13">
        <v>115.929615</v>
      </c>
      <c r="H505" s="21">
        <f t="shared" si="23"/>
        <v>1.050438554511081E-3</v>
      </c>
      <c r="I505" s="30">
        <f t="shared" si="21"/>
        <v>1.050438554511081E-3</v>
      </c>
      <c r="S505" s="37">
        <v>2066.5500489999999</v>
      </c>
      <c r="T505" s="30">
        <f t="shared" si="22"/>
        <v>6.3641670398569801E-3</v>
      </c>
    </row>
    <row r="506" spans="1:20">
      <c r="A506" s="14">
        <v>41612</v>
      </c>
      <c r="B506" s="13">
        <v>123.260002</v>
      </c>
      <c r="C506" s="13">
        <v>124.459999</v>
      </c>
      <c r="D506" s="13">
        <v>122.360001</v>
      </c>
      <c r="E506" s="13">
        <v>122.970001</v>
      </c>
      <c r="F506" s="13">
        <v>1644000</v>
      </c>
      <c r="G506" s="13">
        <v>115.13378299999999</v>
      </c>
      <c r="H506" s="21">
        <f t="shared" si="23"/>
        <v>-6.8884570537271787E-3</v>
      </c>
      <c r="I506" s="30">
        <f t="shared" si="21"/>
        <v>-6.8884570537271787E-3</v>
      </c>
      <c r="S506" s="37">
        <v>2053.4399410000001</v>
      </c>
      <c r="T506" s="30">
        <f t="shared" si="22"/>
        <v>-6.8527897391607124E-3</v>
      </c>
    </row>
    <row r="507" spans="1:20">
      <c r="A507" s="14">
        <v>41613</v>
      </c>
      <c r="B507" s="13">
        <v>121.5</v>
      </c>
      <c r="C507" s="13">
        <v>122.349998</v>
      </c>
      <c r="D507" s="13">
        <v>120.5</v>
      </c>
      <c r="E507" s="13">
        <v>120.949997</v>
      </c>
      <c r="F507" s="13">
        <v>3329000</v>
      </c>
      <c r="G507" s="13">
        <v>113.242502</v>
      </c>
      <c r="H507" s="21">
        <f t="shared" si="23"/>
        <v>-1.6563227987706895E-2</v>
      </c>
      <c r="I507" s="30">
        <f t="shared" si="21"/>
        <v>-1.6563227987706895E-2</v>
      </c>
      <c r="S507" s="37">
        <v>2067.5600589999999</v>
      </c>
      <c r="T507" s="30">
        <f t="shared" si="22"/>
        <v>-2.5456643802205699E-3</v>
      </c>
    </row>
    <row r="508" spans="1:20">
      <c r="A508" s="14">
        <v>41614</v>
      </c>
      <c r="B508" s="13">
        <v>122</v>
      </c>
      <c r="C508" s="13">
        <v>122.150002</v>
      </c>
      <c r="D508" s="13">
        <v>121.019997</v>
      </c>
      <c r="E508" s="13">
        <v>122.05999799999999</v>
      </c>
      <c r="F508" s="13">
        <v>1734800</v>
      </c>
      <c r="G508" s="13">
        <v>114.281769</v>
      </c>
      <c r="H508" s="21">
        <f t="shared" si="23"/>
        <v>9.1355021009308854E-3</v>
      </c>
      <c r="I508" s="30">
        <f t="shared" si="21"/>
        <v>9.1355021009308854E-3</v>
      </c>
      <c r="S508" s="37">
        <v>2072.830078</v>
      </c>
      <c r="T508" s="30">
        <f t="shared" si="22"/>
        <v>2.8020525549233778E-3</v>
      </c>
    </row>
    <row r="509" spans="1:20">
      <c r="A509" s="14">
        <v>41617</v>
      </c>
      <c r="B509" s="13">
        <v>122.82</v>
      </c>
      <c r="C509" s="13">
        <v>122.839996</v>
      </c>
      <c r="D509" s="13">
        <v>121.379997</v>
      </c>
      <c r="E509" s="13">
        <v>121.660004</v>
      </c>
      <c r="F509" s="13">
        <v>2192500</v>
      </c>
      <c r="G509" s="13">
        <v>113.907264</v>
      </c>
      <c r="H509" s="21">
        <f t="shared" si="23"/>
        <v>-3.2824131057198835E-3</v>
      </c>
      <c r="I509" s="30">
        <f t="shared" si="21"/>
        <v>-3.2824131057198835E-3</v>
      </c>
      <c r="S509" s="37">
        <v>2067.030029</v>
      </c>
      <c r="T509" s="30">
        <f t="shared" si="22"/>
        <v>-1.1506915591880367E-3</v>
      </c>
    </row>
    <row r="510" spans="1:20">
      <c r="A510" s="14">
        <v>41618</v>
      </c>
      <c r="B510" s="13">
        <v>121.19000200000001</v>
      </c>
      <c r="C510" s="13">
        <v>121.480003</v>
      </c>
      <c r="D510" s="13">
        <v>119.970001</v>
      </c>
      <c r="E510" s="13">
        <v>120.040001</v>
      </c>
      <c r="F510" s="13">
        <v>3163300</v>
      </c>
      <c r="G510" s="13">
        <v>112.390495</v>
      </c>
      <c r="H510" s="21">
        <f t="shared" si="23"/>
        <v>-1.3405273834112283E-2</v>
      </c>
      <c r="I510" s="30">
        <f t="shared" si="21"/>
        <v>-1.3405273834112283E-2</v>
      </c>
      <c r="S510" s="37">
        <v>2069.4099120000001</v>
      </c>
      <c r="T510" s="30">
        <f t="shared" si="22"/>
        <v>2.8599297608858914E-3</v>
      </c>
    </row>
    <row r="511" spans="1:20">
      <c r="A511" s="14">
        <v>41619</v>
      </c>
      <c r="B511" s="13">
        <v>118.099998</v>
      </c>
      <c r="C511" s="13">
        <v>120.300003</v>
      </c>
      <c r="D511" s="13">
        <v>116.970001</v>
      </c>
      <c r="E511" s="13">
        <v>118.57</v>
      </c>
      <c r="F511" s="13">
        <v>6113600</v>
      </c>
      <c r="G511" s="13">
        <v>111.01416999999999</v>
      </c>
      <c r="H511" s="21">
        <f t="shared" si="23"/>
        <v>-1.2321519004463403E-2</v>
      </c>
      <c r="I511" s="30">
        <f t="shared" si="21"/>
        <v>-1.2321519004463403E-2</v>
      </c>
      <c r="S511" s="37">
        <v>2063.5</v>
      </c>
      <c r="T511" s="30">
        <f t="shared" si="22"/>
        <v>5.2232126037382535E-3</v>
      </c>
    </row>
    <row r="512" spans="1:20">
      <c r="A512" s="14">
        <v>41620</v>
      </c>
      <c r="B512" s="13">
        <v>118.519997</v>
      </c>
      <c r="C512" s="13">
        <v>119.400002</v>
      </c>
      <c r="D512" s="13">
        <v>118.099998</v>
      </c>
      <c r="E512" s="13">
        <v>118.220001</v>
      </c>
      <c r="F512" s="13">
        <v>2023600</v>
      </c>
      <c r="G512" s="13">
        <v>110.686475</v>
      </c>
      <c r="H512" s="21">
        <f t="shared" si="23"/>
        <v>-2.9561956271834063E-3</v>
      </c>
      <c r="I512" s="30">
        <f t="shared" si="21"/>
        <v>-2.9561956271834063E-3</v>
      </c>
      <c r="S512" s="37">
        <v>2052.75</v>
      </c>
      <c r="T512" s="30">
        <f t="shared" si="22"/>
        <v>1.9651638682952766E-3</v>
      </c>
    </row>
    <row r="513" spans="1:20">
      <c r="A513" s="14">
        <v>41621</v>
      </c>
      <c r="B513" s="13">
        <v>119.010002</v>
      </c>
      <c r="C513" s="13">
        <v>119.050003</v>
      </c>
      <c r="D513" s="13">
        <v>117.410004</v>
      </c>
      <c r="E513" s="13">
        <v>117.910004</v>
      </c>
      <c r="F513" s="13">
        <v>1722600</v>
      </c>
      <c r="G513" s="13">
        <v>110.396231</v>
      </c>
      <c r="H513" s="21">
        <f t="shared" si="23"/>
        <v>-2.625661427787388E-3</v>
      </c>
      <c r="I513" s="30">
        <f t="shared" si="21"/>
        <v>-2.625661427787388E-3</v>
      </c>
      <c r="S513" s="37">
        <v>2048.719971</v>
      </c>
      <c r="T513" s="30">
        <f t="shared" si="22"/>
        <v>-1.5022868144790934E-3</v>
      </c>
    </row>
    <row r="514" spans="1:20">
      <c r="A514" s="14">
        <v>41624</v>
      </c>
      <c r="B514" s="13">
        <v>117.91999800000001</v>
      </c>
      <c r="C514" s="13">
        <v>118.900002</v>
      </c>
      <c r="D514" s="13">
        <v>117.529999</v>
      </c>
      <c r="E514" s="13">
        <v>118</v>
      </c>
      <c r="F514" s="13">
        <v>2069500</v>
      </c>
      <c r="G514" s="13">
        <v>110.480493</v>
      </c>
      <c r="H514" s="21">
        <f t="shared" si="23"/>
        <v>7.6297766973075238E-4</v>
      </c>
      <c r="I514" s="30">
        <f t="shared" ref="I514:I577" si="24">H514</f>
        <v>7.6297766973075238E-4</v>
      </c>
      <c r="S514" s="37">
        <v>2051.8000489999999</v>
      </c>
      <c r="T514" s="30">
        <f t="shared" si="22"/>
        <v>5.1208495790618968E-3</v>
      </c>
    </row>
    <row r="515" spans="1:20">
      <c r="A515" s="14">
        <v>41625</v>
      </c>
      <c r="B515" s="13">
        <v>118.16999800000001</v>
      </c>
      <c r="C515" s="13">
        <v>118.360001</v>
      </c>
      <c r="D515" s="13">
        <v>117.019997</v>
      </c>
      <c r="E515" s="13">
        <v>117.550003</v>
      </c>
      <c r="F515" s="13">
        <v>1722800</v>
      </c>
      <c r="G515" s="13">
        <v>110.059172</v>
      </c>
      <c r="H515" s="21">
        <f t="shared" si="23"/>
        <v>-3.82082300307328E-3</v>
      </c>
      <c r="I515" s="30">
        <f t="shared" si="24"/>
        <v>-3.82082300307328E-3</v>
      </c>
      <c r="S515" s="37">
        <v>2041.3199460000001</v>
      </c>
      <c r="T515" s="30">
        <f t="shared" ref="T515:T578" si="25">LN(S515/S516)</f>
        <v>7.3508877776274207E-4</v>
      </c>
    </row>
    <row r="516" spans="1:20">
      <c r="A516" s="14">
        <v>41626</v>
      </c>
      <c r="B516" s="13">
        <v>117.779999</v>
      </c>
      <c r="C516" s="13">
        <v>118.599998</v>
      </c>
      <c r="D516" s="13">
        <v>115.849998</v>
      </c>
      <c r="E516" s="13">
        <v>118.5</v>
      </c>
      <c r="F516" s="13">
        <v>3167600</v>
      </c>
      <c r="G516" s="13">
        <v>110.94863100000001</v>
      </c>
      <c r="H516" s="21">
        <f t="shared" ref="H516:H579" si="26">LN(G516/G515)</f>
        <v>8.04916197695257E-3</v>
      </c>
      <c r="I516" s="30">
        <f t="shared" si="24"/>
        <v>8.04916197695257E-3</v>
      </c>
      <c r="S516" s="37">
        <v>2039.8199460000001</v>
      </c>
      <c r="T516" s="30">
        <f t="shared" si="25"/>
        <v>2.4024123365344922E-4</v>
      </c>
    </row>
    <row r="517" spans="1:20">
      <c r="A517" s="14">
        <v>41627</v>
      </c>
      <c r="B517" s="13">
        <v>117.839996</v>
      </c>
      <c r="C517" s="13">
        <v>118.44000200000001</v>
      </c>
      <c r="D517" s="13">
        <v>117.25</v>
      </c>
      <c r="E517" s="13">
        <v>117.989998</v>
      </c>
      <c r="F517" s="13">
        <v>2339400</v>
      </c>
      <c r="G517" s="13">
        <v>110.47112799999999</v>
      </c>
      <c r="H517" s="21">
        <f t="shared" si="26"/>
        <v>-4.3131086620420986E-3</v>
      </c>
      <c r="I517" s="30">
        <f t="shared" si="24"/>
        <v>-4.3131086620420986E-3</v>
      </c>
      <c r="S517" s="37">
        <v>2039.329956</v>
      </c>
      <c r="T517" s="30">
        <f t="shared" si="25"/>
        <v>5.2970440158390175E-4</v>
      </c>
    </row>
    <row r="518" spans="1:20">
      <c r="A518" s="14">
        <v>41628</v>
      </c>
      <c r="B518" s="13">
        <v>117.69000200000001</v>
      </c>
      <c r="C518" s="13">
        <v>119.050003</v>
      </c>
      <c r="D518" s="13">
        <v>117.69000200000001</v>
      </c>
      <c r="E518" s="13">
        <v>118.529999</v>
      </c>
      <c r="F518" s="13">
        <v>3007000</v>
      </c>
      <c r="G518" s="13">
        <v>110.97671800000001</v>
      </c>
      <c r="H518" s="21">
        <f t="shared" si="26"/>
        <v>4.5662298154075607E-3</v>
      </c>
      <c r="I518" s="30">
        <f t="shared" si="24"/>
        <v>4.5662298154075607E-3</v>
      </c>
      <c r="S518" s="37">
        <v>2038.25</v>
      </c>
      <c r="T518" s="30">
        <f t="shared" si="25"/>
        <v>-7.0136272063750277E-4</v>
      </c>
    </row>
    <row r="519" spans="1:20">
      <c r="A519" s="14">
        <v>41631</v>
      </c>
      <c r="B519" s="13">
        <v>119.099998</v>
      </c>
      <c r="C519" s="13">
        <v>119.129997</v>
      </c>
      <c r="D519" s="13">
        <v>118.129997</v>
      </c>
      <c r="E519" s="13">
        <v>118.69000200000001</v>
      </c>
      <c r="F519" s="13">
        <v>1181600</v>
      </c>
      <c r="G519" s="13">
        <v>111.126525</v>
      </c>
      <c r="H519" s="21">
        <f t="shared" si="26"/>
        <v>1.3489854600434146E-3</v>
      </c>
      <c r="I519" s="30">
        <f t="shared" si="24"/>
        <v>1.3489854600434146E-3</v>
      </c>
      <c r="S519" s="37">
        <v>2039.6800539999999</v>
      </c>
      <c r="T519" s="30">
        <f t="shared" si="25"/>
        <v>6.9645165701919096E-4</v>
      </c>
    </row>
    <row r="520" spans="1:20">
      <c r="A520" s="14">
        <v>41632</v>
      </c>
      <c r="B520" s="13">
        <v>118.69000200000001</v>
      </c>
      <c r="C520" s="13">
        <v>118.849998</v>
      </c>
      <c r="D520" s="13">
        <v>118.18</v>
      </c>
      <c r="E520" s="13">
        <v>118.69000200000001</v>
      </c>
      <c r="F520" s="13">
        <v>612500</v>
      </c>
      <c r="G520" s="13">
        <v>111.126525</v>
      </c>
      <c r="H520" s="21">
        <f t="shared" si="26"/>
        <v>0</v>
      </c>
      <c r="I520" s="30">
        <f t="shared" si="24"/>
        <v>0</v>
      </c>
      <c r="S520" s="37">
        <v>2038.26001</v>
      </c>
      <c r="T520" s="30">
        <f t="shared" si="25"/>
        <v>3.1153271076324886E-3</v>
      </c>
    </row>
    <row r="521" spans="1:20">
      <c r="A521" s="14">
        <v>41634</v>
      </c>
      <c r="B521" s="13">
        <v>118.68</v>
      </c>
      <c r="C521" s="13">
        <v>119.110001</v>
      </c>
      <c r="D521" s="13">
        <v>118.589996</v>
      </c>
      <c r="E521" s="13">
        <v>118.629997</v>
      </c>
      <c r="F521" s="13">
        <v>1169900</v>
      </c>
      <c r="G521" s="13">
        <v>111.07034400000001</v>
      </c>
      <c r="H521" s="21">
        <f t="shared" si="26"/>
        <v>-5.0568670431807834E-4</v>
      </c>
      <c r="I521" s="30">
        <f t="shared" si="24"/>
        <v>-5.0568670431807834E-4</v>
      </c>
      <c r="S521" s="37">
        <v>2031.920044</v>
      </c>
      <c r="T521" s="30">
        <f t="shared" si="25"/>
        <v>3.4952512292501896E-4</v>
      </c>
    </row>
    <row r="522" spans="1:20">
      <c r="A522" s="14">
        <v>41635</v>
      </c>
      <c r="B522" s="13">
        <v>118.870003</v>
      </c>
      <c r="C522" s="13">
        <v>119.30999799999999</v>
      </c>
      <c r="D522" s="13">
        <v>118.25</v>
      </c>
      <c r="E522" s="13">
        <v>118.529999</v>
      </c>
      <c r="F522" s="13">
        <v>995100</v>
      </c>
      <c r="G522" s="13">
        <v>110.97671800000001</v>
      </c>
      <c r="H522" s="21">
        <f t="shared" si="26"/>
        <v>-8.4329875572532805E-4</v>
      </c>
      <c r="I522" s="30">
        <f t="shared" si="24"/>
        <v>-8.4329875572532805E-4</v>
      </c>
      <c r="S522" s="37">
        <v>2031.209961</v>
      </c>
      <c r="T522" s="30">
        <f t="shared" si="25"/>
        <v>3.7684038179458044E-3</v>
      </c>
    </row>
    <row r="523" spans="1:20">
      <c r="A523" s="14">
        <v>41638</v>
      </c>
      <c r="B523" s="13">
        <v>118.949997</v>
      </c>
      <c r="C523" s="13">
        <v>119.370003</v>
      </c>
      <c r="D523" s="13">
        <v>118.57</v>
      </c>
      <c r="E523" s="13">
        <v>118.769997</v>
      </c>
      <c r="F523" s="13">
        <v>812800</v>
      </c>
      <c r="G523" s="13">
        <v>111.20142199999999</v>
      </c>
      <c r="H523" s="21">
        <f t="shared" si="26"/>
        <v>2.0227379400519804E-3</v>
      </c>
      <c r="I523" s="30">
        <f t="shared" si="24"/>
        <v>2.0227379400519804E-3</v>
      </c>
      <c r="S523" s="37">
        <v>2023.5699460000001</v>
      </c>
      <c r="T523" s="30">
        <f t="shared" si="25"/>
        <v>5.6843107121705662E-3</v>
      </c>
    </row>
    <row r="524" spans="1:20">
      <c r="A524" s="14">
        <v>41639</v>
      </c>
      <c r="B524" s="13">
        <v>119.19000200000001</v>
      </c>
      <c r="C524" s="13">
        <v>119.709999</v>
      </c>
      <c r="D524" s="13">
        <v>118.709999</v>
      </c>
      <c r="E524" s="13">
        <v>119.019997</v>
      </c>
      <c r="F524" s="13">
        <v>1181700</v>
      </c>
      <c r="G524" s="13">
        <v>111.435491</v>
      </c>
      <c r="H524" s="21">
        <f t="shared" si="26"/>
        <v>2.1026979137239469E-3</v>
      </c>
      <c r="I524" s="30">
        <f t="shared" si="24"/>
        <v>2.1026979137239469E-3</v>
      </c>
      <c r="S524" s="37">
        <v>2012.099976</v>
      </c>
      <c r="T524" s="30">
        <f t="shared" si="25"/>
        <v>-2.8338532482108702E-3</v>
      </c>
    </row>
    <row r="525" spans="1:20">
      <c r="A525" s="14">
        <v>41641</v>
      </c>
      <c r="B525" s="13">
        <v>118.709999</v>
      </c>
      <c r="C525" s="13">
        <v>119.300003</v>
      </c>
      <c r="D525" s="13">
        <v>117.739998</v>
      </c>
      <c r="E525" s="13">
        <v>117.80999799999999</v>
      </c>
      <c r="F525" s="13">
        <v>1618400</v>
      </c>
      <c r="G525" s="13">
        <v>110.302598</v>
      </c>
      <c r="H525" s="21">
        <f t="shared" si="26"/>
        <v>-1.0218387492370518E-2</v>
      </c>
      <c r="I525" s="30">
        <f t="shared" si="24"/>
        <v>-1.0218387492370518E-2</v>
      </c>
      <c r="S525" s="37">
        <v>2017.8100589999999</v>
      </c>
      <c r="T525" s="30">
        <f t="shared" si="25"/>
        <v>-1.1892880023623562E-4</v>
      </c>
    </row>
    <row r="526" spans="1:20">
      <c r="A526" s="14">
        <v>41642</v>
      </c>
      <c r="B526" s="13">
        <v>118.209999</v>
      </c>
      <c r="C526" s="13">
        <v>118.360001</v>
      </c>
      <c r="D526" s="13">
        <v>117.129997</v>
      </c>
      <c r="E526" s="13">
        <v>117.290001</v>
      </c>
      <c r="F526" s="13">
        <v>1293500</v>
      </c>
      <c r="G526" s="13">
        <v>109.815738</v>
      </c>
      <c r="H526" s="21">
        <f t="shared" si="26"/>
        <v>-4.4236277883339141E-3</v>
      </c>
      <c r="I526" s="30">
        <f t="shared" si="24"/>
        <v>-4.4236277883339141E-3</v>
      </c>
      <c r="S526" s="37">
        <v>2018.0500489999999</v>
      </c>
      <c r="T526" s="30">
        <f t="shared" si="25"/>
        <v>1.166311452590388E-2</v>
      </c>
    </row>
    <row r="527" spans="1:20">
      <c r="A527" s="14">
        <v>41645</v>
      </c>
      <c r="B527" s="13">
        <v>117.489998</v>
      </c>
      <c r="C527" s="13">
        <v>117.75</v>
      </c>
      <c r="D527" s="13">
        <v>115.889999</v>
      </c>
      <c r="E527" s="13">
        <v>116.400002</v>
      </c>
      <c r="F527" s="13">
        <v>2120200</v>
      </c>
      <c r="G527" s="13">
        <v>108.982454</v>
      </c>
      <c r="H527" s="21">
        <f t="shared" si="26"/>
        <v>-7.6169553429030175E-3</v>
      </c>
      <c r="I527" s="30">
        <f t="shared" si="24"/>
        <v>-7.6169553429030175E-3</v>
      </c>
      <c r="S527" s="37">
        <v>1994.650024</v>
      </c>
      <c r="T527" s="30">
        <f t="shared" si="25"/>
        <v>6.2107969535819749E-3</v>
      </c>
    </row>
    <row r="528" spans="1:20">
      <c r="A528" s="14">
        <v>41646</v>
      </c>
      <c r="B528" s="13">
        <v>116.389999</v>
      </c>
      <c r="C528" s="13">
        <v>116.55999799999999</v>
      </c>
      <c r="D528" s="13">
        <v>115.379997</v>
      </c>
      <c r="E528" s="13">
        <v>115.860001</v>
      </c>
      <c r="F528" s="13">
        <v>2292500</v>
      </c>
      <c r="G528" s="13">
        <v>108.47686400000001</v>
      </c>
      <c r="H528" s="21">
        <f t="shared" si="26"/>
        <v>-4.6499815749668381E-3</v>
      </c>
      <c r="I528" s="30">
        <f t="shared" si="24"/>
        <v>-4.6499815749668381E-3</v>
      </c>
      <c r="S528" s="37">
        <v>1982.3000489999999</v>
      </c>
      <c r="T528" s="30">
        <f t="shared" si="25"/>
        <v>-1.3863159905223388E-3</v>
      </c>
    </row>
    <row r="529" spans="1:20">
      <c r="A529" s="14">
        <v>41647</v>
      </c>
      <c r="B529" s="13">
        <v>116.040001</v>
      </c>
      <c r="C529" s="13">
        <v>116.040001</v>
      </c>
      <c r="D529" s="13">
        <v>113.91999800000001</v>
      </c>
      <c r="E529" s="13">
        <v>114.050003</v>
      </c>
      <c r="F529" s="13">
        <v>4600000</v>
      </c>
      <c r="G529" s="13">
        <v>106.782208</v>
      </c>
      <c r="H529" s="21">
        <f t="shared" si="26"/>
        <v>-1.5745594331806747E-2</v>
      </c>
      <c r="I529" s="30">
        <f t="shared" si="24"/>
        <v>-1.5745594331806747E-2</v>
      </c>
      <c r="S529" s="37">
        <v>1985.0500489999999</v>
      </c>
      <c r="T529" s="30">
        <f t="shared" si="25"/>
        <v>1.1868364593755272E-2</v>
      </c>
    </row>
    <row r="530" spans="1:20">
      <c r="A530" s="14">
        <v>41648</v>
      </c>
      <c r="B530" s="13">
        <v>116.199997</v>
      </c>
      <c r="C530" s="13">
        <v>119.099998</v>
      </c>
      <c r="D530" s="13">
        <v>114.050003</v>
      </c>
      <c r="E530" s="13">
        <v>118.510002</v>
      </c>
      <c r="F530" s="13">
        <v>5759400</v>
      </c>
      <c r="G530" s="13">
        <v>110.957995</v>
      </c>
      <c r="H530" s="21">
        <f t="shared" si="26"/>
        <v>3.8360385380851729E-2</v>
      </c>
      <c r="I530" s="30">
        <f t="shared" si="24"/>
        <v>3.8360385380851729E-2</v>
      </c>
      <c r="S530" s="37">
        <v>1961.630005</v>
      </c>
      <c r="T530" s="30">
        <f t="shared" si="25"/>
        <v>-1.5026967912613247E-3</v>
      </c>
    </row>
    <row r="531" spans="1:20">
      <c r="A531" s="14">
        <v>41649</v>
      </c>
      <c r="B531" s="13">
        <v>118.199997</v>
      </c>
      <c r="C531" s="13">
        <v>118.650002</v>
      </c>
      <c r="D531" s="13">
        <v>116.660004</v>
      </c>
      <c r="E531" s="13">
        <v>117.849998</v>
      </c>
      <c r="F531" s="13">
        <v>2790200</v>
      </c>
      <c r="G531" s="13">
        <v>110.34005000000001</v>
      </c>
      <c r="H531" s="21">
        <f t="shared" si="26"/>
        <v>-5.5847452796906711E-3</v>
      </c>
      <c r="I531" s="30">
        <f t="shared" si="24"/>
        <v>-5.5847452796906711E-3</v>
      </c>
      <c r="S531" s="37">
        <v>1964.579956</v>
      </c>
      <c r="T531" s="30">
        <f t="shared" si="25"/>
        <v>7.0286902960544542E-3</v>
      </c>
    </row>
    <row r="532" spans="1:20">
      <c r="A532" s="14">
        <v>41652</v>
      </c>
      <c r="B532" s="13">
        <v>117.05999799999999</v>
      </c>
      <c r="C532" s="13">
        <v>117.529999</v>
      </c>
      <c r="D532" s="13">
        <v>114.58000199999999</v>
      </c>
      <c r="E532" s="13">
        <v>114.769997</v>
      </c>
      <c r="F532" s="13">
        <v>3164200</v>
      </c>
      <c r="G532" s="13">
        <v>107.45632000000001</v>
      </c>
      <c r="H532" s="21">
        <f t="shared" si="26"/>
        <v>-2.6482521575292402E-2</v>
      </c>
      <c r="I532" s="30">
        <f t="shared" si="24"/>
        <v>-2.6482521575292402E-2</v>
      </c>
      <c r="S532" s="37">
        <v>1950.8199460000001</v>
      </c>
      <c r="T532" s="30">
        <f t="shared" si="25"/>
        <v>1.2228305755854488E-2</v>
      </c>
    </row>
    <row r="533" spans="1:20">
      <c r="A533" s="14">
        <v>41653</v>
      </c>
      <c r="B533" s="13">
        <v>115.199997</v>
      </c>
      <c r="C533" s="13">
        <v>116.83000199999999</v>
      </c>
      <c r="D533" s="13">
        <v>115.120003</v>
      </c>
      <c r="E533" s="13">
        <v>116.230003</v>
      </c>
      <c r="F533" s="13">
        <v>2320600</v>
      </c>
      <c r="G533" s="13">
        <v>108.823289</v>
      </c>
      <c r="H533" s="21">
        <f t="shared" si="26"/>
        <v>1.2640925410810223E-2</v>
      </c>
      <c r="I533" s="30">
        <f t="shared" si="24"/>
        <v>1.2640925410810223E-2</v>
      </c>
      <c r="S533" s="37">
        <v>1927.1099850000001</v>
      </c>
      <c r="T533" s="30">
        <f t="shared" si="25"/>
        <v>-7.3261006911145487E-3</v>
      </c>
    </row>
    <row r="534" spans="1:20">
      <c r="A534" s="14">
        <v>41654</v>
      </c>
      <c r="B534" s="13">
        <v>116.07</v>
      </c>
      <c r="C534" s="13">
        <v>116.69000200000001</v>
      </c>
      <c r="D534" s="13">
        <v>115.25</v>
      </c>
      <c r="E534" s="13">
        <v>116.239998</v>
      </c>
      <c r="F534" s="13">
        <v>1847500</v>
      </c>
      <c r="G534" s="13">
        <v>108.832646</v>
      </c>
      <c r="H534" s="21">
        <f t="shared" si="26"/>
        <v>8.5979736833258279E-5</v>
      </c>
      <c r="I534" s="30">
        <f t="shared" si="24"/>
        <v>8.5979736833258279E-5</v>
      </c>
      <c r="S534" s="37">
        <v>1941.280029</v>
      </c>
      <c r="T534" s="30">
        <f t="shared" si="25"/>
        <v>1.9385370551728141E-2</v>
      </c>
    </row>
    <row r="535" spans="1:20">
      <c r="A535" s="14">
        <v>41655</v>
      </c>
      <c r="B535" s="13">
        <v>116.44000200000001</v>
      </c>
      <c r="C535" s="13">
        <v>116.470001</v>
      </c>
      <c r="D535" s="13">
        <v>115.300003</v>
      </c>
      <c r="E535" s="13">
        <v>115.55999799999999</v>
      </c>
      <c r="F535" s="13">
        <v>1938200</v>
      </c>
      <c r="G535" s="13">
        <v>108.19597899999999</v>
      </c>
      <c r="H535" s="21">
        <f t="shared" si="26"/>
        <v>-5.8671415012635552E-3</v>
      </c>
      <c r="I535" s="30">
        <f t="shared" si="24"/>
        <v>-5.8671415012635552E-3</v>
      </c>
      <c r="S535" s="37">
        <v>1904.01001</v>
      </c>
      <c r="T535" s="30">
        <f t="shared" si="25"/>
        <v>9.1011161201558465E-3</v>
      </c>
    </row>
    <row r="536" spans="1:20">
      <c r="A536" s="14">
        <v>41656</v>
      </c>
      <c r="B536" s="13">
        <v>115.599998</v>
      </c>
      <c r="C536" s="13">
        <v>116.610001</v>
      </c>
      <c r="D536" s="13">
        <v>115.43</v>
      </c>
      <c r="E536" s="13">
        <v>116.290001</v>
      </c>
      <c r="F536" s="13">
        <v>2708100</v>
      </c>
      <c r="G536" s="13">
        <v>108.879463</v>
      </c>
      <c r="H536" s="21">
        <f t="shared" si="26"/>
        <v>6.2972232356850767E-3</v>
      </c>
      <c r="I536" s="30">
        <f t="shared" si="24"/>
        <v>6.2972232356850767E-3</v>
      </c>
      <c r="S536" s="37">
        <v>1886.76001</v>
      </c>
      <c r="T536" s="30">
        <f t="shared" si="25"/>
        <v>1.2801813375545616E-2</v>
      </c>
    </row>
    <row r="537" spans="1:20">
      <c r="A537" s="14">
        <v>41660</v>
      </c>
      <c r="B537" s="13">
        <v>115.610001</v>
      </c>
      <c r="C537" s="13">
        <v>116.110001</v>
      </c>
      <c r="D537" s="13">
        <v>114.839996</v>
      </c>
      <c r="E537" s="13">
        <v>114.93</v>
      </c>
      <c r="F537" s="13">
        <v>2110800</v>
      </c>
      <c r="G537" s="13">
        <v>107.606128</v>
      </c>
      <c r="H537" s="21">
        <f t="shared" si="26"/>
        <v>-1.1763828516918358E-2</v>
      </c>
      <c r="I537" s="30">
        <f t="shared" si="24"/>
        <v>-1.1763828516918358E-2</v>
      </c>
      <c r="S537" s="37">
        <v>1862.76001</v>
      </c>
      <c r="T537" s="30">
        <f t="shared" si="25"/>
        <v>1.449674521026141E-4</v>
      </c>
    </row>
    <row r="538" spans="1:20">
      <c r="A538" s="14">
        <v>41661</v>
      </c>
      <c r="B538" s="13">
        <v>115.010002</v>
      </c>
      <c r="C538" s="13">
        <v>115.160004</v>
      </c>
      <c r="D538" s="13">
        <v>113.69000200000001</v>
      </c>
      <c r="E538" s="13">
        <v>113.75</v>
      </c>
      <c r="F538" s="13">
        <v>2501600</v>
      </c>
      <c r="G538" s="13">
        <v>106.501323</v>
      </c>
      <c r="H538" s="21">
        <f t="shared" si="26"/>
        <v>-1.0320190171329487E-2</v>
      </c>
      <c r="I538" s="30">
        <f t="shared" si="24"/>
        <v>-1.0320190171329487E-2</v>
      </c>
      <c r="S538" s="37">
        <v>1862.48999</v>
      </c>
      <c r="T538" s="30">
        <f t="shared" si="25"/>
        <v>-8.1333007603821214E-3</v>
      </c>
    </row>
    <row r="539" spans="1:20">
      <c r="A539" s="14">
        <v>41662</v>
      </c>
      <c r="B539" s="13">
        <v>113.5</v>
      </c>
      <c r="C539" s="13">
        <v>113.529999</v>
      </c>
      <c r="D539" s="13">
        <v>112.400002</v>
      </c>
      <c r="E539" s="13">
        <v>112.800003</v>
      </c>
      <c r="F539" s="13">
        <v>2162300</v>
      </c>
      <c r="G539" s="13">
        <v>105.611864</v>
      </c>
      <c r="H539" s="21">
        <f t="shared" si="26"/>
        <v>-8.3866941611408299E-3</v>
      </c>
      <c r="I539" s="30">
        <f t="shared" si="24"/>
        <v>-8.3866941611408299E-3</v>
      </c>
      <c r="S539" s="37">
        <v>1877.6999510000001</v>
      </c>
      <c r="T539" s="30">
        <f t="shared" si="25"/>
        <v>1.5776197143493004E-3</v>
      </c>
    </row>
    <row r="540" spans="1:20">
      <c r="A540" s="14">
        <v>41663</v>
      </c>
      <c r="B540" s="13">
        <v>112.69000200000001</v>
      </c>
      <c r="C540" s="13">
        <v>112.870003</v>
      </c>
      <c r="D540" s="13">
        <v>111.91999800000001</v>
      </c>
      <c r="E540" s="13">
        <v>112.129997</v>
      </c>
      <c r="F540" s="13">
        <v>3183100</v>
      </c>
      <c r="G540" s="13">
        <v>104.984554</v>
      </c>
      <c r="H540" s="21">
        <f t="shared" si="26"/>
        <v>-5.9574788717393036E-3</v>
      </c>
      <c r="I540" s="30">
        <f t="shared" si="24"/>
        <v>-5.9574788717393036E-3</v>
      </c>
      <c r="S540" s="37">
        <v>1874.73999</v>
      </c>
      <c r="T540" s="30">
        <f t="shared" si="25"/>
        <v>-1.6605033389019107E-2</v>
      </c>
    </row>
    <row r="541" spans="1:20">
      <c r="A541" s="14">
        <v>41666</v>
      </c>
      <c r="B541" s="13">
        <v>112.55999799999999</v>
      </c>
      <c r="C541" s="13">
        <v>113.730003</v>
      </c>
      <c r="D541" s="13">
        <v>112.029999</v>
      </c>
      <c r="E541" s="13">
        <v>113.08000199999999</v>
      </c>
      <c r="F541" s="13">
        <v>3784900</v>
      </c>
      <c r="G541" s="13">
        <v>105.87402</v>
      </c>
      <c r="H541" s="21">
        <f t="shared" si="26"/>
        <v>8.4366621563806039E-3</v>
      </c>
      <c r="I541" s="30">
        <f t="shared" si="24"/>
        <v>8.4366621563806039E-3</v>
      </c>
      <c r="S541" s="37">
        <v>1906.130005</v>
      </c>
      <c r="T541" s="30">
        <f t="shared" si="25"/>
        <v>-1.1517079997145095E-2</v>
      </c>
    </row>
    <row r="542" spans="1:20">
      <c r="A542" s="14">
        <v>41667</v>
      </c>
      <c r="B542" s="13">
        <v>113.529999</v>
      </c>
      <c r="C542" s="13">
        <v>114.760002</v>
      </c>
      <c r="D542" s="13">
        <v>113.44000200000001</v>
      </c>
      <c r="E542" s="13">
        <v>114.379997</v>
      </c>
      <c r="F542" s="13">
        <v>2362100</v>
      </c>
      <c r="G542" s="13">
        <v>107.091173</v>
      </c>
      <c r="H542" s="21">
        <f t="shared" si="26"/>
        <v>1.1430659025442231E-2</v>
      </c>
      <c r="I542" s="30">
        <f t="shared" si="24"/>
        <v>1.1430659025442231E-2</v>
      </c>
      <c r="S542" s="37">
        <v>1928.209961</v>
      </c>
      <c r="T542" s="30">
        <f t="shared" si="25"/>
        <v>-2.0877848600460262E-2</v>
      </c>
    </row>
    <row r="543" spans="1:20">
      <c r="A543" s="14">
        <v>41668</v>
      </c>
      <c r="B543" s="13">
        <v>114.050003</v>
      </c>
      <c r="C543" s="13">
        <v>114.19000200000001</v>
      </c>
      <c r="D543" s="13">
        <v>112.110001</v>
      </c>
      <c r="E543" s="13">
        <v>112.230003</v>
      </c>
      <c r="F543" s="13">
        <v>2356000</v>
      </c>
      <c r="G543" s="13">
        <v>105.078187</v>
      </c>
      <c r="H543" s="21">
        <f t="shared" si="26"/>
        <v>-1.8975844609106E-2</v>
      </c>
      <c r="I543" s="30">
        <f t="shared" si="24"/>
        <v>-1.8975844609106E-2</v>
      </c>
      <c r="S543" s="37">
        <v>1968.8900149999999</v>
      </c>
      <c r="T543" s="30">
        <f t="shared" si="25"/>
        <v>1.7310947462643108E-2</v>
      </c>
    </row>
    <row r="544" spans="1:20">
      <c r="A544" s="14">
        <v>41669</v>
      </c>
      <c r="B544" s="13">
        <v>112.75</v>
      </c>
      <c r="C544" s="13">
        <v>113.489998</v>
      </c>
      <c r="D544" s="13">
        <v>112.089996</v>
      </c>
      <c r="E544" s="13">
        <v>112.730003</v>
      </c>
      <c r="F544" s="13">
        <v>1625800</v>
      </c>
      <c r="G544" s="13">
        <v>105.546325</v>
      </c>
      <c r="H544" s="21">
        <f t="shared" si="26"/>
        <v>4.4452449188334634E-3</v>
      </c>
      <c r="I544" s="30">
        <f t="shared" si="24"/>
        <v>4.4452449188334634E-3</v>
      </c>
      <c r="S544" s="37">
        <v>1935.099976</v>
      </c>
      <c r="T544" s="30">
        <f t="shared" si="25"/>
        <v>-1.5241618258034852E-2</v>
      </c>
    </row>
    <row r="545" spans="1:20">
      <c r="A545" s="14">
        <v>41670</v>
      </c>
      <c r="B545" s="13">
        <v>111.290001</v>
      </c>
      <c r="C545" s="13">
        <v>113.279999</v>
      </c>
      <c r="D545" s="13">
        <v>111.129997</v>
      </c>
      <c r="E545" s="13">
        <v>112.360001</v>
      </c>
      <c r="F545" s="13">
        <v>2143600</v>
      </c>
      <c r="G545" s="13">
        <v>105.1999</v>
      </c>
      <c r="H545" s="21">
        <f t="shared" si="26"/>
        <v>-3.2876063333864705E-3</v>
      </c>
      <c r="I545" s="30">
        <f t="shared" si="24"/>
        <v>-3.2876063333864705E-3</v>
      </c>
      <c r="S545" s="37">
        <v>1964.8199460000001</v>
      </c>
      <c r="T545" s="30">
        <f t="shared" si="25"/>
        <v>-1.5663859381090063E-3</v>
      </c>
    </row>
    <row r="546" spans="1:20">
      <c r="A546" s="14">
        <v>41673</v>
      </c>
      <c r="B546" s="13">
        <v>112.959999</v>
      </c>
      <c r="C546" s="13">
        <v>113</v>
      </c>
      <c r="D546" s="13">
        <v>110.050003</v>
      </c>
      <c r="E546" s="13">
        <v>110.18</v>
      </c>
      <c r="F546" s="13">
        <v>3111900</v>
      </c>
      <c r="G546" s="13">
        <v>103.15882000000001</v>
      </c>
      <c r="H546" s="21">
        <f t="shared" si="26"/>
        <v>-1.9592607327162635E-2</v>
      </c>
      <c r="I546" s="30">
        <f t="shared" si="24"/>
        <v>-1.9592607327162635E-2</v>
      </c>
      <c r="S546" s="37">
        <v>1967.900024</v>
      </c>
      <c r="T546" s="30">
        <f t="shared" si="25"/>
        <v>1.110363528539427E-2</v>
      </c>
    </row>
    <row r="547" spans="1:20">
      <c r="A547" s="14">
        <v>41674</v>
      </c>
      <c r="B547" s="13">
        <v>110.730003</v>
      </c>
      <c r="C547" s="13">
        <v>111.33000199999999</v>
      </c>
      <c r="D547" s="13">
        <v>109.5</v>
      </c>
      <c r="E547" s="13">
        <v>110.889999</v>
      </c>
      <c r="F547" s="13">
        <v>2529600</v>
      </c>
      <c r="G547" s="13">
        <v>103.82357399999999</v>
      </c>
      <c r="H547" s="21">
        <f t="shared" si="26"/>
        <v>6.4233123671923343E-3</v>
      </c>
      <c r="I547" s="30">
        <f t="shared" si="24"/>
        <v>6.4233123671923343E-3</v>
      </c>
      <c r="S547" s="37">
        <v>1946.170044</v>
      </c>
      <c r="T547" s="30">
        <f t="shared" si="25"/>
        <v>5.143448679498555E-6</v>
      </c>
    </row>
    <row r="548" spans="1:20">
      <c r="A548" s="14">
        <v>41675</v>
      </c>
      <c r="B548" s="13">
        <v>110.220001</v>
      </c>
      <c r="C548" s="13">
        <v>110.800003</v>
      </c>
      <c r="D548" s="13">
        <v>109.800003</v>
      </c>
      <c r="E548" s="13">
        <v>110.510002</v>
      </c>
      <c r="F548" s="13">
        <v>2374200</v>
      </c>
      <c r="G548" s="13">
        <v>103.467792</v>
      </c>
      <c r="H548" s="21">
        <f t="shared" si="26"/>
        <v>-3.4326789023777808E-3</v>
      </c>
      <c r="I548" s="30">
        <f t="shared" si="24"/>
        <v>-3.4326789023777808E-3</v>
      </c>
      <c r="S548" s="37">
        <v>1946.160034</v>
      </c>
      <c r="T548" s="30">
        <f t="shared" si="25"/>
        <v>-1.3337106173277633E-2</v>
      </c>
    </row>
    <row r="549" spans="1:20">
      <c r="A549" s="14">
        <v>41676</v>
      </c>
      <c r="B549" s="13">
        <v>113.010002</v>
      </c>
      <c r="C549" s="13">
        <v>114.58000199999999</v>
      </c>
      <c r="D549" s="13">
        <v>113</v>
      </c>
      <c r="E549" s="13">
        <v>114.260002</v>
      </c>
      <c r="F549" s="13">
        <v>3738900</v>
      </c>
      <c r="G549" s="13">
        <v>106.978825</v>
      </c>
      <c r="H549" s="21">
        <f t="shared" si="26"/>
        <v>3.3370541810943212E-2</v>
      </c>
      <c r="I549" s="30">
        <f t="shared" si="24"/>
        <v>3.3370541810943212E-2</v>
      </c>
      <c r="S549" s="37">
        <v>1972.290039</v>
      </c>
      <c r="T549" s="30">
        <f t="shared" si="25"/>
        <v>-2.7898166629031391E-3</v>
      </c>
    </row>
    <row r="550" spans="1:20">
      <c r="A550" s="14">
        <v>41677</v>
      </c>
      <c r="B550" s="13">
        <v>114.08000199999999</v>
      </c>
      <c r="C550" s="13">
        <v>114.610001</v>
      </c>
      <c r="D550" s="13">
        <v>113.379997</v>
      </c>
      <c r="E550" s="13">
        <v>114.040001</v>
      </c>
      <c r="F550" s="13">
        <v>2194100</v>
      </c>
      <c r="G550" s="13">
        <v>106.77284299999999</v>
      </c>
      <c r="H550" s="21">
        <f t="shared" si="26"/>
        <v>-1.9273025159263649E-3</v>
      </c>
      <c r="I550" s="30">
        <f t="shared" si="24"/>
        <v>-1.9273025159263649E-3</v>
      </c>
      <c r="S550" s="37">
        <v>1977.8000489999999</v>
      </c>
      <c r="T550" s="30">
        <f t="shared" si="25"/>
        <v>-2.5500509788356071E-3</v>
      </c>
    </row>
    <row r="551" spans="1:20">
      <c r="A551" s="14">
        <v>41680</v>
      </c>
      <c r="B551" s="13">
        <v>114.040001</v>
      </c>
      <c r="C551" s="13">
        <v>114.099998</v>
      </c>
      <c r="D551" s="13">
        <v>112.58000199999999</v>
      </c>
      <c r="E551" s="13">
        <v>113.849998</v>
      </c>
      <c r="F551" s="13">
        <v>1871700</v>
      </c>
      <c r="G551" s="13">
        <v>106.594949</v>
      </c>
      <c r="H551" s="21">
        <f t="shared" si="26"/>
        <v>-1.6674872955495059E-3</v>
      </c>
      <c r="I551" s="30">
        <f t="shared" si="24"/>
        <v>-1.6674872955495059E-3</v>
      </c>
      <c r="S551" s="37">
        <v>1982.849976</v>
      </c>
      <c r="T551" s="30">
        <f t="shared" si="25"/>
        <v>8.5392614520381476E-3</v>
      </c>
    </row>
    <row r="552" spans="1:20">
      <c r="A552" s="14">
        <v>41681</v>
      </c>
      <c r="B552" s="13">
        <v>113.910004</v>
      </c>
      <c r="C552" s="13">
        <v>115.150002</v>
      </c>
      <c r="D552" s="13">
        <v>113.5</v>
      </c>
      <c r="E552" s="13">
        <v>114.989998</v>
      </c>
      <c r="F552" s="13">
        <v>1768900</v>
      </c>
      <c r="G552" s="13">
        <v>107.662302</v>
      </c>
      <c r="H552" s="21">
        <f t="shared" si="26"/>
        <v>9.9633671632064873E-3</v>
      </c>
      <c r="I552" s="30">
        <f t="shared" si="24"/>
        <v>9.9633671632064873E-3</v>
      </c>
      <c r="S552" s="37">
        <v>1965.98999</v>
      </c>
      <c r="T552" s="30">
        <f t="shared" si="25"/>
        <v>-1.6300913470395792E-2</v>
      </c>
    </row>
    <row r="553" spans="1:20">
      <c r="A553" s="14">
        <v>41682</v>
      </c>
      <c r="B553" s="13">
        <v>114.879997</v>
      </c>
      <c r="C553" s="13">
        <v>115.43</v>
      </c>
      <c r="D553" s="13">
        <v>114.300003</v>
      </c>
      <c r="E553" s="13">
        <v>114.80999799999999</v>
      </c>
      <c r="F553" s="13">
        <v>1737700</v>
      </c>
      <c r="G553" s="13">
        <v>107.78434799999999</v>
      </c>
      <c r="H553" s="21">
        <f t="shared" si="26"/>
        <v>1.1329580947746069E-3</v>
      </c>
      <c r="I553" s="30">
        <f t="shared" si="24"/>
        <v>1.1329580947746069E-3</v>
      </c>
      <c r="S553" s="37">
        <v>1998.3000489999999</v>
      </c>
      <c r="T553" s="30">
        <f t="shared" si="25"/>
        <v>7.8019766082534792E-3</v>
      </c>
    </row>
    <row r="554" spans="1:20">
      <c r="A554" s="14">
        <v>41683</v>
      </c>
      <c r="B554" s="13">
        <v>114.139999</v>
      </c>
      <c r="C554" s="13">
        <v>115.93</v>
      </c>
      <c r="D554" s="13">
        <v>114.139999</v>
      </c>
      <c r="E554" s="13">
        <v>115.80999799999999</v>
      </c>
      <c r="F554" s="13">
        <v>1583300</v>
      </c>
      <c r="G554" s="13">
        <v>108.72315500000001</v>
      </c>
      <c r="H554" s="21">
        <f t="shared" si="26"/>
        <v>8.6723357935471548E-3</v>
      </c>
      <c r="I554" s="30">
        <f t="shared" si="24"/>
        <v>8.6723357935471548E-3</v>
      </c>
      <c r="S554" s="37">
        <v>1982.7700199999999</v>
      </c>
      <c r="T554" s="30">
        <f t="shared" si="25"/>
        <v>-5.7932498118750831E-3</v>
      </c>
    </row>
    <row r="555" spans="1:20">
      <c r="A555" s="14">
        <v>41684</v>
      </c>
      <c r="B555" s="13">
        <v>115.160004</v>
      </c>
      <c r="C555" s="13">
        <v>116.489998</v>
      </c>
      <c r="D555" s="13">
        <v>114.5</v>
      </c>
      <c r="E555" s="13">
        <v>116.099998</v>
      </c>
      <c r="F555" s="13">
        <v>1517900</v>
      </c>
      <c r="G555" s="13">
        <v>108.995409</v>
      </c>
      <c r="H555" s="21">
        <f t="shared" si="26"/>
        <v>2.5009731545846221E-3</v>
      </c>
      <c r="I555" s="30">
        <f t="shared" si="24"/>
        <v>2.5009731545846221E-3</v>
      </c>
      <c r="S555" s="37">
        <v>1994.290039</v>
      </c>
      <c r="T555" s="30">
        <f t="shared" si="25"/>
        <v>-8.0456023555977706E-3</v>
      </c>
    </row>
    <row r="556" spans="1:20">
      <c r="A556" s="14">
        <v>41688</v>
      </c>
      <c r="B556" s="13">
        <v>116.300003</v>
      </c>
      <c r="C556" s="13">
        <v>116.410004</v>
      </c>
      <c r="D556" s="13">
        <v>114.91999800000001</v>
      </c>
      <c r="E556" s="13">
        <v>115.360001</v>
      </c>
      <c r="F556" s="13">
        <v>2056500</v>
      </c>
      <c r="G556" s="13">
        <v>108.300695</v>
      </c>
      <c r="H556" s="21">
        <f t="shared" si="26"/>
        <v>-6.3941907305062199E-3</v>
      </c>
      <c r="I556" s="30">
        <f t="shared" si="24"/>
        <v>-6.3941907305062199E-3</v>
      </c>
      <c r="S556" s="37">
        <v>2010.400024</v>
      </c>
      <c r="T556" s="30">
        <f t="shared" si="25"/>
        <v>-4.7738354157513045E-4</v>
      </c>
    </row>
    <row r="557" spans="1:20">
      <c r="A557" s="14">
        <v>41689</v>
      </c>
      <c r="B557" s="13">
        <v>115.110001</v>
      </c>
      <c r="C557" s="13">
        <v>115.300003</v>
      </c>
      <c r="D557" s="13">
        <v>114.269997</v>
      </c>
      <c r="E557" s="13">
        <v>114.910004</v>
      </c>
      <c r="F557" s="13">
        <v>1802600</v>
      </c>
      <c r="G557" s="13">
        <v>107.878235</v>
      </c>
      <c r="H557" s="21">
        <f t="shared" si="26"/>
        <v>-3.9084339790781382E-3</v>
      </c>
      <c r="I557" s="30">
        <f t="shared" si="24"/>
        <v>-3.9084339790781382E-3</v>
      </c>
      <c r="S557" s="37">
        <v>2011.3599850000001</v>
      </c>
      <c r="T557" s="30">
        <f t="shared" si="25"/>
        <v>4.8792570969692309E-3</v>
      </c>
    </row>
    <row r="558" spans="1:20">
      <c r="A558" s="14">
        <v>41690</v>
      </c>
      <c r="B558" s="13">
        <v>114.57</v>
      </c>
      <c r="C558" s="13">
        <v>115.550003</v>
      </c>
      <c r="D558" s="13">
        <v>113.879997</v>
      </c>
      <c r="E558" s="13">
        <v>115.05999799999999</v>
      </c>
      <c r="F558" s="13">
        <v>1837100</v>
      </c>
      <c r="G558" s="13">
        <v>108.01904999999999</v>
      </c>
      <c r="H558" s="21">
        <f t="shared" si="26"/>
        <v>1.3044630919543982E-3</v>
      </c>
      <c r="I558" s="30">
        <f t="shared" si="24"/>
        <v>1.3044630919543982E-3</v>
      </c>
      <c r="S558" s="37">
        <v>2001.5699460000001</v>
      </c>
      <c r="T558" s="30">
        <f t="shared" si="25"/>
        <v>1.2948051691653573E-3</v>
      </c>
    </row>
    <row r="559" spans="1:20">
      <c r="A559" s="14">
        <v>41691</v>
      </c>
      <c r="B559" s="13">
        <v>115.400002</v>
      </c>
      <c r="C559" s="13">
        <v>115.489998</v>
      </c>
      <c r="D559" s="13">
        <v>112.91999800000001</v>
      </c>
      <c r="E559" s="13">
        <v>113.19000200000001</v>
      </c>
      <c r="F559" s="13">
        <v>3654300</v>
      </c>
      <c r="G559" s="13">
        <v>106.263487</v>
      </c>
      <c r="H559" s="21">
        <f t="shared" si="26"/>
        <v>-1.6385864239055213E-2</v>
      </c>
      <c r="I559" s="30">
        <f t="shared" si="24"/>
        <v>-1.6385864239055213E-2</v>
      </c>
      <c r="S559" s="37">
        <v>1998.9799800000001</v>
      </c>
      <c r="T559" s="30">
        <f t="shared" si="25"/>
        <v>7.4565070309994264E-3</v>
      </c>
    </row>
    <row r="560" spans="1:20">
      <c r="A560" s="14">
        <v>41694</v>
      </c>
      <c r="B560" s="13">
        <v>113.459999</v>
      </c>
      <c r="C560" s="13">
        <v>114.80999799999999</v>
      </c>
      <c r="D560" s="13">
        <v>113.199997</v>
      </c>
      <c r="E560" s="13">
        <v>113.94000200000001</v>
      </c>
      <c r="F560" s="13">
        <v>2281900</v>
      </c>
      <c r="G560" s="13">
        <v>106.967592</v>
      </c>
      <c r="H560" s="21">
        <f t="shared" si="26"/>
        <v>6.6041738609129924E-3</v>
      </c>
      <c r="I560" s="30">
        <f t="shared" si="24"/>
        <v>6.6041738609129924E-3</v>
      </c>
      <c r="S560" s="37">
        <v>1984.130005</v>
      </c>
      <c r="T560" s="30">
        <f t="shared" si="25"/>
        <v>-7.1040365756933814E-4</v>
      </c>
    </row>
    <row r="561" spans="1:20">
      <c r="A561" s="14">
        <v>41695</v>
      </c>
      <c r="B561" s="13">
        <v>114</v>
      </c>
      <c r="C561" s="13">
        <v>115.889999</v>
      </c>
      <c r="D561" s="13">
        <v>114</v>
      </c>
      <c r="E561" s="13">
        <v>115.459999</v>
      </c>
      <c r="F561" s="13">
        <v>1920800</v>
      </c>
      <c r="G561" s="13">
        <v>108.39457400000001</v>
      </c>
      <c r="H561" s="21">
        <f t="shared" si="26"/>
        <v>1.3252122321906255E-2</v>
      </c>
      <c r="I561" s="30">
        <f t="shared" si="24"/>
        <v>1.3252122321906255E-2</v>
      </c>
      <c r="S561" s="37">
        <v>1985.540039</v>
      </c>
      <c r="T561" s="30">
        <f t="shared" si="25"/>
        <v>-5.9804054374368917E-3</v>
      </c>
    </row>
    <row r="562" spans="1:20">
      <c r="A562" s="14">
        <v>41696</v>
      </c>
      <c r="B562" s="13">
        <v>115.5</v>
      </c>
      <c r="C562" s="13">
        <v>116.83000199999999</v>
      </c>
      <c r="D562" s="13">
        <v>115.370003</v>
      </c>
      <c r="E562" s="13">
        <v>115.879997</v>
      </c>
      <c r="F562" s="13">
        <v>1924500</v>
      </c>
      <c r="G562" s="13">
        <v>108.788871</v>
      </c>
      <c r="H562" s="21">
        <f t="shared" si="26"/>
        <v>3.6310081848836837E-3</v>
      </c>
      <c r="I562" s="30">
        <f t="shared" si="24"/>
        <v>3.6310081848836837E-3</v>
      </c>
      <c r="S562" s="37">
        <v>1997.4499510000001</v>
      </c>
      <c r="T562" s="30">
        <f t="shared" si="25"/>
        <v>8.8151688223948085E-4</v>
      </c>
    </row>
    <row r="563" spans="1:20">
      <c r="A563" s="14">
        <v>41697</v>
      </c>
      <c r="B563" s="13">
        <v>116.029999</v>
      </c>
      <c r="C563" s="13">
        <v>116.41999800000001</v>
      </c>
      <c r="D563" s="13">
        <v>115.279999</v>
      </c>
      <c r="E563" s="13">
        <v>116.220001</v>
      </c>
      <c r="F563" s="13">
        <v>1374400</v>
      </c>
      <c r="G563" s="13">
        <v>109.108069</v>
      </c>
      <c r="H563" s="21">
        <f t="shared" si="26"/>
        <v>2.929809187105861E-3</v>
      </c>
      <c r="I563" s="30">
        <f t="shared" si="24"/>
        <v>2.929809187105861E-3</v>
      </c>
      <c r="S563" s="37">
        <v>1995.6899410000001</v>
      </c>
      <c r="T563" s="30">
        <f t="shared" si="25"/>
        <v>3.6394436011098351E-3</v>
      </c>
    </row>
    <row r="564" spans="1:20">
      <c r="A564" s="14">
        <v>41698</v>
      </c>
      <c r="B564" s="13">
        <v>116.5</v>
      </c>
      <c r="C564" s="13">
        <v>117.470001</v>
      </c>
      <c r="D564" s="13">
        <v>115.889999</v>
      </c>
      <c r="E564" s="13">
        <v>116.800003</v>
      </c>
      <c r="F564" s="13">
        <v>2103000</v>
      </c>
      <c r="G564" s="13">
        <v>109.65257800000001</v>
      </c>
      <c r="H564" s="21">
        <f t="shared" si="26"/>
        <v>4.9781359852535782E-3</v>
      </c>
      <c r="I564" s="30">
        <f t="shared" si="24"/>
        <v>4.9781359852535782E-3</v>
      </c>
      <c r="S564" s="37">
        <v>1988.4399410000001</v>
      </c>
      <c r="T564" s="30">
        <f t="shared" si="25"/>
        <v>-6.5665217057652601E-3</v>
      </c>
    </row>
    <row r="565" spans="1:20">
      <c r="A565" s="14">
        <v>41701</v>
      </c>
      <c r="B565" s="13">
        <v>116.220001</v>
      </c>
      <c r="C565" s="13">
        <v>117.07</v>
      </c>
      <c r="D565" s="13">
        <v>115.110001</v>
      </c>
      <c r="E565" s="13">
        <v>115.75</v>
      </c>
      <c r="F565" s="13">
        <v>1667000</v>
      </c>
      <c r="G565" s="13">
        <v>108.66682900000001</v>
      </c>
      <c r="H565" s="21">
        <f t="shared" si="26"/>
        <v>-9.0303991969117505E-3</v>
      </c>
      <c r="I565" s="30">
        <f t="shared" si="24"/>
        <v>-9.0303991969117505E-3</v>
      </c>
      <c r="S565" s="37">
        <v>2001.540039</v>
      </c>
      <c r="T565" s="30">
        <f t="shared" si="25"/>
        <v>-3.0778459166717516E-3</v>
      </c>
    </row>
    <row r="566" spans="1:20">
      <c r="A566" s="14">
        <v>41702</v>
      </c>
      <c r="B566" s="13">
        <v>116.610001</v>
      </c>
      <c r="C566" s="13">
        <v>116.910004</v>
      </c>
      <c r="D566" s="13">
        <v>115.849998</v>
      </c>
      <c r="E566" s="13">
        <v>116.650002</v>
      </c>
      <c r="F566" s="13">
        <v>1808300</v>
      </c>
      <c r="G566" s="13">
        <v>109.51175600000001</v>
      </c>
      <c r="H566" s="21">
        <f t="shared" si="26"/>
        <v>7.7453176618854916E-3</v>
      </c>
      <c r="I566" s="30">
        <f t="shared" si="24"/>
        <v>7.7453176618854916E-3</v>
      </c>
      <c r="S566" s="37">
        <v>2007.709961</v>
      </c>
      <c r="T566" s="30">
        <f t="shared" si="25"/>
        <v>5.0232479433631322E-3</v>
      </c>
    </row>
    <row r="567" spans="1:20">
      <c r="A567" s="14">
        <v>41703</v>
      </c>
      <c r="B567" s="13">
        <v>116.57</v>
      </c>
      <c r="C567" s="13">
        <v>116.949997</v>
      </c>
      <c r="D567" s="13">
        <v>115.80999799999999</v>
      </c>
      <c r="E567" s="13">
        <v>116.470001</v>
      </c>
      <c r="F567" s="13">
        <v>2305700</v>
      </c>
      <c r="G567" s="13">
        <v>109.34277</v>
      </c>
      <c r="H567" s="21">
        <f t="shared" si="26"/>
        <v>-1.544277257332471E-3</v>
      </c>
      <c r="I567" s="30">
        <f t="shared" si="24"/>
        <v>-1.544277257332471E-3</v>
      </c>
      <c r="S567" s="37">
        <v>1997.650024</v>
      </c>
      <c r="T567" s="30">
        <f t="shared" si="25"/>
        <v>-1.5355995603710607E-3</v>
      </c>
    </row>
    <row r="568" spans="1:20">
      <c r="A568" s="14">
        <v>41704</v>
      </c>
      <c r="B568" s="13">
        <v>113.150002</v>
      </c>
      <c r="C568" s="13">
        <v>114.639999</v>
      </c>
      <c r="D568" s="13">
        <v>112.269997</v>
      </c>
      <c r="E568" s="13">
        <v>113.260002</v>
      </c>
      <c r="F568" s="13">
        <v>8921900</v>
      </c>
      <c r="G568" s="13">
        <v>106.32920300000001</v>
      </c>
      <c r="H568" s="21">
        <f t="shared" si="26"/>
        <v>-2.7947656864937973E-2</v>
      </c>
      <c r="I568" s="30">
        <f t="shared" si="24"/>
        <v>-2.7947656864937973E-2</v>
      </c>
      <c r="S568" s="37">
        <v>2000.719971</v>
      </c>
      <c r="T568" s="30">
        <f t="shared" si="25"/>
        <v>-7.7944445614907946E-4</v>
      </c>
    </row>
    <row r="569" spans="1:20">
      <c r="A569" s="14">
        <v>41705</v>
      </c>
      <c r="B569" s="13">
        <v>113.800003</v>
      </c>
      <c r="C569" s="13">
        <v>114.010002</v>
      </c>
      <c r="D569" s="13">
        <v>113.139999</v>
      </c>
      <c r="E569" s="13">
        <v>113.5</v>
      </c>
      <c r="F569" s="13">
        <v>2905600</v>
      </c>
      <c r="G569" s="13">
        <v>106.55451499999999</v>
      </c>
      <c r="H569" s="21">
        <f t="shared" si="26"/>
        <v>2.1167620168044245E-3</v>
      </c>
      <c r="I569" s="30">
        <f t="shared" si="24"/>
        <v>2.1167620168044245E-3</v>
      </c>
      <c r="S569" s="37">
        <v>2002.280029</v>
      </c>
      <c r="T569" s="30">
        <f t="shared" si="25"/>
        <v>-5.4421430747598944E-4</v>
      </c>
    </row>
    <row r="570" spans="1:20">
      <c r="A570" s="14">
        <v>41708</v>
      </c>
      <c r="B570" s="13">
        <v>113.209999</v>
      </c>
      <c r="C570" s="13">
        <v>114.589996</v>
      </c>
      <c r="D570" s="13">
        <v>113</v>
      </c>
      <c r="E570" s="13">
        <v>114.589996</v>
      </c>
      <c r="F570" s="13">
        <v>2319100</v>
      </c>
      <c r="G570" s="13">
        <v>107.57781</v>
      </c>
      <c r="H570" s="21">
        <f t="shared" si="26"/>
        <v>9.5576675752888779E-3</v>
      </c>
      <c r="I570" s="30">
        <f t="shared" si="24"/>
        <v>9.5576675752888779E-3</v>
      </c>
      <c r="S570" s="37">
        <v>2003.369995</v>
      </c>
      <c r="T570" s="30">
        <f t="shared" si="25"/>
        <v>3.3149143879035695E-3</v>
      </c>
    </row>
    <row r="571" spans="1:20">
      <c r="A571" s="14">
        <v>41709</v>
      </c>
      <c r="B571" s="13">
        <v>114.55999799999999</v>
      </c>
      <c r="C571" s="13">
        <v>114.75</v>
      </c>
      <c r="D571" s="13">
        <v>113.91999800000001</v>
      </c>
      <c r="E571" s="13">
        <v>114.709999</v>
      </c>
      <c r="F571" s="13">
        <v>2201800</v>
      </c>
      <c r="G571" s="13">
        <v>107.69046899999999</v>
      </c>
      <c r="H571" s="21">
        <f t="shared" si="26"/>
        <v>1.0466847304082831E-3</v>
      </c>
      <c r="I571" s="30">
        <f t="shared" si="24"/>
        <v>1.0466847304082831E-3</v>
      </c>
      <c r="S571" s="37">
        <v>1996.73999</v>
      </c>
      <c r="T571" s="30">
        <f t="shared" si="25"/>
        <v>-1.6913306037346758E-3</v>
      </c>
    </row>
    <row r="572" spans="1:20">
      <c r="A572" s="14">
        <v>41710</v>
      </c>
      <c r="B572" s="13">
        <v>114.389999</v>
      </c>
      <c r="C572" s="13">
        <v>115.620003</v>
      </c>
      <c r="D572" s="13">
        <v>114.25</v>
      </c>
      <c r="E572" s="13">
        <v>115.209999</v>
      </c>
      <c r="F572" s="13">
        <v>2173400</v>
      </c>
      <c r="G572" s="13">
        <v>108.15987199999999</v>
      </c>
      <c r="H572" s="21">
        <f t="shared" si="26"/>
        <v>4.3493444373715476E-3</v>
      </c>
      <c r="I572" s="30">
        <f t="shared" si="24"/>
        <v>4.3493444373715476E-3</v>
      </c>
      <c r="S572" s="37">
        <v>2000.119995</v>
      </c>
      <c r="T572" s="30">
        <f t="shared" si="25"/>
        <v>4.9985750321780398E-5</v>
      </c>
    </row>
    <row r="573" spans="1:20">
      <c r="A573" s="14">
        <v>41711</v>
      </c>
      <c r="B573" s="13">
        <v>115.660004</v>
      </c>
      <c r="C573" s="13">
        <v>115.790001</v>
      </c>
      <c r="D573" s="13">
        <v>114.19000200000001</v>
      </c>
      <c r="E573" s="13">
        <v>114.410004</v>
      </c>
      <c r="F573" s="13">
        <v>2519600</v>
      </c>
      <c r="G573" s="13">
        <v>107.408832</v>
      </c>
      <c r="H573" s="21">
        <f t="shared" si="26"/>
        <v>-6.9680155314474964E-3</v>
      </c>
      <c r="I573" s="30">
        <f t="shared" si="24"/>
        <v>-6.9680155314474964E-3</v>
      </c>
      <c r="S573" s="37">
        <v>2000.0200199999999</v>
      </c>
      <c r="T573" s="30">
        <f t="shared" si="25"/>
        <v>1.050529102244025E-3</v>
      </c>
    </row>
    <row r="574" spans="1:20">
      <c r="A574" s="14">
        <v>41712</v>
      </c>
      <c r="B574" s="13">
        <v>114.949997</v>
      </c>
      <c r="C574" s="13">
        <v>114.949997</v>
      </c>
      <c r="D574" s="13">
        <v>113.33000199999999</v>
      </c>
      <c r="E574" s="13">
        <v>113.449997</v>
      </c>
      <c r="F574" s="13">
        <v>2290000</v>
      </c>
      <c r="G574" s="13">
        <v>106.507571</v>
      </c>
      <c r="H574" s="21">
        <f t="shared" si="26"/>
        <v>-8.4263415059132891E-3</v>
      </c>
      <c r="I574" s="30">
        <f t="shared" si="24"/>
        <v>-8.4263415059132891E-3</v>
      </c>
      <c r="S574" s="37">
        <v>1997.920044</v>
      </c>
      <c r="T574" s="30">
        <f t="shared" si="25"/>
        <v>4.7763540992150867E-3</v>
      </c>
    </row>
    <row r="575" spans="1:20">
      <c r="A575" s="14">
        <v>41715</v>
      </c>
      <c r="B575" s="13">
        <v>114.139999</v>
      </c>
      <c r="C575" s="13">
        <v>114.459999</v>
      </c>
      <c r="D575" s="13">
        <v>113.389999</v>
      </c>
      <c r="E575" s="13">
        <v>113.459999</v>
      </c>
      <c r="F575" s="13">
        <v>2189200</v>
      </c>
      <c r="G575" s="13">
        <v>106.51696099999999</v>
      </c>
      <c r="H575" s="21">
        <f t="shared" si="26"/>
        <v>8.8158860558576471E-5</v>
      </c>
      <c r="I575" s="30">
        <f t="shared" si="24"/>
        <v>8.8158860558576471E-5</v>
      </c>
      <c r="S575" s="37">
        <v>1988.400024</v>
      </c>
      <c r="T575" s="30">
        <f t="shared" si="25"/>
        <v>-1.9945750682435126E-3</v>
      </c>
    </row>
    <row r="576" spans="1:20">
      <c r="A576" s="14">
        <v>41716</v>
      </c>
      <c r="B576" s="13">
        <v>113.900002</v>
      </c>
      <c r="C576" s="13">
        <v>114.120003</v>
      </c>
      <c r="D576" s="13">
        <v>113.019997</v>
      </c>
      <c r="E576" s="13">
        <v>113.849998</v>
      </c>
      <c r="F576" s="13">
        <v>2501000</v>
      </c>
      <c r="G576" s="13">
        <v>106.883095</v>
      </c>
      <c r="H576" s="21">
        <f t="shared" si="26"/>
        <v>3.431436393451268E-3</v>
      </c>
      <c r="I576" s="30">
        <f t="shared" si="24"/>
        <v>3.431436393451268E-3</v>
      </c>
      <c r="S576" s="37">
        <v>1992.369995</v>
      </c>
      <c r="T576" s="30">
        <f t="shared" si="25"/>
        <v>2.9455471034691241E-3</v>
      </c>
    </row>
    <row r="577" spans="1:20">
      <c r="A577" s="14">
        <v>41717</v>
      </c>
      <c r="B577" s="13">
        <v>113.540001</v>
      </c>
      <c r="C577" s="13">
        <v>114.25</v>
      </c>
      <c r="D577" s="13">
        <v>112.459999</v>
      </c>
      <c r="E577" s="13">
        <v>112.849998</v>
      </c>
      <c r="F577" s="13">
        <v>1635600</v>
      </c>
      <c r="G577" s="13">
        <v>105.944289</v>
      </c>
      <c r="H577" s="21">
        <f t="shared" si="26"/>
        <v>-8.8222866014814622E-3</v>
      </c>
      <c r="I577" s="30">
        <f t="shared" si="24"/>
        <v>-8.8222866014814622E-3</v>
      </c>
      <c r="S577" s="37">
        <v>1986.51001</v>
      </c>
      <c r="T577" s="30">
        <f t="shared" si="25"/>
        <v>2.474748191573312E-3</v>
      </c>
    </row>
    <row r="578" spans="1:20">
      <c r="A578" s="14">
        <v>41718</v>
      </c>
      <c r="B578" s="13">
        <v>112.55999799999999</v>
      </c>
      <c r="C578" s="13">
        <v>113.220001</v>
      </c>
      <c r="D578" s="13">
        <v>112.129997</v>
      </c>
      <c r="E578" s="13">
        <v>113.160004</v>
      </c>
      <c r="F578" s="13">
        <v>1408200</v>
      </c>
      <c r="G578" s="13">
        <v>106.23532400000001</v>
      </c>
      <c r="H578" s="21">
        <f t="shared" si="26"/>
        <v>2.7432907281135185E-3</v>
      </c>
      <c r="I578" s="30">
        <f t="shared" ref="I578:I641" si="27">H578</f>
        <v>2.7432907281135185E-3</v>
      </c>
      <c r="S578" s="37">
        <v>1981.599976</v>
      </c>
      <c r="T578" s="30">
        <f t="shared" si="25"/>
        <v>4.9881905070184923E-3</v>
      </c>
    </row>
    <row r="579" spans="1:20">
      <c r="A579" s="14">
        <v>41719</v>
      </c>
      <c r="B579" s="13">
        <v>114.410004</v>
      </c>
      <c r="C579" s="13">
        <v>114.58000199999999</v>
      </c>
      <c r="D579" s="13">
        <v>113.300003</v>
      </c>
      <c r="E579" s="13">
        <v>113.83000199999999</v>
      </c>
      <c r="F579" s="13">
        <v>4442300</v>
      </c>
      <c r="G579" s="13">
        <v>106.864322</v>
      </c>
      <c r="H579" s="21">
        <f t="shared" si="26"/>
        <v>5.9033399490836863E-3</v>
      </c>
      <c r="I579" s="30">
        <f t="shared" si="27"/>
        <v>5.9033399490836863E-3</v>
      </c>
      <c r="S579" s="37">
        <v>1971.73999</v>
      </c>
      <c r="T579" s="30">
        <f t="shared" ref="T579:T642" si="28">LN(S579/S580)</f>
        <v>8.4954828929990414E-3</v>
      </c>
    </row>
    <row r="580" spans="1:20">
      <c r="A580" s="14">
        <v>41722</v>
      </c>
      <c r="B580" s="13">
        <v>113.989998</v>
      </c>
      <c r="C580" s="13">
        <v>114</v>
      </c>
      <c r="D580" s="13">
        <v>112.889999</v>
      </c>
      <c r="E580" s="13">
        <v>113.370003</v>
      </c>
      <c r="F580" s="13">
        <v>2501700</v>
      </c>
      <c r="G580" s="13">
        <v>106.432472</v>
      </c>
      <c r="H580" s="21">
        <f t="shared" ref="H580:H643" si="29">LN(G580/G579)</f>
        <v>-4.0492928372724045E-3</v>
      </c>
      <c r="I580" s="30">
        <f t="shared" si="27"/>
        <v>-4.0492928372724045E-3</v>
      </c>
      <c r="S580" s="37">
        <v>1955.0600589999999</v>
      </c>
      <c r="T580" s="30">
        <f t="shared" si="28"/>
        <v>-6.1374747621649646E-5</v>
      </c>
    </row>
    <row r="581" spans="1:20">
      <c r="A581" s="14">
        <v>41723</v>
      </c>
      <c r="B581" s="13">
        <v>113.82</v>
      </c>
      <c r="C581" s="13">
        <v>114.459999</v>
      </c>
      <c r="D581" s="13">
        <v>113.790001</v>
      </c>
      <c r="E581" s="13">
        <v>113.93</v>
      </c>
      <c r="F581" s="13">
        <v>2199400</v>
      </c>
      <c r="G581" s="13">
        <v>106.958202</v>
      </c>
      <c r="H581" s="21">
        <f t="shared" si="29"/>
        <v>4.9274043128661165E-3</v>
      </c>
      <c r="I581" s="30">
        <f t="shared" si="27"/>
        <v>4.9274043128661165E-3</v>
      </c>
      <c r="S581" s="37">
        <v>1955.1800539999999</v>
      </c>
      <c r="T581" s="30">
        <f t="shared" si="28"/>
        <v>4.3363982690421158E-3</v>
      </c>
    </row>
    <row r="582" spans="1:20">
      <c r="A582" s="14">
        <v>41724</v>
      </c>
      <c r="B582" s="13">
        <v>114.279999</v>
      </c>
      <c r="C582" s="13">
        <v>114.470001</v>
      </c>
      <c r="D582" s="13">
        <v>112.459999</v>
      </c>
      <c r="E582" s="13">
        <v>112.489998</v>
      </c>
      <c r="F582" s="13">
        <v>1905900</v>
      </c>
      <c r="G582" s="13">
        <v>105.606318</v>
      </c>
      <c r="H582" s="21">
        <f t="shared" si="29"/>
        <v>-1.2719923602059612E-2</v>
      </c>
      <c r="I582" s="30">
        <f t="shared" si="27"/>
        <v>-1.2719923602059612E-2</v>
      </c>
      <c r="S582" s="37">
        <v>1946.719971</v>
      </c>
      <c r="T582" s="30">
        <f t="shared" si="28"/>
        <v>6.6847672550107134E-3</v>
      </c>
    </row>
    <row r="583" spans="1:20">
      <c r="A583" s="14">
        <v>41725</v>
      </c>
      <c r="B583" s="13">
        <v>112.5</v>
      </c>
      <c r="C583" s="13">
        <v>112.94000200000001</v>
      </c>
      <c r="D583" s="13">
        <v>111.82</v>
      </c>
      <c r="E583" s="13">
        <v>112.029999</v>
      </c>
      <c r="F583" s="13">
        <v>2039500</v>
      </c>
      <c r="G583" s="13">
        <v>105.174468</v>
      </c>
      <c r="H583" s="21">
        <f t="shared" si="29"/>
        <v>-4.0976278003809537E-3</v>
      </c>
      <c r="I583" s="30">
        <f t="shared" si="27"/>
        <v>-4.0976278003809537E-3</v>
      </c>
      <c r="S583" s="37">
        <v>1933.75</v>
      </c>
      <c r="T583" s="30">
        <f t="shared" si="28"/>
        <v>-1.6379824023901584E-3</v>
      </c>
    </row>
    <row r="584" spans="1:20">
      <c r="A584" s="14">
        <v>41726</v>
      </c>
      <c r="B584" s="13">
        <v>112.349998</v>
      </c>
      <c r="C584" s="13">
        <v>112.790001</v>
      </c>
      <c r="D584" s="13">
        <v>111.150002</v>
      </c>
      <c r="E584" s="13">
        <v>111.660004</v>
      </c>
      <c r="F584" s="13">
        <v>2795500</v>
      </c>
      <c r="G584" s="13">
        <v>104.82711399999999</v>
      </c>
      <c r="H584" s="21">
        <f t="shared" si="29"/>
        <v>-3.3081114291344028E-3</v>
      </c>
      <c r="I584" s="30">
        <f t="shared" si="27"/>
        <v>-3.3081114291344028E-3</v>
      </c>
      <c r="S584" s="37">
        <v>1936.920044</v>
      </c>
      <c r="T584" s="30">
        <f t="shared" si="28"/>
        <v>2.7556249610503833E-3</v>
      </c>
    </row>
    <row r="585" spans="1:20">
      <c r="A585" s="14">
        <v>41729</v>
      </c>
      <c r="B585" s="13">
        <v>111.94000200000001</v>
      </c>
      <c r="C585" s="13">
        <v>112.279999</v>
      </c>
      <c r="D585" s="13">
        <v>111.57</v>
      </c>
      <c r="E585" s="13">
        <v>111.68</v>
      </c>
      <c r="F585" s="13">
        <v>2119500</v>
      </c>
      <c r="G585" s="13">
        <v>104.845887</v>
      </c>
      <c r="H585" s="21">
        <f t="shared" si="29"/>
        <v>1.7906931231614462E-4</v>
      </c>
      <c r="I585" s="30">
        <f t="shared" si="27"/>
        <v>1.7906931231614462E-4</v>
      </c>
      <c r="S585" s="37">
        <v>1931.589966</v>
      </c>
      <c r="T585" s="30">
        <f t="shared" si="28"/>
        <v>1.146542280237354E-2</v>
      </c>
    </row>
    <row r="586" spans="1:20">
      <c r="A586" s="14">
        <v>41730</v>
      </c>
      <c r="B586" s="13">
        <v>112.209999</v>
      </c>
      <c r="C586" s="13">
        <v>112.550003</v>
      </c>
      <c r="D586" s="13">
        <v>111.510002</v>
      </c>
      <c r="E586" s="13">
        <v>111.860001</v>
      </c>
      <c r="F586" s="13">
        <v>2566200</v>
      </c>
      <c r="G586" s="13">
        <v>105.01487299999999</v>
      </c>
      <c r="H586" s="21">
        <f t="shared" si="29"/>
        <v>1.6104586347936664E-3</v>
      </c>
      <c r="I586" s="30">
        <f t="shared" si="27"/>
        <v>1.6104586347936664E-3</v>
      </c>
      <c r="S586" s="37">
        <v>1909.5699460000001</v>
      </c>
      <c r="T586" s="30">
        <f t="shared" si="28"/>
        <v>-5.5721154760536261E-3</v>
      </c>
    </row>
    <row r="587" spans="1:20">
      <c r="A587" s="14">
        <v>41731</v>
      </c>
      <c r="B587" s="13">
        <v>111.900002</v>
      </c>
      <c r="C587" s="13">
        <v>112.010002</v>
      </c>
      <c r="D587" s="13">
        <v>110.94000200000001</v>
      </c>
      <c r="E587" s="13">
        <v>111.550003</v>
      </c>
      <c r="F587" s="13">
        <v>3296800</v>
      </c>
      <c r="G587" s="13">
        <v>104.723845</v>
      </c>
      <c r="H587" s="21">
        <f t="shared" si="29"/>
        <v>-2.775149858389666E-3</v>
      </c>
      <c r="I587" s="30">
        <f t="shared" si="27"/>
        <v>-2.775149858389666E-3</v>
      </c>
      <c r="S587" s="37">
        <v>1920.23999</v>
      </c>
      <c r="T587" s="30">
        <f t="shared" si="28"/>
        <v>1.5638271756657665E-5</v>
      </c>
    </row>
    <row r="588" spans="1:20">
      <c r="A588" s="14">
        <v>41732</v>
      </c>
      <c r="B588" s="13">
        <v>111.739998</v>
      </c>
      <c r="C588" s="13">
        <v>112.150002</v>
      </c>
      <c r="D588" s="13">
        <v>111.279999</v>
      </c>
      <c r="E588" s="13">
        <v>111.699997</v>
      </c>
      <c r="F588" s="13">
        <v>2328900</v>
      </c>
      <c r="G588" s="13">
        <v>104.86466</v>
      </c>
      <c r="H588" s="21">
        <f t="shared" si="29"/>
        <v>1.3437284758345458E-3</v>
      </c>
      <c r="I588" s="30">
        <f t="shared" si="27"/>
        <v>1.3437284758345458E-3</v>
      </c>
      <c r="S588" s="37">
        <v>1920.209961</v>
      </c>
      <c r="T588" s="30">
        <f t="shared" si="28"/>
        <v>-9.7326790439134364E-3</v>
      </c>
    </row>
    <row r="589" spans="1:20">
      <c r="A589" s="14">
        <v>41733</v>
      </c>
      <c r="B589" s="13">
        <v>111.949997</v>
      </c>
      <c r="C589" s="13">
        <v>112</v>
      </c>
      <c r="D589" s="13">
        <v>110.629997</v>
      </c>
      <c r="E589" s="13">
        <v>110.650002</v>
      </c>
      <c r="F589" s="13">
        <v>2716200</v>
      </c>
      <c r="G589" s="13">
        <v>103.878918</v>
      </c>
      <c r="H589" s="21">
        <f t="shared" si="29"/>
        <v>-9.4445954870957267E-3</v>
      </c>
      <c r="I589" s="30">
        <f t="shared" si="27"/>
        <v>-9.4445954870957267E-3</v>
      </c>
      <c r="S589" s="37">
        <v>1938.98999</v>
      </c>
      <c r="T589" s="30">
        <f t="shared" si="28"/>
        <v>7.1633145438523508E-3</v>
      </c>
    </row>
    <row r="590" spans="1:20">
      <c r="A590" s="14">
        <v>41736</v>
      </c>
      <c r="B590" s="13">
        <v>110.730003</v>
      </c>
      <c r="C590" s="13">
        <v>111.129997</v>
      </c>
      <c r="D590" s="13">
        <v>110.360001</v>
      </c>
      <c r="E590" s="13">
        <v>110.790001</v>
      </c>
      <c r="F590" s="13">
        <v>3119400</v>
      </c>
      <c r="G590" s="13">
        <v>104.01035</v>
      </c>
      <c r="H590" s="21">
        <f t="shared" si="29"/>
        <v>1.264442544588648E-3</v>
      </c>
      <c r="I590" s="30">
        <f t="shared" si="27"/>
        <v>1.264442544588648E-3</v>
      </c>
      <c r="S590" s="37">
        <v>1925.150024</v>
      </c>
      <c r="T590" s="30">
        <f t="shared" si="28"/>
        <v>-2.8632164747045552E-3</v>
      </c>
    </row>
    <row r="591" spans="1:20">
      <c r="A591" s="14">
        <v>41737</v>
      </c>
      <c r="B591" s="13">
        <v>110.55999799999999</v>
      </c>
      <c r="C591" s="13">
        <v>112.739998</v>
      </c>
      <c r="D591" s="13">
        <v>110.379997</v>
      </c>
      <c r="E591" s="13">
        <v>112.660004</v>
      </c>
      <c r="F591" s="13">
        <v>3863900</v>
      </c>
      <c r="G591" s="13">
        <v>105.76592100000001</v>
      </c>
      <c r="H591" s="21">
        <f t="shared" si="29"/>
        <v>1.6737946365450604E-2</v>
      </c>
      <c r="I591" s="30">
        <f t="shared" si="27"/>
        <v>1.6737946365450604E-2</v>
      </c>
      <c r="S591" s="37">
        <v>1930.670044</v>
      </c>
      <c r="T591" s="30">
        <f t="shared" si="28"/>
        <v>-2.0201931980177425E-2</v>
      </c>
    </row>
    <row r="592" spans="1:20">
      <c r="A592" s="14">
        <v>41738</v>
      </c>
      <c r="B592" s="13">
        <v>112.720001</v>
      </c>
      <c r="C592" s="13">
        <v>113.139999</v>
      </c>
      <c r="D592" s="13">
        <v>112.110001</v>
      </c>
      <c r="E592" s="13">
        <v>113.050003</v>
      </c>
      <c r="F592" s="13">
        <v>2899600</v>
      </c>
      <c r="G592" s="13">
        <v>106.13205499999999</v>
      </c>
      <c r="H592" s="21">
        <f t="shared" si="29"/>
        <v>3.4557608457090505E-3</v>
      </c>
      <c r="I592" s="30">
        <f t="shared" si="27"/>
        <v>3.4557608457090505E-3</v>
      </c>
      <c r="S592" s="37">
        <v>1970.0699460000001</v>
      </c>
      <c r="T592" s="30">
        <f t="shared" si="28"/>
        <v>6.0910859931627437E-5</v>
      </c>
    </row>
    <row r="593" spans="1:20">
      <c r="A593" s="14">
        <v>41739</v>
      </c>
      <c r="B593" s="13">
        <v>114.120003</v>
      </c>
      <c r="C593" s="13">
        <v>114.44000200000001</v>
      </c>
      <c r="D593" s="13">
        <v>111.94000200000001</v>
      </c>
      <c r="E593" s="13">
        <v>112.08000199999999</v>
      </c>
      <c r="F593" s="13">
        <v>3305100</v>
      </c>
      <c r="G593" s="13">
        <v>105.221411</v>
      </c>
      <c r="H593" s="21">
        <f t="shared" si="29"/>
        <v>-8.6173144207442633E-3</v>
      </c>
      <c r="I593" s="30">
        <f t="shared" si="27"/>
        <v>-8.6173144207442633E-3</v>
      </c>
      <c r="S593" s="37">
        <v>1969.9499510000001</v>
      </c>
      <c r="T593" s="30">
        <f t="shared" si="28"/>
        <v>-4.5380684101610867E-3</v>
      </c>
    </row>
    <row r="594" spans="1:20">
      <c r="A594" s="14">
        <v>41740</v>
      </c>
      <c r="B594" s="13">
        <v>111.44000200000001</v>
      </c>
      <c r="C594" s="13">
        <v>112.779999</v>
      </c>
      <c r="D594" s="13">
        <v>111.400002</v>
      </c>
      <c r="E594" s="13">
        <v>112.08000199999999</v>
      </c>
      <c r="F594" s="13">
        <v>3097800</v>
      </c>
      <c r="G594" s="13">
        <v>105.221411</v>
      </c>
      <c r="H594" s="21">
        <f t="shared" si="29"/>
        <v>0</v>
      </c>
      <c r="I594" s="30">
        <f t="shared" si="27"/>
        <v>0</v>
      </c>
      <c r="S594" s="37">
        <v>1978.910034</v>
      </c>
      <c r="T594" s="30">
        <f t="shared" si="28"/>
        <v>2.8811321192405513E-4</v>
      </c>
    </row>
    <row r="595" spans="1:20">
      <c r="A595" s="14">
        <v>41743</v>
      </c>
      <c r="B595" s="13">
        <v>112.489998</v>
      </c>
      <c r="C595" s="13">
        <v>113</v>
      </c>
      <c r="D595" s="13">
        <v>111.529999</v>
      </c>
      <c r="E595" s="13">
        <v>112.55999799999999</v>
      </c>
      <c r="F595" s="13">
        <v>2519000</v>
      </c>
      <c r="G595" s="13">
        <v>105.672034</v>
      </c>
      <c r="H595" s="21">
        <f t="shared" si="29"/>
        <v>4.2734726609850605E-3</v>
      </c>
      <c r="I595" s="30">
        <f t="shared" si="27"/>
        <v>4.2734726609850605E-3</v>
      </c>
      <c r="S595" s="37">
        <v>1978.339966</v>
      </c>
      <c r="T595" s="30">
        <f t="shared" si="28"/>
        <v>-4.8609457194895948E-3</v>
      </c>
    </row>
    <row r="596" spans="1:20">
      <c r="A596" s="14">
        <v>41744</v>
      </c>
      <c r="B596" s="13">
        <v>112.58000199999999</v>
      </c>
      <c r="C596" s="13">
        <v>112.959999</v>
      </c>
      <c r="D596" s="13">
        <v>111.449997</v>
      </c>
      <c r="E596" s="13">
        <v>112.05999799999999</v>
      </c>
      <c r="F596" s="13">
        <v>2123700</v>
      </c>
      <c r="G596" s="13">
        <v>105.202631</v>
      </c>
      <c r="H596" s="21">
        <f t="shared" si="29"/>
        <v>-4.4519693752519181E-3</v>
      </c>
      <c r="I596" s="30">
        <f t="shared" si="27"/>
        <v>-4.4519693752519181E-3</v>
      </c>
      <c r="S596" s="37">
        <v>1987.9799800000001</v>
      </c>
      <c r="T596" s="30">
        <f t="shared" si="28"/>
        <v>4.8803645880490185E-4</v>
      </c>
    </row>
    <row r="597" spans="1:20">
      <c r="A597" s="14">
        <v>41745</v>
      </c>
      <c r="B597" s="13">
        <v>112.800003</v>
      </c>
      <c r="C597" s="13">
        <v>113.639999</v>
      </c>
      <c r="D597" s="13">
        <v>112.269997</v>
      </c>
      <c r="E597" s="13">
        <v>113.489998</v>
      </c>
      <c r="F597" s="13">
        <v>2455000</v>
      </c>
      <c r="G597" s="13">
        <v>106.545124</v>
      </c>
      <c r="H597" s="21">
        <f t="shared" si="29"/>
        <v>1.268028544811616E-2</v>
      </c>
      <c r="I597" s="30">
        <f t="shared" si="27"/>
        <v>1.268028544811616E-2</v>
      </c>
      <c r="S597" s="37">
        <v>1987.01001</v>
      </c>
      <c r="T597" s="30">
        <f t="shared" si="28"/>
        <v>1.7529010446364582E-3</v>
      </c>
    </row>
    <row r="598" spans="1:20">
      <c r="A598" s="14">
        <v>41746</v>
      </c>
      <c r="B598" s="13">
        <v>113.519997</v>
      </c>
      <c r="C598" s="13">
        <v>114.029999</v>
      </c>
      <c r="D598" s="13">
        <v>113.120003</v>
      </c>
      <c r="E598" s="13">
        <v>113.5</v>
      </c>
      <c r="F598" s="13">
        <v>1659000</v>
      </c>
      <c r="G598" s="13">
        <v>106.55451499999999</v>
      </c>
      <c r="H598" s="21">
        <f t="shared" si="29"/>
        <v>8.8137174235947474E-5</v>
      </c>
      <c r="I598" s="30">
        <f t="shared" si="27"/>
        <v>8.8137174235947474E-5</v>
      </c>
      <c r="S598" s="37">
        <v>1983.530029</v>
      </c>
      <c r="T598" s="30">
        <f t="shared" si="28"/>
        <v>5.0036109582534613E-3</v>
      </c>
    </row>
    <row r="599" spans="1:20">
      <c r="A599" s="14">
        <v>41750</v>
      </c>
      <c r="B599" s="13">
        <v>113.510002</v>
      </c>
      <c r="C599" s="13">
        <v>114.099998</v>
      </c>
      <c r="D599" s="13">
        <v>113.400002</v>
      </c>
      <c r="E599" s="13">
        <v>114.099998</v>
      </c>
      <c r="F599" s="13">
        <v>1826800</v>
      </c>
      <c r="G599" s="13">
        <v>107.117797</v>
      </c>
      <c r="H599" s="21">
        <f t="shared" si="29"/>
        <v>5.2724033318203318E-3</v>
      </c>
      <c r="I599" s="30">
        <f t="shared" si="27"/>
        <v>5.2724033318203318E-3</v>
      </c>
      <c r="S599" s="37">
        <v>1973.630005</v>
      </c>
      <c r="T599" s="30">
        <f t="shared" si="28"/>
        <v>-2.3229465145998183E-3</v>
      </c>
    </row>
    <row r="600" spans="1:20">
      <c r="A600" s="14">
        <v>41751</v>
      </c>
      <c r="B600" s="13">
        <v>114</v>
      </c>
      <c r="C600" s="13">
        <v>114.230003</v>
      </c>
      <c r="D600" s="13">
        <v>113.510002</v>
      </c>
      <c r="E600" s="13">
        <v>113.55999799999999</v>
      </c>
      <c r="F600" s="13">
        <v>2315100</v>
      </c>
      <c r="G600" s="13">
        <v>106.61084099999999</v>
      </c>
      <c r="H600" s="21">
        <f t="shared" si="29"/>
        <v>-4.7439309536829403E-3</v>
      </c>
      <c r="I600" s="30">
        <f t="shared" si="27"/>
        <v>-4.7439309536829403E-3</v>
      </c>
      <c r="S600" s="37">
        <v>1978.219971</v>
      </c>
      <c r="T600" s="30">
        <f t="shared" si="28"/>
        <v>1.0212609109589852E-2</v>
      </c>
    </row>
    <row r="601" spans="1:20">
      <c r="A601" s="14">
        <v>41752</v>
      </c>
      <c r="B601" s="13">
        <v>113.480003</v>
      </c>
      <c r="C601" s="13">
        <v>114.989998</v>
      </c>
      <c r="D601" s="13">
        <v>113.33000199999999</v>
      </c>
      <c r="E601" s="13">
        <v>114.790001</v>
      </c>
      <c r="F601" s="13">
        <v>1991200</v>
      </c>
      <c r="G601" s="13">
        <v>107.765576</v>
      </c>
      <c r="H601" s="21">
        <f t="shared" si="29"/>
        <v>1.0773070884001141E-2</v>
      </c>
      <c r="I601" s="30">
        <f t="shared" si="27"/>
        <v>1.0773070884001141E-2</v>
      </c>
      <c r="S601" s="37">
        <v>1958.119995</v>
      </c>
      <c r="T601" s="30">
        <f t="shared" si="28"/>
        <v>-1.1904605841449497E-2</v>
      </c>
    </row>
    <row r="602" spans="1:20">
      <c r="A602" s="14">
        <v>41753</v>
      </c>
      <c r="B602" s="13">
        <v>114.900002</v>
      </c>
      <c r="C602" s="13">
        <v>115.30999799999999</v>
      </c>
      <c r="D602" s="13">
        <v>114.139999</v>
      </c>
      <c r="E602" s="13">
        <v>115.029999</v>
      </c>
      <c r="F602" s="13">
        <v>1939300</v>
      </c>
      <c r="G602" s="13">
        <v>107.990887</v>
      </c>
      <c r="H602" s="21">
        <f t="shared" si="29"/>
        <v>2.0885685533580107E-3</v>
      </c>
      <c r="I602" s="30">
        <f t="shared" si="27"/>
        <v>2.0885685533580107E-3</v>
      </c>
      <c r="S602" s="37">
        <v>1981.5699460000001</v>
      </c>
      <c r="T602" s="30">
        <f t="shared" si="28"/>
        <v>4.1922850140205638E-3</v>
      </c>
    </row>
    <row r="603" spans="1:20">
      <c r="A603" s="14">
        <v>41754</v>
      </c>
      <c r="B603" s="13">
        <v>114.849998</v>
      </c>
      <c r="C603" s="13">
        <v>115.300003</v>
      </c>
      <c r="D603" s="13">
        <v>114.199997</v>
      </c>
      <c r="E603" s="13">
        <v>115.010002</v>
      </c>
      <c r="F603" s="13">
        <v>1721200</v>
      </c>
      <c r="G603" s="13">
        <v>107.972114</v>
      </c>
      <c r="H603" s="21">
        <f t="shared" si="29"/>
        <v>-1.7385385422830681E-4</v>
      </c>
      <c r="I603" s="30">
        <f t="shared" si="27"/>
        <v>-1.7385385422830681E-4</v>
      </c>
      <c r="S603" s="37">
        <v>1973.280029</v>
      </c>
      <c r="T603" s="30">
        <f t="shared" si="28"/>
        <v>-1.9339649278222921E-3</v>
      </c>
    </row>
    <row r="604" spans="1:20">
      <c r="A604" s="14">
        <v>41757</v>
      </c>
      <c r="B604" s="13">
        <v>115.099998</v>
      </c>
      <c r="C604" s="13">
        <v>116.610001</v>
      </c>
      <c r="D604" s="13">
        <v>115.099998</v>
      </c>
      <c r="E604" s="13">
        <v>115.589996</v>
      </c>
      <c r="F604" s="13">
        <v>3018800</v>
      </c>
      <c r="G604" s="13">
        <v>108.516616</v>
      </c>
      <c r="H604" s="21">
        <f t="shared" si="29"/>
        <v>5.0303140322862537E-3</v>
      </c>
      <c r="I604" s="30">
        <f t="shared" si="27"/>
        <v>5.0303140322862537E-3</v>
      </c>
      <c r="S604" s="37">
        <v>1977.099976</v>
      </c>
      <c r="T604" s="30">
        <f t="shared" si="28"/>
        <v>4.8318610833396466E-3</v>
      </c>
    </row>
    <row r="605" spans="1:20">
      <c r="A605" s="14">
        <v>41758</v>
      </c>
      <c r="B605" s="13">
        <v>115.379997</v>
      </c>
      <c r="C605" s="13">
        <v>115.949997</v>
      </c>
      <c r="D605" s="13">
        <v>115.160004</v>
      </c>
      <c r="E605" s="13">
        <v>115.400002</v>
      </c>
      <c r="F605" s="13">
        <v>1580300</v>
      </c>
      <c r="G605" s="13">
        <v>108.33824799999999</v>
      </c>
      <c r="H605" s="21">
        <f t="shared" si="29"/>
        <v>-1.6450453260258113E-3</v>
      </c>
      <c r="I605" s="30">
        <f t="shared" si="27"/>
        <v>-1.6450453260258113E-3</v>
      </c>
      <c r="S605" s="37">
        <v>1967.5699460000001</v>
      </c>
      <c r="T605" s="30">
        <f t="shared" si="28"/>
        <v>1.4698417040041947E-3</v>
      </c>
    </row>
    <row r="606" spans="1:20">
      <c r="A606" s="14">
        <v>41759</v>
      </c>
      <c r="B606" s="13">
        <v>115.040001</v>
      </c>
      <c r="C606" s="13">
        <v>115.760002</v>
      </c>
      <c r="D606" s="13">
        <v>114.760002</v>
      </c>
      <c r="E606" s="13">
        <v>115.68</v>
      </c>
      <c r="F606" s="13">
        <v>1633800</v>
      </c>
      <c r="G606" s="13">
        <v>108.601113</v>
      </c>
      <c r="H606" s="21">
        <f t="shared" si="29"/>
        <v>2.4233972796417827E-3</v>
      </c>
      <c r="I606" s="30">
        <f t="shared" si="27"/>
        <v>2.4233972796417827E-3</v>
      </c>
      <c r="S606" s="37">
        <v>1964.6800539999999</v>
      </c>
      <c r="T606" s="30">
        <f t="shared" si="28"/>
        <v>-4.1396281496238032E-3</v>
      </c>
    </row>
    <row r="607" spans="1:20">
      <c r="A607" s="14">
        <v>41760</v>
      </c>
      <c r="B607" s="13">
        <v>115.68</v>
      </c>
      <c r="C607" s="13">
        <v>116</v>
      </c>
      <c r="D607" s="13">
        <v>114.94000200000001</v>
      </c>
      <c r="E607" s="13">
        <v>115.55999799999999</v>
      </c>
      <c r="F607" s="13">
        <v>1168000</v>
      </c>
      <c r="G607" s="13">
        <v>108.48845300000001</v>
      </c>
      <c r="H607" s="21">
        <f t="shared" si="29"/>
        <v>-1.0379127121539888E-3</v>
      </c>
      <c r="I607" s="30">
        <f t="shared" si="27"/>
        <v>-1.0379127121539888E-3</v>
      </c>
      <c r="S607" s="37">
        <v>1972.829956</v>
      </c>
      <c r="T607" s="30">
        <f t="shared" si="28"/>
        <v>4.6335164937113963E-3</v>
      </c>
    </row>
    <row r="608" spans="1:20">
      <c r="A608" s="14">
        <v>41761</v>
      </c>
      <c r="B608" s="13">
        <v>116.139999</v>
      </c>
      <c r="C608" s="13">
        <v>116.139999</v>
      </c>
      <c r="D608" s="13">
        <v>115.05999799999999</v>
      </c>
      <c r="E608" s="13">
        <v>115.150002</v>
      </c>
      <c r="F608" s="13">
        <v>1321100</v>
      </c>
      <c r="G608" s="13">
        <v>108.10354599999999</v>
      </c>
      <c r="H608" s="21">
        <f t="shared" si="29"/>
        <v>-3.5542162865696129E-3</v>
      </c>
      <c r="I608" s="30">
        <f t="shared" si="27"/>
        <v>-3.5542162865696129E-3</v>
      </c>
      <c r="S608" s="37">
        <v>1963.709961</v>
      </c>
      <c r="T608" s="30">
        <f t="shared" si="28"/>
        <v>-7.0737619404822169E-3</v>
      </c>
    </row>
    <row r="609" spans="1:20">
      <c r="A609" s="14">
        <v>41764</v>
      </c>
      <c r="B609" s="13">
        <v>115.05999799999999</v>
      </c>
      <c r="C609" s="13">
        <v>115.05999799999999</v>
      </c>
      <c r="D609" s="13">
        <v>113.93</v>
      </c>
      <c r="E609" s="13">
        <v>114.489998</v>
      </c>
      <c r="F609" s="13">
        <v>1398000</v>
      </c>
      <c r="G609" s="13">
        <v>107.483931</v>
      </c>
      <c r="H609" s="21">
        <f t="shared" si="29"/>
        <v>-5.7481697425388178E-3</v>
      </c>
      <c r="I609" s="30">
        <f t="shared" si="27"/>
        <v>-5.7481697425388178E-3</v>
      </c>
      <c r="S609" s="37">
        <v>1977.650024</v>
      </c>
      <c r="T609" s="30">
        <f t="shared" si="28"/>
        <v>-3.9312390590800573E-3</v>
      </c>
    </row>
    <row r="610" spans="1:20">
      <c r="A610" s="14">
        <v>41765</v>
      </c>
      <c r="B610" s="13">
        <v>114.279999</v>
      </c>
      <c r="C610" s="13">
        <v>114.489998</v>
      </c>
      <c r="D610" s="13">
        <v>112.769997</v>
      </c>
      <c r="E610" s="13">
        <v>112.83000199999999</v>
      </c>
      <c r="F610" s="13">
        <v>1945300</v>
      </c>
      <c r="G610" s="13">
        <v>105.925516</v>
      </c>
      <c r="H610" s="21">
        <f t="shared" si="29"/>
        <v>-1.4605189452829348E-2</v>
      </c>
      <c r="I610" s="30">
        <f t="shared" si="27"/>
        <v>-1.4605189452829348E-2</v>
      </c>
      <c r="S610" s="37">
        <v>1985.4399410000001</v>
      </c>
      <c r="T610" s="30">
        <f t="shared" si="28"/>
        <v>5.4645500824045627E-3</v>
      </c>
    </row>
    <row r="611" spans="1:20">
      <c r="A611" s="14">
        <v>41766</v>
      </c>
      <c r="B611" s="13">
        <v>112.83000199999999</v>
      </c>
      <c r="C611" s="13">
        <v>113.089996</v>
      </c>
      <c r="D611" s="13">
        <v>111.610001</v>
      </c>
      <c r="E611" s="13">
        <v>111.980003</v>
      </c>
      <c r="F611" s="13">
        <v>2950600</v>
      </c>
      <c r="G611" s="13">
        <v>105.127532</v>
      </c>
      <c r="H611" s="21">
        <f t="shared" si="29"/>
        <v>-7.5619642565863798E-3</v>
      </c>
      <c r="I611" s="30">
        <f t="shared" si="27"/>
        <v>-7.5619642565863798E-3</v>
      </c>
      <c r="S611" s="37">
        <v>1974.619995</v>
      </c>
      <c r="T611" s="30">
        <f t="shared" si="28"/>
        <v>6.5859616226181369E-4</v>
      </c>
    </row>
    <row r="612" spans="1:20">
      <c r="A612" s="14">
        <v>41767</v>
      </c>
      <c r="B612" s="13">
        <v>113.08000199999999</v>
      </c>
      <c r="C612" s="13">
        <v>114.82</v>
      </c>
      <c r="D612" s="13">
        <v>112.970001</v>
      </c>
      <c r="E612" s="13">
        <v>114.730003</v>
      </c>
      <c r="F612" s="13">
        <v>2556900</v>
      </c>
      <c r="G612" s="13">
        <v>107.709249</v>
      </c>
      <c r="H612" s="21">
        <f t="shared" si="29"/>
        <v>2.4261254296988093E-2</v>
      </c>
      <c r="I612" s="30">
        <f t="shared" si="27"/>
        <v>2.4261254296988093E-2</v>
      </c>
      <c r="S612" s="37">
        <v>1973.3199460000001</v>
      </c>
      <c r="T612" s="30">
        <f t="shared" si="28"/>
        <v>6.6555729894672549E-3</v>
      </c>
    </row>
    <row r="613" spans="1:20">
      <c r="A613" s="14">
        <v>41768</v>
      </c>
      <c r="B613" s="13">
        <v>114.550003</v>
      </c>
      <c r="C613" s="13">
        <v>115.66999800000001</v>
      </c>
      <c r="D613" s="13">
        <v>114.300003</v>
      </c>
      <c r="E613" s="13">
        <v>115.389999</v>
      </c>
      <c r="F613" s="13">
        <v>1954600</v>
      </c>
      <c r="G613" s="13">
        <v>108.328858</v>
      </c>
      <c r="H613" s="21">
        <f t="shared" si="29"/>
        <v>5.7361241266708097E-3</v>
      </c>
      <c r="I613" s="30">
        <f t="shared" si="27"/>
        <v>5.7361241266708097E-3</v>
      </c>
      <c r="S613" s="37">
        <v>1960.2299800000001</v>
      </c>
      <c r="T613" s="30">
        <f t="shared" si="28"/>
        <v>-3.7232626800353795E-4</v>
      </c>
    </row>
    <row r="614" spans="1:20">
      <c r="A614" s="14">
        <v>41771</v>
      </c>
      <c r="B614" s="13">
        <v>115.779999</v>
      </c>
      <c r="C614" s="13">
        <v>116.910004</v>
      </c>
      <c r="D614" s="13">
        <v>115.58000199999999</v>
      </c>
      <c r="E614" s="13">
        <v>116.510002</v>
      </c>
      <c r="F614" s="13">
        <v>1940500</v>
      </c>
      <c r="G614" s="13">
        <v>109.380323</v>
      </c>
      <c r="H614" s="21">
        <f t="shared" si="29"/>
        <v>9.6594288830455233E-3</v>
      </c>
      <c r="I614" s="30">
        <f t="shared" si="27"/>
        <v>9.6594288830455233E-3</v>
      </c>
      <c r="S614" s="37">
        <v>1960.959961</v>
      </c>
      <c r="T614" s="30">
        <f t="shared" si="28"/>
        <v>1.9090451182738103E-3</v>
      </c>
    </row>
    <row r="615" spans="1:20">
      <c r="A615" s="14">
        <v>41772</v>
      </c>
      <c r="B615" s="13">
        <v>116.32</v>
      </c>
      <c r="C615" s="13">
        <v>116.599998</v>
      </c>
      <c r="D615" s="13">
        <v>116.08000199999999</v>
      </c>
      <c r="E615" s="13">
        <v>116.290001</v>
      </c>
      <c r="F615" s="13">
        <v>1229400</v>
      </c>
      <c r="G615" s="13">
        <v>109.173785</v>
      </c>
      <c r="H615" s="21">
        <f t="shared" si="29"/>
        <v>-1.8900405338877935E-3</v>
      </c>
      <c r="I615" s="30">
        <f t="shared" si="27"/>
        <v>-1.8900405338877935E-3</v>
      </c>
      <c r="S615" s="37">
        <v>1957.219971</v>
      </c>
      <c r="T615" s="30">
        <f t="shared" si="28"/>
        <v>-1.1795791244539316E-3</v>
      </c>
    </row>
    <row r="616" spans="1:20">
      <c r="A616" s="14">
        <v>41773</v>
      </c>
      <c r="B616" s="13">
        <v>115.730003</v>
      </c>
      <c r="C616" s="13">
        <v>116.099998</v>
      </c>
      <c r="D616" s="13">
        <v>114.860001</v>
      </c>
      <c r="E616" s="13">
        <v>115.129997</v>
      </c>
      <c r="F616" s="13">
        <v>1255300</v>
      </c>
      <c r="G616" s="13">
        <v>108.415727</v>
      </c>
      <c r="H616" s="21">
        <f t="shared" si="29"/>
        <v>-6.9678088803895475E-3</v>
      </c>
      <c r="I616" s="30">
        <f t="shared" si="27"/>
        <v>-6.9678088803895475E-3</v>
      </c>
      <c r="S616" s="37">
        <v>1959.530029</v>
      </c>
      <c r="T616" s="30">
        <f t="shared" si="28"/>
        <v>4.8855575116011022E-3</v>
      </c>
    </row>
    <row r="617" spans="1:20">
      <c r="A617" s="14">
        <v>41774</v>
      </c>
      <c r="B617" s="13">
        <v>114.760002</v>
      </c>
      <c r="C617" s="13">
        <v>114.800003</v>
      </c>
      <c r="D617" s="13">
        <v>113.620003</v>
      </c>
      <c r="E617" s="13">
        <v>114.349998</v>
      </c>
      <c r="F617" s="13">
        <v>1883200</v>
      </c>
      <c r="G617" s="13">
        <v>107.681217</v>
      </c>
      <c r="H617" s="21">
        <f t="shared" si="29"/>
        <v>-6.7979936693576982E-3</v>
      </c>
      <c r="I617" s="30">
        <f t="shared" si="27"/>
        <v>-6.7979936693576982E-3</v>
      </c>
      <c r="S617" s="37">
        <v>1949.9799800000001</v>
      </c>
      <c r="T617" s="30">
        <f t="shared" si="28"/>
        <v>-6.4561065598744459E-3</v>
      </c>
    </row>
    <row r="618" spans="1:20">
      <c r="A618" s="14">
        <v>41775</v>
      </c>
      <c r="B618" s="13">
        <v>114.58000199999999</v>
      </c>
      <c r="C618" s="13">
        <v>115.82</v>
      </c>
      <c r="D618" s="13">
        <v>114.360001</v>
      </c>
      <c r="E618" s="13">
        <v>115.610001</v>
      </c>
      <c r="F618" s="13">
        <v>2145300</v>
      </c>
      <c r="G618" s="13">
        <v>108.86773700000001</v>
      </c>
      <c r="H618" s="21">
        <f t="shared" si="29"/>
        <v>1.0958555579716601E-2</v>
      </c>
      <c r="I618" s="30">
        <f t="shared" si="27"/>
        <v>1.0958555579716601E-2</v>
      </c>
      <c r="S618" s="37">
        <v>1962.6099850000001</v>
      </c>
      <c r="T618" s="30">
        <f t="shared" si="28"/>
        <v>-1.3247297232689385E-4</v>
      </c>
    </row>
    <row r="619" spans="1:20">
      <c r="A619" s="14">
        <v>41778</v>
      </c>
      <c r="B619" s="13">
        <v>115.089996</v>
      </c>
      <c r="C619" s="13">
        <v>116.550003</v>
      </c>
      <c r="D619" s="13">
        <v>114.870003</v>
      </c>
      <c r="E619" s="13">
        <v>116.370003</v>
      </c>
      <c r="F619" s="13">
        <v>2212800</v>
      </c>
      <c r="G619" s="13">
        <v>109.583417</v>
      </c>
      <c r="H619" s="21">
        <f t="shared" si="29"/>
        <v>6.5523349034614107E-3</v>
      </c>
      <c r="I619" s="30">
        <f t="shared" si="27"/>
        <v>6.5523349034614107E-3</v>
      </c>
      <c r="S619" s="37">
        <v>1962.869995</v>
      </c>
      <c r="T619" s="30">
        <f t="shared" si="28"/>
        <v>1.7285636751956316E-3</v>
      </c>
    </row>
    <row r="620" spans="1:20">
      <c r="A620" s="14">
        <v>41779</v>
      </c>
      <c r="B620" s="13">
        <v>115.790001</v>
      </c>
      <c r="C620" s="13">
        <v>116.110001</v>
      </c>
      <c r="D620" s="13">
        <v>114.980003</v>
      </c>
      <c r="E620" s="13">
        <v>115.129997</v>
      </c>
      <c r="F620" s="13">
        <v>2126900</v>
      </c>
      <c r="G620" s="13">
        <v>108.415727</v>
      </c>
      <c r="H620" s="21">
        <f t="shared" si="29"/>
        <v>-1.0712896813820223E-2</v>
      </c>
      <c r="I620" s="30">
        <f t="shared" si="27"/>
        <v>-1.0712896813820223E-2</v>
      </c>
      <c r="S620" s="37">
        <v>1959.4799800000001</v>
      </c>
      <c r="T620" s="30">
        <f t="shared" si="28"/>
        <v>1.2766632954706229E-3</v>
      </c>
    </row>
    <row r="621" spans="1:20">
      <c r="A621" s="14">
        <v>41780</v>
      </c>
      <c r="B621" s="13">
        <v>115.099998</v>
      </c>
      <c r="C621" s="13">
        <v>115.32</v>
      </c>
      <c r="D621" s="13">
        <v>114.160004</v>
      </c>
      <c r="E621" s="13">
        <v>114.519997</v>
      </c>
      <c r="F621" s="13">
        <v>1712700</v>
      </c>
      <c r="G621" s="13">
        <v>107.841301</v>
      </c>
      <c r="H621" s="21">
        <f t="shared" si="29"/>
        <v>-5.3124502474869249E-3</v>
      </c>
      <c r="I621" s="30">
        <f t="shared" si="27"/>
        <v>-5.3124502474869249E-3</v>
      </c>
      <c r="S621" s="37">
        <v>1956.9799800000001</v>
      </c>
      <c r="T621" s="30">
        <f t="shared" si="28"/>
        <v>7.6892430418902839E-3</v>
      </c>
    </row>
    <row r="622" spans="1:20">
      <c r="A622" s="14">
        <v>41781</v>
      </c>
      <c r="B622" s="13">
        <v>114.529999</v>
      </c>
      <c r="C622" s="13">
        <v>115</v>
      </c>
      <c r="D622" s="13">
        <v>114.400002</v>
      </c>
      <c r="E622" s="13">
        <v>114.730003</v>
      </c>
      <c r="F622" s="13">
        <v>1059900</v>
      </c>
      <c r="G622" s="13">
        <v>108.039061</v>
      </c>
      <c r="H622" s="21">
        <f t="shared" si="29"/>
        <v>1.8321264008090577E-3</v>
      </c>
      <c r="I622" s="30">
        <f t="shared" si="27"/>
        <v>1.8321264008090577E-3</v>
      </c>
      <c r="S622" s="37">
        <v>1941.98999</v>
      </c>
      <c r="T622" s="30">
        <f t="shared" si="28"/>
        <v>2.1702124774046652E-3</v>
      </c>
    </row>
    <row r="623" spans="1:20">
      <c r="A623" s="14">
        <v>41782</v>
      </c>
      <c r="B623" s="13">
        <v>115.07</v>
      </c>
      <c r="C623" s="13">
        <v>115.150002</v>
      </c>
      <c r="D623" s="13">
        <v>114.510002</v>
      </c>
      <c r="E623" s="13">
        <v>114.94000200000001</v>
      </c>
      <c r="F623" s="13">
        <v>1100300</v>
      </c>
      <c r="G623" s="13">
        <v>108.236813</v>
      </c>
      <c r="H623" s="21">
        <f t="shared" si="29"/>
        <v>1.8287019393515734E-3</v>
      </c>
      <c r="I623" s="30">
        <f t="shared" si="27"/>
        <v>1.8287019393515734E-3</v>
      </c>
      <c r="S623" s="37">
        <v>1937.780029</v>
      </c>
      <c r="T623" s="30">
        <f t="shared" si="28"/>
        <v>8.3635527038925048E-4</v>
      </c>
    </row>
    <row r="624" spans="1:20">
      <c r="A624" s="14">
        <v>41786</v>
      </c>
      <c r="B624" s="13">
        <v>115</v>
      </c>
      <c r="C624" s="13">
        <v>115.220001</v>
      </c>
      <c r="D624" s="13">
        <v>113.620003</v>
      </c>
      <c r="E624" s="13">
        <v>113.870003</v>
      </c>
      <c r="F624" s="13">
        <v>2583900</v>
      </c>
      <c r="G624" s="13">
        <v>107.229214</v>
      </c>
      <c r="H624" s="21">
        <f t="shared" si="29"/>
        <v>-9.352809433571467E-3</v>
      </c>
      <c r="I624" s="30">
        <f t="shared" si="27"/>
        <v>-9.352809433571467E-3</v>
      </c>
      <c r="S624" s="37">
        <v>1936.160034</v>
      </c>
      <c r="T624" s="30">
        <f t="shared" si="28"/>
        <v>3.1296592884110289E-3</v>
      </c>
    </row>
    <row r="625" spans="1:20">
      <c r="A625" s="14">
        <v>41787</v>
      </c>
      <c r="B625" s="13">
        <v>114</v>
      </c>
      <c r="C625" s="13">
        <v>114.949997</v>
      </c>
      <c r="D625" s="13">
        <v>113.959999</v>
      </c>
      <c r="E625" s="13">
        <v>114.239998</v>
      </c>
      <c r="F625" s="13">
        <v>2388800</v>
      </c>
      <c r="G625" s="13">
        <v>107.57763199999999</v>
      </c>
      <c r="H625" s="21">
        <f t="shared" si="29"/>
        <v>3.2440149095793341E-3</v>
      </c>
      <c r="I625" s="30">
        <f t="shared" si="27"/>
        <v>3.2440149095793341E-3</v>
      </c>
      <c r="S625" s="37">
        <v>1930.1099850000001</v>
      </c>
      <c r="T625" s="30">
        <f t="shared" si="28"/>
        <v>-7.1141394519117001E-3</v>
      </c>
    </row>
    <row r="626" spans="1:20">
      <c r="A626" s="14">
        <v>41788</v>
      </c>
      <c r="B626" s="13">
        <v>114.58000199999999</v>
      </c>
      <c r="C626" s="13">
        <v>115.19000200000001</v>
      </c>
      <c r="D626" s="13">
        <v>113.510002</v>
      </c>
      <c r="E626" s="13">
        <v>114.139999</v>
      </c>
      <c r="F626" s="13">
        <v>2976700</v>
      </c>
      <c r="G626" s="13">
        <v>107.483465</v>
      </c>
      <c r="H626" s="21">
        <f t="shared" si="29"/>
        <v>-8.7572329288349341E-4</v>
      </c>
      <c r="I626" s="30">
        <f t="shared" si="27"/>
        <v>-8.7572329288349341E-4</v>
      </c>
      <c r="S626" s="37">
        <v>1943.8900149999999</v>
      </c>
      <c r="T626" s="30">
        <f t="shared" si="28"/>
        <v>-3.5433109387726222E-3</v>
      </c>
    </row>
    <row r="627" spans="1:20">
      <c r="A627" s="14">
        <v>41789</v>
      </c>
      <c r="B627" s="13">
        <v>114.610001</v>
      </c>
      <c r="C627" s="13">
        <v>116.089996</v>
      </c>
      <c r="D627" s="13">
        <v>114.010002</v>
      </c>
      <c r="E627" s="13">
        <v>116.019997</v>
      </c>
      <c r="F627" s="13">
        <v>2622400</v>
      </c>
      <c r="G627" s="13">
        <v>109.253823</v>
      </c>
      <c r="H627" s="21">
        <f t="shared" si="29"/>
        <v>1.6336804714815658E-2</v>
      </c>
      <c r="I627" s="30">
        <f t="shared" si="27"/>
        <v>1.6336804714815658E-2</v>
      </c>
      <c r="S627" s="37">
        <v>1950.790039</v>
      </c>
      <c r="T627" s="30">
        <f t="shared" si="28"/>
        <v>-2.4601415414599579E-4</v>
      </c>
    </row>
    <row r="628" spans="1:20">
      <c r="A628" s="14">
        <v>41792</v>
      </c>
      <c r="B628" s="13">
        <v>115.839996</v>
      </c>
      <c r="C628" s="13">
        <v>116.139999</v>
      </c>
      <c r="D628" s="13">
        <v>115.540001</v>
      </c>
      <c r="E628" s="13">
        <v>115.68</v>
      </c>
      <c r="F628" s="13">
        <v>1082100</v>
      </c>
      <c r="G628" s="13">
        <v>108.933655</v>
      </c>
      <c r="H628" s="21">
        <f t="shared" si="29"/>
        <v>-2.9347993087101218E-3</v>
      </c>
      <c r="I628" s="30">
        <f t="shared" si="27"/>
        <v>-2.9347993087101218E-3</v>
      </c>
      <c r="S628" s="37">
        <v>1951.2700199999999</v>
      </c>
      <c r="T628" s="30">
        <f t="shared" si="28"/>
        <v>9.3833130510802363E-4</v>
      </c>
    </row>
    <row r="629" spans="1:20">
      <c r="A629" s="14">
        <v>41793</v>
      </c>
      <c r="B629" s="13">
        <v>115.470001</v>
      </c>
      <c r="C629" s="13">
        <v>116</v>
      </c>
      <c r="D629" s="13">
        <v>115.269997</v>
      </c>
      <c r="E629" s="13">
        <v>115.510002</v>
      </c>
      <c r="F629" s="13">
        <v>1127400</v>
      </c>
      <c r="G629" s="13">
        <v>108.773571</v>
      </c>
      <c r="H629" s="21">
        <f t="shared" si="29"/>
        <v>-1.4706358791422437E-3</v>
      </c>
      <c r="I629" s="30">
        <f t="shared" si="27"/>
        <v>-1.4706358791422437E-3</v>
      </c>
      <c r="S629" s="37">
        <v>1949.4399410000001</v>
      </c>
      <c r="T629" s="30">
        <f t="shared" si="28"/>
        <v>4.6170833074168915E-3</v>
      </c>
    </row>
    <row r="630" spans="1:20">
      <c r="A630" s="14">
        <v>41794</v>
      </c>
      <c r="B630" s="13">
        <v>115.290001</v>
      </c>
      <c r="C630" s="13">
        <v>116.489998</v>
      </c>
      <c r="D630" s="13">
        <v>115.269997</v>
      </c>
      <c r="E630" s="13">
        <v>116.30999799999999</v>
      </c>
      <c r="F630" s="13">
        <v>1293000</v>
      </c>
      <c r="G630" s="13">
        <v>109.526911</v>
      </c>
      <c r="H630" s="21">
        <f t="shared" si="29"/>
        <v>6.9018903083497996E-3</v>
      </c>
      <c r="I630" s="30">
        <f t="shared" si="27"/>
        <v>6.9018903083497996E-3</v>
      </c>
      <c r="S630" s="37">
        <v>1940.459961</v>
      </c>
      <c r="T630" s="30">
        <f t="shared" si="28"/>
        <v>6.5040820910860176E-3</v>
      </c>
    </row>
    <row r="631" spans="1:20">
      <c r="A631" s="14">
        <v>41795</v>
      </c>
      <c r="B631" s="13">
        <v>117</v>
      </c>
      <c r="C631" s="13">
        <v>117.94000200000001</v>
      </c>
      <c r="D631" s="13">
        <v>116.720001</v>
      </c>
      <c r="E631" s="13">
        <v>117.75</v>
      </c>
      <c r="F631" s="13">
        <v>2614300</v>
      </c>
      <c r="G631" s="13">
        <v>110.88293400000001</v>
      </c>
      <c r="H631" s="21">
        <f t="shared" si="29"/>
        <v>1.2304714511504104E-2</v>
      </c>
      <c r="I631" s="30">
        <f t="shared" si="27"/>
        <v>1.2304714511504104E-2</v>
      </c>
      <c r="S631" s="37">
        <v>1927.880005</v>
      </c>
      <c r="T631" s="30">
        <f t="shared" si="28"/>
        <v>1.8898767889498752E-3</v>
      </c>
    </row>
    <row r="632" spans="1:20">
      <c r="A632" s="14">
        <v>41796</v>
      </c>
      <c r="B632" s="13">
        <v>117.69000200000001</v>
      </c>
      <c r="C632" s="13">
        <v>118.239998</v>
      </c>
      <c r="D632" s="13">
        <v>117.58000199999999</v>
      </c>
      <c r="E632" s="13">
        <v>118.230003</v>
      </c>
      <c r="F632" s="13">
        <v>1664800</v>
      </c>
      <c r="G632" s="13">
        <v>111.33494399999999</v>
      </c>
      <c r="H632" s="21">
        <f t="shared" si="29"/>
        <v>4.0681751393448397E-3</v>
      </c>
      <c r="I632" s="30">
        <f t="shared" si="27"/>
        <v>4.0681751393448397E-3</v>
      </c>
      <c r="S632" s="37">
        <v>1924.23999</v>
      </c>
      <c r="T632" s="30">
        <f t="shared" si="28"/>
        <v>-3.7928874555938222E-4</v>
      </c>
    </row>
    <row r="633" spans="1:20">
      <c r="A633" s="14">
        <v>41799</v>
      </c>
      <c r="B633" s="13">
        <v>118.209999</v>
      </c>
      <c r="C633" s="13">
        <v>118.849998</v>
      </c>
      <c r="D633" s="13">
        <v>117.470001</v>
      </c>
      <c r="E633" s="13">
        <v>117.779999</v>
      </c>
      <c r="F633" s="13">
        <v>1623100</v>
      </c>
      <c r="G633" s="13">
        <v>110.91118299999999</v>
      </c>
      <c r="H633" s="21">
        <f t="shared" si="29"/>
        <v>-3.8134434040325363E-3</v>
      </c>
      <c r="I633" s="30">
        <f t="shared" si="27"/>
        <v>-3.8134434040325363E-3</v>
      </c>
      <c r="S633" s="37">
        <v>1924.969971</v>
      </c>
      <c r="T633" s="30">
        <f t="shared" si="28"/>
        <v>7.2756166855577373E-4</v>
      </c>
    </row>
    <row r="634" spans="1:20">
      <c r="A634" s="14">
        <v>41800</v>
      </c>
      <c r="B634" s="13">
        <v>117.370003</v>
      </c>
      <c r="C634" s="13">
        <v>117.730003</v>
      </c>
      <c r="D634" s="13">
        <v>116.900002</v>
      </c>
      <c r="E634" s="13">
        <v>117.099998</v>
      </c>
      <c r="F634" s="13">
        <v>1089100</v>
      </c>
      <c r="G634" s="13">
        <v>110.27084000000001</v>
      </c>
      <c r="H634" s="21">
        <f t="shared" si="29"/>
        <v>-5.7902064584769361E-3</v>
      </c>
      <c r="I634" s="30">
        <f t="shared" si="27"/>
        <v>-5.7902064584769361E-3</v>
      </c>
      <c r="S634" s="37">
        <v>1923.5699460000001</v>
      </c>
      <c r="T634" s="30">
        <f t="shared" si="28"/>
        <v>1.8419804474474298E-3</v>
      </c>
    </row>
    <row r="635" spans="1:20">
      <c r="A635" s="14">
        <v>41801</v>
      </c>
      <c r="B635" s="13">
        <v>116.459999</v>
      </c>
      <c r="C635" s="13">
        <v>116.94000200000001</v>
      </c>
      <c r="D635" s="13">
        <v>115.980003</v>
      </c>
      <c r="E635" s="13">
        <v>116.239998</v>
      </c>
      <c r="F635" s="13">
        <v>1117100</v>
      </c>
      <c r="G635" s="13">
        <v>109.460994</v>
      </c>
      <c r="H635" s="21">
        <f t="shared" si="29"/>
        <v>-7.3712547899517211E-3</v>
      </c>
      <c r="I635" s="30">
        <f t="shared" si="27"/>
        <v>-7.3712547899517211E-3</v>
      </c>
      <c r="S635" s="37">
        <v>1920.030029</v>
      </c>
      <c r="T635" s="30">
        <f t="shared" si="28"/>
        <v>5.3527586581908924E-3</v>
      </c>
    </row>
    <row r="636" spans="1:20">
      <c r="A636" s="14">
        <v>41802</v>
      </c>
      <c r="B636" s="13">
        <v>116.129997</v>
      </c>
      <c r="C636" s="13">
        <v>116.43</v>
      </c>
      <c r="D636" s="13">
        <v>115.07</v>
      </c>
      <c r="E636" s="13">
        <v>115.44000200000001</v>
      </c>
      <c r="F636" s="13">
        <v>1423400</v>
      </c>
      <c r="G636" s="13">
        <v>108.70765299999999</v>
      </c>
      <c r="H636" s="21">
        <f t="shared" si="29"/>
        <v>-6.9060701846788532E-3</v>
      </c>
      <c r="I636" s="30">
        <f t="shared" si="27"/>
        <v>-6.9060701846788532E-3</v>
      </c>
      <c r="S636" s="37">
        <v>1909.780029</v>
      </c>
      <c r="T636" s="30">
        <f t="shared" si="28"/>
        <v>-1.1146928115250102E-3</v>
      </c>
    </row>
    <row r="637" spans="1:20">
      <c r="A637" s="14">
        <v>41803</v>
      </c>
      <c r="B637" s="13">
        <v>115.699997</v>
      </c>
      <c r="C637" s="13">
        <v>115.699997</v>
      </c>
      <c r="D637" s="13">
        <v>114.66999800000001</v>
      </c>
      <c r="E637" s="13">
        <v>115.300003</v>
      </c>
      <c r="F637" s="13">
        <v>1230000</v>
      </c>
      <c r="G637" s="13">
        <v>108.575818</v>
      </c>
      <c r="H637" s="21">
        <f t="shared" si="29"/>
        <v>-1.2134840774678719E-3</v>
      </c>
      <c r="I637" s="30">
        <f t="shared" si="27"/>
        <v>-1.2134840774678719E-3</v>
      </c>
      <c r="S637" s="37">
        <v>1911.910034</v>
      </c>
      <c r="T637" s="30">
        <f t="shared" si="28"/>
        <v>5.9699502737522196E-3</v>
      </c>
    </row>
    <row r="638" spans="1:20">
      <c r="A638" s="14">
        <v>41806</v>
      </c>
      <c r="B638" s="13">
        <v>115.32</v>
      </c>
      <c r="C638" s="13">
        <v>115.459999</v>
      </c>
      <c r="D638" s="13">
        <v>114.949997</v>
      </c>
      <c r="E638" s="13">
        <v>115.43</v>
      </c>
      <c r="F638" s="13">
        <v>1503100</v>
      </c>
      <c r="G638" s="13">
        <v>108.698234</v>
      </c>
      <c r="H638" s="21">
        <f t="shared" si="29"/>
        <v>1.1268350898451737E-3</v>
      </c>
      <c r="I638" s="30">
        <f t="shared" si="27"/>
        <v>1.1268350898451737E-3</v>
      </c>
      <c r="S638" s="37">
        <v>1900.530029</v>
      </c>
      <c r="T638" s="30">
        <f t="shared" si="28"/>
        <v>4.2393928855231243E-3</v>
      </c>
    </row>
    <row r="639" spans="1:20">
      <c r="A639" s="14">
        <v>41807</v>
      </c>
      <c r="B639" s="13">
        <v>115.400002</v>
      </c>
      <c r="C639" s="13">
        <v>115.790001</v>
      </c>
      <c r="D639" s="13">
        <v>115.139999</v>
      </c>
      <c r="E639" s="13">
        <v>115.449997</v>
      </c>
      <c r="F639" s="13">
        <v>1505800</v>
      </c>
      <c r="G639" s="13">
        <v>108.71706500000001</v>
      </c>
      <c r="H639" s="21">
        <f t="shared" si="29"/>
        <v>1.7322608053537729E-4</v>
      </c>
      <c r="I639" s="30">
        <f t="shared" si="27"/>
        <v>1.7322608053537729E-4</v>
      </c>
      <c r="S639" s="37">
        <v>1892.48999</v>
      </c>
      <c r="T639" s="30">
        <f t="shared" si="28"/>
        <v>2.3594442281097716E-3</v>
      </c>
    </row>
    <row r="640" spans="1:20">
      <c r="A640" s="14">
        <v>41808</v>
      </c>
      <c r="B640" s="13">
        <v>115.660004</v>
      </c>
      <c r="C640" s="13">
        <v>116.339996</v>
      </c>
      <c r="D640" s="13">
        <v>115.07</v>
      </c>
      <c r="E640" s="13">
        <v>116.269997</v>
      </c>
      <c r="F640" s="13">
        <v>2113100</v>
      </c>
      <c r="G640" s="13">
        <v>109.489243</v>
      </c>
      <c r="H640" s="21">
        <f t="shared" si="29"/>
        <v>7.0775334624349753E-3</v>
      </c>
      <c r="I640" s="30">
        <f t="shared" si="27"/>
        <v>7.0775334624349753E-3</v>
      </c>
      <c r="S640" s="37">
        <v>1888.030029</v>
      </c>
      <c r="T640" s="30">
        <f t="shared" si="28"/>
        <v>8.0833404197069164E-3</v>
      </c>
    </row>
    <row r="641" spans="1:20">
      <c r="A641" s="14">
        <v>41809</v>
      </c>
      <c r="B641" s="13">
        <v>116.57</v>
      </c>
      <c r="C641" s="13">
        <v>116.58000199999999</v>
      </c>
      <c r="D641" s="13">
        <v>115.779999</v>
      </c>
      <c r="E641" s="13">
        <v>116.260002</v>
      </c>
      <c r="F641" s="13">
        <v>1635800</v>
      </c>
      <c r="G641" s="13">
        <v>109.479831</v>
      </c>
      <c r="H641" s="21">
        <f t="shared" si="29"/>
        <v>-8.5966477675243364E-5</v>
      </c>
      <c r="I641" s="30">
        <f t="shared" si="27"/>
        <v>-8.5966477675243364E-5</v>
      </c>
      <c r="S641" s="37">
        <v>1872.829956</v>
      </c>
      <c r="T641" s="30">
        <f t="shared" si="28"/>
        <v>-6.519604608733057E-3</v>
      </c>
    </row>
    <row r="642" spans="1:20">
      <c r="A642" s="14">
        <v>41810</v>
      </c>
      <c r="B642" s="13">
        <v>116.650002</v>
      </c>
      <c r="C642" s="13">
        <v>116.650002</v>
      </c>
      <c r="D642" s="13">
        <v>115.089996</v>
      </c>
      <c r="E642" s="13">
        <v>115.360001</v>
      </c>
      <c r="F642" s="13">
        <v>2958000</v>
      </c>
      <c r="G642" s="13">
        <v>108.632317</v>
      </c>
      <c r="H642" s="21">
        <f t="shared" si="29"/>
        <v>-7.7713990092637669E-3</v>
      </c>
      <c r="I642" s="30">
        <f t="shared" ref="I642:I705" si="30">H642</f>
        <v>-7.7713990092637669E-3</v>
      </c>
      <c r="S642" s="37">
        <v>1885.079956</v>
      </c>
      <c r="T642" s="30">
        <f t="shared" si="28"/>
        <v>3.8374143479077863E-3</v>
      </c>
    </row>
    <row r="643" spans="1:20">
      <c r="A643" s="14">
        <v>41813</v>
      </c>
      <c r="B643" s="13">
        <v>115.199997</v>
      </c>
      <c r="C643" s="13">
        <v>115.32</v>
      </c>
      <c r="D643" s="13">
        <v>114.510002</v>
      </c>
      <c r="E643" s="13">
        <v>115.220001</v>
      </c>
      <c r="F643" s="13">
        <v>1501600</v>
      </c>
      <c r="G643" s="13">
        <v>108.50048200000001</v>
      </c>
      <c r="H643" s="21">
        <f t="shared" si="29"/>
        <v>-1.2143261341202574E-3</v>
      </c>
      <c r="I643" s="30">
        <f t="shared" si="30"/>
        <v>-1.2143261341202574E-3</v>
      </c>
      <c r="S643" s="37">
        <v>1877.8599850000001</v>
      </c>
      <c r="T643" s="30">
        <f t="shared" ref="T643:T706" si="31">LN(S643/S644)</f>
        <v>3.739962410462956E-3</v>
      </c>
    </row>
    <row r="644" spans="1:20">
      <c r="A644" s="14">
        <v>41814</v>
      </c>
      <c r="B644" s="13">
        <v>115.529999</v>
      </c>
      <c r="C644" s="13">
        <v>116.510002</v>
      </c>
      <c r="D644" s="13">
        <v>115.08000199999999</v>
      </c>
      <c r="E644" s="13">
        <v>116.30999799999999</v>
      </c>
      <c r="F644" s="13">
        <v>1906600</v>
      </c>
      <c r="G644" s="13">
        <v>109.526911</v>
      </c>
      <c r="H644" s="21">
        <f t="shared" ref="H644:H707" si="32">LN(G644/G643)</f>
        <v>9.41566625200271E-3</v>
      </c>
      <c r="I644" s="30">
        <f t="shared" si="30"/>
        <v>9.41566625200271E-3</v>
      </c>
      <c r="S644" s="37">
        <v>1870.849976</v>
      </c>
      <c r="T644" s="30">
        <f t="shared" si="31"/>
        <v>-9.4059038054126482E-3</v>
      </c>
    </row>
    <row r="645" spans="1:20">
      <c r="A645" s="14">
        <v>41815</v>
      </c>
      <c r="B645" s="13">
        <v>116</v>
      </c>
      <c r="C645" s="13">
        <v>116.449997</v>
      </c>
      <c r="D645" s="13">
        <v>115.68</v>
      </c>
      <c r="E645" s="13">
        <v>116.269997</v>
      </c>
      <c r="F645" s="13">
        <v>1188700</v>
      </c>
      <c r="G645" s="13">
        <v>109.489243</v>
      </c>
      <c r="H645" s="21">
        <f t="shared" si="32"/>
        <v>-3.4397463094343648E-4</v>
      </c>
      <c r="I645" s="30">
        <f t="shared" si="30"/>
        <v>-3.4397463094343648E-4</v>
      </c>
      <c r="S645" s="37">
        <v>1888.530029</v>
      </c>
      <c r="T645" s="30">
        <f t="shared" si="31"/>
        <v>-4.7120896316339977E-3</v>
      </c>
    </row>
    <row r="646" spans="1:20">
      <c r="A646" s="14">
        <v>41816</v>
      </c>
      <c r="B646" s="13">
        <v>116.239998</v>
      </c>
      <c r="C646" s="13">
        <v>116.5</v>
      </c>
      <c r="D646" s="13">
        <v>115.279999</v>
      </c>
      <c r="E646" s="13">
        <v>115.639999</v>
      </c>
      <c r="F646" s="13">
        <v>1252100</v>
      </c>
      <c r="G646" s="13">
        <v>108.89598700000001</v>
      </c>
      <c r="H646" s="21">
        <f t="shared" si="32"/>
        <v>-5.4331280494902493E-3</v>
      </c>
      <c r="I646" s="30">
        <f t="shared" si="30"/>
        <v>-5.4331280494902493E-3</v>
      </c>
      <c r="S646" s="37">
        <v>1897.4499510000001</v>
      </c>
      <c r="T646" s="30">
        <f t="shared" si="31"/>
        <v>4.2166891601361212E-4</v>
      </c>
    </row>
    <row r="647" spans="1:20">
      <c r="A647" s="14">
        <v>41817</v>
      </c>
      <c r="B647" s="13">
        <v>115.629997</v>
      </c>
      <c r="C647" s="13">
        <v>115.75</v>
      </c>
      <c r="D647" s="13">
        <v>115.010002</v>
      </c>
      <c r="E647" s="13">
        <v>115.489998</v>
      </c>
      <c r="F647" s="13">
        <v>2477300</v>
      </c>
      <c r="G647" s="13">
        <v>108.754733</v>
      </c>
      <c r="H647" s="21">
        <f t="shared" si="32"/>
        <v>-1.2979880777030542E-3</v>
      </c>
      <c r="I647" s="30">
        <f t="shared" si="30"/>
        <v>-1.2979880777030542E-3</v>
      </c>
      <c r="S647" s="37">
        <v>1896.650024</v>
      </c>
      <c r="T647" s="30">
        <f t="shared" si="31"/>
        <v>9.6262562035398201E-3</v>
      </c>
    </row>
    <row r="648" spans="1:20">
      <c r="A648" s="14">
        <v>41820</v>
      </c>
      <c r="B648" s="13">
        <v>115.620003</v>
      </c>
      <c r="C648" s="13">
        <v>116.089996</v>
      </c>
      <c r="D648" s="13">
        <v>115.099998</v>
      </c>
      <c r="E648" s="13">
        <v>115.160004</v>
      </c>
      <c r="F648" s="13">
        <v>1386600</v>
      </c>
      <c r="G648" s="13">
        <v>108.443984</v>
      </c>
      <c r="H648" s="21">
        <f t="shared" si="32"/>
        <v>-2.8614276946062772E-3</v>
      </c>
      <c r="I648" s="30">
        <f t="shared" si="30"/>
        <v>-2.8614276946062772E-3</v>
      </c>
      <c r="S648" s="37">
        <v>1878.4799800000001</v>
      </c>
      <c r="T648" s="30">
        <f t="shared" si="31"/>
        <v>1.518322882863128E-3</v>
      </c>
    </row>
    <row r="649" spans="1:20">
      <c r="A649" s="14">
        <v>41821</v>
      </c>
      <c r="B649" s="13">
        <v>115.540001</v>
      </c>
      <c r="C649" s="13">
        <v>115.699997</v>
      </c>
      <c r="D649" s="13">
        <v>114.900002</v>
      </c>
      <c r="E649" s="13">
        <v>115.44000200000001</v>
      </c>
      <c r="F649" s="13">
        <v>1501700</v>
      </c>
      <c r="G649" s="13">
        <v>108.70765299999999</v>
      </c>
      <c r="H649" s="21">
        <f t="shared" si="32"/>
        <v>2.4284332664520148E-3</v>
      </c>
      <c r="I649" s="30">
        <f t="shared" si="30"/>
        <v>2.4284332664520148E-3</v>
      </c>
      <c r="S649" s="37">
        <v>1875.630005</v>
      </c>
      <c r="T649" s="30">
        <f t="shared" si="31"/>
        <v>-1.374569203583731E-3</v>
      </c>
    </row>
    <row r="650" spans="1:20">
      <c r="A650" s="14">
        <v>41822</v>
      </c>
      <c r="B650" s="13">
        <v>115.25</v>
      </c>
      <c r="C650" s="13">
        <v>115.910004</v>
      </c>
      <c r="D650" s="13">
        <v>115.25</v>
      </c>
      <c r="E650" s="13">
        <v>115.75</v>
      </c>
      <c r="F650" s="13">
        <v>1122200</v>
      </c>
      <c r="G650" s="13">
        <v>108.999572</v>
      </c>
      <c r="H650" s="21">
        <f t="shared" si="32"/>
        <v>2.6817591832581904E-3</v>
      </c>
      <c r="I650" s="30">
        <f t="shared" si="30"/>
        <v>2.6817591832581904E-3</v>
      </c>
      <c r="S650" s="37">
        <v>1878.209961</v>
      </c>
      <c r="T650" s="30">
        <f t="shared" si="31"/>
        <v>5.6007547453593319E-3</v>
      </c>
    </row>
    <row r="651" spans="1:20">
      <c r="A651" s="14">
        <v>41823</v>
      </c>
      <c r="B651" s="13">
        <v>115.860001</v>
      </c>
      <c r="C651" s="13">
        <v>116.589996</v>
      </c>
      <c r="D651" s="13">
        <v>115.800003</v>
      </c>
      <c r="E651" s="13">
        <v>116.349998</v>
      </c>
      <c r="F651" s="13">
        <v>976000</v>
      </c>
      <c r="G651" s="13">
        <v>109.56457899999999</v>
      </c>
      <c r="H651" s="21">
        <f t="shared" si="32"/>
        <v>5.1701823561129895E-3</v>
      </c>
      <c r="I651" s="30">
        <f t="shared" si="30"/>
        <v>5.1701823561129895E-3</v>
      </c>
      <c r="S651" s="37">
        <v>1867.719971</v>
      </c>
      <c r="T651" s="30">
        <f t="shared" si="31"/>
        <v>-9.0290312076985058E-3</v>
      </c>
    </row>
    <row r="652" spans="1:20">
      <c r="A652" s="14">
        <v>41827</v>
      </c>
      <c r="B652" s="13">
        <v>116.33000199999999</v>
      </c>
      <c r="C652" s="13">
        <v>116.489998</v>
      </c>
      <c r="D652" s="13">
        <v>115.879997</v>
      </c>
      <c r="E652" s="13">
        <v>116.32</v>
      </c>
      <c r="F652" s="13">
        <v>1576900</v>
      </c>
      <c r="G652" s="13">
        <v>109.53633000000001</v>
      </c>
      <c r="H652" s="21">
        <f t="shared" si="32"/>
        <v>-2.5786292065557481E-4</v>
      </c>
      <c r="I652" s="30">
        <f t="shared" si="30"/>
        <v>-2.5786292065557481E-4</v>
      </c>
      <c r="S652" s="37">
        <v>1884.660034</v>
      </c>
      <c r="T652" s="30">
        <f t="shared" si="31"/>
        <v>1.8694673001096345E-3</v>
      </c>
    </row>
    <row r="653" spans="1:20">
      <c r="A653" s="14">
        <v>41828</v>
      </c>
      <c r="B653" s="13">
        <v>116.449997</v>
      </c>
      <c r="C653" s="13">
        <v>117.650002</v>
      </c>
      <c r="D653" s="13">
        <v>116.110001</v>
      </c>
      <c r="E653" s="13">
        <v>117.459999</v>
      </c>
      <c r="F653" s="13">
        <v>2584200</v>
      </c>
      <c r="G653" s="13">
        <v>110.609846</v>
      </c>
      <c r="H653" s="21">
        <f t="shared" si="32"/>
        <v>9.7528335826270619E-3</v>
      </c>
      <c r="I653" s="30">
        <f t="shared" si="30"/>
        <v>9.7528335826270619E-3</v>
      </c>
      <c r="S653" s="37">
        <v>1881.1400149999999</v>
      </c>
      <c r="T653" s="30">
        <f t="shared" si="31"/>
        <v>-1.3493549964392008E-3</v>
      </c>
    </row>
    <row r="654" spans="1:20">
      <c r="A654" s="14">
        <v>41829</v>
      </c>
      <c r="B654" s="13">
        <v>117.209999</v>
      </c>
      <c r="C654" s="13">
        <v>117.989998</v>
      </c>
      <c r="D654" s="13">
        <v>117.110001</v>
      </c>
      <c r="E654" s="13">
        <v>117.91999800000001</v>
      </c>
      <c r="F654" s="13">
        <v>2328100</v>
      </c>
      <c r="G654" s="13">
        <v>111.379645</v>
      </c>
      <c r="H654" s="21">
        <f t="shared" si="32"/>
        <v>6.9354822356626072E-3</v>
      </c>
      <c r="I654" s="30">
        <f t="shared" si="30"/>
        <v>6.9354822356626072E-3</v>
      </c>
      <c r="S654" s="37">
        <v>1883.6800539999999</v>
      </c>
      <c r="T654" s="30">
        <f t="shared" si="31"/>
        <v>-1.4327149964494664E-4</v>
      </c>
    </row>
    <row r="655" spans="1:20">
      <c r="A655" s="14">
        <v>41830</v>
      </c>
      <c r="B655" s="13">
        <v>117.5</v>
      </c>
      <c r="C655" s="13">
        <v>118.639999</v>
      </c>
      <c r="D655" s="13">
        <v>117.5</v>
      </c>
      <c r="E655" s="13">
        <v>118.08000199999999</v>
      </c>
      <c r="F655" s="13">
        <v>2266400</v>
      </c>
      <c r="G655" s="13">
        <v>111.53077399999999</v>
      </c>
      <c r="H655" s="21">
        <f t="shared" si="32"/>
        <v>1.3559619495029458E-3</v>
      </c>
      <c r="I655" s="30">
        <f t="shared" si="30"/>
        <v>1.3559619495029458E-3</v>
      </c>
      <c r="S655" s="37">
        <v>1883.9499510000001</v>
      </c>
      <c r="T655" s="30">
        <f t="shared" si="31"/>
        <v>2.9875497405849596E-3</v>
      </c>
    </row>
    <row r="656" spans="1:20">
      <c r="A656" s="14">
        <v>41831</v>
      </c>
      <c r="B656" s="13">
        <v>118.129997</v>
      </c>
      <c r="C656" s="13">
        <v>118.25</v>
      </c>
      <c r="D656" s="13">
        <v>117.089996</v>
      </c>
      <c r="E656" s="13">
        <v>118.010002</v>
      </c>
      <c r="F656" s="13">
        <v>1684700</v>
      </c>
      <c r="G656" s="13">
        <v>111.464657</v>
      </c>
      <c r="H656" s="21">
        <f t="shared" si="32"/>
        <v>-5.929897454932003E-4</v>
      </c>
      <c r="I656" s="30">
        <f t="shared" si="30"/>
        <v>-5.929897454932003E-4</v>
      </c>
      <c r="S656" s="37">
        <v>1878.329956</v>
      </c>
      <c r="T656" s="30">
        <f t="shared" si="31"/>
        <v>4.7494603208926116E-3</v>
      </c>
    </row>
    <row r="657" spans="1:20">
      <c r="A657" s="14">
        <v>41834</v>
      </c>
      <c r="B657" s="13">
        <v>118.209999</v>
      </c>
      <c r="C657" s="13">
        <v>118.489998</v>
      </c>
      <c r="D657" s="13">
        <v>117.300003</v>
      </c>
      <c r="E657" s="13">
        <v>117.360001</v>
      </c>
      <c r="F657" s="13">
        <v>1695500</v>
      </c>
      <c r="G657" s="13">
        <v>110.850707</v>
      </c>
      <c r="H657" s="21">
        <f t="shared" si="32"/>
        <v>-5.5232490434332969E-3</v>
      </c>
      <c r="I657" s="30">
        <f t="shared" si="30"/>
        <v>-5.5232490434332969E-3</v>
      </c>
      <c r="S657" s="37">
        <v>1869.4300539999999</v>
      </c>
      <c r="T657" s="30">
        <f t="shared" si="31"/>
        <v>3.2308115393362624E-3</v>
      </c>
    </row>
    <row r="658" spans="1:20">
      <c r="A658" s="14">
        <v>41835</v>
      </c>
      <c r="B658" s="13">
        <v>118.160004</v>
      </c>
      <c r="C658" s="13">
        <v>118.25</v>
      </c>
      <c r="D658" s="13">
        <v>117.18</v>
      </c>
      <c r="E658" s="13">
        <v>117.82</v>
      </c>
      <c r="F658" s="13">
        <v>2634200</v>
      </c>
      <c r="G658" s="13">
        <v>111.28519300000001</v>
      </c>
      <c r="H658" s="21">
        <f t="shared" si="32"/>
        <v>3.9118985636841892E-3</v>
      </c>
      <c r="I658" s="30">
        <f t="shared" si="30"/>
        <v>3.9118985636841892E-3</v>
      </c>
      <c r="S658" s="37">
        <v>1863.400024</v>
      </c>
      <c r="T658" s="30">
        <f t="shared" si="31"/>
        <v>-8.1293447785699673E-3</v>
      </c>
    </row>
    <row r="659" spans="1:20">
      <c r="A659" s="14">
        <v>41836</v>
      </c>
      <c r="B659" s="13">
        <v>118.089996</v>
      </c>
      <c r="C659" s="13">
        <v>118.44000200000001</v>
      </c>
      <c r="D659" s="13">
        <v>117.660004</v>
      </c>
      <c r="E659" s="13">
        <v>117.849998</v>
      </c>
      <c r="F659" s="13">
        <v>1531200</v>
      </c>
      <c r="G659" s="13">
        <v>111.31352800000001</v>
      </c>
      <c r="H659" s="21">
        <f t="shared" si="32"/>
        <v>2.5458367438717621E-4</v>
      </c>
      <c r="I659" s="30">
        <f t="shared" si="30"/>
        <v>2.5458367438717621E-4</v>
      </c>
      <c r="S659" s="37">
        <v>1878.6099850000001</v>
      </c>
      <c r="T659" s="30">
        <f t="shared" si="31"/>
        <v>1.7154879007302134E-3</v>
      </c>
    </row>
    <row r="660" spans="1:20">
      <c r="A660" s="14">
        <v>41837</v>
      </c>
      <c r="B660" s="13">
        <v>117.349998</v>
      </c>
      <c r="C660" s="13">
        <v>117.540001</v>
      </c>
      <c r="D660" s="13">
        <v>116.58000199999999</v>
      </c>
      <c r="E660" s="13">
        <v>116.790001</v>
      </c>
      <c r="F660" s="13">
        <v>1433300</v>
      </c>
      <c r="G660" s="13">
        <v>110.31232199999999</v>
      </c>
      <c r="H660" s="21">
        <f t="shared" si="32"/>
        <v>-9.0351627397446781E-3</v>
      </c>
      <c r="I660" s="30">
        <f t="shared" si="30"/>
        <v>-9.0351627397446781E-3</v>
      </c>
      <c r="S660" s="37">
        <v>1875.3900149999999</v>
      </c>
      <c r="T660" s="30">
        <f t="shared" si="31"/>
        <v>-2.2157667665058493E-3</v>
      </c>
    </row>
    <row r="661" spans="1:20">
      <c r="A661" s="14">
        <v>41838</v>
      </c>
      <c r="B661" s="13">
        <v>117.32</v>
      </c>
      <c r="C661" s="13">
        <v>117.800003</v>
      </c>
      <c r="D661" s="13">
        <v>116.610001</v>
      </c>
      <c r="E661" s="13">
        <v>117.739998</v>
      </c>
      <c r="F661" s="13">
        <v>2148600</v>
      </c>
      <c r="G661" s="13">
        <v>111.209628</v>
      </c>
      <c r="H661" s="21">
        <f t="shared" si="32"/>
        <v>8.1013272736460851E-3</v>
      </c>
      <c r="I661" s="30">
        <f t="shared" si="30"/>
        <v>8.1013272736460851E-3</v>
      </c>
      <c r="S661" s="37">
        <v>1879.5500489999999</v>
      </c>
      <c r="T661" s="30">
        <f t="shared" si="31"/>
        <v>4.0837888997611281E-3</v>
      </c>
    </row>
    <row r="662" spans="1:20">
      <c r="A662" s="14">
        <v>41841</v>
      </c>
      <c r="B662" s="13">
        <v>117.43</v>
      </c>
      <c r="C662" s="13">
        <v>117.910004</v>
      </c>
      <c r="D662" s="13">
        <v>116.860001</v>
      </c>
      <c r="E662" s="13">
        <v>117.040001</v>
      </c>
      <c r="F662" s="13">
        <v>1334400</v>
      </c>
      <c r="G662" s="13">
        <v>110.548456</v>
      </c>
      <c r="H662" s="21">
        <f t="shared" si="32"/>
        <v>-5.9630201272853588E-3</v>
      </c>
      <c r="I662" s="30">
        <f t="shared" si="30"/>
        <v>-5.9630201272853588E-3</v>
      </c>
      <c r="S662" s="37">
        <v>1871.8900149999999</v>
      </c>
      <c r="T662" s="30">
        <f t="shared" si="31"/>
        <v>3.768015621348781E-3</v>
      </c>
    </row>
    <row r="663" spans="1:20">
      <c r="A663" s="14">
        <v>41842</v>
      </c>
      <c r="B663" s="13">
        <v>117.279999</v>
      </c>
      <c r="C663" s="13">
        <v>118.040001</v>
      </c>
      <c r="D663" s="13">
        <v>117.099998</v>
      </c>
      <c r="E663" s="13">
        <v>117.550003</v>
      </c>
      <c r="F663" s="13">
        <v>1769000</v>
      </c>
      <c r="G663" s="13">
        <v>111.030171</v>
      </c>
      <c r="H663" s="21">
        <f t="shared" si="32"/>
        <v>4.3480345143379747E-3</v>
      </c>
      <c r="I663" s="30">
        <f t="shared" si="30"/>
        <v>4.3480345143379747E-3</v>
      </c>
      <c r="S663" s="37">
        <v>1864.849976</v>
      </c>
      <c r="T663" s="30">
        <f t="shared" si="31"/>
        <v>1.3629237109861758E-3</v>
      </c>
    </row>
    <row r="664" spans="1:20">
      <c r="A664" s="14">
        <v>41843</v>
      </c>
      <c r="B664" s="13">
        <v>117.410004</v>
      </c>
      <c r="C664" s="13">
        <v>117.760002</v>
      </c>
      <c r="D664" s="13">
        <v>117.269997</v>
      </c>
      <c r="E664" s="13">
        <v>117.589996</v>
      </c>
      <c r="F664" s="13">
        <v>1155200</v>
      </c>
      <c r="G664" s="13">
        <v>111.06794600000001</v>
      </c>
      <c r="H664" s="21">
        <f t="shared" si="32"/>
        <v>3.4016497640329763E-4</v>
      </c>
      <c r="I664" s="30">
        <f t="shared" si="30"/>
        <v>3.4016497640329763E-4</v>
      </c>
      <c r="S664" s="37">
        <v>1862.3100589999999</v>
      </c>
      <c r="T664" s="30">
        <f t="shared" si="31"/>
        <v>1.0433868421252783E-2</v>
      </c>
    </row>
    <row r="665" spans="1:20">
      <c r="A665" s="14">
        <v>41844</v>
      </c>
      <c r="B665" s="13">
        <v>117.5</v>
      </c>
      <c r="C665" s="13">
        <v>118.279999</v>
      </c>
      <c r="D665" s="13">
        <v>117.459999</v>
      </c>
      <c r="E665" s="13">
        <v>118.139999</v>
      </c>
      <c r="F665" s="13">
        <v>1347700</v>
      </c>
      <c r="G665" s="13">
        <v>111.587444</v>
      </c>
      <c r="H665" s="21">
        <f t="shared" si="32"/>
        <v>4.6663944913469552E-3</v>
      </c>
      <c r="I665" s="30">
        <f t="shared" si="30"/>
        <v>4.6663944913469552E-3</v>
      </c>
      <c r="S665" s="37">
        <v>1842.9799800000001</v>
      </c>
      <c r="T665" s="30">
        <f t="shared" si="31"/>
        <v>6.7345794554065381E-3</v>
      </c>
    </row>
    <row r="666" spans="1:20">
      <c r="A666" s="14">
        <v>41845</v>
      </c>
      <c r="B666" s="13">
        <v>117.959999</v>
      </c>
      <c r="C666" s="13">
        <v>118.029999</v>
      </c>
      <c r="D666" s="13">
        <v>117.07</v>
      </c>
      <c r="E666" s="13">
        <v>117.550003</v>
      </c>
      <c r="F666" s="13">
        <v>1543700</v>
      </c>
      <c r="G666" s="13">
        <v>111.030171</v>
      </c>
      <c r="H666" s="21">
        <f t="shared" si="32"/>
        <v>-5.0065594677502793E-3</v>
      </c>
      <c r="I666" s="30">
        <f t="shared" si="30"/>
        <v>-5.0065594677502793E-3</v>
      </c>
      <c r="S666" s="37">
        <v>1830.6099850000001</v>
      </c>
      <c r="T666" s="30">
        <f t="shared" si="31"/>
        <v>8.1837081824381302E-3</v>
      </c>
    </row>
    <row r="667" spans="1:20">
      <c r="A667" s="14">
        <v>41848</v>
      </c>
      <c r="B667" s="13">
        <v>117.44000200000001</v>
      </c>
      <c r="C667" s="13">
        <v>117.660004</v>
      </c>
      <c r="D667" s="13">
        <v>116.80999799999999</v>
      </c>
      <c r="E667" s="13">
        <v>117.120003</v>
      </c>
      <c r="F667" s="13">
        <v>1402600</v>
      </c>
      <c r="G667" s="13">
        <v>110.624021</v>
      </c>
      <c r="H667" s="21">
        <f t="shared" si="32"/>
        <v>-3.6647216178584802E-3</v>
      </c>
      <c r="I667" s="30">
        <f t="shared" si="30"/>
        <v>-3.6647216178584802E-3</v>
      </c>
      <c r="S667" s="37">
        <v>1815.6899410000001</v>
      </c>
      <c r="T667" s="30">
        <f t="shared" si="31"/>
        <v>-9.5320599338077835E-3</v>
      </c>
    </row>
    <row r="668" spans="1:20">
      <c r="A668" s="14">
        <v>41849</v>
      </c>
      <c r="B668" s="13">
        <v>118.93</v>
      </c>
      <c r="C668" s="13">
        <v>119.599998</v>
      </c>
      <c r="D668" s="13">
        <v>118.529999</v>
      </c>
      <c r="E668" s="13">
        <v>118.900002</v>
      </c>
      <c r="F668" s="13">
        <v>2544900</v>
      </c>
      <c r="G668" s="13">
        <v>112.30529300000001</v>
      </c>
      <c r="H668" s="21">
        <f t="shared" si="32"/>
        <v>1.5083739742587662E-2</v>
      </c>
      <c r="I668" s="30">
        <f t="shared" si="30"/>
        <v>1.5083739742587662E-2</v>
      </c>
      <c r="S668" s="37">
        <v>1833.079956</v>
      </c>
      <c r="T668" s="30">
        <f t="shared" si="31"/>
        <v>-2.1105967921619718E-2</v>
      </c>
    </row>
    <row r="669" spans="1:20">
      <c r="A669" s="14">
        <v>41850</v>
      </c>
      <c r="B669" s="13">
        <v>118.790001</v>
      </c>
      <c r="C669" s="13">
        <v>119.07</v>
      </c>
      <c r="D669" s="13">
        <v>117.44000200000001</v>
      </c>
      <c r="E669" s="13">
        <v>118.18</v>
      </c>
      <c r="F669" s="13">
        <v>2024900</v>
      </c>
      <c r="G669" s="13">
        <v>111.625226</v>
      </c>
      <c r="H669" s="21">
        <f t="shared" si="32"/>
        <v>-6.0739294833365241E-3</v>
      </c>
      <c r="I669" s="30">
        <f t="shared" si="30"/>
        <v>-6.0739294833365241E-3</v>
      </c>
      <c r="S669" s="37">
        <v>1872.1800539999999</v>
      </c>
      <c r="T669" s="30">
        <f t="shared" si="31"/>
        <v>1.0859039462616495E-2</v>
      </c>
    </row>
    <row r="670" spans="1:20">
      <c r="A670" s="14">
        <v>41851</v>
      </c>
      <c r="B670" s="13">
        <v>117.540001</v>
      </c>
      <c r="C670" s="13">
        <v>118.339996</v>
      </c>
      <c r="D670" s="13">
        <v>117.279999</v>
      </c>
      <c r="E670" s="13">
        <v>117.540001</v>
      </c>
      <c r="F670" s="13">
        <v>2476800</v>
      </c>
      <c r="G670" s="13">
        <v>111.020724</v>
      </c>
      <c r="H670" s="21">
        <f t="shared" si="32"/>
        <v>-5.4301772424154016E-3</v>
      </c>
      <c r="I670" s="30">
        <f t="shared" si="30"/>
        <v>-5.4301772424154016E-3</v>
      </c>
      <c r="S670" s="37">
        <v>1851.959961</v>
      </c>
      <c r="T670" s="30">
        <f t="shared" si="31"/>
        <v>3.7435380478000289E-3</v>
      </c>
    </row>
    <row r="671" spans="1:20">
      <c r="A671" s="14">
        <v>41852</v>
      </c>
      <c r="B671" s="13">
        <v>117.800003</v>
      </c>
      <c r="C671" s="13">
        <v>118.33000199999999</v>
      </c>
      <c r="D671" s="13">
        <v>117.459999</v>
      </c>
      <c r="E671" s="13">
        <v>117.879997</v>
      </c>
      <c r="F671" s="13">
        <v>2089500</v>
      </c>
      <c r="G671" s="13">
        <v>111.34186200000001</v>
      </c>
      <c r="H671" s="21">
        <f t="shared" si="32"/>
        <v>2.8884195767565519E-3</v>
      </c>
      <c r="I671" s="30">
        <f t="shared" si="30"/>
        <v>2.8884195767565519E-3</v>
      </c>
      <c r="S671" s="37">
        <v>1845.040039</v>
      </c>
      <c r="T671" s="30">
        <f t="shared" si="31"/>
        <v>-1.0808312462366923E-2</v>
      </c>
    </row>
    <row r="672" spans="1:20">
      <c r="A672" s="14">
        <v>41855</v>
      </c>
      <c r="B672" s="13">
        <v>117.550003</v>
      </c>
      <c r="C672" s="13">
        <v>118.379997</v>
      </c>
      <c r="D672" s="13">
        <v>117.110001</v>
      </c>
      <c r="E672" s="13">
        <v>118.150002</v>
      </c>
      <c r="F672" s="13">
        <v>1683800</v>
      </c>
      <c r="G672" s="13">
        <v>111.596891</v>
      </c>
      <c r="H672" s="21">
        <f t="shared" si="32"/>
        <v>2.2878849712054889E-3</v>
      </c>
      <c r="I672" s="30">
        <f t="shared" si="30"/>
        <v>2.2878849712054889E-3</v>
      </c>
      <c r="S672" s="37">
        <v>1865.089966</v>
      </c>
      <c r="T672" s="30">
        <f t="shared" si="31"/>
        <v>-1.2616543077148771E-2</v>
      </c>
    </row>
    <row r="673" spans="1:20">
      <c r="A673" s="14">
        <v>41856</v>
      </c>
      <c r="B673" s="13">
        <v>117.5</v>
      </c>
      <c r="C673" s="13">
        <v>118.199997</v>
      </c>
      <c r="D673" s="13">
        <v>117.290001</v>
      </c>
      <c r="E673" s="13">
        <v>118.050003</v>
      </c>
      <c r="F673" s="13">
        <v>1798600</v>
      </c>
      <c r="G673" s="13">
        <v>111.502439</v>
      </c>
      <c r="H673" s="21">
        <f t="shared" si="32"/>
        <v>-8.4672603582515535E-4</v>
      </c>
      <c r="I673" s="30">
        <f t="shared" si="30"/>
        <v>-8.4672603582515535E-4</v>
      </c>
      <c r="S673" s="37">
        <v>1888.7700199999999</v>
      </c>
      <c r="T673" s="30">
        <f t="shared" si="31"/>
        <v>-1.1270847458569155E-3</v>
      </c>
    </row>
    <row r="674" spans="1:20">
      <c r="A674" s="14">
        <v>41857</v>
      </c>
      <c r="B674" s="13">
        <v>117.949997</v>
      </c>
      <c r="C674" s="13">
        <v>119.970001</v>
      </c>
      <c r="D674" s="13">
        <v>117.800003</v>
      </c>
      <c r="E674" s="13">
        <v>119.589996</v>
      </c>
      <c r="F674" s="13">
        <v>2859800</v>
      </c>
      <c r="G674" s="13">
        <v>112.95701800000001</v>
      </c>
      <c r="H674" s="21">
        <f t="shared" si="32"/>
        <v>1.2960909570873737E-2</v>
      </c>
      <c r="I674" s="30">
        <f t="shared" si="30"/>
        <v>1.2960909570873737E-2</v>
      </c>
      <c r="S674" s="37">
        <v>1890.900024</v>
      </c>
      <c r="T674" s="30">
        <f t="shared" si="31"/>
        <v>2.8492633642570506E-3</v>
      </c>
    </row>
    <row r="675" spans="1:20">
      <c r="A675" s="14">
        <v>41858</v>
      </c>
      <c r="B675" s="13">
        <v>118.220001</v>
      </c>
      <c r="C675" s="13">
        <v>119</v>
      </c>
      <c r="D675" s="13">
        <v>117.470001</v>
      </c>
      <c r="E675" s="13">
        <v>117.800003</v>
      </c>
      <c r="F675" s="13">
        <v>2698200</v>
      </c>
      <c r="G675" s="13">
        <v>111.266305</v>
      </c>
      <c r="H675" s="21">
        <f t="shared" si="32"/>
        <v>-1.5080902566295656E-2</v>
      </c>
      <c r="I675" s="30">
        <f t="shared" si="30"/>
        <v>-1.5080902566295656E-2</v>
      </c>
      <c r="S675" s="37">
        <v>1885.5200199999999</v>
      </c>
      <c r="T675" s="30">
        <f t="shared" si="31"/>
        <v>7.0146881968491453E-3</v>
      </c>
    </row>
    <row r="676" spans="1:20">
      <c r="A676" s="14">
        <v>41859</v>
      </c>
      <c r="B676" s="13">
        <v>117.959999</v>
      </c>
      <c r="C676" s="13">
        <v>119.400002</v>
      </c>
      <c r="D676" s="13">
        <v>117.80999799999999</v>
      </c>
      <c r="E676" s="13">
        <v>119.160004</v>
      </c>
      <c r="F676" s="13">
        <v>2319900</v>
      </c>
      <c r="G676" s="13">
        <v>112.55087399999999</v>
      </c>
      <c r="H676" s="21">
        <f t="shared" si="32"/>
        <v>1.1478860655202289E-2</v>
      </c>
      <c r="I676" s="30">
        <f t="shared" si="30"/>
        <v>1.1478860655202289E-2</v>
      </c>
      <c r="S676" s="37">
        <v>1872.339966</v>
      </c>
      <c r="T676" s="30">
        <f t="shared" si="31"/>
        <v>7.8928715438509635E-3</v>
      </c>
    </row>
    <row r="677" spans="1:20">
      <c r="A677" s="14">
        <v>41862</v>
      </c>
      <c r="B677" s="13">
        <v>119.400002</v>
      </c>
      <c r="C677" s="13">
        <v>119.510002</v>
      </c>
      <c r="D677" s="13">
        <v>118.699997</v>
      </c>
      <c r="E677" s="13">
        <v>119.18</v>
      </c>
      <c r="F677" s="13">
        <v>1227600</v>
      </c>
      <c r="G677" s="13">
        <v>112.569762</v>
      </c>
      <c r="H677" s="21">
        <f t="shared" si="32"/>
        <v>1.6780336427552658E-4</v>
      </c>
      <c r="I677" s="30">
        <f t="shared" si="30"/>
        <v>1.6780336427552658E-4</v>
      </c>
      <c r="S677" s="37">
        <v>1857.619995</v>
      </c>
      <c r="T677" s="30">
        <f t="shared" si="31"/>
        <v>4.6294892141261826E-3</v>
      </c>
    </row>
    <row r="678" spans="1:20">
      <c r="A678" s="14">
        <v>41863</v>
      </c>
      <c r="B678" s="13">
        <v>118.769997</v>
      </c>
      <c r="C678" s="13">
        <v>119.269997</v>
      </c>
      <c r="D678" s="13">
        <v>118.550003</v>
      </c>
      <c r="E678" s="13">
        <v>119.010002</v>
      </c>
      <c r="F678" s="13">
        <v>1082100</v>
      </c>
      <c r="G678" s="13">
        <v>112.409192</v>
      </c>
      <c r="H678" s="21">
        <f t="shared" si="32"/>
        <v>-1.4274226491772866E-3</v>
      </c>
      <c r="I678" s="30">
        <f t="shared" si="30"/>
        <v>-1.4274226491772866E-3</v>
      </c>
      <c r="S678" s="37">
        <v>1849.040039</v>
      </c>
      <c r="T678" s="30">
        <f t="shared" si="31"/>
        <v>-1.9018915970694392E-3</v>
      </c>
    </row>
    <row r="679" spans="1:20">
      <c r="A679" s="14">
        <v>41864</v>
      </c>
      <c r="B679" s="13">
        <v>119</v>
      </c>
      <c r="C679" s="13">
        <v>119.099998</v>
      </c>
      <c r="D679" s="13">
        <v>118.25</v>
      </c>
      <c r="E679" s="13">
        <v>118.639999</v>
      </c>
      <c r="F679" s="13">
        <v>1458100</v>
      </c>
      <c r="G679" s="13">
        <v>112.059712</v>
      </c>
      <c r="H679" s="21">
        <f t="shared" si="32"/>
        <v>-3.113841393193852E-3</v>
      </c>
      <c r="I679" s="30">
        <f t="shared" si="30"/>
        <v>-3.113841393193852E-3</v>
      </c>
      <c r="S679" s="37">
        <v>1852.5600589999999</v>
      </c>
      <c r="T679" s="30">
        <f t="shared" si="31"/>
        <v>-7.0249366727707435E-3</v>
      </c>
    </row>
    <row r="680" spans="1:20">
      <c r="A680" s="14">
        <v>41865</v>
      </c>
      <c r="B680" s="13">
        <v>118.510002</v>
      </c>
      <c r="C680" s="13">
        <v>119.269997</v>
      </c>
      <c r="D680" s="13">
        <v>118.30999799999999</v>
      </c>
      <c r="E680" s="13">
        <v>119.260002</v>
      </c>
      <c r="F680" s="13">
        <v>1067900</v>
      </c>
      <c r="G680" s="13">
        <v>112.645326</v>
      </c>
      <c r="H680" s="21">
        <f t="shared" si="32"/>
        <v>5.2123025905124031E-3</v>
      </c>
      <c r="I680" s="30">
        <f t="shared" si="30"/>
        <v>5.2123025905124031E-3</v>
      </c>
      <c r="S680" s="37">
        <v>1865.619995</v>
      </c>
      <c r="T680" s="30">
        <f t="shared" si="31"/>
        <v>4.3942710047230656E-3</v>
      </c>
    </row>
    <row r="681" spans="1:20">
      <c r="A681" s="14">
        <v>41866</v>
      </c>
      <c r="B681" s="13">
        <v>119.910004</v>
      </c>
      <c r="C681" s="13">
        <v>119.949997</v>
      </c>
      <c r="D681" s="13">
        <v>117.779999</v>
      </c>
      <c r="E681" s="13">
        <v>118.57</v>
      </c>
      <c r="F681" s="13">
        <v>2019900</v>
      </c>
      <c r="G681" s="13">
        <v>111.993594</v>
      </c>
      <c r="H681" s="21">
        <f t="shared" si="32"/>
        <v>-5.8025014418451983E-3</v>
      </c>
      <c r="I681" s="30">
        <f t="shared" si="30"/>
        <v>-5.8025014418451983E-3</v>
      </c>
      <c r="S681" s="37">
        <v>1857.4399410000001</v>
      </c>
      <c r="T681" s="30">
        <f t="shared" si="31"/>
        <v>-4.8765814292138984E-3</v>
      </c>
    </row>
    <row r="682" spans="1:20">
      <c r="A682" s="14">
        <v>41869</v>
      </c>
      <c r="B682" s="13">
        <v>119</v>
      </c>
      <c r="C682" s="13">
        <v>119.68</v>
      </c>
      <c r="D682" s="13">
        <v>118.949997</v>
      </c>
      <c r="E682" s="13">
        <v>119.459999</v>
      </c>
      <c r="F682" s="13">
        <v>1232900</v>
      </c>
      <c r="G682" s="13">
        <v>112.834231</v>
      </c>
      <c r="H682" s="21">
        <f t="shared" si="32"/>
        <v>7.4780861086824928E-3</v>
      </c>
      <c r="I682" s="30">
        <f t="shared" si="30"/>
        <v>7.4780861086824928E-3</v>
      </c>
      <c r="S682" s="37">
        <v>1866.5200199999999</v>
      </c>
      <c r="T682" s="30">
        <f t="shared" si="31"/>
        <v>-2.9369799906726465E-3</v>
      </c>
    </row>
    <row r="683" spans="1:20">
      <c r="A683" s="14">
        <v>41870</v>
      </c>
      <c r="B683" s="13">
        <v>119.379997</v>
      </c>
      <c r="C683" s="13">
        <v>120.75</v>
      </c>
      <c r="D683" s="13">
        <v>119.239998</v>
      </c>
      <c r="E683" s="13">
        <v>120.610001</v>
      </c>
      <c r="F683" s="13">
        <v>1708900</v>
      </c>
      <c r="G683" s="13">
        <v>113.92044799999999</v>
      </c>
      <c r="H683" s="21">
        <f t="shared" si="32"/>
        <v>9.5806209007751175E-3</v>
      </c>
      <c r="I683" s="30">
        <f t="shared" si="30"/>
        <v>9.5806209007751175E-3</v>
      </c>
      <c r="S683" s="37">
        <v>1872.01001</v>
      </c>
      <c r="T683" s="30">
        <f t="shared" si="31"/>
        <v>6.0223339608095686E-3</v>
      </c>
    </row>
    <row r="684" spans="1:20">
      <c r="A684" s="14">
        <v>41871</v>
      </c>
      <c r="B684" s="13">
        <v>120.449997</v>
      </c>
      <c r="C684" s="13">
        <v>121.230003</v>
      </c>
      <c r="D684" s="13">
        <v>120.089996</v>
      </c>
      <c r="E684" s="13">
        <v>120.910004</v>
      </c>
      <c r="F684" s="13">
        <v>1287200</v>
      </c>
      <c r="G684" s="13">
        <v>114.203812</v>
      </c>
      <c r="H684" s="21">
        <f t="shared" si="32"/>
        <v>2.4842964596324354E-3</v>
      </c>
      <c r="I684" s="30">
        <f t="shared" si="30"/>
        <v>2.4842964596324354E-3</v>
      </c>
      <c r="S684" s="37">
        <v>1860.7700199999999</v>
      </c>
      <c r="T684" s="30">
        <f t="shared" si="31"/>
        <v>-6.1505248448226989E-3</v>
      </c>
    </row>
    <row r="685" spans="1:20">
      <c r="A685" s="14">
        <v>41872</v>
      </c>
      <c r="B685" s="13">
        <v>120.790001</v>
      </c>
      <c r="C685" s="13">
        <v>121.879997</v>
      </c>
      <c r="D685" s="13">
        <v>120.720001</v>
      </c>
      <c r="E685" s="13">
        <v>121.620003</v>
      </c>
      <c r="F685" s="13">
        <v>1544300</v>
      </c>
      <c r="G685" s="13">
        <v>114.874431</v>
      </c>
      <c r="H685" s="21">
        <f t="shared" si="32"/>
        <v>5.8549507537379595E-3</v>
      </c>
      <c r="I685" s="30">
        <f t="shared" si="30"/>
        <v>5.8549507537379595E-3</v>
      </c>
      <c r="S685" s="37">
        <v>1872.25</v>
      </c>
      <c r="T685" s="30">
        <f t="shared" si="31"/>
        <v>7.1936822748935253E-3</v>
      </c>
    </row>
    <row r="686" spans="1:20">
      <c r="A686" s="14">
        <v>41873</v>
      </c>
      <c r="B686" s="13">
        <v>121.900002</v>
      </c>
      <c r="C686" s="13">
        <v>122.05999799999999</v>
      </c>
      <c r="D686" s="13">
        <v>121.150002</v>
      </c>
      <c r="E686" s="13">
        <v>121.290001</v>
      </c>
      <c r="F686" s="13">
        <v>1401400</v>
      </c>
      <c r="G686" s="13">
        <v>114.56273299999999</v>
      </c>
      <c r="H686" s="21">
        <f t="shared" si="32"/>
        <v>-2.7170680313858319E-3</v>
      </c>
      <c r="I686" s="30">
        <f t="shared" si="30"/>
        <v>-2.7170680313858319E-3</v>
      </c>
      <c r="S686" s="37">
        <v>1858.829956</v>
      </c>
      <c r="T686" s="30">
        <f t="shared" si="31"/>
        <v>9.5677176019688687E-3</v>
      </c>
    </row>
    <row r="687" spans="1:20">
      <c r="A687" s="14">
        <v>41876</v>
      </c>
      <c r="B687" s="13">
        <v>121.790001</v>
      </c>
      <c r="C687" s="13">
        <v>122</v>
      </c>
      <c r="D687" s="13">
        <v>121.120003</v>
      </c>
      <c r="E687" s="13">
        <v>121.389999</v>
      </c>
      <c r="F687" s="13">
        <v>1097300</v>
      </c>
      <c r="G687" s="13">
        <v>114.657185</v>
      </c>
      <c r="H687" s="21">
        <f t="shared" si="32"/>
        <v>8.2411691069309446E-4</v>
      </c>
      <c r="I687" s="30">
        <f t="shared" si="30"/>
        <v>8.2411691069309446E-4</v>
      </c>
      <c r="S687" s="37">
        <v>1841.130005</v>
      </c>
      <c r="T687" s="30">
        <f t="shared" si="31"/>
        <v>-2.8257664511163196E-3</v>
      </c>
    </row>
    <row r="688" spans="1:20">
      <c r="A688" s="14">
        <v>41877</v>
      </c>
      <c r="B688" s="13">
        <v>121.43</v>
      </c>
      <c r="C688" s="13">
        <v>121.589996</v>
      </c>
      <c r="D688" s="13">
        <v>120.860001</v>
      </c>
      <c r="E688" s="13">
        <v>121.089996</v>
      </c>
      <c r="F688" s="13">
        <v>1385400</v>
      </c>
      <c r="G688" s="13">
        <v>114.37382100000001</v>
      </c>
      <c r="H688" s="21">
        <f t="shared" si="32"/>
        <v>-2.4744609870459601E-3</v>
      </c>
      <c r="I688" s="30">
        <f t="shared" si="30"/>
        <v>-2.4744609870459601E-3</v>
      </c>
      <c r="S688" s="37">
        <v>1846.339966</v>
      </c>
      <c r="T688" s="30">
        <f t="shared" si="31"/>
        <v>-1.177009150656236E-2</v>
      </c>
    </row>
    <row r="689" spans="1:20">
      <c r="A689" s="14">
        <v>41878</v>
      </c>
      <c r="B689" s="13">
        <v>121.58000199999999</v>
      </c>
      <c r="C689" s="13">
        <v>121.58000199999999</v>
      </c>
      <c r="D689" s="13">
        <v>120.83000199999999</v>
      </c>
      <c r="E689" s="13">
        <v>121.239998</v>
      </c>
      <c r="F689" s="13">
        <v>1028200</v>
      </c>
      <c r="G689" s="13">
        <v>114.515503</v>
      </c>
      <c r="H689" s="21">
        <f t="shared" si="32"/>
        <v>1.2379958629747325E-3</v>
      </c>
      <c r="I689" s="30">
        <f t="shared" si="30"/>
        <v>1.2379958629747325E-3</v>
      </c>
      <c r="S689" s="37">
        <v>1868.1999510000001</v>
      </c>
      <c r="T689" s="30">
        <f t="shared" si="31"/>
        <v>3.0512416846305301E-4</v>
      </c>
    </row>
    <row r="690" spans="1:20">
      <c r="A690" s="14">
        <v>41879</v>
      </c>
      <c r="B690" s="13">
        <v>121.010002</v>
      </c>
      <c r="C690" s="13">
        <v>121.25</v>
      </c>
      <c r="D690" s="13">
        <v>120.699997</v>
      </c>
      <c r="E690" s="13">
        <v>120.970001</v>
      </c>
      <c r="F690" s="13">
        <v>799400</v>
      </c>
      <c r="G690" s="13">
        <v>114.260481</v>
      </c>
      <c r="H690" s="21">
        <f t="shared" si="32"/>
        <v>-2.2294482241714225E-3</v>
      </c>
      <c r="I690" s="30">
        <f t="shared" si="30"/>
        <v>-2.2294482241714225E-3</v>
      </c>
      <c r="S690" s="37">
        <v>1867.630005</v>
      </c>
      <c r="T690" s="30">
        <f t="shared" si="31"/>
        <v>-5.0950969416020996E-3</v>
      </c>
    </row>
    <row r="691" spans="1:20">
      <c r="A691" s="14">
        <v>41880</v>
      </c>
      <c r="B691" s="13">
        <v>121.68</v>
      </c>
      <c r="C691" s="13">
        <v>121.68</v>
      </c>
      <c r="D691" s="13">
        <v>120.58000199999999</v>
      </c>
      <c r="E691" s="13">
        <v>121.08000199999999</v>
      </c>
      <c r="F691" s="13">
        <v>1047300</v>
      </c>
      <c r="G691" s="13">
        <v>114.36438099999999</v>
      </c>
      <c r="H691" s="21">
        <f t="shared" si="32"/>
        <v>9.089125849561934E-4</v>
      </c>
      <c r="I691" s="30">
        <f t="shared" si="30"/>
        <v>9.089125849561934E-4</v>
      </c>
      <c r="S691" s="37">
        <v>1877.170044</v>
      </c>
      <c r="T691" s="30">
        <f t="shared" si="31"/>
        <v>-4.6335357880714941E-4</v>
      </c>
    </row>
    <row r="692" spans="1:20">
      <c r="A692" s="14">
        <v>41884</v>
      </c>
      <c r="B692" s="13">
        <v>121</v>
      </c>
      <c r="C692" s="13">
        <v>121.629997</v>
      </c>
      <c r="D692" s="13">
        <v>120.900002</v>
      </c>
      <c r="E692" s="13">
        <v>121.55999799999999</v>
      </c>
      <c r="F692" s="13">
        <v>1469900</v>
      </c>
      <c r="G692" s="13">
        <v>114.81775399999999</v>
      </c>
      <c r="H692" s="21">
        <f t="shared" si="32"/>
        <v>3.9564479264954664E-3</v>
      </c>
      <c r="I692" s="30">
        <f t="shared" si="30"/>
        <v>3.9564479264954664E-3</v>
      </c>
      <c r="S692" s="37">
        <v>1878.040039</v>
      </c>
      <c r="T692" s="30">
        <f t="shared" si="31"/>
        <v>5.3794470199833614E-4</v>
      </c>
    </row>
    <row r="693" spans="1:20">
      <c r="A693" s="14">
        <v>41885</v>
      </c>
      <c r="B693" s="13">
        <v>121.699997</v>
      </c>
      <c r="C693" s="13">
        <v>121.94000200000001</v>
      </c>
      <c r="D693" s="13">
        <v>121.110001</v>
      </c>
      <c r="E693" s="13">
        <v>121.349998</v>
      </c>
      <c r="F693" s="13">
        <v>1901000</v>
      </c>
      <c r="G693" s="13">
        <v>114.61940199999999</v>
      </c>
      <c r="H693" s="21">
        <f t="shared" si="32"/>
        <v>-1.7290316256820786E-3</v>
      </c>
      <c r="I693" s="30">
        <f t="shared" si="30"/>
        <v>-1.7290316256820786E-3</v>
      </c>
      <c r="S693" s="37">
        <v>1877.030029</v>
      </c>
      <c r="T693" s="30">
        <f t="shared" si="31"/>
        <v>1.7169331218907797E-3</v>
      </c>
    </row>
    <row r="694" spans="1:20">
      <c r="A694" s="14">
        <v>41886</v>
      </c>
      <c r="B694" s="13">
        <v>123</v>
      </c>
      <c r="C694" s="13">
        <v>125.16999800000001</v>
      </c>
      <c r="D694" s="13">
        <v>122.55999799999999</v>
      </c>
      <c r="E694" s="13">
        <v>125.150002</v>
      </c>
      <c r="F694" s="13">
        <v>4440300</v>
      </c>
      <c r="G694" s="13">
        <v>118.208641</v>
      </c>
      <c r="H694" s="21">
        <f t="shared" si="32"/>
        <v>3.0834115336494449E-2</v>
      </c>
      <c r="I694" s="30">
        <f t="shared" si="30"/>
        <v>3.0834115336494449E-2</v>
      </c>
      <c r="S694" s="37">
        <v>1873.8100589999999</v>
      </c>
      <c r="T694" s="30">
        <f t="shared" si="31"/>
        <v>-5.3352436971208566E-5</v>
      </c>
    </row>
    <row r="695" spans="1:20">
      <c r="A695" s="14">
        <v>41887</v>
      </c>
      <c r="B695" s="13">
        <v>125.040001</v>
      </c>
      <c r="C695" s="13">
        <v>127.029999</v>
      </c>
      <c r="D695" s="13">
        <v>124.709999</v>
      </c>
      <c r="E695" s="13">
        <v>127.010002</v>
      </c>
      <c r="F695" s="13">
        <v>2910600</v>
      </c>
      <c r="G695" s="13">
        <v>119.965478</v>
      </c>
      <c r="H695" s="21">
        <f t="shared" si="32"/>
        <v>1.4752810853022633E-2</v>
      </c>
      <c r="I695" s="30">
        <f t="shared" si="30"/>
        <v>1.4752810853022633E-2</v>
      </c>
      <c r="S695" s="37">
        <v>1873.910034</v>
      </c>
      <c r="T695" s="30">
        <f t="shared" si="31"/>
        <v>1.5152322834217294E-2</v>
      </c>
    </row>
    <row r="696" spans="1:20">
      <c r="A696" s="14">
        <v>41890</v>
      </c>
      <c r="B696" s="13">
        <v>127.050003</v>
      </c>
      <c r="C696" s="13">
        <v>127.32</v>
      </c>
      <c r="D696" s="13">
        <v>126.260002</v>
      </c>
      <c r="E696" s="13">
        <v>126.599998</v>
      </c>
      <c r="F696" s="13">
        <v>2057400</v>
      </c>
      <c r="G696" s="13">
        <v>119.578215</v>
      </c>
      <c r="H696" s="21">
        <f t="shared" si="32"/>
        <v>-3.2333419639372874E-3</v>
      </c>
      <c r="I696" s="30">
        <f t="shared" si="30"/>
        <v>-3.2333419639372874E-3</v>
      </c>
      <c r="S696" s="37">
        <v>1845.7299800000001</v>
      </c>
      <c r="T696" s="30">
        <f t="shared" si="31"/>
        <v>-7.4058663619861681E-3</v>
      </c>
    </row>
    <row r="697" spans="1:20">
      <c r="A697" s="14">
        <v>41891</v>
      </c>
      <c r="B697" s="13">
        <v>126.139999</v>
      </c>
      <c r="C697" s="13">
        <v>126.489998</v>
      </c>
      <c r="D697" s="13">
        <v>125.739998</v>
      </c>
      <c r="E697" s="13">
        <v>126.110001</v>
      </c>
      <c r="F697" s="13">
        <v>1500500</v>
      </c>
      <c r="G697" s="13">
        <v>119.11539399999999</v>
      </c>
      <c r="H697" s="21">
        <f t="shared" si="32"/>
        <v>-3.8779553583476608E-3</v>
      </c>
      <c r="I697" s="30">
        <f t="shared" si="30"/>
        <v>-3.8779553583476608E-3</v>
      </c>
      <c r="S697" s="37">
        <v>1859.4499510000001</v>
      </c>
      <c r="T697" s="30">
        <f t="shared" si="31"/>
        <v>2.7788242226103972E-3</v>
      </c>
    </row>
    <row r="698" spans="1:20">
      <c r="A698" s="14">
        <v>41892</v>
      </c>
      <c r="B698" s="13">
        <v>126.30999799999999</v>
      </c>
      <c r="C698" s="13">
        <v>126.489998</v>
      </c>
      <c r="D698" s="13">
        <v>125.870003</v>
      </c>
      <c r="E698" s="13">
        <v>126.16999800000001</v>
      </c>
      <c r="F698" s="13">
        <v>1014900</v>
      </c>
      <c r="G698" s="13">
        <v>119.17206400000001</v>
      </c>
      <c r="H698" s="21">
        <f t="shared" si="32"/>
        <v>4.7564401034003943E-4</v>
      </c>
      <c r="I698" s="30">
        <f t="shared" si="30"/>
        <v>4.7564401034003943E-4</v>
      </c>
      <c r="S698" s="37">
        <v>1854.290039</v>
      </c>
      <c r="T698" s="30">
        <f t="shared" si="31"/>
        <v>4.9358814720940501E-3</v>
      </c>
    </row>
    <row r="699" spans="1:20">
      <c r="A699" s="14">
        <v>41893</v>
      </c>
      <c r="B699" s="13">
        <v>126.160004</v>
      </c>
      <c r="C699" s="13">
        <v>126.529999</v>
      </c>
      <c r="D699" s="13">
        <v>125.639999</v>
      </c>
      <c r="E699" s="13">
        <v>125.94000200000001</v>
      </c>
      <c r="F699" s="13">
        <v>1511200</v>
      </c>
      <c r="G699" s="13">
        <v>118.954825</v>
      </c>
      <c r="H699" s="21">
        <f t="shared" si="32"/>
        <v>-1.8245655598048377E-3</v>
      </c>
      <c r="I699" s="30">
        <f t="shared" si="30"/>
        <v>-1.8245655598048377E-3</v>
      </c>
      <c r="S699" s="37">
        <v>1845.160034</v>
      </c>
      <c r="T699" s="30">
        <f t="shared" si="31"/>
        <v>2.1699708253570321E-5</v>
      </c>
    </row>
    <row r="700" spans="1:20">
      <c r="A700" s="14">
        <v>41894</v>
      </c>
      <c r="B700" s="13">
        <v>126.25</v>
      </c>
      <c r="C700" s="13">
        <v>126.25</v>
      </c>
      <c r="D700" s="13">
        <v>125.019997</v>
      </c>
      <c r="E700" s="13">
        <v>125.370003</v>
      </c>
      <c r="F700" s="13">
        <v>1598300</v>
      </c>
      <c r="G700" s="13">
        <v>118.41643999999999</v>
      </c>
      <c r="H700" s="21">
        <f t="shared" si="32"/>
        <v>-4.5362350258746275E-3</v>
      </c>
      <c r="I700" s="30">
        <f t="shared" si="30"/>
        <v>-4.5362350258746275E-3</v>
      </c>
      <c r="S700" s="37">
        <v>1845.119995</v>
      </c>
      <c r="T700" s="30">
        <f t="shared" si="31"/>
        <v>-1.3485905500071854E-3</v>
      </c>
    </row>
    <row r="701" spans="1:20">
      <c r="A701" s="14">
        <v>41897</v>
      </c>
      <c r="B701" s="13">
        <v>125.57</v>
      </c>
      <c r="C701" s="13">
        <v>126.529999</v>
      </c>
      <c r="D701" s="13">
        <v>125.449997</v>
      </c>
      <c r="E701" s="13">
        <v>125.709999</v>
      </c>
      <c r="F701" s="13">
        <v>1615300</v>
      </c>
      <c r="G701" s="13">
        <v>118.737579</v>
      </c>
      <c r="H701" s="21">
        <f t="shared" si="32"/>
        <v>2.7082753869723812E-3</v>
      </c>
      <c r="I701" s="30">
        <f t="shared" si="30"/>
        <v>2.7082753869723812E-3</v>
      </c>
      <c r="S701" s="37">
        <v>1847.6099850000001</v>
      </c>
      <c r="T701" s="30">
        <f t="shared" si="31"/>
        <v>6.1674553620519853E-3</v>
      </c>
    </row>
    <row r="702" spans="1:20">
      <c r="A702" s="14">
        <v>41898</v>
      </c>
      <c r="B702" s="13">
        <v>125.599998</v>
      </c>
      <c r="C702" s="13">
        <v>126.790001</v>
      </c>
      <c r="D702" s="13">
        <v>125.519997</v>
      </c>
      <c r="E702" s="13">
        <v>126.43</v>
      </c>
      <c r="F702" s="13">
        <v>1684400</v>
      </c>
      <c r="G702" s="13">
        <v>119.41764499999999</v>
      </c>
      <c r="H702" s="21">
        <f t="shared" si="32"/>
        <v>5.7111310602707263E-3</v>
      </c>
      <c r="I702" s="30">
        <f t="shared" si="30"/>
        <v>5.7111310602707263E-3</v>
      </c>
      <c r="S702" s="37">
        <v>1836.25</v>
      </c>
      <c r="T702" s="30">
        <f t="shared" si="31"/>
        <v>-1.9205665118166161E-3</v>
      </c>
    </row>
    <row r="703" spans="1:20">
      <c r="A703" s="14">
        <v>41899</v>
      </c>
      <c r="B703" s="13">
        <v>126.029999</v>
      </c>
      <c r="C703" s="13">
        <v>126.55999799999999</v>
      </c>
      <c r="D703" s="13">
        <v>125.66999800000001</v>
      </c>
      <c r="E703" s="13">
        <v>126.010002</v>
      </c>
      <c r="F703" s="13">
        <v>1594000</v>
      </c>
      <c r="G703" s="13">
        <v>119.02094200000001</v>
      </c>
      <c r="H703" s="21">
        <f t="shared" si="32"/>
        <v>-3.3275097879621809E-3</v>
      </c>
      <c r="I703" s="30">
        <f t="shared" si="30"/>
        <v>-3.3275097879621809E-3</v>
      </c>
      <c r="S703" s="37">
        <v>1839.780029</v>
      </c>
      <c r="T703" s="30">
        <f t="shared" si="31"/>
        <v>6.0133416655695771E-3</v>
      </c>
    </row>
    <row r="704" spans="1:20">
      <c r="A704" s="14">
        <v>41900</v>
      </c>
      <c r="B704" s="13">
        <v>126.209999</v>
      </c>
      <c r="C704" s="13">
        <v>126.800003</v>
      </c>
      <c r="D704" s="13">
        <v>125.959999</v>
      </c>
      <c r="E704" s="13">
        <v>126.480003</v>
      </c>
      <c r="F704" s="13">
        <v>1401500</v>
      </c>
      <c r="G704" s="13">
        <v>119.46487500000001</v>
      </c>
      <c r="H704" s="21">
        <f t="shared" si="32"/>
        <v>3.7229342888040052E-3</v>
      </c>
      <c r="I704" s="30">
        <f t="shared" si="30"/>
        <v>3.7229342888040052E-3</v>
      </c>
      <c r="S704" s="37">
        <v>1828.75</v>
      </c>
      <c r="T704" s="30">
        <f t="shared" si="31"/>
        <v>-6.5458619005211004E-3</v>
      </c>
    </row>
    <row r="705" spans="1:20">
      <c r="A705" s="14">
        <v>41901</v>
      </c>
      <c r="B705" s="13">
        <v>127.290001</v>
      </c>
      <c r="C705" s="13">
        <v>127.290001</v>
      </c>
      <c r="D705" s="13">
        <v>126.470001</v>
      </c>
      <c r="E705" s="13">
        <v>126.5</v>
      </c>
      <c r="F705" s="13">
        <v>3018500</v>
      </c>
      <c r="G705" s="13">
        <v>119.483763</v>
      </c>
      <c r="H705" s="21">
        <f t="shared" si="32"/>
        <v>1.5809255241979296E-4</v>
      </c>
      <c r="I705" s="30">
        <f t="shared" si="30"/>
        <v>1.5809255241979296E-4</v>
      </c>
      <c r="S705" s="37">
        <v>1840.76001</v>
      </c>
      <c r="T705" s="30">
        <f t="shared" si="31"/>
        <v>1.1578034561475104E-3</v>
      </c>
    </row>
    <row r="706" spans="1:20">
      <c r="A706" s="14">
        <v>41904</v>
      </c>
      <c r="B706" s="13">
        <v>126.370003</v>
      </c>
      <c r="C706" s="13">
        <v>126.5</v>
      </c>
      <c r="D706" s="13">
        <v>125.58000199999999</v>
      </c>
      <c r="E706" s="13">
        <v>125.83000199999999</v>
      </c>
      <c r="F706" s="13">
        <v>1453700</v>
      </c>
      <c r="G706" s="13">
        <v>118.850925</v>
      </c>
      <c r="H706" s="21">
        <f t="shared" si="32"/>
        <v>-5.3105109672420773E-3</v>
      </c>
      <c r="I706" s="30">
        <f t="shared" ref="I706:I769" si="33">H706</f>
        <v>-5.3105109672420773E-3</v>
      </c>
      <c r="S706" s="37">
        <v>1838.630005</v>
      </c>
      <c r="T706" s="30">
        <f t="shared" si="31"/>
        <v>4.7976894791712443E-3</v>
      </c>
    </row>
    <row r="707" spans="1:20">
      <c r="A707" s="14">
        <v>41905</v>
      </c>
      <c r="B707" s="13">
        <v>125.959999</v>
      </c>
      <c r="C707" s="13">
        <v>125.989998</v>
      </c>
      <c r="D707" s="13">
        <v>125.209999</v>
      </c>
      <c r="E707" s="13">
        <v>125.510002</v>
      </c>
      <c r="F707" s="13">
        <v>1563100</v>
      </c>
      <c r="G707" s="13">
        <v>118.54867400000001</v>
      </c>
      <c r="H707" s="21">
        <f t="shared" si="32"/>
        <v>-2.5463494006460249E-3</v>
      </c>
      <c r="I707" s="30">
        <f t="shared" si="33"/>
        <v>-2.5463494006460249E-3</v>
      </c>
      <c r="S707" s="37">
        <v>1829.829956</v>
      </c>
      <c r="T707" s="30">
        <f t="shared" ref="T707:T770" si="34">LN(S707/S708)</f>
        <v>5.793211820060081E-3</v>
      </c>
    </row>
    <row r="708" spans="1:20">
      <c r="A708" s="14">
        <v>41906</v>
      </c>
      <c r="B708" s="13">
        <v>126.089996</v>
      </c>
      <c r="C708" s="13">
        <v>127.779999</v>
      </c>
      <c r="D708" s="13">
        <v>125.58000199999999</v>
      </c>
      <c r="E708" s="13">
        <v>127.620003</v>
      </c>
      <c r="F708" s="13">
        <v>2076300</v>
      </c>
      <c r="G708" s="13">
        <v>120.541645</v>
      </c>
      <c r="H708" s="21">
        <f t="shared" ref="H708:H771" si="35">LN(G708/G707)</f>
        <v>1.6671667589046424E-2</v>
      </c>
      <c r="I708" s="30">
        <f t="shared" si="33"/>
        <v>1.6671667589046424E-2</v>
      </c>
      <c r="S708" s="37">
        <v>1819.26001</v>
      </c>
      <c r="T708" s="30">
        <f t="shared" si="34"/>
        <v>-2.6929851889100114E-4</v>
      </c>
    </row>
    <row r="709" spans="1:20">
      <c r="A709" s="14">
        <v>41907</v>
      </c>
      <c r="B709" s="13">
        <v>127.449997</v>
      </c>
      <c r="C709" s="13">
        <v>127.550003</v>
      </c>
      <c r="D709" s="13">
        <v>125.599998</v>
      </c>
      <c r="E709" s="13">
        <v>125.660004</v>
      </c>
      <c r="F709" s="13">
        <v>1819900</v>
      </c>
      <c r="G709" s="13">
        <v>118.69035599999999</v>
      </c>
      <c r="H709" s="21">
        <f t="shared" si="35"/>
        <v>-1.5477243409819338E-2</v>
      </c>
      <c r="I709" s="30">
        <f t="shared" si="33"/>
        <v>-1.5477243409819338E-2</v>
      </c>
      <c r="S709" s="37">
        <v>1819.75</v>
      </c>
      <c r="T709" s="30">
        <f t="shared" si="34"/>
        <v>1.1001375844419653E-2</v>
      </c>
    </row>
    <row r="710" spans="1:20">
      <c r="A710" s="14">
        <v>41908</v>
      </c>
      <c r="B710" s="13">
        <v>125.410004</v>
      </c>
      <c r="C710" s="13">
        <v>125.66999800000001</v>
      </c>
      <c r="D710" s="13">
        <v>124.379997</v>
      </c>
      <c r="E710" s="13">
        <v>125.540001</v>
      </c>
      <c r="F710" s="13">
        <v>2045300</v>
      </c>
      <c r="G710" s="13">
        <v>118.577009</v>
      </c>
      <c r="H710" s="21">
        <f t="shared" si="35"/>
        <v>-9.5543699086032873E-4</v>
      </c>
      <c r="I710" s="30">
        <f t="shared" si="33"/>
        <v>-9.5543699086032873E-4</v>
      </c>
      <c r="S710" s="37">
        <v>1799.839966</v>
      </c>
      <c r="T710" s="30">
        <f t="shared" si="34"/>
        <v>1.5680046422408135E-3</v>
      </c>
    </row>
    <row r="711" spans="1:20">
      <c r="A711" s="14">
        <v>41911</v>
      </c>
      <c r="B711" s="13">
        <v>125.029999</v>
      </c>
      <c r="C711" s="13">
        <v>125.599998</v>
      </c>
      <c r="D711" s="13">
        <v>124.779999</v>
      </c>
      <c r="E711" s="13">
        <v>125.32</v>
      </c>
      <c r="F711" s="13">
        <v>1171000</v>
      </c>
      <c r="G711" s="13">
        <v>118.36921</v>
      </c>
      <c r="H711" s="21">
        <f t="shared" si="35"/>
        <v>-1.7539765280941005E-3</v>
      </c>
      <c r="I711" s="30">
        <f t="shared" si="33"/>
        <v>-1.7539765280941005E-3</v>
      </c>
      <c r="S711" s="37">
        <v>1797.0200199999999</v>
      </c>
      <c r="T711" s="30">
        <f t="shared" si="34"/>
        <v>1.3214193602149099E-2</v>
      </c>
    </row>
    <row r="712" spans="1:20">
      <c r="A712" s="14">
        <v>41912</v>
      </c>
      <c r="B712" s="13">
        <v>124.860001</v>
      </c>
      <c r="C712" s="13">
        <v>125.599998</v>
      </c>
      <c r="D712" s="13">
        <v>124.769997</v>
      </c>
      <c r="E712" s="13">
        <v>125.32</v>
      </c>
      <c r="F712" s="13">
        <v>1665300</v>
      </c>
      <c r="G712" s="13">
        <v>118.36921</v>
      </c>
      <c r="H712" s="21">
        <f t="shared" si="35"/>
        <v>0</v>
      </c>
      <c r="I712" s="30">
        <f t="shared" si="33"/>
        <v>0</v>
      </c>
      <c r="S712" s="37">
        <v>1773.4300539999999</v>
      </c>
      <c r="T712" s="30">
        <f t="shared" si="34"/>
        <v>1.2363054415667341E-2</v>
      </c>
    </row>
    <row r="713" spans="1:20">
      <c r="A713" s="14">
        <v>41913</v>
      </c>
      <c r="B713" s="13">
        <v>125.25</v>
      </c>
      <c r="C713" s="13">
        <v>125.68</v>
      </c>
      <c r="D713" s="13">
        <v>124.449997</v>
      </c>
      <c r="E713" s="13">
        <v>124.760002</v>
      </c>
      <c r="F713" s="13">
        <v>1408700</v>
      </c>
      <c r="G713" s="13">
        <v>117.840273</v>
      </c>
      <c r="H713" s="21">
        <f t="shared" si="35"/>
        <v>-4.4785491028871503E-3</v>
      </c>
      <c r="I713" s="30">
        <f t="shared" si="33"/>
        <v>-4.4785491028871503E-3</v>
      </c>
      <c r="S713" s="37">
        <v>1751.6400149999999</v>
      </c>
      <c r="T713" s="30">
        <f t="shared" si="34"/>
        <v>-2.0302821100286312E-3</v>
      </c>
    </row>
    <row r="714" spans="1:20">
      <c r="A714" s="14">
        <v>41914</v>
      </c>
      <c r="B714" s="13">
        <v>124.989998</v>
      </c>
      <c r="C714" s="13">
        <v>126.209999</v>
      </c>
      <c r="D714" s="13">
        <v>124.82</v>
      </c>
      <c r="E714" s="13">
        <v>125.790001</v>
      </c>
      <c r="F714" s="13">
        <v>1545800</v>
      </c>
      <c r="G714" s="13">
        <v>118.813143</v>
      </c>
      <c r="H714" s="21">
        <f t="shared" si="35"/>
        <v>8.2219432701812357E-3</v>
      </c>
      <c r="I714" s="30">
        <f t="shared" si="33"/>
        <v>8.2219432701812357E-3</v>
      </c>
      <c r="S714" s="37">
        <v>1755.1999510000001</v>
      </c>
      <c r="T714" s="30">
        <f t="shared" si="34"/>
        <v>7.6120433833299075E-3</v>
      </c>
    </row>
    <row r="715" spans="1:20">
      <c r="A715" s="14">
        <v>41915</v>
      </c>
      <c r="B715" s="13">
        <v>126.199997</v>
      </c>
      <c r="C715" s="13">
        <v>127.650002</v>
      </c>
      <c r="D715" s="13">
        <v>126.010002</v>
      </c>
      <c r="E715" s="13">
        <v>127.089996</v>
      </c>
      <c r="F715" s="13">
        <v>1770300</v>
      </c>
      <c r="G715" s="13">
        <v>120.04103499999999</v>
      </c>
      <c r="H715" s="21">
        <f t="shared" si="35"/>
        <v>1.0281610538470695E-2</v>
      </c>
      <c r="I715" s="30">
        <f t="shared" si="33"/>
        <v>1.0281610538470695E-2</v>
      </c>
      <c r="S715" s="37">
        <v>1741.8900149999999</v>
      </c>
      <c r="T715" s="30">
        <f t="shared" si="34"/>
        <v>-2.3096604603459799E-2</v>
      </c>
    </row>
    <row r="716" spans="1:20">
      <c r="A716" s="14">
        <v>41918</v>
      </c>
      <c r="B716" s="13">
        <v>127.55999799999999</v>
      </c>
      <c r="C716" s="13">
        <v>127.66999800000001</v>
      </c>
      <c r="D716" s="13">
        <v>125.93</v>
      </c>
      <c r="E716" s="13">
        <v>126.209999</v>
      </c>
      <c r="F716" s="13">
        <v>1907500</v>
      </c>
      <c r="G716" s="13">
        <v>119.209846</v>
      </c>
      <c r="H716" s="21">
        <f t="shared" si="35"/>
        <v>-6.9482907698113243E-3</v>
      </c>
      <c r="I716" s="30">
        <f t="shared" si="33"/>
        <v>-6.9482907698113243E-3</v>
      </c>
      <c r="S716" s="37">
        <v>1782.589966</v>
      </c>
      <c r="T716" s="30">
        <f t="shared" si="34"/>
        <v>-6.4862898870237081E-3</v>
      </c>
    </row>
    <row r="717" spans="1:20">
      <c r="A717" s="14">
        <v>41919</v>
      </c>
      <c r="B717" s="13">
        <v>125.349998</v>
      </c>
      <c r="C717" s="13">
        <v>125.83000199999999</v>
      </c>
      <c r="D717" s="13">
        <v>124.75</v>
      </c>
      <c r="E717" s="13">
        <v>125.269997</v>
      </c>
      <c r="F717" s="13">
        <v>2334100</v>
      </c>
      <c r="G717" s="13">
        <v>118.32198099999999</v>
      </c>
      <c r="H717" s="21">
        <f t="shared" si="35"/>
        <v>-7.4757908971810278E-3</v>
      </c>
      <c r="I717" s="30">
        <f t="shared" si="33"/>
        <v>-7.4757908971810278E-3</v>
      </c>
      <c r="S717" s="37">
        <v>1794.1899410000001</v>
      </c>
      <c r="T717" s="30">
        <f t="shared" si="34"/>
        <v>1.1204044242667764E-2</v>
      </c>
    </row>
    <row r="718" spans="1:20">
      <c r="A718" s="14">
        <v>41920</v>
      </c>
      <c r="B718" s="13">
        <v>128.199997</v>
      </c>
      <c r="C718" s="13">
        <v>128.949997</v>
      </c>
      <c r="D718" s="13">
        <v>127.160004</v>
      </c>
      <c r="E718" s="13">
        <v>128.729996</v>
      </c>
      <c r="F718" s="13">
        <v>4262500</v>
      </c>
      <c r="G718" s="13">
        <v>121.590073</v>
      </c>
      <c r="H718" s="21">
        <f t="shared" si="35"/>
        <v>2.7245768692505605E-2</v>
      </c>
      <c r="I718" s="30">
        <f t="shared" si="33"/>
        <v>2.7245768692505605E-2</v>
      </c>
      <c r="S718" s="37">
        <v>1774.1999510000001</v>
      </c>
      <c r="T718" s="30">
        <f t="shared" si="34"/>
        <v>-1.0261704005370608E-2</v>
      </c>
    </row>
    <row r="719" spans="1:20">
      <c r="A719" s="14">
        <v>41921</v>
      </c>
      <c r="B719" s="13">
        <v>128.220001</v>
      </c>
      <c r="C719" s="13">
        <v>130.740005</v>
      </c>
      <c r="D719" s="13">
        <v>128.19000199999999</v>
      </c>
      <c r="E719" s="13">
        <v>128.41000399999999</v>
      </c>
      <c r="F719" s="13">
        <v>2962700</v>
      </c>
      <c r="G719" s="13">
        <v>121.287829</v>
      </c>
      <c r="H719" s="21">
        <f t="shared" si="35"/>
        <v>-2.4888567756035733E-3</v>
      </c>
      <c r="I719" s="30">
        <f t="shared" si="33"/>
        <v>-2.4888567756035733E-3</v>
      </c>
      <c r="S719" s="37">
        <v>1792.5</v>
      </c>
      <c r="T719" s="30">
        <f t="shared" si="34"/>
        <v>6.12187539440163E-3</v>
      </c>
    </row>
    <row r="720" spans="1:20">
      <c r="A720" s="14">
        <v>41922</v>
      </c>
      <c r="B720" s="13">
        <v>128.259995</v>
      </c>
      <c r="C720" s="13">
        <v>131.41000399999999</v>
      </c>
      <c r="D720" s="13">
        <v>128.259995</v>
      </c>
      <c r="E720" s="13">
        <v>128.89999399999999</v>
      </c>
      <c r="F720" s="13">
        <v>3353000</v>
      </c>
      <c r="G720" s="13">
        <v>121.750642</v>
      </c>
      <c r="H720" s="21">
        <f t="shared" si="35"/>
        <v>3.8085621385488223E-3</v>
      </c>
      <c r="I720" s="30">
        <f t="shared" si="33"/>
        <v>3.8085621385488223E-3</v>
      </c>
      <c r="S720" s="37">
        <v>1781.5600589999999</v>
      </c>
      <c r="T720" s="30">
        <f t="shared" si="34"/>
        <v>-4.8882215903983638E-3</v>
      </c>
    </row>
    <row r="721" spans="1:20">
      <c r="A721" s="14">
        <v>41925</v>
      </c>
      <c r="B721" s="13">
        <v>128.570007</v>
      </c>
      <c r="C721" s="13">
        <v>128.85000600000001</v>
      </c>
      <c r="D721" s="13">
        <v>126.889999</v>
      </c>
      <c r="E721" s="13">
        <v>126.970001</v>
      </c>
      <c r="F721" s="13">
        <v>2445200</v>
      </c>
      <c r="G721" s="13">
        <v>119.927696</v>
      </c>
      <c r="H721" s="21">
        <f t="shared" si="35"/>
        <v>-1.5086007196857477E-2</v>
      </c>
      <c r="I721" s="30">
        <f t="shared" si="33"/>
        <v>-1.5086007196857477E-2</v>
      </c>
      <c r="S721" s="37">
        <v>1790.290039</v>
      </c>
      <c r="T721" s="30">
        <f t="shared" si="34"/>
        <v>-2.1096421496433173E-2</v>
      </c>
    </row>
    <row r="722" spans="1:20">
      <c r="A722" s="14">
        <v>41926</v>
      </c>
      <c r="B722" s="13">
        <v>127.5</v>
      </c>
      <c r="C722" s="13">
        <v>127.980003</v>
      </c>
      <c r="D722" s="13">
        <v>125.269997</v>
      </c>
      <c r="E722" s="13">
        <v>126.25</v>
      </c>
      <c r="F722" s="13">
        <v>4003500</v>
      </c>
      <c r="G722" s="13">
        <v>119.247629</v>
      </c>
      <c r="H722" s="21">
        <f t="shared" si="35"/>
        <v>-5.6867808813465016E-3</v>
      </c>
      <c r="I722" s="30">
        <f t="shared" si="33"/>
        <v>-5.6867808813465016E-3</v>
      </c>
      <c r="S722" s="37">
        <v>1828.459961</v>
      </c>
      <c r="T722" s="30">
        <f t="shared" si="34"/>
        <v>-8.9293245398258878E-3</v>
      </c>
    </row>
    <row r="723" spans="1:20">
      <c r="A723" s="14">
        <v>41927</v>
      </c>
      <c r="B723" s="13">
        <v>125.099998</v>
      </c>
      <c r="C723" s="13">
        <v>125.699997</v>
      </c>
      <c r="D723" s="13">
        <v>123.279999</v>
      </c>
      <c r="E723" s="13">
        <v>124.300003</v>
      </c>
      <c r="F723" s="13">
        <v>3784300</v>
      </c>
      <c r="G723" s="13">
        <v>117.405787</v>
      </c>
      <c r="H723" s="21">
        <f t="shared" si="35"/>
        <v>-1.5566047776740847E-2</v>
      </c>
      <c r="I723" s="30">
        <f t="shared" si="33"/>
        <v>-1.5566047776740847E-2</v>
      </c>
      <c r="S723" s="37">
        <v>1844.8599850000001</v>
      </c>
      <c r="T723" s="30">
        <f t="shared" si="34"/>
        <v>5.7469976598709701E-4</v>
      </c>
    </row>
    <row r="724" spans="1:20">
      <c r="A724" s="14">
        <v>41928</v>
      </c>
      <c r="B724" s="13">
        <v>122.68</v>
      </c>
      <c r="C724" s="13">
        <v>123.849998</v>
      </c>
      <c r="D724" s="13">
        <v>122.050003</v>
      </c>
      <c r="E724" s="13">
        <v>122.949997</v>
      </c>
      <c r="F724" s="13">
        <v>3542900</v>
      </c>
      <c r="G724" s="13">
        <v>116.130658</v>
      </c>
      <c r="H724" s="21">
        <f t="shared" si="35"/>
        <v>-1.0920279888959359E-2</v>
      </c>
      <c r="I724" s="30">
        <f t="shared" si="33"/>
        <v>-1.0920279888959359E-2</v>
      </c>
      <c r="S724" s="37">
        <v>1843.8000489999999</v>
      </c>
      <c r="T724" s="30">
        <f t="shared" si="34"/>
        <v>2.7699124295116296E-3</v>
      </c>
    </row>
    <row r="725" spans="1:20">
      <c r="A725" s="14">
        <v>41929</v>
      </c>
      <c r="B725" s="13">
        <v>123.769997</v>
      </c>
      <c r="C725" s="13">
        <v>125.75</v>
      </c>
      <c r="D725" s="13">
        <v>123.18</v>
      </c>
      <c r="E725" s="13">
        <v>124.650002</v>
      </c>
      <c r="F725" s="13">
        <v>3198900</v>
      </c>
      <c r="G725" s="13">
        <v>117.736373</v>
      </c>
      <c r="H725" s="21">
        <f t="shared" si="35"/>
        <v>1.3732078656197744E-2</v>
      </c>
      <c r="I725" s="30">
        <f t="shared" si="33"/>
        <v>1.3732078656197744E-2</v>
      </c>
      <c r="S725" s="37">
        <v>1838.6999510000001</v>
      </c>
      <c r="T725" s="30">
        <f t="shared" si="34"/>
        <v>-3.9027806039482592E-3</v>
      </c>
    </row>
    <row r="726" spans="1:20">
      <c r="A726" s="14">
        <v>41932</v>
      </c>
      <c r="B726" s="13">
        <v>124.83000199999999</v>
      </c>
      <c r="C726" s="13">
        <v>128.86999499999999</v>
      </c>
      <c r="D726" s="13">
        <v>124.650002</v>
      </c>
      <c r="E726" s="13">
        <v>128.41999799999999</v>
      </c>
      <c r="F726" s="13">
        <v>3499800</v>
      </c>
      <c r="G726" s="13">
        <v>121.297269</v>
      </c>
      <c r="H726" s="21">
        <f t="shared" si="35"/>
        <v>2.9796303307804615E-2</v>
      </c>
      <c r="I726" s="30">
        <f t="shared" si="33"/>
        <v>2.9796303307804615E-2</v>
      </c>
      <c r="S726" s="37">
        <v>1845.8900149999999</v>
      </c>
      <c r="T726" s="30">
        <f t="shared" si="34"/>
        <v>-1.3480283593690404E-3</v>
      </c>
    </row>
    <row r="727" spans="1:20">
      <c r="A727" s="14">
        <v>41933</v>
      </c>
      <c r="B727" s="13">
        <v>128.94000199999999</v>
      </c>
      <c r="C727" s="13">
        <v>130.64999399999999</v>
      </c>
      <c r="D727" s="13">
        <v>128.16999799999999</v>
      </c>
      <c r="E727" s="13">
        <v>130.279999</v>
      </c>
      <c r="F727" s="13">
        <v>2105600</v>
      </c>
      <c r="G727" s="13">
        <v>123.054106</v>
      </c>
      <c r="H727" s="21">
        <f t="shared" si="35"/>
        <v>1.437984356020686E-2</v>
      </c>
      <c r="I727" s="30">
        <f t="shared" si="33"/>
        <v>1.437984356020686E-2</v>
      </c>
      <c r="S727" s="37">
        <v>1848.380005</v>
      </c>
      <c r="T727" s="30">
        <f t="shared" si="34"/>
        <v>5.1528891343548431E-3</v>
      </c>
    </row>
    <row r="728" spans="1:20">
      <c r="A728" s="14">
        <v>41934</v>
      </c>
      <c r="B728" s="13">
        <v>130.55999800000001</v>
      </c>
      <c r="C728" s="13">
        <v>131.58999600000001</v>
      </c>
      <c r="D728" s="13">
        <v>130.320007</v>
      </c>
      <c r="E728" s="13">
        <v>130.53999300000001</v>
      </c>
      <c r="F728" s="13">
        <v>1880000</v>
      </c>
      <c r="G728" s="13">
        <v>123.29968</v>
      </c>
      <c r="H728" s="21">
        <f t="shared" si="35"/>
        <v>1.9936700411873954E-3</v>
      </c>
      <c r="I728" s="30">
        <f t="shared" si="33"/>
        <v>1.9936700411873954E-3</v>
      </c>
      <c r="S728" s="37">
        <v>1838.880005</v>
      </c>
      <c r="T728" s="30">
        <f t="shared" si="34"/>
        <v>1.0759876278140028E-2</v>
      </c>
    </row>
    <row r="729" spans="1:20">
      <c r="A729" s="14">
        <v>41935</v>
      </c>
      <c r="B729" s="13">
        <v>131.029999</v>
      </c>
      <c r="C729" s="13">
        <v>131.479996</v>
      </c>
      <c r="D729" s="13">
        <v>130.35000600000001</v>
      </c>
      <c r="E729" s="13">
        <v>130.58999600000001</v>
      </c>
      <c r="F729" s="13">
        <v>1763600</v>
      </c>
      <c r="G729" s="13">
        <v>123.34690999999999</v>
      </c>
      <c r="H729" s="21">
        <f t="shared" si="35"/>
        <v>3.8297712185894449E-4</v>
      </c>
      <c r="I729" s="30">
        <f t="shared" si="33"/>
        <v>3.8297712185894449E-4</v>
      </c>
      <c r="S729" s="37">
        <v>1819.1999510000001</v>
      </c>
      <c r="T729" s="30">
        <f t="shared" si="34"/>
        <v>-1.2655966489665426E-2</v>
      </c>
    </row>
    <row r="730" spans="1:20">
      <c r="A730" s="14">
        <v>41936</v>
      </c>
      <c r="B730" s="13">
        <v>128.58000200000001</v>
      </c>
      <c r="C730" s="13">
        <v>130.53999300000001</v>
      </c>
      <c r="D730" s="13">
        <v>128.55999800000001</v>
      </c>
      <c r="E730" s="13">
        <v>130.44000199999999</v>
      </c>
      <c r="F730" s="13">
        <v>2490300</v>
      </c>
      <c r="G730" s="13">
        <v>123.205235</v>
      </c>
      <c r="H730" s="21">
        <f t="shared" si="35"/>
        <v>-1.1492499129820576E-3</v>
      </c>
      <c r="I730" s="30">
        <f t="shared" si="33"/>
        <v>-1.1492499129820576E-3</v>
      </c>
      <c r="S730" s="37">
        <v>1842.369995</v>
      </c>
      <c r="T730" s="30">
        <f t="shared" si="34"/>
        <v>2.3040303630947503E-3</v>
      </c>
    </row>
    <row r="731" spans="1:20">
      <c r="A731" s="14">
        <v>41939</v>
      </c>
      <c r="B731" s="13">
        <v>129.240005</v>
      </c>
      <c r="C731" s="13">
        <v>131.259995</v>
      </c>
      <c r="D731" s="13">
        <v>129.240005</v>
      </c>
      <c r="E731" s="13">
        <v>130.91999799999999</v>
      </c>
      <c r="F731" s="13">
        <v>1629600</v>
      </c>
      <c r="G731" s="13">
        <v>123.658609</v>
      </c>
      <c r="H731" s="21">
        <f t="shared" si="35"/>
        <v>3.6730734025455982E-3</v>
      </c>
      <c r="I731" s="30">
        <f t="shared" si="33"/>
        <v>3.6730734025455982E-3</v>
      </c>
      <c r="S731" s="37">
        <v>1838.130005</v>
      </c>
      <c r="T731" s="30">
        <f t="shared" si="34"/>
        <v>3.4824873481957168E-4</v>
      </c>
    </row>
    <row r="732" spans="1:20">
      <c r="A732" s="14">
        <v>41940</v>
      </c>
      <c r="B732" s="13">
        <v>130.970001</v>
      </c>
      <c r="C732" s="13">
        <v>131.5</v>
      </c>
      <c r="D732" s="13">
        <v>130.16000399999999</v>
      </c>
      <c r="E732" s="13">
        <v>131.05999800000001</v>
      </c>
      <c r="F732" s="13">
        <v>1439700</v>
      </c>
      <c r="G732" s="13">
        <v>123.790843</v>
      </c>
      <c r="H732" s="21">
        <f t="shared" si="35"/>
        <v>1.0687759582297641E-3</v>
      </c>
      <c r="I732" s="30">
        <f t="shared" si="33"/>
        <v>1.0687759582297641E-3</v>
      </c>
      <c r="S732" s="37">
        <v>1837.48999</v>
      </c>
      <c r="T732" s="30">
        <f t="shared" si="34"/>
        <v>-2.1223169476512364E-4</v>
      </c>
    </row>
    <row r="733" spans="1:20">
      <c r="A733" s="14">
        <v>41941</v>
      </c>
      <c r="B733" s="13">
        <v>131.28999300000001</v>
      </c>
      <c r="C733" s="13">
        <v>132</v>
      </c>
      <c r="D733" s="13">
        <v>130.929993</v>
      </c>
      <c r="E733" s="13">
        <v>131.929993</v>
      </c>
      <c r="F733" s="13">
        <v>1705800</v>
      </c>
      <c r="G733" s="13">
        <v>124.612584</v>
      </c>
      <c r="H733" s="21">
        <f t="shared" si="35"/>
        <v>6.6162049977158107E-3</v>
      </c>
      <c r="I733" s="30">
        <f t="shared" si="33"/>
        <v>6.6162049977158107E-3</v>
      </c>
      <c r="S733" s="37">
        <v>1837.880005</v>
      </c>
      <c r="T733" s="30">
        <f t="shared" si="34"/>
        <v>6.0633451825530286E-3</v>
      </c>
    </row>
    <row r="734" spans="1:20">
      <c r="A734" s="14">
        <v>41942</v>
      </c>
      <c r="B734" s="13">
        <v>131.5</v>
      </c>
      <c r="C734" s="13">
        <v>133.30999800000001</v>
      </c>
      <c r="D734" s="13">
        <v>131.33000200000001</v>
      </c>
      <c r="E734" s="13">
        <v>133</v>
      </c>
      <c r="F734" s="13">
        <v>1302000</v>
      </c>
      <c r="G734" s="13">
        <v>125.623244</v>
      </c>
      <c r="H734" s="21">
        <f t="shared" si="35"/>
        <v>8.0777041679195843E-3</v>
      </c>
      <c r="I734" s="30">
        <f t="shared" si="33"/>
        <v>8.0777041679195843E-3</v>
      </c>
      <c r="S734" s="37">
        <v>1826.7700199999999</v>
      </c>
      <c r="T734" s="30">
        <f t="shared" si="34"/>
        <v>-2.5149269331701017E-3</v>
      </c>
    </row>
    <row r="735" spans="1:20">
      <c r="A735" s="14">
        <v>41943</v>
      </c>
      <c r="B735" s="13">
        <v>134.449997</v>
      </c>
      <c r="C735" s="13">
        <v>134.5</v>
      </c>
      <c r="D735" s="13">
        <v>132.71000699999999</v>
      </c>
      <c r="E735" s="13">
        <v>133.36999499999999</v>
      </c>
      <c r="F735" s="13">
        <v>2373900</v>
      </c>
      <c r="G735" s="13">
        <v>125.972718</v>
      </c>
      <c r="H735" s="21">
        <f t="shared" si="35"/>
        <v>2.778059091097118E-3</v>
      </c>
      <c r="I735" s="30">
        <f t="shared" si="33"/>
        <v>2.778059091097118E-3</v>
      </c>
      <c r="S735" s="37">
        <v>1831.369995</v>
      </c>
      <c r="T735" s="30">
        <f t="shared" si="34"/>
        <v>-3.3302032827882432E-4</v>
      </c>
    </row>
    <row r="736" spans="1:20">
      <c r="A736" s="14">
        <v>41946</v>
      </c>
      <c r="B736" s="13">
        <v>133.820007</v>
      </c>
      <c r="C736" s="13">
        <v>134.28999300000001</v>
      </c>
      <c r="D736" s="13">
        <v>133.36999499999999</v>
      </c>
      <c r="E736" s="13">
        <v>134.270004</v>
      </c>
      <c r="F736" s="13">
        <v>1947000</v>
      </c>
      <c r="G736" s="13">
        <v>126.82280900000001</v>
      </c>
      <c r="H736" s="21">
        <f t="shared" si="35"/>
        <v>6.7255478325319888E-3</v>
      </c>
      <c r="I736" s="30">
        <f t="shared" si="33"/>
        <v>6.7255478325319888E-3</v>
      </c>
      <c r="S736" s="37">
        <v>1831.9799800000001</v>
      </c>
      <c r="T736" s="30">
        <f t="shared" si="34"/>
        <v>-8.9014130822974036E-3</v>
      </c>
    </row>
    <row r="737" spans="1:20">
      <c r="A737" s="14">
        <v>41947</v>
      </c>
      <c r="B737" s="13">
        <v>134.61000100000001</v>
      </c>
      <c r="C737" s="13">
        <v>136.720001</v>
      </c>
      <c r="D737" s="13">
        <v>133.990005</v>
      </c>
      <c r="E737" s="13">
        <v>136.550003</v>
      </c>
      <c r="F737" s="13">
        <v>2802500</v>
      </c>
      <c r="G737" s="13">
        <v>128.976349</v>
      </c>
      <c r="H737" s="21">
        <f t="shared" si="35"/>
        <v>1.6838138937547636E-2</v>
      </c>
      <c r="I737" s="30">
        <f t="shared" si="33"/>
        <v>1.6838138937547636E-2</v>
      </c>
      <c r="S737" s="37">
        <v>1848.3599850000001</v>
      </c>
      <c r="T737" s="30">
        <f t="shared" si="34"/>
        <v>3.9518563159171996E-3</v>
      </c>
    </row>
    <row r="738" spans="1:20">
      <c r="A738" s="14">
        <v>41948</v>
      </c>
      <c r="B738" s="13">
        <v>137.490005</v>
      </c>
      <c r="C738" s="13">
        <v>137.80999800000001</v>
      </c>
      <c r="D738" s="13">
        <v>136.029999</v>
      </c>
      <c r="E738" s="13">
        <v>136.5</v>
      </c>
      <c r="F738" s="13">
        <v>2116800</v>
      </c>
      <c r="G738" s="13">
        <v>128.92911899999999</v>
      </c>
      <c r="H738" s="21">
        <f t="shared" si="35"/>
        <v>-3.6625823325297499E-4</v>
      </c>
      <c r="I738" s="30">
        <f t="shared" si="33"/>
        <v>-3.6625823325297499E-4</v>
      </c>
      <c r="S738" s="37">
        <v>1841.0699460000001</v>
      </c>
      <c r="T738" s="30">
        <f t="shared" si="34"/>
        <v>-1.7926989415967303E-4</v>
      </c>
    </row>
    <row r="739" spans="1:20">
      <c r="A739" s="14">
        <v>41949</v>
      </c>
      <c r="B739" s="13">
        <v>137.38999899999999</v>
      </c>
      <c r="C739" s="13">
        <v>137.66999799999999</v>
      </c>
      <c r="D739" s="13">
        <v>136.60000600000001</v>
      </c>
      <c r="E739" s="13">
        <v>137.08999600000001</v>
      </c>
      <c r="F739" s="13">
        <v>1685900</v>
      </c>
      <c r="G739" s="13">
        <v>129.486392</v>
      </c>
      <c r="H739" s="21">
        <f t="shared" si="35"/>
        <v>4.3130063029912669E-3</v>
      </c>
      <c r="I739" s="30">
        <f t="shared" si="33"/>
        <v>4.3130063029912669E-3</v>
      </c>
      <c r="S739" s="37">
        <v>1841.400024</v>
      </c>
      <c r="T739" s="30">
        <f t="shared" si="34"/>
        <v>-3.3664148994628481E-4</v>
      </c>
    </row>
    <row r="740" spans="1:20">
      <c r="A740" s="14">
        <v>41950</v>
      </c>
      <c r="B740" s="13">
        <v>137.050003</v>
      </c>
      <c r="C740" s="13">
        <v>137.91000399999999</v>
      </c>
      <c r="D740" s="13">
        <v>136.520004</v>
      </c>
      <c r="E740" s="13">
        <v>137.71000699999999</v>
      </c>
      <c r="F740" s="13">
        <v>1589400</v>
      </c>
      <c r="G740" s="13">
        <v>130.072014</v>
      </c>
      <c r="H740" s="21">
        <f t="shared" si="35"/>
        <v>4.512456388836154E-3</v>
      </c>
      <c r="I740" s="30">
        <f t="shared" si="33"/>
        <v>4.512456388836154E-3</v>
      </c>
      <c r="S740" s="37">
        <v>1842.0200199999999</v>
      </c>
      <c r="T740" s="30">
        <f t="shared" si="34"/>
        <v>4.7343050332798583E-3</v>
      </c>
    </row>
    <row r="741" spans="1:20">
      <c r="A741" s="14">
        <v>41953</v>
      </c>
      <c r="B741" s="13">
        <v>137.85000600000001</v>
      </c>
      <c r="C741" s="13">
        <v>137.88999899999999</v>
      </c>
      <c r="D741" s="13">
        <v>135.979996</v>
      </c>
      <c r="E741" s="13">
        <v>137.69000199999999</v>
      </c>
      <c r="F741" s="13">
        <v>1958000</v>
      </c>
      <c r="G741" s="13">
        <v>130.05311900000001</v>
      </c>
      <c r="H741" s="21">
        <f t="shared" si="35"/>
        <v>-1.4527623544333639E-4</v>
      </c>
      <c r="I741" s="30">
        <f t="shared" si="33"/>
        <v>-1.4527623544333639E-4</v>
      </c>
      <c r="S741" s="37">
        <v>1833.3199460000001</v>
      </c>
      <c r="T741" s="30">
        <f t="shared" si="34"/>
        <v>2.9115042748491093E-3</v>
      </c>
    </row>
    <row r="742" spans="1:20">
      <c r="A742" s="14">
        <v>41954</v>
      </c>
      <c r="B742" s="13">
        <v>137.779999</v>
      </c>
      <c r="C742" s="13">
        <v>137.949997</v>
      </c>
      <c r="D742" s="13">
        <v>136.66000399999999</v>
      </c>
      <c r="E742" s="13">
        <v>137.050003</v>
      </c>
      <c r="F742" s="13">
        <v>1495500</v>
      </c>
      <c r="G742" s="13">
        <v>129.44861700000001</v>
      </c>
      <c r="H742" s="21">
        <f t="shared" si="35"/>
        <v>-4.6589522116699481E-3</v>
      </c>
      <c r="I742" s="30">
        <f t="shared" si="33"/>
        <v>-4.6589522116699481E-3</v>
      </c>
      <c r="S742" s="37">
        <v>1827.98999</v>
      </c>
      <c r="T742" s="30">
        <f t="shared" si="34"/>
        <v>5.3040289169637529E-3</v>
      </c>
    </row>
    <row r="743" spans="1:20">
      <c r="A743" s="14">
        <v>41955</v>
      </c>
      <c r="B743" s="13">
        <v>136.699997</v>
      </c>
      <c r="C743" s="13">
        <v>137.35000600000001</v>
      </c>
      <c r="D743" s="13">
        <v>136.14999399999999</v>
      </c>
      <c r="E743" s="13">
        <v>136.89999399999999</v>
      </c>
      <c r="F743" s="13">
        <v>1910200</v>
      </c>
      <c r="G743" s="13">
        <v>129.64273900000001</v>
      </c>
      <c r="H743" s="21">
        <f t="shared" si="35"/>
        <v>1.4984833096808579E-3</v>
      </c>
      <c r="I743" s="30">
        <f t="shared" si="33"/>
        <v>1.4984833096808579E-3</v>
      </c>
      <c r="S743" s="37">
        <v>1818.3199460000001</v>
      </c>
      <c r="T743" s="30">
        <f t="shared" si="34"/>
        <v>4.8071550529039308E-3</v>
      </c>
    </row>
    <row r="744" spans="1:20">
      <c r="A744" s="14">
        <v>41956</v>
      </c>
      <c r="B744" s="13">
        <v>137.63999899999999</v>
      </c>
      <c r="C744" s="13">
        <v>138.759995</v>
      </c>
      <c r="D744" s="13">
        <v>137.33999600000001</v>
      </c>
      <c r="E744" s="13">
        <v>138.71000699999999</v>
      </c>
      <c r="F744" s="13">
        <v>2235900</v>
      </c>
      <c r="G744" s="13">
        <v>131.35680099999999</v>
      </c>
      <c r="H744" s="21">
        <f t="shared" si="35"/>
        <v>1.3134786695804854E-2</v>
      </c>
      <c r="I744" s="30">
        <f t="shared" si="33"/>
        <v>1.3134786695804854E-2</v>
      </c>
      <c r="S744" s="37">
        <v>1809.599976</v>
      </c>
      <c r="T744" s="30">
        <f t="shared" si="34"/>
        <v>-5.8009697089771866E-4</v>
      </c>
    </row>
    <row r="745" spans="1:20">
      <c r="A745" s="14">
        <v>41957</v>
      </c>
      <c r="B745" s="13">
        <v>138.929993</v>
      </c>
      <c r="C745" s="13">
        <v>138.929993</v>
      </c>
      <c r="D745" s="13">
        <v>138.070007</v>
      </c>
      <c r="E745" s="13">
        <v>138.479996</v>
      </c>
      <c r="F745" s="13">
        <v>1598600</v>
      </c>
      <c r="G745" s="13">
        <v>131.138983</v>
      </c>
      <c r="H745" s="21">
        <f t="shared" si="35"/>
        <v>-1.6595927498303925E-3</v>
      </c>
      <c r="I745" s="30">
        <f t="shared" si="33"/>
        <v>-1.6595927498303925E-3</v>
      </c>
      <c r="S745" s="37">
        <v>1810.650024</v>
      </c>
      <c r="T745" s="30">
        <f t="shared" si="34"/>
        <v>1.6510905780492569E-2</v>
      </c>
    </row>
    <row r="746" spans="1:20">
      <c r="A746" s="14">
        <v>41960</v>
      </c>
      <c r="B746" s="13">
        <v>137.21000699999999</v>
      </c>
      <c r="C746" s="13">
        <v>138.5</v>
      </c>
      <c r="D746" s="13">
        <v>137.21000699999999</v>
      </c>
      <c r="E746" s="13">
        <v>138.470001</v>
      </c>
      <c r="F746" s="13">
        <v>1228100</v>
      </c>
      <c r="G746" s="13">
        <v>131.12951799999999</v>
      </c>
      <c r="H746" s="21">
        <f t="shared" si="35"/>
        <v>-7.2177939539246882E-5</v>
      </c>
      <c r="I746" s="30">
        <f t="shared" si="33"/>
        <v>-7.2177939539246882E-5</v>
      </c>
      <c r="S746" s="37">
        <v>1781</v>
      </c>
      <c r="T746" s="30">
        <f t="shared" si="34"/>
        <v>-3.1058059013874917E-3</v>
      </c>
    </row>
    <row r="747" spans="1:20">
      <c r="A747" s="14">
        <v>41961</v>
      </c>
      <c r="B747" s="13">
        <v>138.479996</v>
      </c>
      <c r="C747" s="13">
        <v>139.33999600000001</v>
      </c>
      <c r="D747" s="13">
        <v>138.03999300000001</v>
      </c>
      <c r="E747" s="13">
        <v>139.21000699999999</v>
      </c>
      <c r="F747" s="13">
        <v>1574600</v>
      </c>
      <c r="G747" s="13">
        <v>131.83029500000001</v>
      </c>
      <c r="H747" s="21">
        <f t="shared" si="35"/>
        <v>5.3299297028385206E-3</v>
      </c>
      <c r="I747" s="30">
        <f t="shared" si="33"/>
        <v>5.3299297028385206E-3</v>
      </c>
      <c r="S747" s="37">
        <v>1786.540039</v>
      </c>
      <c r="T747" s="30">
        <f t="shared" si="34"/>
        <v>6.3001522572351445E-3</v>
      </c>
    </row>
    <row r="748" spans="1:20">
      <c r="A748" s="14">
        <v>41962</v>
      </c>
      <c r="B748" s="13">
        <v>139.08999600000001</v>
      </c>
      <c r="C748" s="13">
        <v>140.13999899999999</v>
      </c>
      <c r="D748" s="13">
        <v>139.08999600000001</v>
      </c>
      <c r="E748" s="13">
        <v>140.009995</v>
      </c>
      <c r="F748" s="13">
        <v>1362600</v>
      </c>
      <c r="G748" s="13">
        <v>132.587875</v>
      </c>
      <c r="H748" s="21">
        <f t="shared" si="35"/>
        <v>5.7301816507238177E-3</v>
      </c>
      <c r="I748" s="30">
        <f t="shared" si="33"/>
        <v>5.7301816507238177E-3</v>
      </c>
      <c r="S748" s="37">
        <v>1775.3199460000001</v>
      </c>
      <c r="T748" s="30">
        <f t="shared" si="34"/>
        <v>-1.0141544932860369E-4</v>
      </c>
    </row>
    <row r="749" spans="1:20">
      <c r="A749" s="14">
        <v>41963</v>
      </c>
      <c r="B749" s="13">
        <v>139.05999800000001</v>
      </c>
      <c r="C749" s="13">
        <v>140.009995</v>
      </c>
      <c r="D749" s="13">
        <v>139.020004</v>
      </c>
      <c r="E749" s="13">
        <v>139.25</v>
      </c>
      <c r="F749" s="13">
        <v>1516900</v>
      </c>
      <c r="G749" s="13">
        <v>131.868168</v>
      </c>
      <c r="H749" s="21">
        <f t="shared" si="35"/>
        <v>-5.4429368952592806E-3</v>
      </c>
      <c r="I749" s="30">
        <f t="shared" si="33"/>
        <v>-5.4429368952592806E-3</v>
      </c>
      <c r="S749" s="37">
        <v>1775.5</v>
      </c>
      <c r="T749" s="30">
        <f t="shared" si="34"/>
        <v>-3.7776885457322393E-3</v>
      </c>
    </row>
    <row r="750" spans="1:20">
      <c r="A750" s="14">
        <v>41964</v>
      </c>
      <c r="B750" s="13">
        <v>140.800003</v>
      </c>
      <c r="C750" s="13">
        <v>140.83000200000001</v>
      </c>
      <c r="D750" s="13">
        <v>139.229996</v>
      </c>
      <c r="E750" s="13">
        <v>139.720001</v>
      </c>
      <c r="F750" s="13">
        <v>1849200</v>
      </c>
      <c r="G750" s="13">
        <v>132.313254</v>
      </c>
      <c r="H750" s="21">
        <f t="shared" si="35"/>
        <v>3.369551255734112E-3</v>
      </c>
      <c r="I750" s="30">
        <f t="shared" si="33"/>
        <v>3.369551255734112E-3</v>
      </c>
      <c r="S750" s="37">
        <v>1782.219971</v>
      </c>
      <c r="T750" s="30">
        <f t="shared" si="34"/>
        <v>-1.1381397443021539E-2</v>
      </c>
    </row>
    <row r="751" spans="1:20">
      <c r="A751" s="14">
        <v>41967</v>
      </c>
      <c r="B751" s="13">
        <v>139.33000200000001</v>
      </c>
      <c r="C751" s="13">
        <v>139.990005</v>
      </c>
      <c r="D751" s="13">
        <v>139.19000199999999</v>
      </c>
      <c r="E751" s="13">
        <v>139.800003</v>
      </c>
      <c r="F751" s="13">
        <v>1645800</v>
      </c>
      <c r="G751" s="13">
        <v>132.389015</v>
      </c>
      <c r="H751" s="21">
        <f t="shared" si="35"/>
        <v>5.7242427392058867E-4</v>
      </c>
      <c r="I751" s="30">
        <f t="shared" si="33"/>
        <v>5.7242427392058867E-4</v>
      </c>
      <c r="S751" s="37">
        <v>1802.619995</v>
      </c>
      <c r="T751" s="30">
        <f t="shared" si="34"/>
        <v>-3.1847248958637646E-3</v>
      </c>
    </row>
    <row r="752" spans="1:20">
      <c r="A752" s="14">
        <v>41968</v>
      </c>
      <c r="B752" s="13">
        <v>140.10000600000001</v>
      </c>
      <c r="C752" s="13">
        <v>140.35000600000001</v>
      </c>
      <c r="D752" s="13">
        <v>138.740005</v>
      </c>
      <c r="E752" s="13">
        <v>138.86999499999999</v>
      </c>
      <c r="F752" s="13">
        <v>1865800</v>
      </c>
      <c r="G752" s="13">
        <v>131.508308</v>
      </c>
      <c r="H752" s="21">
        <f t="shared" si="35"/>
        <v>-6.6746434535511299E-3</v>
      </c>
      <c r="I752" s="30">
        <f t="shared" si="33"/>
        <v>-6.6746434535511299E-3</v>
      </c>
      <c r="S752" s="37">
        <v>1808.369995</v>
      </c>
      <c r="T752" s="30">
        <f t="shared" si="34"/>
        <v>1.8154510836030993E-3</v>
      </c>
    </row>
    <row r="753" spans="1:20">
      <c r="A753" s="14">
        <v>41969</v>
      </c>
      <c r="B753" s="13">
        <v>139.5</v>
      </c>
      <c r="C753" s="13">
        <v>140.88000500000001</v>
      </c>
      <c r="D753" s="13">
        <v>139.03999300000001</v>
      </c>
      <c r="E753" s="13">
        <v>139.75</v>
      </c>
      <c r="F753" s="13">
        <v>1631900</v>
      </c>
      <c r="G753" s="13">
        <v>132.34166300000001</v>
      </c>
      <c r="H753" s="21">
        <f t="shared" si="35"/>
        <v>6.3169062931832413E-3</v>
      </c>
      <c r="I753" s="30">
        <f t="shared" si="33"/>
        <v>6.3169062931832413E-3</v>
      </c>
      <c r="S753" s="37">
        <v>1805.089966</v>
      </c>
      <c r="T753" s="30">
        <f t="shared" si="34"/>
        <v>1.1175195142734471E-2</v>
      </c>
    </row>
    <row r="754" spans="1:20">
      <c r="A754" s="14">
        <v>41971</v>
      </c>
      <c r="B754" s="13">
        <v>141.300003</v>
      </c>
      <c r="C754" s="13">
        <v>142.970001</v>
      </c>
      <c r="D754" s="13">
        <v>140.30999800000001</v>
      </c>
      <c r="E754" s="13">
        <v>142.11999499999999</v>
      </c>
      <c r="F754" s="13">
        <v>1442600</v>
      </c>
      <c r="G754" s="13">
        <v>134.58602099999999</v>
      </c>
      <c r="H754" s="21">
        <f t="shared" si="35"/>
        <v>1.6816621325454532E-2</v>
      </c>
      <c r="I754" s="30">
        <f t="shared" si="33"/>
        <v>1.6816621325454532E-2</v>
      </c>
      <c r="S754" s="37">
        <v>1785.030029</v>
      </c>
      <c r="T754" s="30">
        <f t="shared" si="34"/>
        <v>-4.3490162059933515E-3</v>
      </c>
    </row>
    <row r="755" spans="1:20">
      <c r="A755" s="14">
        <v>41974</v>
      </c>
      <c r="B755" s="13">
        <v>143.320007</v>
      </c>
      <c r="C755" s="13">
        <v>143.320007</v>
      </c>
      <c r="D755" s="13">
        <v>141.270004</v>
      </c>
      <c r="E755" s="13">
        <v>141.979996</v>
      </c>
      <c r="F755" s="13">
        <v>1952100</v>
      </c>
      <c r="G755" s="13">
        <v>134.45344299999999</v>
      </c>
      <c r="H755" s="21">
        <f t="shared" si="35"/>
        <v>-9.8556552827141022E-4</v>
      </c>
      <c r="I755" s="30">
        <f t="shared" si="33"/>
        <v>-9.8556552827141022E-4</v>
      </c>
      <c r="S755" s="37">
        <v>1792.8100589999999</v>
      </c>
      <c r="T755" s="30">
        <f t="shared" si="34"/>
        <v>-1.3043430125310575E-3</v>
      </c>
    </row>
    <row r="756" spans="1:20">
      <c r="A756" s="14">
        <v>41975</v>
      </c>
      <c r="B756" s="13">
        <v>142.429993</v>
      </c>
      <c r="C756" s="13">
        <v>143.35000600000001</v>
      </c>
      <c r="D756" s="13">
        <v>141.759995</v>
      </c>
      <c r="E756" s="13">
        <v>143.05999800000001</v>
      </c>
      <c r="F756" s="13">
        <v>1764100</v>
      </c>
      <c r="G756" s="13">
        <v>135.47619299999999</v>
      </c>
      <c r="H756" s="21">
        <f t="shared" si="35"/>
        <v>7.5779370464626201E-3</v>
      </c>
      <c r="I756" s="30">
        <f t="shared" si="33"/>
        <v>7.5779370464626201E-3</v>
      </c>
      <c r="S756" s="37">
        <v>1795.150024</v>
      </c>
      <c r="T756" s="30">
        <f t="shared" si="34"/>
        <v>-3.1979559926300456E-3</v>
      </c>
    </row>
    <row r="757" spans="1:20">
      <c r="A757" s="14">
        <v>41976</v>
      </c>
      <c r="B757" s="13">
        <v>142.979996</v>
      </c>
      <c r="C757" s="13">
        <v>143.300003</v>
      </c>
      <c r="D757" s="13">
        <v>141.979996</v>
      </c>
      <c r="E757" s="13">
        <v>142.69000199999999</v>
      </c>
      <c r="F757" s="13">
        <v>1793900</v>
      </c>
      <c r="G757" s="13">
        <v>135.125812</v>
      </c>
      <c r="H757" s="21">
        <f t="shared" si="35"/>
        <v>-2.5896422741714491E-3</v>
      </c>
      <c r="I757" s="30">
        <f t="shared" si="33"/>
        <v>-2.5896422741714491E-3</v>
      </c>
      <c r="S757" s="37">
        <v>1800.900024</v>
      </c>
      <c r="T757" s="30">
        <f t="shared" si="34"/>
        <v>-2.7227239896043956E-3</v>
      </c>
    </row>
    <row r="758" spans="1:20">
      <c r="A758" s="14">
        <v>41977</v>
      </c>
      <c r="B758" s="13">
        <v>143.490005</v>
      </c>
      <c r="C758" s="13">
        <v>143.490005</v>
      </c>
      <c r="D758" s="13">
        <v>142.020004</v>
      </c>
      <c r="E758" s="13">
        <v>143.020004</v>
      </c>
      <c r="F758" s="13">
        <v>1315900</v>
      </c>
      <c r="G758" s="13">
        <v>135.43832</v>
      </c>
      <c r="H758" s="21">
        <f t="shared" si="35"/>
        <v>2.3100485394002184E-3</v>
      </c>
      <c r="I758" s="30">
        <f t="shared" si="33"/>
        <v>2.3100485394002184E-3</v>
      </c>
      <c r="S758" s="37">
        <v>1805.8100589999999</v>
      </c>
      <c r="T758" s="30">
        <f t="shared" si="34"/>
        <v>-7.8599797277335186E-4</v>
      </c>
    </row>
    <row r="759" spans="1:20">
      <c r="A759" s="14">
        <v>41978</v>
      </c>
      <c r="B759" s="13">
        <v>143.179993</v>
      </c>
      <c r="C759" s="13">
        <v>143.30999800000001</v>
      </c>
      <c r="D759" s="13">
        <v>141.96000699999999</v>
      </c>
      <c r="E759" s="13">
        <v>143.25</v>
      </c>
      <c r="F759" s="13">
        <v>1198000</v>
      </c>
      <c r="G759" s="13">
        <v>135.65612300000001</v>
      </c>
      <c r="H759" s="21">
        <f t="shared" si="35"/>
        <v>1.6068425782001187E-3</v>
      </c>
      <c r="I759" s="30">
        <f t="shared" si="33"/>
        <v>1.6068425782001187E-3</v>
      </c>
      <c r="S759" s="37">
        <v>1807.2299800000001</v>
      </c>
      <c r="T759" s="30">
        <f t="shared" si="34"/>
        <v>2.4819984180859708E-3</v>
      </c>
    </row>
    <row r="760" spans="1:20">
      <c r="A760" s="14">
        <v>41981</v>
      </c>
      <c r="B760" s="13">
        <v>143.050003</v>
      </c>
      <c r="C760" s="13">
        <v>143.050003</v>
      </c>
      <c r="D760" s="13">
        <v>141.949997</v>
      </c>
      <c r="E760" s="13">
        <v>142.33000200000001</v>
      </c>
      <c r="F760" s="13">
        <v>1945100</v>
      </c>
      <c r="G760" s="13">
        <v>134.78489500000001</v>
      </c>
      <c r="H760" s="21">
        <f t="shared" si="35"/>
        <v>-6.4430390061654659E-3</v>
      </c>
      <c r="I760" s="30">
        <f t="shared" si="33"/>
        <v>-6.4430390061654659E-3</v>
      </c>
      <c r="S760" s="37">
        <v>1802.75</v>
      </c>
      <c r="T760" s="30">
        <f t="shared" si="34"/>
        <v>1.4979349556215417E-4</v>
      </c>
    </row>
    <row r="761" spans="1:20">
      <c r="A761" s="14">
        <v>41982</v>
      </c>
      <c r="B761" s="13">
        <v>142.13000500000001</v>
      </c>
      <c r="C761" s="13">
        <v>143.13000500000001</v>
      </c>
      <c r="D761" s="13">
        <v>140.88000500000001</v>
      </c>
      <c r="E761" s="13">
        <v>143.03999300000001</v>
      </c>
      <c r="F761" s="13">
        <v>2090300</v>
      </c>
      <c r="G761" s="13">
        <v>135.45724899999999</v>
      </c>
      <c r="H761" s="21">
        <f t="shared" si="35"/>
        <v>4.9759476989121032E-3</v>
      </c>
      <c r="I761" s="30">
        <f t="shared" si="33"/>
        <v>4.9759476989121032E-3</v>
      </c>
      <c r="S761" s="37">
        <v>1802.4799800000001</v>
      </c>
      <c r="T761" s="30">
        <f t="shared" si="34"/>
        <v>-1.2641411771629597E-3</v>
      </c>
    </row>
    <row r="762" spans="1:20">
      <c r="A762" s="14">
        <v>41983</v>
      </c>
      <c r="B762" s="13">
        <v>144.94000199999999</v>
      </c>
      <c r="C762" s="13">
        <v>146.820007</v>
      </c>
      <c r="D762" s="13">
        <v>139.39999399999999</v>
      </c>
      <c r="E762" s="13">
        <v>140.25</v>
      </c>
      <c r="F762" s="13">
        <v>4910300</v>
      </c>
      <c r="G762" s="13">
        <v>132.815157</v>
      </c>
      <c r="H762" s="21">
        <f t="shared" si="35"/>
        <v>-1.969772043667305E-2</v>
      </c>
      <c r="I762" s="30">
        <f t="shared" si="33"/>
        <v>-1.969772043667305E-2</v>
      </c>
      <c r="S762" s="37">
        <v>1804.76001</v>
      </c>
      <c r="T762" s="30">
        <f t="shared" si="34"/>
        <v>4.9491903993277523E-3</v>
      </c>
    </row>
    <row r="763" spans="1:20">
      <c r="A763" s="14">
        <v>41984</v>
      </c>
      <c r="B763" s="13">
        <v>141.08999600000001</v>
      </c>
      <c r="C763" s="13">
        <v>142.679993</v>
      </c>
      <c r="D763" s="13">
        <v>140.66999799999999</v>
      </c>
      <c r="E763" s="13">
        <v>141.41000399999999</v>
      </c>
      <c r="F763" s="13">
        <v>2401300</v>
      </c>
      <c r="G763" s="13">
        <v>133.913667</v>
      </c>
      <c r="H763" s="21">
        <f t="shared" si="35"/>
        <v>8.2369516307772284E-3</v>
      </c>
      <c r="I763" s="30">
        <f t="shared" si="33"/>
        <v>8.2369516307772284E-3</v>
      </c>
      <c r="S763" s="37">
        <v>1795.849976</v>
      </c>
      <c r="T763" s="30">
        <f t="shared" si="34"/>
        <v>8.0957057171071184E-3</v>
      </c>
    </row>
    <row r="764" spans="1:20">
      <c r="A764" s="14">
        <v>41985</v>
      </c>
      <c r="B764" s="13">
        <v>139.990005</v>
      </c>
      <c r="C764" s="13">
        <v>141.36000100000001</v>
      </c>
      <c r="D764" s="13">
        <v>137.83000200000001</v>
      </c>
      <c r="E764" s="13">
        <v>137.88000500000001</v>
      </c>
      <c r="F764" s="13">
        <v>3663400</v>
      </c>
      <c r="G764" s="13">
        <v>130.57079899999999</v>
      </c>
      <c r="H764" s="21">
        <f t="shared" si="35"/>
        <v>-2.5279715472268989E-2</v>
      </c>
      <c r="I764" s="30">
        <f t="shared" si="33"/>
        <v>-2.5279715472268989E-2</v>
      </c>
      <c r="S764" s="37">
        <v>1781.369995</v>
      </c>
      <c r="T764" s="30">
        <f t="shared" si="34"/>
        <v>-3.6422359964005456E-3</v>
      </c>
    </row>
    <row r="765" spans="1:20">
      <c r="A765" s="14">
        <v>41988</v>
      </c>
      <c r="B765" s="13">
        <v>138.64999399999999</v>
      </c>
      <c r="C765" s="13">
        <v>139.5</v>
      </c>
      <c r="D765" s="13">
        <v>137.05999800000001</v>
      </c>
      <c r="E765" s="13">
        <v>138.19000199999999</v>
      </c>
      <c r="F765" s="13">
        <v>2451200</v>
      </c>
      <c r="G765" s="13">
        <v>130.864363</v>
      </c>
      <c r="H765" s="21">
        <f t="shared" si="35"/>
        <v>2.2457891366898745E-3</v>
      </c>
      <c r="I765" s="30">
        <f t="shared" si="33"/>
        <v>2.2457891366898745E-3</v>
      </c>
      <c r="S765" s="37">
        <v>1787.869995</v>
      </c>
      <c r="T765" s="30">
        <f t="shared" si="34"/>
        <v>-2.0450551774362094E-3</v>
      </c>
    </row>
    <row r="766" spans="1:20">
      <c r="A766" s="14">
        <v>41989</v>
      </c>
      <c r="B766" s="13">
        <v>138.529999</v>
      </c>
      <c r="C766" s="13">
        <v>139.300003</v>
      </c>
      <c r="D766" s="13">
        <v>136.550003</v>
      </c>
      <c r="E766" s="13">
        <v>137.30999800000001</v>
      </c>
      <c r="F766" s="13">
        <v>2470100</v>
      </c>
      <c r="G766" s="13">
        <v>130.03100800000001</v>
      </c>
      <c r="H766" s="21">
        <f t="shared" si="35"/>
        <v>-6.3884447704834835E-3</v>
      </c>
      <c r="I766" s="30">
        <f t="shared" si="33"/>
        <v>-6.3884447704834835E-3</v>
      </c>
      <c r="S766" s="37">
        <v>1791.530029</v>
      </c>
      <c r="T766" s="30">
        <f t="shared" si="34"/>
        <v>-3.7050527499677332E-3</v>
      </c>
    </row>
    <row r="767" spans="1:20">
      <c r="A767" s="14">
        <v>41990</v>
      </c>
      <c r="B767" s="13">
        <v>137.30999800000001</v>
      </c>
      <c r="C767" s="13">
        <v>139.61999499999999</v>
      </c>
      <c r="D767" s="13">
        <v>136.779999</v>
      </c>
      <c r="E767" s="13">
        <v>139.33000200000001</v>
      </c>
      <c r="F767" s="13">
        <v>2428500</v>
      </c>
      <c r="G767" s="13">
        <v>131.943929</v>
      </c>
      <c r="H767" s="21">
        <f t="shared" si="35"/>
        <v>1.4604106948231341E-2</v>
      </c>
      <c r="I767" s="30">
        <f t="shared" si="33"/>
        <v>1.4604106948231341E-2</v>
      </c>
      <c r="S767" s="37">
        <v>1798.1800539999999</v>
      </c>
      <c r="T767" s="30">
        <f t="shared" si="34"/>
        <v>4.2131465000790243E-3</v>
      </c>
    </row>
    <row r="768" spans="1:20">
      <c r="A768" s="14">
        <v>41991</v>
      </c>
      <c r="B768" s="13">
        <v>140.179993</v>
      </c>
      <c r="C768" s="13">
        <v>141.55999800000001</v>
      </c>
      <c r="D768" s="13">
        <v>139.28999300000001</v>
      </c>
      <c r="E768" s="13">
        <v>141.55999800000001</v>
      </c>
      <c r="F768" s="13">
        <v>2903400</v>
      </c>
      <c r="G768" s="13">
        <v>134.05571</v>
      </c>
      <c r="H768" s="21">
        <f t="shared" si="35"/>
        <v>1.5878407782403316E-2</v>
      </c>
      <c r="I768" s="30">
        <f t="shared" si="33"/>
        <v>1.5878407782403316E-2</v>
      </c>
      <c r="S768" s="37">
        <v>1790.619995</v>
      </c>
      <c r="T768" s="30">
        <f t="shared" si="34"/>
        <v>4.8255967550053921E-3</v>
      </c>
    </row>
    <row r="769" spans="1:20">
      <c r="A769" s="14">
        <v>41992</v>
      </c>
      <c r="B769" s="13">
        <v>141.5</v>
      </c>
      <c r="C769" s="13">
        <v>142.5</v>
      </c>
      <c r="D769" s="13">
        <v>141.33000200000001</v>
      </c>
      <c r="E769" s="13">
        <v>141.770004</v>
      </c>
      <c r="F769" s="13">
        <v>4030000</v>
      </c>
      <c r="G769" s="13">
        <v>134.25458399999999</v>
      </c>
      <c r="H769" s="21">
        <f t="shared" si="35"/>
        <v>1.4824182364008265E-3</v>
      </c>
      <c r="I769" s="30">
        <f t="shared" si="33"/>
        <v>1.4824182364008265E-3</v>
      </c>
      <c r="S769" s="37">
        <v>1782</v>
      </c>
      <c r="T769" s="30">
        <f t="shared" si="34"/>
        <v>8.0627529503191214E-3</v>
      </c>
    </row>
    <row r="770" spans="1:20">
      <c r="A770" s="14">
        <v>41995</v>
      </c>
      <c r="B770" s="13">
        <v>142.33999600000001</v>
      </c>
      <c r="C770" s="13">
        <v>143.270004</v>
      </c>
      <c r="D770" s="13">
        <v>141.85000600000001</v>
      </c>
      <c r="E770" s="13">
        <v>143.21000699999999</v>
      </c>
      <c r="F770" s="13">
        <v>1776900</v>
      </c>
      <c r="G770" s="13">
        <v>135.61824999999999</v>
      </c>
      <c r="H770" s="21">
        <f t="shared" si="35"/>
        <v>1.0106075413488666E-2</v>
      </c>
      <c r="I770" s="30">
        <f t="shared" ref="I770:I833" si="36">H770</f>
        <v>1.0106075413488666E-2</v>
      </c>
      <c r="S770" s="37">
        <v>1767.6899410000001</v>
      </c>
      <c r="T770" s="30">
        <f t="shared" si="34"/>
        <v>-2.3732058738506249E-3</v>
      </c>
    </row>
    <row r="771" spans="1:20">
      <c r="A771" s="14">
        <v>41996</v>
      </c>
      <c r="B771" s="13">
        <v>144.529999</v>
      </c>
      <c r="C771" s="13">
        <v>144.970001</v>
      </c>
      <c r="D771" s="13">
        <v>143.66999799999999</v>
      </c>
      <c r="E771" s="13">
        <v>144.14999399999999</v>
      </c>
      <c r="F771" s="13">
        <v>1459700</v>
      </c>
      <c r="G771" s="13">
        <v>136.50840700000001</v>
      </c>
      <c r="H771" s="21">
        <f t="shared" si="35"/>
        <v>6.5422490011102516E-3</v>
      </c>
      <c r="I771" s="30">
        <f t="shared" si="36"/>
        <v>6.5422490011102516E-3</v>
      </c>
      <c r="S771" s="37">
        <v>1771.8900149999999</v>
      </c>
      <c r="T771" s="30">
        <f t="shared" ref="T771:T834" si="37">LN(S771/S772)</f>
        <v>7.2267046193816081E-4</v>
      </c>
    </row>
    <row r="772" spans="1:20">
      <c r="A772" s="14">
        <v>41997</v>
      </c>
      <c r="B772" s="13">
        <v>144.55999800000001</v>
      </c>
      <c r="C772" s="13">
        <v>144.86999499999999</v>
      </c>
      <c r="D772" s="13">
        <v>143.60000600000001</v>
      </c>
      <c r="E772" s="13">
        <v>143.64999399999999</v>
      </c>
      <c r="F772" s="13">
        <v>738700</v>
      </c>
      <c r="G772" s="13">
        <v>136.03491299999999</v>
      </c>
      <c r="H772" s="21">
        <f t="shared" ref="H772:H835" si="38">LN(G772/G771)</f>
        <v>-3.4746364458922044E-3</v>
      </c>
      <c r="I772" s="30">
        <f t="shared" si="36"/>
        <v>-3.4746364458922044E-3</v>
      </c>
      <c r="S772" s="37">
        <v>1770.6099850000001</v>
      </c>
      <c r="T772" s="30">
        <f t="shared" si="37"/>
        <v>1.3338208830702846E-2</v>
      </c>
    </row>
    <row r="773" spans="1:20">
      <c r="A773" s="14">
        <v>41999</v>
      </c>
      <c r="B773" s="13">
        <v>143.61000100000001</v>
      </c>
      <c r="C773" s="13">
        <v>143.86999499999999</v>
      </c>
      <c r="D773" s="13">
        <v>143.08000200000001</v>
      </c>
      <c r="E773" s="13">
        <v>143.44000199999999</v>
      </c>
      <c r="F773" s="13">
        <v>1226000</v>
      </c>
      <c r="G773" s="13">
        <v>135.83605299999999</v>
      </c>
      <c r="H773" s="21">
        <f t="shared" si="38"/>
        <v>-1.4629001278837113E-3</v>
      </c>
      <c r="I773" s="30">
        <f t="shared" si="36"/>
        <v>-1.4629001278837113E-3</v>
      </c>
      <c r="S773" s="37">
        <v>1747.150024</v>
      </c>
      <c r="T773" s="30">
        <f t="shared" si="37"/>
        <v>-1.3270436104209306E-2</v>
      </c>
    </row>
    <row r="774" spans="1:20">
      <c r="A774" s="14">
        <v>42002</v>
      </c>
      <c r="B774" s="13">
        <v>143.35000600000001</v>
      </c>
      <c r="C774" s="13">
        <v>143.85000600000001</v>
      </c>
      <c r="D774" s="13">
        <v>142.740005</v>
      </c>
      <c r="E774" s="13">
        <v>143.33999600000001</v>
      </c>
      <c r="F774" s="13">
        <v>1356400</v>
      </c>
      <c r="G774" s="13">
        <v>135.74134900000001</v>
      </c>
      <c r="H774" s="21">
        <f t="shared" si="38"/>
        <v>-6.974365550398954E-4</v>
      </c>
      <c r="I774" s="30">
        <f t="shared" si="36"/>
        <v>-6.974365550398954E-4</v>
      </c>
      <c r="S774" s="37">
        <v>1770.48999</v>
      </c>
      <c r="T774" s="30">
        <f t="shared" si="37"/>
        <v>4.2564684115141554E-3</v>
      </c>
    </row>
    <row r="775" spans="1:20">
      <c r="A775" s="14">
        <v>42003</v>
      </c>
      <c r="B775" s="13">
        <v>143</v>
      </c>
      <c r="C775" s="13">
        <v>144.08999600000001</v>
      </c>
      <c r="D775" s="13">
        <v>143</v>
      </c>
      <c r="E775" s="13">
        <v>143.490005</v>
      </c>
      <c r="F775" s="13">
        <v>1158800</v>
      </c>
      <c r="G775" s="13">
        <v>135.88340500000001</v>
      </c>
      <c r="H775" s="21">
        <f t="shared" si="38"/>
        <v>1.045972510675191E-3</v>
      </c>
      <c r="I775" s="30">
        <f t="shared" si="36"/>
        <v>1.045972510675191E-3</v>
      </c>
      <c r="S775" s="37">
        <v>1762.969971</v>
      </c>
      <c r="T775" s="30">
        <f t="shared" si="37"/>
        <v>-2.8095308434487949E-3</v>
      </c>
    </row>
    <row r="776" spans="1:20">
      <c r="A776" s="14">
        <v>42004</v>
      </c>
      <c r="B776" s="13">
        <v>143.490005</v>
      </c>
      <c r="C776" s="13">
        <v>144.13000500000001</v>
      </c>
      <c r="D776" s="13">
        <v>141.69000199999999</v>
      </c>
      <c r="E776" s="13">
        <v>141.75</v>
      </c>
      <c r="F776" s="13">
        <v>1477900</v>
      </c>
      <c r="G776" s="13">
        <v>134.23563999999999</v>
      </c>
      <c r="H776" s="21">
        <f t="shared" si="38"/>
        <v>-1.2200438804291542E-2</v>
      </c>
      <c r="I776" s="30">
        <f t="shared" si="36"/>
        <v>-1.2200438804291542E-2</v>
      </c>
      <c r="S776" s="37">
        <v>1767.9300539999999</v>
      </c>
      <c r="T776" s="30">
        <f t="shared" si="37"/>
        <v>3.5641993420361018E-3</v>
      </c>
    </row>
    <row r="777" spans="1:20">
      <c r="A777" s="14">
        <v>42006</v>
      </c>
      <c r="B777" s="13">
        <v>141.86999499999999</v>
      </c>
      <c r="C777" s="13">
        <v>143.14999399999999</v>
      </c>
      <c r="D777" s="13">
        <v>140.80999800000001</v>
      </c>
      <c r="E777" s="13">
        <v>141.61000100000001</v>
      </c>
      <c r="F777" s="13">
        <v>1471000</v>
      </c>
      <c r="G777" s="13">
        <v>134.10306199999999</v>
      </c>
      <c r="H777" s="21">
        <f t="shared" si="38"/>
        <v>-9.8813931646464276E-4</v>
      </c>
      <c r="I777" s="30">
        <f t="shared" si="36"/>
        <v>-9.8813931646464276E-4</v>
      </c>
      <c r="S777" s="37">
        <v>1761.6400149999999</v>
      </c>
      <c r="T777" s="30">
        <f t="shared" si="37"/>
        <v>2.8992146473564603E-3</v>
      </c>
    </row>
    <row r="778" spans="1:20">
      <c r="A778" s="14">
        <v>42009</v>
      </c>
      <c r="B778" s="13">
        <v>141.69000199999999</v>
      </c>
      <c r="C778" s="13">
        <v>142.16000399999999</v>
      </c>
      <c r="D778" s="13">
        <v>139.800003</v>
      </c>
      <c r="E778" s="13">
        <v>140</v>
      </c>
      <c r="F778" s="13">
        <v>1748500</v>
      </c>
      <c r="G778" s="13">
        <v>132.57840999999999</v>
      </c>
      <c r="H778" s="21">
        <f t="shared" si="38"/>
        <v>-1.1434379750894192E-2</v>
      </c>
      <c r="I778" s="30">
        <f t="shared" si="36"/>
        <v>-1.1434379750894192E-2</v>
      </c>
      <c r="S778" s="37">
        <v>1756.540039</v>
      </c>
      <c r="T778" s="30">
        <f t="shared" si="37"/>
        <v>-3.8467708339101382E-3</v>
      </c>
    </row>
    <row r="779" spans="1:20">
      <c r="A779" s="14">
        <v>42010</v>
      </c>
      <c r="B779" s="13">
        <v>140.61000100000001</v>
      </c>
      <c r="C779" s="13">
        <v>142.94000199999999</v>
      </c>
      <c r="D779" s="13">
        <v>139.85000600000001</v>
      </c>
      <c r="E779" s="13">
        <v>141.85000600000001</v>
      </c>
      <c r="F779" s="13">
        <v>3185200</v>
      </c>
      <c r="G779" s="13">
        <v>134.33034499999999</v>
      </c>
      <c r="H779" s="21">
        <f t="shared" si="38"/>
        <v>1.3127783391323923E-2</v>
      </c>
      <c r="I779" s="30">
        <f t="shared" si="36"/>
        <v>1.3127783391323923E-2</v>
      </c>
      <c r="S779" s="37">
        <v>1763.3100589999999</v>
      </c>
      <c r="T779" s="30">
        <f t="shared" si="37"/>
        <v>-4.8878493671811471E-3</v>
      </c>
    </row>
    <row r="780" spans="1:20">
      <c r="A780" s="14">
        <v>42011</v>
      </c>
      <c r="B780" s="13">
        <v>142.60000600000001</v>
      </c>
      <c r="C780" s="13">
        <v>144.429993</v>
      </c>
      <c r="D780" s="13">
        <v>142.36000100000001</v>
      </c>
      <c r="E780" s="13">
        <v>144.320007</v>
      </c>
      <c r="F780" s="13">
        <v>2171600</v>
      </c>
      <c r="G780" s="13">
        <v>136.669408</v>
      </c>
      <c r="H780" s="21">
        <f t="shared" si="38"/>
        <v>1.7262901992092725E-2</v>
      </c>
      <c r="I780" s="30">
        <f t="shared" si="36"/>
        <v>1.7262901992092725E-2</v>
      </c>
      <c r="S780" s="37">
        <v>1771.9499510000001</v>
      </c>
      <c r="T780" s="30">
        <f t="shared" si="37"/>
        <v>5.5686613166085804E-3</v>
      </c>
    </row>
    <row r="781" spans="1:20">
      <c r="A781" s="14">
        <v>42012</v>
      </c>
      <c r="B781" s="13">
        <v>145.55999800000001</v>
      </c>
      <c r="C781" s="13">
        <v>146.10000600000001</v>
      </c>
      <c r="D781" s="13">
        <v>144.94000199999999</v>
      </c>
      <c r="E781" s="13">
        <v>145.55999800000001</v>
      </c>
      <c r="F781" s="13">
        <v>2937700</v>
      </c>
      <c r="G781" s="13">
        <v>137.84366399999999</v>
      </c>
      <c r="H781" s="21">
        <f t="shared" si="38"/>
        <v>8.5552440445506774E-3</v>
      </c>
      <c r="I781" s="30">
        <f t="shared" si="36"/>
        <v>8.5552440445506774E-3</v>
      </c>
      <c r="S781" s="37">
        <v>1762.1099850000001</v>
      </c>
      <c r="T781" s="30">
        <f t="shared" si="37"/>
        <v>1.328816053354726E-3</v>
      </c>
    </row>
    <row r="782" spans="1:20">
      <c r="A782" s="14">
        <v>42013</v>
      </c>
      <c r="B782" s="13">
        <v>144.479996</v>
      </c>
      <c r="C782" s="13">
        <v>145.050003</v>
      </c>
      <c r="D782" s="13">
        <v>143.220001</v>
      </c>
      <c r="E782" s="13">
        <v>143.320007</v>
      </c>
      <c r="F782" s="13">
        <v>1727000</v>
      </c>
      <c r="G782" s="13">
        <v>135.722419</v>
      </c>
      <c r="H782" s="21">
        <f t="shared" si="38"/>
        <v>-1.5508410192951794E-2</v>
      </c>
      <c r="I782" s="30">
        <f t="shared" si="36"/>
        <v>-1.5508410192951794E-2</v>
      </c>
      <c r="S782" s="37">
        <v>1759.7700199999999</v>
      </c>
      <c r="T782" s="30">
        <f t="shared" si="37"/>
        <v>4.3852148241281608E-3</v>
      </c>
    </row>
    <row r="783" spans="1:20">
      <c r="A783" s="14">
        <v>42016</v>
      </c>
      <c r="B783" s="13">
        <v>143.58000200000001</v>
      </c>
      <c r="C783" s="13">
        <v>144.16000399999999</v>
      </c>
      <c r="D783" s="13">
        <v>142.11999499999999</v>
      </c>
      <c r="E783" s="13">
        <v>142.520004</v>
      </c>
      <c r="F783" s="13">
        <v>1340600</v>
      </c>
      <c r="G783" s="13">
        <v>134.96482499999999</v>
      </c>
      <c r="H783" s="21">
        <f t="shared" si="38"/>
        <v>-5.5975742848806817E-3</v>
      </c>
      <c r="I783" s="30">
        <f t="shared" si="36"/>
        <v>-5.5975742848806817E-3</v>
      </c>
      <c r="S783" s="37">
        <v>1752.0699460000001</v>
      </c>
      <c r="T783" s="30">
        <f t="shared" si="37"/>
        <v>3.2528383122691091E-3</v>
      </c>
    </row>
    <row r="784" spans="1:20">
      <c r="A784" s="14">
        <v>42017</v>
      </c>
      <c r="B784" s="13">
        <v>142.199997</v>
      </c>
      <c r="C784" s="13">
        <v>144.41000399999999</v>
      </c>
      <c r="D784" s="13">
        <v>140.38999899999999</v>
      </c>
      <c r="E784" s="13">
        <v>141.08999600000001</v>
      </c>
      <c r="F784" s="13">
        <v>2198500</v>
      </c>
      <c r="G784" s="13">
        <v>133.610624</v>
      </c>
      <c r="H784" s="21">
        <f t="shared" si="38"/>
        <v>-1.0084410033372196E-2</v>
      </c>
      <c r="I784" s="30">
        <f t="shared" si="36"/>
        <v>-1.0084410033372196E-2</v>
      </c>
      <c r="S784" s="37">
        <v>1746.380005</v>
      </c>
      <c r="T784" s="30">
        <f t="shared" si="37"/>
        <v>-4.7357532041004645E-3</v>
      </c>
    </row>
    <row r="785" spans="1:20">
      <c r="A785" s="14">
        <v>42018</v>
      </c>
      <c r="B785" s="13">
        <v>140.009995</v>
      </c>
      <c r="C785" s="13">
        <v>140.21000699999999</v>
      </c>
      <c r="D785" s="13">
        <v>138.240005</v>
      </c>
      <c r="E785" s="13">
        <v>139.30999800000001</v>
      </c>
      <c r="F785" s="13">
        <v>2207900</v>
      </c>
      <c r="G785" s="13">
        <v>131.92498499999999</v>
      </c>
      <c r="H785" s="21">
        <f t="shared" si="38"/>
        <v>-1.2696313308246866E-2</v>
      </c>
      <c r="I785" s="30">
        <f t="shared" si="36"/>
        <v>-1.2696313308246866E-2</v>
      </c>
      <c r="S785" s="37">
        <v>1754.670044</v>
      </c>
      <c r="T785" s="30">
        <f t="shared" si="37"/>
        <v>5.7211163737868895E-3</v>
      </c>
    </row>
    <row r="786" spans="1:20">
      <c r="A786" s="14">
        <v>42019</v>
      </c>
      <c r="B786" s="13">
        <v>139.949997</v>
      </c>
      <c r="C786" s="13">
        <v>140.16999799999999</v>
      </c>
      <c r="D786" s="13">
        <v>138.61999499999999</v>
      </c>
      <c r="E786" s="13">
        <v>139.30999800000001</v>
      </c>
      <c r="F786" s="13">
        <v>1819600</v>
      </c>
      <c r="G786" s="13">
        <v>131.92498499999999</v>
      </c>
      <c r="H786" s="21">
        <f t="shared" si="38"/>
        <v>0</v>
      </c>
      <c r="I786" s="30">
        <f t="shared" si="36"/>
        <v>0</v>
      </c>
      <c r="S786" s="37">
        <v>1744.660034</v>
      </c>
      <c r="T786" s="30">
        <f t="shared" si="37"/>
        <v>9.173210661182967E-5</v>
      </c>
    </row>
    <row r="787" spans="1:20">
      <c r="A787" s="14">
        <v>42020</v>
      </c>
      <c r="B787" s="13">
        <v>139.03999300000001</v>
      </c>
      <c r="C787" s="13">
        <v>139.96000699999999</v>
      </c>
      <c r="D787" s="13">
        <v>138.220001</v>
      </c>
      <c r="E787" s="13">
        <v>139.720001</v>
      </c>
      <c r="F787" s="13">
        <v>1784800</v>
      </c>
      <c r="G787" s="13">
        <v>132.313254</v>
      </c>
      <c r="H787" s="21">
        <f t="shared" si="38"/>
        <v>2.9387819182252074E-3</v>
      </c>
      <c r="I787" s="30">
        <f t="shared" si="36"/>
        <v>2.9387819182252074E-3</v>
      </c>
      <c r="S787" s="37">
        <v>1744.5</v>
      </c>
      <c r="T787" s="30">
        <f t="shared" si="37"/>
        <v>6.5274057025300394E-3</v>
      </c>
    </row>
    <row r="788" spans="1:20">
      <c r="A788" s="14">
        <v>42024</v>
      </c>
      <c r="B788" s="13">
        <v>140.720001</v>
      </c>
      <c r="C788" s="13">
        <v>141.270004</v>
      </c>
      <c r="D788" s="13">
        <v>138.36000100000001</v>
      </c>
      <c r="E788" s="13">
        <v>139.38000500000001</v>
      </c>
      <c r="F788" s="13">
        <v>1836100</v>
      </c>
      <c r="G788" s="13">
        <v>131.99128200000001</v>
      </c>
      <c r="H788" s="21">
        <f t="shared" si="38"/>
        <v>-2.4363725582553543E-3</v>
      </c>
      <c r="I788" s="30">
        <f t="shared" si="36"/>
        <v>-2.4363725582553543E-3</v>
      </c>
      <c r="S788" s="37">
        <v>1733.150024</v>
      </c>
      <c r="T788" s="30">
        <f t="shared" si="37"/>
        <v>6.7213142111343634E-3</v>
      </c>
    </row>
    <row r="789" spans="1:20">
      <c r="A789" s="14">
        <v>42025</v>
      </c>
      <c r="B789" s="13">
        <v>138.85000600000001</v>
      </c>
      <c r="C789" s="13">
        <v>139.699997</v>
      </c>
      <c r="D789" s="13">
        <v>138.38000500000001</v>
      </c>
      <c r="E789" s="13">
        <v>139.13999899999999</v>
      </c>
      <c r="F789" s="13">
        <v>1682000</v>
      </c>
      <c r="G789" s="13">
        <v>131.76399900000001</v>
      </c>
      <c r="H789" s="21">
        <f t="shared" si="38"/>
        <v>-1.7234389043919807E-3</v>
      </c>
      <c r="I789" s="30">
        <f t="shared" si="36"/>
        <v>-1.7234389043919807E-3</v>
      </c>
      <c r="S789" s="37">
        <v>1721.540039</v>
      </c>
      <c r="T789" s="30">
        <f t="shared" si="37"/>
        <v>1.3732804031583921E-2</v>
      </c>
    </row>
    <row r="790" spans="1:20">
      <c r="A790" s="14">
        <v>42026</v>
      </c>
      <c r="B790" s="13">
        <v>139.5</v>
      </c>
      <c r="C790" s="13">
        <v>141.279999</v>
      </c>
      <c r="D790" s="13">
        <v>138.38999899999999</v>
      </c>
      <c r="E790" s="13">
        <v>141.270004</v>
      </c>
      <c r="F790" s="13">
        <v>1897500</v>
      </c>
      <c r="G790" s="13">
        <v>133.78109000000001</v>
      </c>
      <c r="H790" s="21">
        <f t="shared" si="38"/>
        <v>1.5192371315920895E-2</v>
      </c>
      <c r="I790" s="30">
        <f t="shared" si="36"/>
        <v>1.5192371315920895E-2</v>
      </c>
      <c r="S790" s="37">
        <v>1698.0600589999999</v>
      </c>
      <c r="T790" s="30">
        <f t="shared" si="37"/>
        <v>-7.0887895800904504E-3</v>
      </c>
    </row>
    <row r="791" spans="1:20">
      <c r="A791" s="14">
        <v>42027</v>
      </c>
      <c r="B791" s="13">
        <v>141.58999600000001</v>
      </c>
      <c r="C791" s="13">
        <v>142.30999800000001</v>
      </c>
      <c r="D791" s="13">
        <v>140.86999499999999</v>
      </c>
      <c r="E791" s="13">
        <v>142.050003</v>
      </c>
      <c r="F791" s="13">
        <v>1696800</v>
      </c>
      <c r="G791" s="13">
        <v>134.51974000000001</v>
      </c>
      <c r="H791" s="21">
        <f t="shared" si="38"/>
        <v>5.5061467098469754E-3</v>
      </c>
      <c r="I791" s="30">
        <f t="shared" si="36"/>
        <v>5.5061467098469754E-3</v>
      </c>
      <c r="S791" s="37">
        <v>1710.1400149999999</v>
      </c>
      <c r="T791" s="30">
        <f t="shared" si="37"/>
        <v>4.0664414517766513E-3</v>
      </c>
    </row>
    <row r="792" spans="1:20">
      <c r="A792" s="14">
        <v>42030</v>
      </c>
      <c r="B792" s="13">
        <v>141.66000399999999</v>
      </c>
      <c r="C792" s="13">
        <v>143.050003</v>
      </c>
      <c r="D792" s="13">
        <v>141.570007</v>
      </c>
      <c r="E792" s="13">
        <v>142.91000399999999</v>
      </c>
      <c r="F792" s="13">
        <v>1482800</v>
      </c>
      <c r="G792" s="13">
        <v>135.33414999999999</v>
      </c>
      <c r="H792" s="21">
        <f t="shared" si="38"/>
        <v>6.0359513260699492E-3</v>
      </c>
      <c r="I792" s="30">
        <f t="shared" si="36"/>
        <v>6.0359513260699492E-3</v>
      </c>
      <c r="S792" s="37">
        <v>1703.1999510000001</v>
      </c>
      <c r="T792" s="30">
        <f t="shared" si="37"/>
        <v>6.2665952763933152E-3</v>
      </c>
    </row>
    <row r="793" spans="1:20">
      <c r="A793" s="14">
        <v>42031</v>
      </c>
      <c r="B793" s="13">
        <v>142.75</v>
      </c>
      <c r="C793" s="13">
        <v>142.800003</v>
      </c>
      <c r="D793" s="13">
        <v>140.86999499999999</v>
      </c>
      <c r="E793" s="13">
        <v>140.990005</v>
      </c>
      <c r="F793" s="13">
        <v>1786500</v>
      </c>
      <c r="G793" s="13">
        <v>133.51593399999999</v>
      </c>
      <c r="H793" s="21">
        <f t="shared" si="38"/>
        <v>-1.3526078874963939E-2</v>
      </c>
      <c r="I793" s="30">
        <f t="shared" si="36"/>
        <v>-1.3526078874963939E-2</v>
      </c>
      <c r="S793" s="37">
        <v>1692.5600589999999</v>
      </c>
      <c r="T793" s="30">
        <f t="shared" si="37"/>
        <v>2.1595623372834851E-2</v>
      </c>
    </row>
    <row r="794" spans="1:20">
      <c r="A794" s="14">
        <v>42032</v>
      </c>
      <c r="B794" s="13">
        <v>141.60000600000001</v>
      </c>
      <c r="C794" s="13">
        <v>142.449997</v>
      </c>
      <c r="D794" s="13">
        <v>139.55999800000001</v>
      </c>
      <c r="E794" s="13">
        <v>139.61999499999999</v>
      </c>
      <c r="F794" s="13">
        <v>2016300</v>
      </c>
      <c r="G794" s="13">
        <v>132.21854999999999</v>
      </c>
      <c r="H794" s="21">
        <f t="shared" si="38"/>
        <v>-9.7645912487781591E-3</v>
      </c>
      <c r="I794" s="30">
        <f t="shared" si="36"/>
        <v>-9.7645912487781591E-3</v>
      </c>
      <c r="S794" s="37">
        <v>1656.400024</v>
      </c>
      <c r="T794" s="30">
        <f t="shared" si="37"/>
        <v>5.7374158445198812E-4</v>
      </c>
    </row>
    <row r="795" spans="1:20">
      <c r="A795" s="14">
        <v>42033</v>
      </c>
      <c r="B795" s="13">
        <v>140.16000399999999</v>
      </c>
      <c r="C795" s="13">
        <v>140.69000199999999</v>
      </c>
      <c r="D795" s="13">
        <v>138.91000399999999</v>
      </c>
      <c r="E795" s="13">
        <v>140.63999899999999</v>
      </c>
      <c r="F795" s="13">
        <v>1873400</v>
      </c>
      <c r="G795" s="13">
        <v>133.184482</v>
      </c>
      <c r="H795" s="21">
        <f t="shared" si="38"/>
        <v>7.2790145435282999E-3</v>
      </c>
      <c r="I795" s="30">
        <f t="shared" si="36"/>
        <v>7.2790145435282999E-3</v>
      </c>
      <c r="S795" s="37">
        <v>1655.4499510000001</v>
      </c>
      <c r="T795" s="30">
        <f t="shared" si="37"/>
        <v>-1.2408749964991285E-2</v>
      </c>
    </row>
    <row r="796" spans="1:20">
      <c r="A796" s="14">
        <v>42034</v>
      </c>
      <c r="B796" s="13">
        <v>143.08999600000001</v>
      </c>
      <c r="C796" s="13">
        <v>143.800003</v>
      </c>
      <c r="D796" s="13">
        <v>141.33999600000001</v>
      </c>
      <c r="E796" s="13">
        <v>142.990005</v>
      </c>
      <c r="F796" s="13">
        <v>5169000</v>
      </c>
      <c r="G796" s="13">
        <v>135.40991099999999</v>
      </c>
      <c r="H796" s="21">
        <f t="shared" si="38"/>
        <v>1.6571305913429684E-2</v>
      </c>
      <c r="I796" s="30">
        <f t="shared" si="36"/>
        <v>1.6571305913429684E-2</v>
      </c>
      <c r="S796" s="37">
        <v>1676.119995</v>
      </c>
      <c r="T796" s="30">
        <f t="shared" si="37"/>
        <v>-8.5427476067355436E-3</v>
      </c>
    </row>
    <row r="797" spans="1:20">
      <c r="A797" s="14">
        <v>42037</v>
      </c>
      <c r="B797" s="13">
        <v>144</v>
      </c>
      <c r="C797" s="13">
        <v>146.229996</v>
      </c>
      <c r="D797" s="13">
        <v>140.13000500000001</v>
      </c>
      <c r="E797" s="13">
        <v>146</v>
      </c>
      <c r="F797" s="13">
        <v>4797500</v>
      </c>
      <c r="G797" s="13">
        <v>138.26034200000001</v>
      </c>
      <c r="H797" s="21">
        <f t="shared" si="38"/>
        <v>2.0831888383132612E-2</v>
      </c>
      <c r="I797" s="30">
        <f t="shared" si="36"/>
        <v>2.0831888383132612E-2</v>
      </c>
      <c r="S797" s="37">
        <v>1690.5</v>
      </c>
      <c r="T797" s="30">
        <f t="shared" si="37"/>
        <v>7.0284668113261943E-3</v>
      </c>
    </row>
    <row r="798" spans="1:20">
      <c r="A798" s="14">
        <v>42038</v>
      </c>
      <c r="B798" s="13">
        <v>146.36000100000001</v>
      </c>
      <c r="C798" s="13">
        <v>153.88999899999999</v>
      </c>
      <c r="D798" s="13">
        <v>144.770004</v>
      </c>
      <c r="E798" s="13">
        <v>153.75</v>
      </c>
      <c r="F798" s="13">
        <v>10302900</v>
      </c>
      <c r="G798" s="13">
        <v>145.599504</v>
      </c>
      <c r="H798" s="21">
        <f t="shared" si="38"/>
        <v>5.1721285048853989E-2</v>
      </c>
      <c r="I798" s="30">
        <f t="shared" si="36"/>
        <v>5.1721285048853989E-2</v>
      </c>
      <c r="S798" s="37">
        <v>1678.660034</v>
      </c>
      <c r="T798" s="30">
        <f t="shared" si="37"/>
        <v>-9.0199725384119255E-3</v>
      </c>
    </row>
    <row r="799" spans="1:20">
      <c r="A799" s="14">
        <v>42039</v>
      </c>
      <c r="B799" s="13">
        <v>152.08000200000001</v>
      </c>
      <c r="C799" s="13">
        <v>156.85000600000001</v>
      </c>
      <c r="D799" s="13">
        <v>152.070007</v>
      </c>
      <c r="E799" s="13">
        <v>155.91999799999999</v>
      </c>
      <c r="F799" s="13">
        <v>11006300</v>
      </c>
      <c r="G799" s="13">
        <v>147.65446700000001</v>
      </c>
      <c r="H799" s="21">
        <f t="shared" si="38"/>
        <v>1.4015132547917251E-2</v>
      </c>
      <c r="I799" s="30">
        <f t="shared" si="36"/>
        <v>1.4015132547917251E-2</v>
      </c>
      <c r="S799" s="37">
        <v>1693.869995</v>
      </c>
      <c r="T799" s="30">
        <f t="shared" si="37"/>
        <v>-6.6689193952412568E-4</v>
      </c>
    </row>
    <row r="800" spans="1:20">
      <c r="A800" s="14">
        <v>42040</v>
      </c>
      <c r="B800" s="13">
        <v>149.5</v>
      </c>
      <c r="C800" s="13">
        <v>151.10000600000001</v>
      </c>
      <c r="D800" s="13">
        <v>147.520004</v>
      </c>
      <c r="E800" s="13">
        <v>149.08999600000001</v>
      </c>
      <c r="F800" s="13">
        <v>6986700</v>
      </c>
      <c r="G800" s="13">
        <v>145.86406199999999</v>
      </c>
      <c r="H800" s="21">
        <f t="shared" si="38"/>
        <v>-1.2199755921006292E-2</v>
      </c>
      <c r="I800" s="30">
        <f t="shared" si="36"/>
        <v>-1.2199755921006292E-2</v>
      </c>
      <c r="S800" s="37">
        <v>1695</v>
      </c>
      <c r="T800" s="30">
        <f t="shared" si="37"/>
        <v>7.9667245811945262E-3</v>
      </c>
    </row>
    <row r="801" spans="1:20">
      <c r="A801" s="14">
        <v>42041</v>
      </c>
      <c r="B801" s="13">
        <v>149.21000699999999</v>
      </c>
      <c r="C801" s="13">
        <v>149.949997</v>
      </c>
      <c r="D801" s="13">
        <v>148.16000399999999</v>
      </c>
      <c r="E801" s="13">
        <v>148.699997</v>
      </c>
      <c r="F801" s="13">
        <v>2909200</v>
      </c>
      <c r="G801" s="13">
        <v>145.48250100000001</v>
      </c>
      <c r="H801" s="21">
        <f t="shared" si="38"/>
        <v>-2.6192944527581191E-3</v>
      </c>
      <c r="I801" s="30">
        <f t="shared" si="36"/>
        <v>-2.6192944527581191E-3</v>
      </c>
      <c r="S801" s="37">
        <v>1681.5500489999999</v>
      </c>
      <c r="T801" s="30">
        <f t="shared" si="37"/>
        <v>-6.0474798789787367E-3</v>
      </c>
    </row>
    <row r="802" spans="1:20">
      <c r="A802" s="14">
        <v>42044</v>
      </c>
      <c r="B802" s="13">
        <v>148.699997</v>
      </c>
      <c r="C802" s="13">
        <v>149.16000399999999</v>
      </c>
      <c r="D802" s="13">
        <v>146.820007</v>
      </c>
      <c r="E802" s="13">
        <v>147.53999300000001</v>
      </c>
      <c r="F802" s="13">
        <v>2740200</v>
      </c>
      <c r="G802" s="13">
        <v>144.34759700000001</v>
      </c>
      <c r="H802" s="21">
        <f t="shared" si="38"/>
        <v>-7.8315524055969383E-3</v>
      </c>
      <c r="I802" s="30">
        <f t="shared" si="36"/>
        <v>-7.8315524055969383E-3</v>
      </c>
      <c r="S802" s="37">
        <v>1691.75</v>
      </c>
      <c r="T802" s="30">
        <f t="shared" si="37"/>
        <v>-4.0821216956378114E-3</v>
      </c>
    </row>
    <row r="803" spans="1:20">
      <c r="A803" s="14">
        <v>42045</v>
      </c>
      <c r="B803" s="13">
        <v>147.990005</v>
      </c>
      <c r="C803" s="13">
        <v>148.479996</v>
      </c>
      <c r="D803" s="13">
        <v>147</v>
      </c>
      <c r="E803" s="13">
        <v>148.220001</v>
      </c>
      <c r="F803" s="13">
        <v>1703400</v>
      </c>
      <c r="G803" s="13">
        <v>145.012891</v>
      </c>
      <c r="H803" s="21">
        <f t="shared" si="38"/>
        <v>4.5983829852403995E-3</v>
      </c>
      <c r="I803" s="30">
        <f t="shared" si="36"/>
        <v>4.5983829852403995E-3</v>
      </c>
      <c r="S803" s="37">
        <v>1698.670044</v>
      </c>
      <c r="T803" s="30">
        <f t="shared" si="37"/>
        <v>3.4793656032791145E-3</v>
      </c>
    </row>
    <row r="804" spans="1:20">
      <c r="A804" s="14">
        <v>42046</v>
      </c>
      <c r="B804" s="13">
        <v>148.38999899999999</v>
      </c>
      <c r="C804" s="13">
        <v>148.479996</v>
      </c>
      <c r="D804" s="13">
        <v>146.550003</v>
      </c>
      <c r="E804" s="13">
        <v>147.46000699999999</v>
      </c>
      <c r="F804" s="13">
        <v>2295800</v>
      </c>
      <c r="G804" s="13">
        <v>144.61571000000001</v>
      </c>
      <c r="H804" s="21">
        <f t="shared" si="38"/>
        <v>-2.7426935572459343E-3</v>
      </c>
      <c r="I804" s="30">
        <f t="shared" si="36"/>
        <v>-2.7426935572459343E-3</v>
      </c>
      <c r="S804" s="37">
        <v>1692.7700199999999</v>
      </c>
      <c r="T804" s="30">
        <f t="shared" si="37"/>
        <v>-2.7432249096826906E-3</v>
      </c>
    </row>
    <row r="805" spans="1:20">
      <c r="A805" s="14">
        <v>42047</v>
      </c>
      <c r="B805" s="13">
        <v>148.009995</v>
      </c>
      <c r="C805" s="13">
        <v>148.38999899999999</v>
      </c>
      <c r="D805" s="13">
        <v>146.86000100000001</v>
      </c>
      <c r="E805" s="13">
        <v>147.759995</v>
      </c>
      <c r="F805" s="13">
        <v>1712200</v>
      </c>
      <c r="G805" s="13">
        <v>144.90991099999999</v>
      </c>
      <c r="H805" s="21">
        <f t="shared" si="38"/>
        <v>2.0322975234020185E-3</v>
      </c>
      <c r="I805" s="30">
        <f t="shared" si="36"/>
        <v>2.0322975234020185E-3</v>
      </c>
      <c r="S805" s="37">
        <v>1697.420044</v>
      </c>
      <c r="T805" s="30">
        <f t="shared" si="37"/>
        <v>-2.6005215710982166E-3</v>
      </c>
    </row>
    <row r="806" spans="1:20">
      <c r="A806" s="14">
        <v>42048</v>
      </c>
      <c r="B806" s="13">
        <v>148.229996</v>
      </c>
      <c r="C806" s="13">
        <v>148.800003</v>
      </c>
      <c r="D806" s="13">
        <v>146.94000199999999</v>
      </c>
      <c r="E806" s="13">
        <v>147.10000600000001</v>
      </c>
      <c r="F806" s="13">
        <v>1926800</v>
      </c>
      <c r="G806" s="13">
        <v>144.262653</v>
      </c>
      <c r="H806" s="21">
        <f t="shared" si="38"/>
        <v>-4.476628570692893E-3</v>
      </c>
      <c r="I806" s="30">
        <f t="shared" si="36"/>
        <v>-4.476628570692893E-3</v>
      </c>
      <c r="S806" s="37">
        <v>1701.839966</v>
      </c>
      <c r="T806" s="30">
        <f t="shared" si="37"/>
        <v>-4.7307587312808378E-3</v>
      </c>
    </row>
    <row r="807" spans="1:20">
      <c r="A807" s="14">
        <v>42052</v>
      </c>
      <c r="B807" s="13">
        <v>147</v>
      </c>
      <c r="C807" s="13">
        <v>147.61000100000001</v>
      </c>
      <c r="D807" s="13">
        <v>145.66000399999999</v>
      </c>
      <c r="E807" s="13">
        <v>147.529999</v>
      </c>
      <c r="F807" s="13">
        <v>1541500</v>
      </c>
      <c r="G807" s="13">
        <v>144.68435199999999</v>
      </c>
      <c r="H807" s="21">
        <f t="shared" si="38"/>
        <v>2.9188694958037459E-3</v>
      </c>
      <c r="I807" s="30">
        <f t="shared" si="36"/>
        <v>2.9188694958037459E-3</v>
      </c>
      <c r="S807" s="37">
        <v>1709.910034</v>
      </c>
      <c r="T807" s="30">
        <f t="shared" si="37"/>
        <v>-7.2430541722609517E-3</v>
      </c>
    </row>
    <row r="808" spans="1:20">
      <c r="A808" s="14">
        <v>42053</v>
      </c>
      <c r="B808" s="13">
        <v>147.16000399999999</v>
      </c>
      <c r="C808" s="13">
        <v>147.479996</v>
      </c>
      <c r="D808" s="13">
        <v>146.529999</v>
      </c>
      <c r="E808" s="13">
        <v>147.229996</v>
      </c>
      <c r="F808" s="13">
        <v>1541000</v>
      </c>
      <c r="G808" s="13">
        <v>144.39013499999999</v>
      </c>
      <c r="H808" s="21">
        <f t="shared" si="38"/>
        <v>-2.035579857953879E-3</v>
      </c>
      <c r="I808" s="30">
        <f t="shared" si="36"/>
        <v>-2.035579857953879E-3</v>
      </c>
      <c r="S808" s="37">
        <v>1722.339966</v>
      </c>
      <c r="T808" s="30">
        <f t="shared" si="37"/>
        <v>-1.8446543158112249E-3</v>
      </c>
    </row>
    <row r="809" spans="1:20">
      <c r="A809" s="14">
        <v>42054</v>
      </c>
      <c r="B809" s="13">
        <v>146.89999399999999</v>
      </c>
      <c r="C809" s="13">
        <v>147.509995</v>
      </c>
      <c r="D809" s="13">
        <v>146.46000699999999</v>
      </c>
      <c r="E809" s="13">
        <v>146.66999799999999</v>
      </c>
      <c r="F809" s="13">
        <v>1273700</v>
      </c>
      <c r="G809" s="13">
        <v>143.84093899999999</v>
      </c>
      <c r="H809" s="21">
        <f t="shared" si="38"/>
        <v>-3.8108081617207563E-3</v>
      </c>
      <c r="I809" s="30">
        <f t="shared" si="36"/>
        <v>-3.8108081617207563E-3</v>
      </c>
      <c r="S809" s="37">
        <v>1725.5200199999999</v>
      </c>
      <c r="T809" s="30">
        <f t="shared" si="37"/>
        <v>1.2104121692590333E-2</v>
      </c>
    </row>
    <row r="810" spans="1:20">
      <c r="A810" s="14">
        <v>42055</v>
      </c>
      <c r="B810" s="13">
        <v>146.66999799999999</v>
      </c>
      <c r="C810" s="13">
        <v>147.78999300000001</v>
      </c>
      <c r="D810" s="13">
        <v>145.89999399999999</v>
      </c>
      <c r="E810" s="13">
        <v>147.53999300000001</v>
      </c>
      <c r="F810" s="13">
        <v>1595600</v>
      </c>
      <c r="G810" s="13">
        <v>144.694153</v>
      </c>
      <c r="H810" s="21">
        <f t="shared" si="38"/>
        <v>5.9141262921061496E-3</v>
      </c>
      <c r="I810" s="30">
        <f t="shared" si="36"/>
        <v>5.9141262921061496E-3</v>
      </c>
      <c r="S810" s="37">
        <v>1704.76001</v>
      </c>
      <c r="T810" s="30">
        <f t="shared" si="37"/>
        <v>4.2088694901244251E-3</v>
      </c>
    </row>
    <row r="811" spans="1:20">
      <c r="A811" s="14">
        <v>42058</v>
      </c>
      <c r="B811" s="13">
        <v>148</v>
      </c>
      <c r="C811" s="13">
        <v>148.46000699999999</v>
      </c>
      <c r="D811" s="13">
        <v>147.029999</v>
      </c>
      <c r="E811" s="13">
        <v>148.38999899999999</v>
      </c>
      <c r="F811" s="13">
        <v>1587300</v>
      </c>
      <c r="G811" s="13">
        <v>145.52776399999999</v>
      </c>
      <c r="H811" s="21">
        <f t="shared" si="38"/>
        <v>5.7446611966775725E-3</v>
      </c>
      <c r="I811" s="30">
        <f t="shared" si="36"/>
        <v>5.7446611966775725E-3</v>
      </c>
      <c r="S811" s="37">
        <v>1697.599976</v>
      </c>
      <c r="T811" s="30">
        <f t="shared" si="37"/>
        <v>5.6770086785799985E-3</v>
      </c>
    </row>
    <row r="812" spans="1:20">
      <c r="A812" s="14">
        <v>42059</v>
      </c>
      <c r="B812" s="13">
        <v>149.38000500000001</v>
      </c>
      <c r="C812" s="13">
        <v>149.39999399999999</v>
      </c>
      <c r="D812" s="13">
        <v>148</v>
      </c>
      <c r="E812" s="13">
        <v>148.21000699999999</v>
      </c>
      <c r="F812" s="13">
        <v>1844200</v>
      </c>
      <c r="G812" s="13">
        <v>145.35124300000001</v>
      </c>
      <c r="H812" s="21">
        <f t="shared" si="38"/>
        <v>-1.2137075376443195E-3</v>
      </c>
      <c r="I812" s="30">
        <f t="shared" si="36"/>
        <v>-1.2137075376443195E-3</v>
      </c>
      <c r="S812" s="37">
        <v>1687.98999</v>
      </c>
      <c r="T812" s="30">
        <f t="shared" si="37"/>
        <v>2.711001481768862E-3</v>
      </c>
    </row>
    <row r="813" spans="1:20">
      <c r="A813" s="14">
        <v>42060</v>
      </c>
      <c r="B813" s="13">
        <v>147.699997</v>
      </c>
      <c r="C813" s="13">
        <v>148.60000600000001</v>
      </c>
      <c r="D813" s="13">
        <v>147.19000199999999</v>
      </c>
      <c r="E813" s="13">
        <v>147.479996</v>
      </c>
      <c r="F813" s="13">
        <v>1602700</v>
      </c>
      <c r="G813" s="13">
        <v>144.635313</v>
      </c>
      <c r="H813" s="21">
        <f t="shared" si="38"/>
        <v>-4.9376872117863181E-3</v>
      </c>
      <c r="I813" s="30">
        <f t="shared" si="36"/>
        <v>-4.9376872117863181E-3</v>
      </c>
      <c r="S813" s="37">
        <v>1683.420044</v>
      </c>
      <c r="T813" s="30">
        <f t="shared" si="37"/>
        <v>-3.3861418646932984E-3</v>
      </c>
    </row>
    <row r="814" spans="1:20">
      <c r="A814" s="14">
        <v>42061</v>
      </c>
      <c r="B814" s="13">
        <v>147.070007</v>
      </c>
      <c r="C814" s="13">
        <v>147.61000100000001</v>
      </c>
      <c r="D814" s="13">
        <v>146.199997</v>
      </c>
      <c r="E814" s="13">
        <v>146.64999399999999</v>
      </c>
      <c r="F814" s="13">
        <v>1892600</v>
      </c>
      <c r="G814" s="13">
        <v>143.82132100000001</v>
      </c>
      <c r="H814" s="21">
        <f t="shared" si="38"/>
        <v>-5.6437888034762554E-3</v>
      </c>
      <c r="I814" s="30">
        <f t="shared" si="36"/>
        <v>-5.6437888034762554E-3</v>
      </c>
      <c r="S814" s="37">
        <v>1689.130005</v>
      </c>
      <c r="T814" s="30">
        <f t="shared" si="37"/>
        <v>3.0476348223741328E-3</v>
      </c>
    </row>
    <row r="815" spans="1:20">
      <c r="A815" s="14">
        <v>42062</v>
      </c>
      <c r="B815" s="13">
        <v>147.55999800000001</v>
      </c>
      <c r="C815" s="13">
        <v>147.55999800000001</v>
      </c>
      <c r="D815" s="13">
        <v>145.83000200000001</v>
      </c>
      <c r="E815" s="13">
        <v>146.96000699999999</v>
      </c>
      <c r="F815" s="13">
        <v>3036200</v>
      </c>
      <c r="G815" s="13">
        <v>144.12535399999999</v>
      </c>
      <c r="H815" s="21">
        <f t="shared" si="38"/>
        <v>2.1117320627787378E-3</v>
      </c>
      <c r="I815" s="30">
        <f t="shared" si="36"/>
        <v>2.1117320627787378E-3</v>
      </c>
      <c r="S815" s="37">
        <v>1683.98999</v>
      </c>
      <c r="T815" s="30">
        <f t="shared" si="37"/>
        <v>7.3189403082372494E-3</v>
      </c>
    </row>
    <row r="816" spans="1:20">
      <c r="A816" s="14">
        <v>42065</v>
      </c>
      <c r="B816" s="13">
        <v>147.320007</v>
      </c>
      <c r="C816" s="13">
        <v>148.490005</v>
      </c>
      <c r="D816" s="13">
        <v>147.320007</v>
      </c>
      <c r="E816" s="13">
        <v>147.94000199999999</v>
      </c>
      <c r="F816" s="13">
        <v>2108600</v>
      </c>
      <c r="G816" s="13">
        <v>145.08644699999999</v>
      </c>
      <c r="H816" s="21">
        <f t="shared" si="38"/>
        <v>6.6463161916575945E-3</v>
      </c>
      <c r="I816" s="30">
        <f t="shared" si="36"/>
        <v>6.6463161916575945E-3</v>
      </c>
      <c r="S816" s="37">
        <v>1671.709961</v>
      </c>
      <c r="T816" s="30">
        <f t="shared" si="37"/>
        <v>9.9432821433165074E-3</v>
      </c>
    </row>
    <row r="817" spans="1:20">
      <c r="A817" s="14">
        <v>42066</v>
      </c>
      <c r="B817" s="13">
        <v>147.94000199999999</v>
      </c>
      <c r="C817" s="13">
        <v>148.13999899999999</v>
      </c>
      <c r="D817" s="13">
        <v>146.66000399999999</v>
      </c>
      <c r="E817" s="13">
        <v>147.36999499999999</v>
      </c>
      <c r="F817" s="13">
        <v>1514300</v>
      </c>
      <c r="G817" s="13">
        <v>144.527434</v>
      </c>
      <c r="H817" s="21">
        <f t="shared" si="38"/>
        <v>-3.8604067754286616E-3</v>
      </c>
      <c r="I817" s="30">
        <f t="shared" si="36"/>
        <v>-3.8604067754286616E-3</v>
      </c>
      <c r="S817" s="37">
        <v>1655.170044</v>
      </c>
      <c r="T817" s="30">
        <f t="shared" si="37"/>
        <v>5.4429725864882412E-5</v>
      </c>
    </row>
    <row r="818" spans="1:20">
      <c r="A818" s="14">
        <v>42067</v>
      </c>
      <c r="B818" s="13">
        <v>147.83999600000001</v>
      </c>
      <c r="C818" s="13">
        <v>147.979996</v>
      </c>
      <c r="D818" s="13">
        <v>145.779999</v>
      </c>
      <c r="E818" s="13">
        <v>147.16999799999999</v>
      </c>
      <c r="F818" s="13">
        <v>2208600</v>
      </c>
      <c r="G818" s="13">
        <v>144.33129500000001</v>
      </c>
      <c r="H818" s="21">
        <f t="shared" si="38"/>
        <v>-1.3580273708391618E-3</v>
      </c>
      <c r="I818" s="30">
        <f t="shared" si="36"/>
        <v>-1.3580273708391618E-3</v>
      </c>
      <c r="S818" s="37">
        <v>1655.079956</v>
      </c>
      <c r="T818" s="30">
        <f t="shared" si="37"/>
        <v>1.2091315395072581E-3</v>
      </c>
    </row>
    <row r="819" spans="1:20">
      <c r="A819" s="14">
        <v>42068</v>
      </c>
      <c r="B819" s="13">
        <v>150.770004</v>
      </c>
      <c r="C819" s="13">
        <v>151.75</v>
      </c>
      <c r="D819" s="13">
        <v>149</v>
      </c>
      <c r="E819" s="13">
        <v>151.16999799999999</v>
      </c>
      <c r="F819" s="13">
        <v>4471100</v>
      </c>
      <c r="G819" s="13">
        <v>148.254141</v>
      </c>
      <c r="H819" s="21">
        <f t="shared" si="38"/>
        <v>2.6816653201292413E-2</v>
      </c>
      <c r="I819" s="30">
        <f t="shared" si="36"/>
        <v>2.6816653201292413E-2</v>
      </c>
      <c r="S819" s="37">
        <v>1653.079956</v>
      </c>
      <c r="T819" s="30">
        <f t="shared" si="37"/>
        <v>8.0841876096148183E-3</v>
      </c>
    </row>
    <row r="820" spans="1:20">
      <c r="A820" s="14">
        <v>42069</v>
      </c>
      <c r="B820" s="13">
        <v>149.28999300000001</v>
      </c>
      <c r="C820" s="13">
        <v>150.14999399999999</v>
      </c>
      <c r="D820" s="13">
        <v>148.16999799999999</v>
      </c>
      <c r="E820" s="13">
        <v>149.53999300000001</v>
      </c>
      <c r="F820" s="13">
        <v>3014900</v>
      </c>
      <c r="G820" s="13">
        <v>146.655576</v>
      </c>
      <c r="H820" s="21">
        <f t="shared" si="38"/>
        <v>-1.0841152830922804E-2</v>
      </c>
      <c r="I820" s="30">
        <f t="shared" si="36"/>
        <v>-1.0841152830922804E-2</v>
      </c>
      <c r="S820" s="37">
        <v>1639.7700199999999</v>
      </c>
      <c r="T820" s="30">
        <f t="shared" si="37"/>
        <v>4.1555753310222208E-3</v>
      </c>
    </row>
    <row r="821" spans="1:20">
      <c r="A821" s="14">
        <v>42072</v>
      </c>
      <c r="B821" s="13">
        <v>149.78999300000001</v>
      </c>
      <c r="C821" s="13">
        <v>150.990005</v>
      </c>
      <c r="D821" s="13">
        <v>149.550003</v>
      </c>
      <c r="E821" s="13">
        <v>150.679993</v>
      </c>
      <c r="F821" s="13">
        <v>1727900</v>
      </c>
      <c r="G821" s="13">
        <v>147.77358699999999</v>
      </c>
      <c r="H821" s="21">
        <f t="shared" si="38"/>
        <v>7.5944676276692991E-3</v>
      </c>
      <c r="I821" s="30">
        <f t="shared" si="36"/>
        <v>7.5944676276692991E-3</v>
      </c>
      <c r="S821" s="37">
        <v>1632.969971</v>
      </c>
      <c r="T821" s="30">
        <f t="shared" si="37"/>
        <v>-3.1793670442177291E-3</v>
      </c>
    </row>
    <row r="822" spans="1:20">
      <c r="A822" s="14">
        <v>42073</v>
      </c>
      <c r="B822" s="13">
        <v>149.75</v>
      </c>
      <c r="C822" s="13">
        <v>150.14999399999999</v>
      </c>
      <c r="D822" s="13">
        <v>148.14999399999999</v>
      </c>
      <c r="E822" s="13">
        <v>148.16000399999999</v>
      </c>
      <c r="F822" s="13">
        <v>2128100</v>
      </c>
      <c r="G822" s="13">
        <v>145.30220499999999</v>
      </c>
      <c r="H822" s="21">
        <f t="shared" si="38"/>
        <v>-1.6865538870791355E-2</v>
      </c>
      <c r="I822" s="30">
        <f t="shared" si="36"/>
        <v>-1.6865538870791355E-2</v>
      </c>
      <c r="S822" s="37">
        <v>1638.170044</v>
      </c>
      <c r="T822" s="30">
        <f t="shared" si="37"/>
        <v>1.9614766442517134E-3</v>
      </c>
    </row>
    <row r="823" spans="1:20">
      <c r="A823" s="14">
        <v>42074</v>
      </c>
      <c r="B823" s="13">
        <v>148.33000200000001</v>
      </c>
      <c r="C823" s="13">
        <v>148.990005</v>
      </c>
      <c r="D823" s="13">
        <v>147.33999600000001</v>
      </c>
      <c r="E823" s="13">
        <v>147.39999399999999</v>
      </c>
      <c r="F823" s="13">
        <v>1734300</v>
      </c>
      <c r="G823" s="13">
        <v>144.55685399999999</v>
      </c>
      <c r="H823" s="21">
        <f t="shared" si="38"/>
        <v>-5.1428625028217372E-3</v>
      </c>
      <c r="I823" s="30">
        <f t="shared" si="36"/>
        <v>-5.1428625028217372E-3</v>
      </c>
      <c r="S823" s="37">
        <v>1634.959961</v>
      </c>
      <c r="T823" s="30">
        <f t="shared" si="37"/>
        <v>2.7438776346883054E-3</v>
      </c>
    </row>
    <row r="824" spans="1:20">
      <c r="A824" s="14">
        <v>42075</v>
      </c>
      <c r="B824" s="13">
        <v>148.38000500000001</v>
      </c>
      <c r="C824" s="13">
        <v>149.63999899999999</v>
      </c>
      <c r="D824" s="13">
        <v>147.39999399999999</v>
      </c>
      <c r="E824" s="13">
        <v>149.44000199999999</v>
      </c>
      <c r="F824" s="13">
        <v>1564000</v>
      </c>
      <c r="G824" s="13">
        <v>146.557514</v>
      </c>
      <c r="H824" s="21">
        <f t="shared" si="38"/>
        <v>1.3745054988477248E-2</v>
      </c>
      <c r="I824" s="30">
        <f t="shared" si="36"/>
        <v>1.3745054988477248E-2</v>
      </c>
      <c r="S824" s="37">
        <v>1630.4799800000001</v>
      </c>
      <c r="T824" s="30">
        <f t="shared" si="37"/>
        <v>-1.6001539337487443E-2</v>
      </c>
    </row>
    <row r="825" spans="1:20">
      <c r="A825" s="14">
        <v>42076</v>
      </c>
      <c r="B825" s="13">
        <v>149.08999600000001</v>
      </c>
      <c r="C825" s="13">
        <v>149.91000399999999</v>
      </c>
      <c r="D825" s="13">
        <v>148.14999399999999</v>
      </c>
      <c r="E825" s="13">
        <v>149.279999</v>
      </c>
      <c r="F825" s="13">
        <v>1470100</v>
      </c>
      <c r="G825" s="13">
        <v>146.400597</v>
      </c>
      <c r="H825" s="21">
        <f t="shared" si="38"/>
        <v>-1.0712590579643217E-3</v>
      </c>
      <c r="I825" s="30">
        <f t="shared" si="36"/>
        <v>-1.0712590579643217E-3</v>
      </c>
      <c r="S825" s="37">
        <v>1656.780029</v>
      </c>
      <c r="T825" s="30">
        <f t="shared" si="37"/>
        <v>-4.0478394092464407E-3</v>
      </c>
    </row>
    <row r="826" spans="1:20">
      <c r="A826" s="14">
        <v>42079</v>
      </c>
      <c r="B826" s="13">
        <v>149.720001</v>
      </c>
      <c r="C826" s="13">
        <v>151</v>
      </c>
      <c r="D826" s="13">
        <v>149.279999</v>
      </c>
      <c r="E826" s="13">
        <v>149.990005</v>
      </c>
      <c r="F826" s="13">
        <v>2532700</v>
      </c>
      <c r="G826" s="13">
        <v>147.09690800000001</v>
      </c>
      <c r="H826" s="21">
        <f t="shared" si="38"/>
        <v>4.7449282842454612E-3</v>
      </c>
      <c r="I826" s="30">
        <f t="shared" si="36"/>
        <v>4.7449282842454612E-3</v>
      </c>
      <c r="S826" s="37">
        <v>1663.5</v>
      </c>
      <c r="T826" s="30">
        <f t="shared" si="37"/>
        <v>3.9392418724934625E-3</v>
      </c>
    </row>
    <row r="827" spans="1:20">
      <c r="A827" s="14">
        <v>42080</v>
      </c>
      <c r="B827" s="13">
        <v>149.38999899999999</v>
      </c>
      <c r="C827" s="13">
        <v>150.199997</v>
      </c>
      <c r="D827" s="13">
        <v>148.429993</v>
      </c>
      <c r="E827" s="13">
        <v>150.029999</v>
      </c>
      <c r="F827" s="13">
        <v>1972500</v>
      </c>
      <c r="G827" s="13">
        <v>147.13613000000001</v>
      </c>
      <c r="H827" s="21">
        <f t="shared" si="38"/>
        <v>2.6660500465150325E-4</v>
      </c>
      <c r="I827" s="30">
        <f t="shared" si="36"/>
        <v>2.6660500465150325E-4</v>
      </c>
      <c r="S827" s="37">
        <v>1656.959961</v>
      </c>
      <c r="T827" s="30">
        <f t="shared" si="37"/>
        <v>8.5824416765103891E-3</v>
      </c>
    </row>
    <row r="828" spans="1:20">
      <c r="A828" s="14">
        <v>42081</v>
      </c>
      <c r="B828" s="13">
        <v>150</v>
      </c>
      <c r="C828" s="13">
        <v>151.63000500000001</v>
      </c>
      <c r="D828" s="13">
        <v>148.25</v>
      </c>
      <c r="E828" s="13">
        <v>150.929993</v>
      </c>
      <c r="F828" s="13">
        <v>2772500</v>
      </c>
      <c r="G828" s="13">
        <v>148.018764</v>
      </c>
      <c r="H828" s="21">
        <f t="shared" si="38"/>
        <v>5.9808368348680174E-3</v>
      </c>
      <c r="I828" s="30">
        <f t="shared" si="36"/>
        <v>5.9808368348680174E-3</v>
      </c>
      <c r="S828" s="37">
        <v>1642.8000489999999</v>
      </c>
      <c r="T828" s="30">
        <f t="shared" si="37"/>
        <v>-5.7963696133137383E-3</v>
      </c>
    </row>
    <row r="829" spans="1:20">
      <c r="A829" s="14">
        <v>42082</v>
      </c>
      <c r="B829" s="13">
        <v>151</v>
      </c>
      <c r="C829" s="13">
        <v>151.5</v>
      </c>
      <c r="D829" s="13">
        <v>150.320007</v>
      </c>
      <c r="E829" s="13">
        <v>151.30999800000001</v>
      </c>
      <c r="F829" s="13">
        <v>1862900</v>
      </c>
      <c r="G829" s="13">
        <v>148.39143999999999</v>
      </c>
      <c r="H829" s="21">
        <f t="shared" si="38"/>
        <v>2.5145976173979326E-3</v>
      </c>
      <c r="I829" s="30">
        <f t="shared" si="36"/>
        <v>2.5145976173979326E-3</v>
      </c>
      <c r="S829" s="37">
        <v>1652.349976</v>
      </c>
      <c r="T829" s="30">
        <f t="shared" si="37"/>
        <v>3.8139131021598469E-3</v>
      </c>
    </row>
    <row r="830" spans="1:20">
      <c r="A830" s="14">
        <v>42083</v>
      </c>
      <c r="B830" s="13">
        <v>152.13000500000001</v>
      </c>
      <c r="C830" s="13">
        <v>153.14999399999999</v>
      </c>
      <c r="D830" s="13">
        <v>151.75</v>
      </c>
      <c r="E830" s="13">
        <v>152.58999600000001</v>
      </c>
      <c r="F830" s="13">
        <v>5859300</v>
      </c>
      <c r="G830" s="13">
        <v>149.646749</v>
      </c>
      <c r="H830" s="21">
        <f t="shared" si="38"/>
        <v>8.4238629111061825E-3</v>
      </c>
      <c r="I830" s="30">
        <f t="shared" si="36"/>
        <v>8.4238629111061825E-3</v>
      </c>
      <c r="S830" s="37">
        <v>1646.0600589999999</v>
      </c>
      <c r="T830" s="30">
        <f t="shared" si="37"/>
        <v>-5.9177776773251568E-3</v>
      </c>
    </row>
    <row r="831" spans="1:20">
      <c r="A831" s="14">
        <v>42086</v>
      </c>
      <c r="B831" s="13">
        <v>153.14999399999999</v>
      </c>
      <c r="C831" s="13">
        <v>153.55999800000001</v>
      </c>
      <c r="D831" s="13">
        <v>152.699997</v>
      </c>
      <c r="E831" s="13">
        <v>152.929993</v>
      </c>
      <c r="F831" s="13">
        <v>1665900</v>
      </c>
      <c r="G831" s="13">
        <v>149.980187</v>
      </c>
      <c r="H831" s="21">
        <f t="shared" si="38"/>
        <v>2.2256886653588227E-3</v>
      </c>
      <c r="I831" s="30">
        <f t="shared" si="36"/>
        <v>2.2256886653588227E-3</v>
      </c>
      <c r="S831" s="37">
        <v>1655.829956</v>
      </c>
      <c r="T831" s="30">
        <f t="shared" si="37"/>
        <v>-3.3100674825096146E-3</v>
      </c>
    </row>
    <row r="832" spans="1:20">
      <c r="A832" s="14">
        <v>42087</v>
      </c>
      <c r="B832" s="13">
        <v>152.949997</v>
      </c>
      <c r="C832" s="13">
        <v>154.229996</v>
      </c>
      <c r="D832" s="13">
        <v>152.88999899999999</v>
      </c>
      <c r="E832" s="13">
        <v>153.13999899999999</v>
      </c>
      <c r="F832" s="13">
        <v>1637000</v>
      </c>
      <c r="G832" s="13">
        <v>150.18614299999999</v>
      </c>
      <c r="H832" s="21">
        <f t="shared" si="38"/>
        <v>1.3722793780402596E-3</v>
      </c>
      <c r="I832" s="30">
        <f t="shared" si="36"/>
        <v>1.3722793780402596E-3</v>
      </c>
      <c r="S832" s="37">
        <v>1661.3199460000001</v>
      </c>
      <c r="T832" s="30">
        <f t="shared" si="37"/>
        <v>-1.4384565330551637E-2</v>
      </c>
    </row>
    <row r="833" spans="1:20">
      <c r="A833" s="14">
        <v>42088</v>
      </c>
      <c r="B833" s="13">
        <v>153.550003</v>
      </c>
      <c r="C833" s="13">
        <v>153.96000699999999</v>
      </c>
      <c r="D833" s="13">
        <v>151.08999600000001</v>
      </c>
      <c r="E833" s="13">
        <v>151.08999600000001</v>
      </c>
      <c r="F833" s="13">
        <v>2266800</v>
      </c>
      <c r="G833" s="13">
        <v>148.17568199999999</v>
      </c>
      <c r="H833" s="21">
        <f t="shared" si="38"/>
        <v>-1.3476867754340888E-2</v>
      </c>
      <c r="I833" s="30">
        <f t="shared" si="36"/>
        <v>-1.3476867754340888E-2</v>
      </c>
      <c r="S833" s="37">
        <v>1685.3900149999999</v>
      </c>
      <c r="T833" s="30">
        <f t="shared" si="37"/>
        <v>-5.1900629132010899E-3</v>
      </c>
    </row>
    <row r="834" spans="1:20">
      <c r="A834" s="14">
        <v>42089</v>
      </c>
      <c r="B834" s="13">
        <v>149.320007</v>
      </c>
      <c r="C834" s="13">
        <v>150.770004</v>
      </c>
      <c r="D834" s="13">
        <v>149.16999799999999</v>
      </c>
      <c r="E834" s="13">
        <v>150.05999800000001</v>
      </c>
      <c r="F834" s="13">
        <v>1554800</v>
      </c>
      <c r="G834" s="13">
        <v>147.16555</v>
      </c>
      <c r="H834" s="21">
        <f t="shared" si="38"/>
        <v>-6.8404667509280939E-3</v>
      </c>
      <c r="I834" s="30">
        <f t="shared" ref="I834:I897" si="39">H834</f>
        <v>-6.8404667509280939E-3</v>
      </c>
      <c r="S834" s="37">
        <v>1694.160034</v>
      </c>
      <c r="T834" s="30">
        <f t="shared" si="37"/>
        <v>2.772209725484634E-3</v>
      </c>
    </row>
    <row r="835" spans="1:20">
      <c r="A835" s="14">
        <v>42090</v>
      </c>
      <c r="B835" s="13">
        <v>150.21000699999999</v>
      </c>
      <c r="C835" s="13">
        <v>151.220001</v>
      </c>
      <c r="D835" s="13">
        <v>150.020004</v>
      </c>
      <c r="E835" s="13">
        <v>150.470001</v>
      </c>
      <c r="F835" s="13">
        <v>1329900</v>
      </c>
      <c r="G835" s="13">
        <v>147.567646</v>
      </c>
      <c r="H835" s="21">
        <f t="shared" si="38"/>
        <v>2.7285440182681555E-3</v>
      </c>
      <c r="I835" s="30">
        <f t="shared" si="39"/>
        <v>2.7285440182681555E-3</v>
      </c>
      <c r="S835" s="37">
        <v>1689.469971</v>
      </c>
      <c r="T835" s="30">
        <f t="shared" ref="T835:T898" si="40">LN(S835/S836)</f>
        <v>-1.1535857171363676E-3</v>
      </c>
    </row>
    <row r="836" spans="1:20">
      <c r="A836" s="14">
        <v>42093</v>
      </c>
      <c r="B836" s="13">
        <v>150.91000399999999</v>
      </c>
      <c r="C836" s="13">
        <v>152.58999600000001</v>
      </c>
      <c r="D836" s="13">
        <v>150.800003</v>
      </c>
      <c r="E836" s="13">
        <v>152.36999499999999</v>
      </c>
      <c r="F836" s="13">
        <v>1463800</v>
      </c>
      <c r="G836" s="13">
        <v>149.43099100000001</v>
      </c>
      <c r="H836" s="21">
        <f t="shared" ref="H836:H899" si="41">LN(G836/G835)</f>
        <v>1.2548000002658608E-2</v>
      </c>
      <c r="I836" s="30">
        <f t="shared" si="39"/>
        <v>1.2548000002658608E-2</v>
      </c>
      <c r="S836" s="37">
        <v>1691.420044</v>
      </c>
      <c r="T836" s="30">
        <f t="shared" si="40"/>
        <v>-3.5763477329500545E-3</v>
      </c>
    </row>
    <row r="837" spans="1:20">
      <c r="A837" s="14">
        <v>42094</v>
      </c>
      <c r="B837" s="13">
        <v>151.83999600000001</v>
      </c>
      <c r="C837" s="13">
        <v>153</v>
      </c>
      <c r="D837" s="13">
        <v>151.25</v>
      </c>
      <c r="E837" s="13">
        <v>151.5</v>
      </c>
      <c r="F837" s="13">
        <v>1886100</v>
      </c>
      <c r="G837" s="13">
        <v>148.577777</v>
      </c>
      <c r="H837" s="21">
        <f t="shared" si="41"/>
        <v>-5.7261156241701231E-3</v>
      </c>
      <c r="I837" s="30">
        <f t="shared" si="39"/>
        <v>-5.7261156241701231E-3</v>
      </c>
      <c r="S837" s="37">
        <v>1697.4799800000001</v>
      </c>
      <c r="T837" s="30">
        <f t="shared" si="40"/>
        <v>3.8779209041685599E-3</v>
      </c>
    </row>
    <row r="838" spans="1:20">
      <c r="A838" s="14">
        <v>42095</v>
      </c>
      <c r="B838" s="13">
        <v>151.83000200000001</v>
      </c>
      <c r="C838" s="13">
        <v>151.86999499999999</v>
      </c>
      <c r="D838" s="13">
        <v>149.699997</v>
      </c>
      <c r="E838" s="13">
        <v>150.240005</v>
      </c>
      <c r="F838" s="13">
        <v>1795000</v>
      </c>
      <c r="G838" s="13">
        <v>147.34208599999999</v>
      </c>
      <c r="H838" s="21">
        <f t="shared" si="41"/>
        <v>-8.3515730900379139E-3</v>
      </c>
      <c r="I838" s="30">
        <f t="shared" si="39"/>
        <v>-8.3515730900379139E-3</v>
      </c>
      <c r="S838" s="37">
        <v>1690.910034</v>
      </c>
      <c r="T838" s="30">
        <f t="shared" si="40"/>
        <v>-3.8131256991678873E-3</v>
      </c>
    </row>
    <row r="839" spans="1:20">
      <c r="A839" s="14">
        <v>42096</v>
      </c>
      <c r="B839" s="13">
        <v>150.470001</v>
      </c>
      <c r="C839" s="13">
        <v>152</v>
      </c>
      <c r="D839" s="13">
        <v>150.36000100000001</v>
      </c>
      <c r="E839" s="13">
        <v>151.63000500000001</v>
      </c>
      <c r="F839" s="13">
        <v>1095300</v>
      </c>
      <c r="G839" s="13">
        <v>148.705274</v>
      </c>
      <c r="H839" s="21">
        <f t="shared" si="41"/>
        <v>9.2093213362840574E-3</v>
      </c>
      <c r="I839" s="30">
        <f t="shared" si="39"/>
        <v>9.2093213362840574E-3</v>
      </c>
      <c r="S839" s="37">
        <v>1697.369995</v>
      </c>
      <c r="T839" s="30">
        <f t="shared" si="40"/>
        <v>-5.7394731055311343E-3</v>
      </c>
    </row>
    <row r="840" spans="1:20">
      <c r="A840" s="14">
        <v>42100</v>
      </c>
      <c r="B840" s="13">
        <v>151.36999499999999</v>
      </c>
      <c r="C840" s="13">
        <v>152.83999600000001</v>
      </c>
      <c r="D840" s="13">
        <v>150.60000600000001</v>
      </c>
      <c r="E840" s="13">
        <v>152.5</v>
      </c>
      <c r="F840" s="13">
        <v>1767600</v>
      </c>
      <c r="G840" s="13">
        <v>149.55848900000001</v>
      </c>
      <c r="H840" s="21">
        <f t="shared" si="41"/>
        <v>5.7212268680181698E-3</v>
      </c>
      <c r="I840" s="30">
        <f t="shared" si="39"/>
        <v>5.7212268680181698E-3</v>
      </c>
      <c r="S840" s="37">
        <v>1707.1400149999999</v>
      </c>
      <c r="T840" s="30">
        <f t="shared" si="40"/>
        <v>-1.4809307036142759E-3</v>
      </c>
    </row>
    <row r="841" spans="1:20">
      <c r="A841" s="14">
        <v>42101</v>
      </c>
      <c r="B841" s="13">
        <v>152.529999</v>
      </c>
      <c r="C841" s="13">
        <v>152.949997</v>
      </c>
      <c r="D841" s="13">
        <v>151.720001</v>
      </c>
      <c r="E841" s="13">
        <v>151.779999</v>
      </c>
      <c r="F841" s="13">
        <v>1391700</v>
      </c>
      <c r="G841" s="13">
        <v>148.85237499999999</v>
      </c>
      <c r="H841" s="21">
        <f t="shared" si="41"/>
        <v>-4.7325040946138951E-3</v>
      </c>
      <c r="I841" s="30">
        <f t="shared" si="39"/>
        <v>-4.7325040946138951E-3</v>
      </c>
      <c r="S841" s="37">
        <v>1709.670044</v>
      </c>
      <c r="T841" s="30">
        <f t="shared" si="40"/>
        <v>1.6391141885906207E-3</v>
      </c>
    </row>
    <row r="842" spans="1:20">
      <c r="A842" s="14">
        <v>42102</v>
      </c>
      <c r="B842" s="13">
        <v>152.229996</v>
      </c>
      <c r="C842" s="13">
        <v>152.66999799999999</v>
      </c>
      <c r="D842" s="13">
        <v>151.19000199999999</v>
      </c>
      <c r="E842" s="13">
        <v>152</v>
      </c>
      <c r="F842" s="13">
        <v>1483000</v>
      </c>
      <c r="G842" s="13">
        <v>149.06813299999999</v>
      </c>
      <c r="H842" s="21">
        <f t="shared" si="41"/>
        <v>1.448426891918607E-3</v>
      </c>
      <c r="I842" s="30">
        <f t="shared" si="39"/>
        <v>1.448426891918607E-3</v>
      </c>
      <c r="S842" s="37">
        <v>1706.869995</v>
      </c>
      <c r="T842" s="30">
        <f t="shared" si="40"/>
        <v>1.2462588439829694E-2</v>
      </c>
    </row>
    <row r="843" spans="1:20">
      <c r="A843" s="14">
        <v>42103</v>
      </c>
      <c r="B843" s="13">
        <v>150.570007</v>
      </c>
      <c r="C843" s="13">
        <v>151</v>
      </c>
      <c r="D843" s="13">
        <v>148.270004</v>
      </c>
      <c r="E843" s="13">
        <v>148.80999800000001</v>
      </c>
      <c r="F843" s="13">
        <v>3401800</v>
      </c>
      <c r="G843" s="13">
        <v>145.939661</v>
      </c>
      <c r="H843" s="21">
        <f t="shared" si="41"/>
        <v>-2.1210214424111262E-2</v>
      </c>
      <c r="I843" s="30">
        <f t="shared" si="39"/>
        <v>-2.1210214424111262E-2</v>
      </c>
      <c r="S843" s="37">
        <v>1685.7299800000001</v>
      </c>
      <c r="T843" s="30">
        <f t="shared" si="40"/>
        <v>-1.3641883113869047E-4</v>
      </c>
    </row>
    <row r="844" spans="1:20">
      <c r="A844" s="14">
        <v>42104</v>
      </c>
      <c r="B844" s="13">
        <v>149.39999399999999</v>
      </c>
      <c r="C844" s="13">
        <v>150.029999</v>
      </c>
      <c r="D844" s="13">
        <v>148.61999499999999</v>
      </c>
      <c r="E844" s="13">
        <v>149.63999899999999</v>
      </c>
      <c r="F844" s="13">
        <v>1572900</v>
      </c>
      <c r="G844" s="13">
        <v>146.75365300000001</v>
      </c>
      <c r="H844" s="21">
        <f t="shared" si="41"/>
        <v>5.562095610642262E-3</v>
      </c>
      <c r="I844" s="30">
        <f t="shared" si="39"/>
        <v>5.562095610642262E-3</v>
      </c>
      <c r="S844" s="37">
        <v>1685.959961</v>
      </c>
      <c r="T844" s="30">
        <f t="shared" si="40"/>
        <v>3.7374715485425335E-4</v>
      </c>
    </row>
    <row r="845" spans="1:20">
      <c r="A845" s="14">
        <v>42107</v>
      </c>
      <c r="B845" s="13">
        <v>149.44000199999999</v>
      </c>
      <c r="C845" s="13">
        <v>150.33999600000001</v>
      </c>
      <c r="D845" s="13">
        <v>148.929993</v>
      </c>
      <c r="E845" s="13">
        <v>149.020004</v>
      </c>
      <c r="F845" s="13">
        <v>1120200</v>
      </c>
      <c r="G845" s="13">
        <v>146.14561699999999</v>
      </c>
      <c r="H845" s="21">
        <f t="shared" si="41"/>
        <v>-4.1518497020234134E-3</v>
      </c>
      <c r="I845" s="30">
        <f t="shared" si="39"/>
        <v>-4.1518497020234134E-3</v>
      </c>
      <c r="S845" s="37">
        <v>1685.329956</v>
      </c>
      <c r="T845" s="30">
        <f t="shared" si="40"/>
        <v>-3.7430339630484658E-3</v>
      </c>
    </row>
    <row r="846" spans="1:20">
      <c r="A846" s="14">
        <v>42108</v>
      </c>
      <c r="B846" s="13">
        <v>149</v>
      </c>
      <c r="C846" s="13">
        <v>150.10000600000001</v>
      </c>
      <c r="D846" s="13">
        <v>147.720001</v>
      </c>
      <c r="E846" s="13">
        <v>149.520004</v>
      </c>
      <c r="F846" s="13">
        <v>1540800</v>
      </c>
      <c r="G846" s="13">
        <v>146.63597300000001</v>
      </c>
      <c r="H846" s="21">
        <f t="shared" si="41"/>
        <v>3.3496399721471733E-3</v>
      </c>
      <c r="I846" s="30">
        <f t="shared" si="39"/>
        <v>3.3496399721471733E-3</v>
      </c>
      <c r="S846" s="37">
        <v>1691.650024</v>
      </c>
      <c r="T846" s="30">
        <f t="shared" si="40"/>
        <v>8.2795119314081199E-4</v>
      </c>
    </row>
    <row r="847" spans="1:20">
      <c r="A847" s="14">
        <v>42109</v>
      </c>
      <c r="B847" s="13">
        <v>149.58000200000001</v>
      </c>
      <c r="C847" s="13">
        <v>150.66999799999999</v>
      </c>
      <c r="D847" s="13">
        <v>149.050003</v>
      </c>
      <c r="E847" s="13">
        <v>149.070007</v>
      </c>
      <c r="F847" s="13">
        <v>1404700</v>
      </c>
      <c r="G847" s="13">
        <v>146.19465600000001</v>
      </c>
      <c r="H847" s="21">
        <f t="shared" si="41"/>
        <v>-3.0141473630943289E-3</v>
      </c>
      <c r="I847" s="30">
        <f t="shared" si="39"/>
        <v>-3.0141473630943289E-3</v>
      </c>
      <c r="S847" s="37">
        <v>1690.25</v>
      </c>
      <c r="T847" s="30">
        <f t="shared" si="40"/>
        <v>2.5532102261524472E-3</v>
      </c>
    </row>
    <row r="848" spans="1:20">
      <c r="A848" s="14">
        <v>42110</v>
      </c>
      <c r="B848" s="13">
        <v>148.759995</v>
      </c>
      <c r="C848" s="13">
        <v>148.89999399999999</v>
      </c>
      <c r="D848" s="13">
        <v>146.91000399999999</v>
      </c>
      <c r="E848" s="13">
        <v>147.11000100000001</v>
      </c>
      <c r="F848" s="13">
        <v>2680600</v>
      </c>
      <c r="G848" s="13">
        <v>144.27245500000001</v>
      </c>
      <c r="H848" s="21">
        <f t="shared" si="41"/>
        <v>-1.3235433462346341E-2</v>
      </c>
      <c r="I848" s="30">
        <f t="shared" si="39"/>
        <v>-1.3235433462346341E-2</v>
      </c>
      <c r="S848" s="37">
        <v>1685.9399410000001</v>
      </c>
      <c r="T848" s="30">
        <f t="shared" si="40"/>
        <v>-3.8185031784132798E-3</v>
      </c>
    </row>
    <row r="849" spans="1:20">
      <c r="A849" s="14">
        <v>42111</v>
      </c>
      <c r="B849" s="13">
        <v>146.58000200000001</v>
      </c>
      <c r="C849" s="13">
        <v>146.729996</v>
      </c>
      <c r="D849" s="13">
        <v>143.10000600000001</v>
      </c>
      <c r="E849" s="13">
        <v>144.570007</v>
      </c>
      <c r="F849" s="13">
        <v>4369300</v>
      </c>
      <c r="G849" s="13">
        <v>141.781454</v>
      </c>
      <c r="H849" s="21">
        <f t="shared" si="41"/>
        <v>-1.7416744818250597E-2</v>
      </c>
      <c r="I849" s="30">
        <f t="shared" si="39"/>
        <v>-1.7416744818250597E-2</v>
      </c>
      <c r="S849" s="37">
        <v>1692.3900149999999</v>
      </c>
      <c r="T849" s="30">
        <f t="shared" si="40"/>
        <v>-1.8536534855123367E-3</v>
      </c>
    </row>
    <row r="850" spans="1:20">
      <c r="A850" s="14">
        <v>42114</v>
      </c>
      <c r="B850" s="13">
        <v>146.64999399999999</v>
      </c>
      <c r="C850" s="13">
        <v>147.25</v>
      </c>
      <c r="D850" s="13">
        <v>145.75</v>
      </c>
      <c r="E850" s="13">
        <v>146.30999800000001</v>
      </c>
      <c r="F850" s="13">
        <v>2881900</v>
      </c>
      <c r="G850" s="13">
        <v>143.48788300000001</v>
      </c>
      <c r="H850" s="21">
        <f t="shared" si="41"/>
        <v>1.1963776910672949E-2</v>
      </c>
      <c r="I850" s="30">
        <f t="shared" si="39"/>
        <v>1.1963776910672949E-2</v>
      </c>
      <c r="S850" s="37">
        <v>1695.530029</v>
      </c>
      <c r="T850" s="30">
        <f t="shared" si="40"/>
        <v>2.0309622611414751E-3</v>
      </c>
    </row>
    <row r="851" spans="1:20">
      <c r="A851" s="14">
        <v>42115</v>
      </c>
      <c r="B851" s="13">
        <v>146.979996</v>
      </c>
      <c r="C851" s="13">
        <v>148.08000200000001</v>
      </c>
      <c r="D851" s="13">
        <v>146.60000600000001</v>
      </c>
      <c r="E851" s="13">
        <v>147.33999600000001</v>
      </c>
      <c r="F851" s="13">
        <v>1616700</v>
      </c>
      <c r="G851" s="13">
        <v>144.49801400000001</v>
      </c>
      <c r="H851" s="21">
        <f t="shared" si="41"/>
        <v>7.0151709032908226E-3</v>
      </c>
      <c r="I851" s="30">
        <f t="shared" si="39"/>
        <v>7.0151709032908226E-3</v>
      </c>
      <c r="S851" s="37">
        <v>1692.089966</v>
      </c>
      <c r="T851" s="30">
        <f t="shared" si="40"/>
        <v>1.6087557552058895E-3</v>
      </c>
    </row>
    <row r="852" spans="1:20">
      <c r="A852" s="14">
        <v>42116</v>
      </c>
      <c r="B852" s="13">
        <v>147.929993</v>
      </c>
      <c r="C852" s="13">
        <v>147.929993</v>
      </c>
      <c r="D852" s="13">
        <v>146.279999</v>
      </c>
      <c r="E852" s="13">
        <v>146.979996</v>
      </c>
      <c r="F852" s="13">
        <v>1423500</v>
      </c>
      <c r="G852" s="13">
        <v>144.14495700000001</v>
      </c>
      <c r="H852" s="21">
        <f t="shared" si="41"/>
        <v>-2.4463244322173406E-3</v>
      </c>
      <c r="I852" s="30">
        <f t="shared" si="39"/>
        <v>-2.4463244322173406E-3</v>
      </c>
      <c r="S852" s="37">
        <v>1689.369995</v>
      </c>
      <c r="T852" s="30">
        <f t="shared" si="40"/>
        <v>5.0203417495381028E-3</v>
      </c>
    </row>
    <row r="853" spans="1:20">
      <c r="A853" s="14">
        <v>42117</v>
      </c>
      <c r="B853" s="13">
        <v>146.60000600000001</v>
      </c>
      <c r="C853" s="13">
        <v>147.949997</v>
      </c>
      <c r="D853" s="13">
        <v>146.270004</v>
      </c>
      <c r="E853" s="13">
        <v>147.300003</v>
      </c>
      <c r="F853" s="13">
        <v>1351800</v>
      </c>
      <c r="G853" s="13">
        <v>144.45879199999999</v>
      </c>
      <c r="H853" s="21">
        <f t="shared" si="41"/>
        <v>2.174851330172518E-3</v>
      </c>
      <c r="I853" s="30">
        <f t="shared" si="39"/>
        <v>2.174851330172518E-3</v>
      </c>
      <c r="S853" s="37">
        <v>1680.910034</v>
      </c>
      <c r="T853" s="30">
        <f t="shared" si="40"/>
        <v>2.7702064016788992E-3</v>
      </c>
    </row>
    <row r="854" spans="1:20">
      <c r="A854" s="14">
        <v>42118</v>
      </c>
      <c r="B854" s="13">
        <v>147.33000200000001</v>
      </c>
      <c r="C854" s="13">
        <v>148.39999399999999</v>
      </c>
      <c r="D854" s="13">
        <v>146.86999499999999</v>
      </c>
      <c r="E854" s="13">
        <v>148.11999499999999</v>
      </c>
      <c r="F854" s="13">
        <v>1421100</v>
      </c>
      <c r="G854" s="13">
        <v>145.262968</v>
      </c>
      <c r="H854" s="21">
        <f t="shared" si="41"/>
        <v>5.5513818861674608E-3</v>
      </c>
      <c r="I854" s="30">
        <f t="shared" si="39"/>
        <v>5.5513818861674608E-3</v>
      </c>
      <c r="S854" s="37">
        <v>1676.26001</v>
      </c>
      <c r="T854" s="30">
        <f t="shared" si="40"/>
        <v>-3.7156552778868628E-3</v>
      </c>
    </row>
    <row r="855" spans="1:20">
      <c r="A855" s="14">
        <v>42121</v>
      </c>
      <c r="B855" s="13">
        <v>148.300003</v>
      </c>
      <c r="C855" s="13">
        <v>148.509995</v>
      </c>
      <c r="D855" s="13">
        <v>146.86000100000001</v>
      </c>
      <c r="E855" s="13">
        <v>146.96000699999999</v>
      </c>
      <c r="F855" s="13">
        <v>1717000</v>
      </c>
      <c r="G855" s="13">
        <v>144.12535399999999</v>
      </c>
      <c r="H855" s="21">
        <f t="shared" si="41"/>
        <v>-7.8622375101032125E-3</v>
      </c>
      <c r="I855" s="30">
        <f t="shared" si="39"/>
        <v>-7.8622375101032125E-3</v>
      </c>
      <c r="S855" s="37">
        <v>1682.5</v>
      </c>
      <c r="T855" s="30">
        <f t="shared" si="40"/>
        <v>1.373935393344048E-3</v>
      </c>
    </row>
    <row r="856" spans="1:20">
      <c r="A856" s="14">
        <v>42122</v>
      </c>
      <c r="B856" s="13">
        <v>146.88999899999999</v>
      </c>
      <c r="C856" s="13">
        <v>147.19000199999999</v>
      </c>
      <c r="D856" s="13">
        <v>146.050003</v>
      </c>
      <c r="E856" s="13">
        <v>146.61000100000001</v>
      </c>
      <c r="F856" s="13">
        <v>1302100</v>
      </c>
      <c r="G856" s="13">
        <v>143.78209899999999</v>
      </c>
      <c r="H856" s="21">
        <f t="shared" si="41"/>
        <v>-2.3844826458084105E-3</v>
      </c>
      <c r="I856" s="30">
        <f t="shared" si="39"/>
        <v>-2.3844826458084105E-3</v>
      </c>
      <c r="S856" s="37">
        <v>1680.1899410000001</v>
      </c>
      <c r="T856" s="30">
        <f t="shared" si="40"/>
        <v>3.0817296989934157E-3</v>
      </c>
    </row>
    <row r="857" spans="1:20">
      <c r="A857" s="14">
        <v>42123</v>
      </c>
      <c r="B857" s="13">
        <v>145.88000500000001</v>
      </c>
      <c r="C857" s="13">
        <v>146.25</v>
      </c>
      <c r="D857" s="13">
        <v>143.86999499999999</v>
      </c>
      <c r="E857" s="13">
        <v>144.46000699999999</v>
      </c>
      <c r="F857" s="13">
        <v>1719000</v>
      </c>
      <c r="G857" s="13">
        <v>142.061159</v>
      </c>
      <c r="H857" s="21">
        <f t="shared" si="41"/>
        <v>-1.2041290080661933E-2</v>
      </c>
      <c r="I857" s="30">
        <f t="shared" si="39"/>
        <v>-1.2041290080661933E-2</v>
      </c>
      <c r="S857" s="37">
        <v>1675.0200199999999</v>
      </c>
      <c r="T857" s="30">
        <f t="shared" si="40"/>
        <v>1.3463213116111398E-2</v>
      </c>
    </row>
    <row r="858" spans="1:20">
      <c r="A858" s="14">
        <v>42124</v>
      </c>
      <c r="B858" s="13">
        <v>143.85000600000001</v>
      </c>
      <c r="C858" s="13">
        <v>144.89999399999999</v>
      </c>
      <c r="D858" s="13">
        <v>142.53999300000001</v>
      </c>
      <c r="E858" s="13">
        <v>143.050003</v>
      </c>
      <c r="F858" s="13">
        <v>2523200</v>
      </c>
      <c r="G858" s="13">
        <v>140.67456999999999</v>
      </c>
      <c r="H858" s="21">
        <f t="shared" si="41"/>
        <v>-9.8084534372338012E-3</v>
      </c>
      <c r="I858" s="30">
        <f t="shared" si="39"/>
        <v>-9.8084534372338012E-3</v>
      </c>
      <c r="S858" s="37">
        <v>1652.619995</v>
      </c>
      <c r="T858" s="30">
        <f t="shared" si="40"/>
        <v>1.8157606866144437E-4</v>
      </c>
    </row>
    <row r="859" spans="1:20">
      <c r="A859" s="14">
        <v>42125</v>
      </c>
      <c r="B859" s="13">
        <v>143.46000699999999</v>
      </c>
      <c r="C859" s="13">
        <v>145.740005</v>
      </c>
      <c r="D859" s="13">
        <v>143.220001</v>
      </c>
      <c r="E859" s="13">
        <v>145.38999899999999</v>
      </c>
      <c r="F859" s="13">
        <v>1504700</v>
      </c>
      <c r="G859" s="13">
        <v>142.97570899999999</v>
      </c>
      <c r="H859" s="21">
        <f t="shared" si="41"/>
        <v>1.6225540074268109E-2</v>
      </c>
      <c r="I859" s="30">
        <f t="shared" si="39"/>
        <v>1.6225540074268109E-2</v>
      </c>
      <c r="S859" s="37">
        <v>1652.3199460000001</v>
      </c>
      <c r="T859" s="30">
        <f t="shared" si="40"/>
        <v>7.2036617218204386E-3</v>
      </c>
    </row>
    <row r="860" spans="1:20">
      <c r="A860" s="14">
        <v>42128</v>
      </c>
      <c r="B860" s="13">
        <v>145.38999899999999</v>
      </c>
      <c r="C860" s="13">
        <v>146.21000699999999</v>
      </c>
      <c r="D860" s="13">
        <v>144.61000100000001</v>
      </c>
      <c r="E860" s="13">
        <v>145.75</v>
      </c>
      <c r="F860" s="13">
        <v>1288800</v>
      </c>
      <c r="G860" s="13">
        <v>143.32973200000001</v>
      </c>
      <c r="H860" s="21">
        <f t="shared" si="41"/>
        <v>2.4730454244657057E-3</v>
      </c>
      <c r="I860" s="30">
        <f t="shared" si="39"/>
        <v>2.4730454244657057E-3</v>
      </c>
      <c r="S860" s="37">
        <v>1640.459961</v>
      </c>
      <c r="T860" s="30">
        <f t="shared" si="40"/>
        <v>5.2378050365023488E-3</v>
      </c>
    </row>
    <row r="861" spans="1:20">
      <c r="A861" s="14">
        <v>42129</v>
      </c>
      <c r="B861" s="13">
        <v>145.11999499999999</v>
      </c>
      <c r="C861" s="13">
        <v>145.740005</v>
      </c>
      <c r="D861" s="13">
        <v>144.28999300000001</v>
      </c>
      <c r="E861" s="13">
        <v>144.5</v>
      </c>
      <c r="F861" s="13">
        <v>1769600</v>
      </c>
      <c r="G861" s="13">
        <v>142.10048900000001</v>
      </c>
      <c r="H861" s="21">
        <f t="shared" si="41"/>
        <v>-8.6133177867520547E-3</v>
      </c>
      <c r="I861" s="30">
        <f t="shared" si="39"/>
        <v>-8.6133177867520547E-3</v>
      </c>
      <c r="S861" s="37">
        <v>1631.8900149999999</v>
      </c>
      <c r="T861" s="30">
        <f t="shared" si="40"/>
        <v>1.0150046029892097E-2</v>
      </c>
    </row>
    <row r="862" spans="1:20">
      <c r="A862" s="14">
        <v>42130</v>
      </c>
      <c r="B862" s="13">
        <v>145.35000600000001</v>
      </c>
      <c r="C862" s="13">
        <v>145.83999600000001</v>
      </c>
      <c r="D862" s="13">
        <v>144.009995</v>
      </c>
      <c r="E862" s="13">
        <v>144.770004</v>
      </c>
      <c r="F862" s="13">
        <v>1737300</v>
      </c>
      <c r="G862" s="13">
        <v>142.36600899999999</v>
      </c>
      <c r="H862" s="21">
        <f t="shared" si="41"/>
        <v>1.8667933058997169E-3</v>
      </c>
      <c r="I862" s="30">
        <f t="shared" si="39"/>
        <v>1.8667933058997169E-3</v>
      </c>
      <c r="S862" s="37">
        <v>1615.410034</v>
      </c>
      <c r="T862" s="30">
        <f t="shared" si="40"/>
        <v>8.2370781722355968E-4</v>
      </c>
    </row>
    <row r="863" spans="1:20">
      <c r="A863" s="14">
        <v>42131</v>
      </c>
      <c r="B863" s="13">
        <v>144.520004</v>
      </c>
      <c r="C863" s="13">
        <v>145.61000100000001</v>
      </c>
      <c r="D863" s="13">
        <v>144.009995</v>
      </c>
      <c r="E863" s="13">
        <v>144.55999800000001</v>
      </c>
      <c r="F863" s="13">
        <v>2564500</v>
      </c>
      <c r="G863" s="13">
        <v>142.15949000000001</v>
      </c>
      <c r="H863" s="21">
        <f t="shared" si="41"/>
        <v>-1.4516733086717237E-3</v>
      </c>
      <c r="I863" s="30">
        <f t="shared" si="39"/>
        <v>-1.4516733086717237E-3</v>
      </c>
      <c r="S863" s="37">
        <v>1614.079956</v>
      </c>
      <c r="T863" s="30">
        <f t="shared" si="40"/>
        <v>-5.4505676263308595E-4</v>
      </c>
    </row>
    <row r="864" spans="1:20">
      <c r="A864" s="14">
        <v>42132</v>
      </c>
      <c r="B864" s="13">
        <v>146</v>
      </c>
      <c r="C864" s="13">
        <v>147.55999800000001</v>
      </c>
      <c r="D864" s="13">
        <v>145.800003</v>
      </c>
      <c r="E864" s="13">
        <v>145.88000500000001</v>
      </c>
      <c r="F864" s="13">
        <v>1728700</v>
      </c>
      <c r="G864" s="13">
        <v>143.45757800000001</v>
      </c>
      <c r="H864" s="21">
        <f t="shared" si="41"/>
        <v>9.0897714680717966E-3</v>
      </c>
      <c r="I864" s="30">
        <f t="shared" si="39"/>
        <v>9.0897714680717966E-3</v>
      </c>
      <c r="S864" s="37">
        <v>1614.959961</v>
      </c>
      <c r="T864" s="30">
        <f t="shared" si="40"/>
        <v>5.3891998329119659E-3</v>
      </c>
    </row>
    <row r="865" spans="1:20">
      <c r="A865" s="14">
        <v>42135</v>
      </c>
      <c r="B865" s="13">
        <v>145.53999300000001</v>
      </c>
      <c r="C865" s="13">
        <v>146.33000200000001</v>
      </c>
      <c r="D865" s="13">
        <v>144.199997</v>
      </c>
      <c r="E865" s="13">
        <v>144.270004</v>
      </c>
      <c r="F865" s="13">
        <v>1905800</v>
      </c>
      <c r="G865" s="13">
        <v>141.874312</v>
      </c>
      <c r="H865" s="21">
        <f t="shared" si="41"/>
        <v>-1.1097828916296319E-2</v>
      </c>
      <c r="I865" s="30">
        <f t="shared" si="39"/>
        <v>-1.1097828916296319E-2</v>
      </c>
      <c r="S865" s="37">
        <v>1606.280029</v>
      </c>
      <c r="T865" s="30">
        <f t="shared" si="40"/>
        <v>-4.2987890587464486E-3</v>
      </c>
    </row>
    <row r="866" spans="1:20">
      <c r="A866" s="14">
        <v>42136</v>
      </c>
      <c r="B866" s="13">
        <v>144</v>
      </c>
      <c r="C866" s="13">
        <v>145</v>
      </c>
      <c r="D866" s="13">
        <v>143.41999799999999</v>
      </c>
      <c r="E866" s="13">
        <v>144.070007</v>
      </c>
      <c r="F866" s="13">
        <v>1923900</v>
      </c>
      <c r="G866" s="13">
        <v>141.67763600000001</v>
      </c>
      <c r="H866" s="21">
        <f t="shared" si="41"/>
        <v>-1.3872310377528094E-3</v>
      </c>
      <c r="I866" s="30">
        <f t="shared" si="39"/>
        <v>-1.3872310377528094E-3</v>
      </c>
      <c r="S866" s="37">
        <v>1613.1999510000001</v>
      </c>
      <c r="T866" s="30">
        <f t="shared" si="40"/>
        <v>6.180691047567341E-3</v>
      </c>
    </row>
    <row r="867" spans="1:20">
      <c r="A867" s="14">
        <v>42137</v>
      </c>
      <c r="B867" s="13">
        <v>143.88000500000001</v>
      </c>
      <c r="C867" s="13">
        <v>145.28999300000001</v>
      </c>
      <c r="D867" s="13">
        <v>142.720001</v>
      </c>
      <c r="E867" s="13">
        <v>143.240005</v>
      </c>
      <c r="F867" s="13">
        <v>2135900</v>
      </c>
      <c r="G867" s="13">
        <v>140.86141699999999</v>
      </c>
      <c r="H867" s="21">
        <f t="shared" si="41"/>
        <v>-5.7777589466039489E-3</v>
      </c>
      <c r="I867" s="30">
        <f t="shared" si="39"/>
        <v>-5.7777589466039489E-3</v>
      </c>
      <c r="S867" s="37">
        <v>1603.26001</v>
      </c>
      <c r="T867" s="30">
        <f t="shared" si="40"/>
        <v>9.5447899993218819E-3</v>
      </c>
    </row>
    <row r="868" spans="1:20">
      <c r="A868" s="14">
        <v>42138</v>
      </c>
      <c r="B868" s="13">
        <v>144.13000500000001</v>
      </c>
      <c r="C868" s="13">
        <v>144.13000500000001</v>
      </c>
      <c r="D868" s="13">
        <v>141.529999</v>
      </c>
      <c r="E868" s="13">
        <v>142.60000600000001</v>
      </c>
      <c r="F868" s="13">
        <v>3023400</v>
      </c>
      <c r="G868" s="13">
        <v>140.232045</v>
      </c>
      <c r="H868" s="21">
        <f t="shared" si="41"/>
        <v>-4.4780340833515692E-3</v>
      </c>
      <c r="I868" s="30">
        <f t="shared" si="39"/>
        <v>-4.4780340833515692E-3</v>
      </c>
      <c r="S868" s="37">
        <v>1588.030029</v>
      </c>
      <c r="T868" s="30">
        <f t="shared" si="40"/>
        <v>9.4524562581309868E-3</v>
      </c>
    </row>
    <row r="869" spans="1:20">
      <c r="A869" s="14">
        <v>42139</v>
      </c>
      <c r="B869" s="13">
        <v>143.220001</v>
      </c>
      <c r="C869" s="13">
        <v>144.96000699999999</v>
      </c>
      <c r="D869" s="13">
        <v>142.740005</v>
      </c>
      <c r="E869" s="13">
        <v>144.83000200000001</v>
      </c>
      <c r="F869" s="13">
        <v>2357000</v>
      </c>
      <c r="G869" s="13">
        <v>142.42500999999999</v>
      </c>
      <c r="H869" s="21">
        <f t="shared" si="41"/>
        <v>1.55171007618556E-2</v>
      </c>
      <c r="I869" s="30">
        <f t="shared" si="39"/>
        <v>1.55171007618556E-2</v>
      </c>
      <c r="S869" s="37">
        <v>1573.089966</v>
      </c>
      <c r="T869" s="30">
        <f t="shared" si="40"/>
        <v>-1.2219369026923953E-2</v>
      </c>
    </row>
    <row r="870" spans="1:20">
      <c r="A870" s="14">
        <v>42142</v>
      </c>
      <c r="B870" s="13">
        <v>144.740005</v>
      </c>
      <c r="C870" s="13">
        <v>145.28999300000001</v>
      </c>
      <c r="D870" s="13">
        <v>144.050003</v>
      </c>
      <c r="E870" s="13">
        <v>145.05999800000001</v>
      </c>
      <c r="F870" s="13">
        <v>1451700</v>
      </c>
      <c r="G870" s="13">
        <v>142.65118699999999</v>
      </c>
      <c r="H870" s="21">
        <f t="shared" si="41"/>
        <v>1.5867831115849767E-3</v>
      </c>
      <c r="I870" s="30">
        <f t="shared" si="39"/>
        <v>1.5867831115849767E-3</v>
      </c>
      <c r="S870" s="37">
        <v>1592.4300539999999</v>
      </c>
      <c r="T870" s="30">
        <f t="shared" si="40"/>
        <v>2.666219490842604E-3</v>
      </c>
    </row>
    <row r="871" spans="1:20">
      <c r="A871" s="14">
        <v>42143</v>
      </c>
      <c r="B871" s="13">
        <v>144.80999800000001</v>
      </c>
      <c r="C871" s="13">
        <v>145.5</v>
      </c>
      <c r="D871" s="13">
        <v>144.30999800000001</v>
      </c>
      <c r="E871" s="13">
        <v>144.740005</v>
      </c>
      <c r="F871" s="13">
        <v>1332700</v>
      </c>
      <c r="G871" s="13">
        <v>142.33650900000001</v>
      </c>
      <c r="H871" s="21">
        <f t="shared" si="41"/>
        <v>-2.2083629034066843E-3</v>
      </c>
      <c r="I871" s="30">
        <f t="shared" si="39"/>
        <v>-2.2083629034066843E-3</v>
      </c>
      <c r="S871" s="37">
        <v>1588.1899410000001</v>
      </c>
      <c r="T871" s="30">
        <f t="shared" si="40"/>
        <v>-2.5328424825547896E-2</v>
      </c>
    </row>
    <row r="872" spans="1:20">
      <c r="A872" s="14">
        <v>42144</v>
      </c>
      <c r="B872" s="13">
        <v>145.05999800000001</v>
      </c>
      <c r="C872" s="13">
        <v>145.05999800000001</v>
      </c>
      <c r="D872" s="13">
        <v>143.259995</v>
      </c>
      <c r="E872" s="13">
        <v>143.490005</v>
      </c>
      <c r="F872" s="13">
        <v>1640900</v>
      </c>
      <c r="G872" s="13">
        <v>141.10726600000001</v>
      </c>
      <c r="H872" s="21">
        <f t="shared" si="41"/>
        <v>-8.6736828607633324E-3</v>
      </c>
      <c r="I872" s="30">
        <f t="shared" si="39"/>
        <v>-8.6736828607633324E-3</v>
      </c>
      <c r="S872" s="37">
        <v>1628.9300539999999</v>
      </c>
      <c r="T872" s="30">
        <f t="shared" si="40"/>
        <v>-1.3948301396968838E-2</v>
      </c>
    </row>
    <row r="873" spans="1:20">
      <c r="A873" s="14">
        <v>42145</v>
      </c>
      <c r="B873" s="13">
        <v>143.36999499999999</v>
      </c>
      <c r="C873" s="13">
        <v>144.58999600000001</v>
      </c>
      <c r="D873" s="13">
        <v>142.85000600000001</v>
      </c>
      <c r="E873" s="13">
        <v>143.94000199999999</v>
      </c>
      <c r="F873" s="13">
        <v>1539400</v>
      </c>
      <c r="G873" s="13">
        <v>141.54979</v>
      </c>
      <c r="H873" s="21">
        <f t="shared" si="41"/>
        <v>3.1311750558353762E-3</v>
      </c>
      <c r="I873" s="30">
        <f t="shared" si="39"/>
        <v>3.1311750558353762E-3</v>
      </c>
      <c r="S873" s="37">
        <v>1651.8100589999999</v>
      </c>
      <c r="T873" s="30">
        <f t="shared" si="40"/>
        <v>7.760963712857687E-3</v>
      </c>
    </row>
    <row r="874" spans="1:20">
      <c r="A874" s="14">
        <v>42146</v>
      </c>
      <c r="B874" s="13">
        <v>143.89999399999999</v>
      </c>
      <c r="C874" s="13">
        <v>144.759995</v>
      </c>
      <c r="D874" s="13">
        <v>143.39999399999999</v>
      </c>
      <c r="E874" s="13">
        <v>143.679993</v>
      </c>
      <c r="F874" s="13">
        <v>1189500</v>
      </c>
      <c r="G874" s="13">
        <v>141.29409799999999</v>
      </c>
      <c r="H874" s="21">
        <f t="shared" si="41"/>
        <v>-1.8080084491874633E-3</v>
      </c>
      <c r="I874" s="30">
        <f t="shared" si="39"/>
        <v>-1.8080084491874633E-3</v>
      </c>
      <c r="S874" s="37">
        <v>1639.040039</v>
      </c>
      <c r="T874" s="30">
        <f t="shared" si="40"/>
        <v>7.5388758127373761E-3</v>
      </c>
    </row>
    <row r="875" spans="1:20">
      <c r="A875" s="14">
        <v>42150</v>
      </c>
      <c r="B875" s="13">
        <v>144.08000200000001</v>
      </c>
      <c r="C875" s="13">
        <v>144.41000399999999</v>
      </c>
      <c r="D875" s="13">
        <v>143.08000200000001</v>
      </c>
      <c r="E875" s="13">
        <v>143.25</v>
      </c>
      <c r="F875" s="13">
        <v>2477400</v>
      </c>
      <c r="G875" s="13">
        <v>140.87124600000001</v>
      </c>
      <c r="H875" s="21">
        <f t="shared" si="41"/>
        <v>-2.9971952653846446E-3</v>
      </c>
      <c r="I875" s="30">
        <f t="shared" si="39"/>
        <v>-2.9971952653846446E-3</v>
      </c>
      <c r="S875" s="37">
        <v>1626.7299800000001</v>
      </c>
      <c r="T875" s="30">
        <f t="shared" si="40"/>
        <v>-5.902401135768549E-3</v>
      </c>
    </row>
    <row r="876" spans="1:20">
      <c r="A876" s="14">
        <v>42151</v>
      </c>
      <c r="B876" s="13">
        <v>143.63000500000001</v>
      </c>
      <c r="C876" s="13">
        <v>145.63999899999999</v>
      </c>
      <c r="D876" s="13">
        <v>143.11000100000001</v>
      </c>
      <c r="E876" s="13">
        <v>145.41999799999999</v>
      </c>
      <c r="F876" s="13">
        <v>2954100</v>
      </c>
      <c r="G876" s="13">
        <v>143.00521000000001</v>
      </c>
      <c r="H876" s="21">
        <f t="shared" si="41"/>
        <v>1.5034738895127296E-2</v>
      </c>
      <c r="I876" s="30">
        <f t="shared" si="39"/>
        <v>1.5034738895127296E-2</v>
      </c>
      <c r="S876" s="37">
        <v>1636.3599850000001</v>
      </c>
      <c r="T876" s="30">
        <f t="shared" si="40"/>
        <v>1.4676068591821044E-2</v>
      </c>
    </row>
    <row r="877" spans="1:20">
      <c r="A877" s="14">
        <v>42152</v>
      </c>
      <c r="B877" s="13">
        <v>144.320007</v>
      </c>
      <c r="C877" s="13">
        <v>145.970001</v>
      </c>
      <c r="D877" s="13">
        <v>143.16000399999999</v>
      </c>
      <c r="E877" s="13">
        <v>144.259995</v>
      </c>
      <c r="F877" s="13">
        <v>3206200</v>
      </c>
      <c r="G877" s="13">
        <v>141.86446799999999</v>
      </c>
      <c r="H877" s="21">
        <f t="shared" si="41"/>
        <v>-8.0089120437275823E-3</v>
      </c>
      <c r="I877" s="30">
        <f t="shared" si="39"/>
        <v>-8.0089120437275823E-3</v>
      </c>
      <c r="S877" s="37">
        <v>1612.5200199999999</v>
      </c>
      <c r="T877" s="30">
        <f t="shared" si="40"/>
        <v>-8.404776689422239E-3</v>
      </c>
    </row>
    <row r="878" spans="1:20">
      <c r="A878" s="14">
        <v>42153</v>
      </c>
      <c r="B878" s="13">
        <v>143.779999</v>
      </c>
      <c r="C878" s="13">
        <v>143.949997</v>
      </c>
      <c r="D878" s="13">
        <v>141.770004</v>
      </c>
      <c r="E878" s="13">
        <v>142.58999600000001</v>
      </c>
      <c r="F878" s="13">
        <v>3027100</v>
      </c>
      <c r="G878" s="13">
        <v>140.22220200000001</v>
      </c>
      <c r="H878" s="21">
        <f t="shared" si="41"/>
        <v>-1.1643829569529153E-2</v>
      </c>
      <c r="I878" s="30">
        <f t="shared" si="39"/>
        <v>-1.1643829569529153E-2</v>
      </c>
      <c r="S878" s="37">
        <v>1626.130005</v>
      </c>
      <c r="T878" s="30">
        <f t="shared" si="40"/>
        <v>-1.0205264360045457E-2</v>
      </c>
    </row>
    <row r="879" spans="1:20">
      <c r="A879" s="14">
        <v>42156</v>
      </c>
      <c r="B879" s="13">
        <v>143.050003</v>
      </c>
      <c r="C879" s="13">
        <v>143.25</v>
      </c>
      <c r="D879" s="13">
        <v>141.89999399999999</v>
      </c>
      <c r="E879" s="13">
        <v>142.38999899999999</v>
      </c>
      <c r="F879" s="13">
        <v>2182700</v>
      </c>
      <c r="G879" s="13">
        <v>140.02552600000001</v>
      </c>
      <c r="H879" s="21">
        <f t="shared" si="41"/>
        <v>-1.4035869884986632E-3</v>
      </c>
      <c r="I879" s="30">
        <f t="shared" si="39"/>
        <v>-1.4035869884986632E-3</v>
      </c>
      <c r="S879" s="37">
        <v>1642.8100589999999</v>
      </c>
      <c r="T879" s="30">
        <f t="shared" si="40"/>
        <v>-3.4687342765627843E-4</v>
      </c>
    </row>
    <row r="880" spans="1:20">
      <c r="A880" s="14">
        <v>42157</v>
      </c>
      <c r="B880" s="13">
        <v>141.970001</v>
      </c>
      <c r="C880" s="13">
        <v>142.66999799999999</v>
      </c>
      <c r="D880" s="13">
        <v>140.88999899999999</v>
      </c>
      <c r="E880" s="13">
        <v>141.39999399999999</v>
      </c>
      <c r="F880" s="13">
        <v>1963500</v>
      </c>
      <c r="G880" s="13">
        <v>139.05196000000001</v>
      </c>
      <c r="H880" s="21">
        <f t="shared" si="41"/>
        <v>-6.9770583312208064E-3</v>
      </c>
      <c r="I880" s="30">
        <f t="shared" si="39"/>
        <v>-6.9770583312208064E-3</v>
      </c>
      <c r="S880" s="37">
        <v>1643.380005</v>
      </c>
      <c r="T880" s="30">
        <f t="shared" si="40"/>
        <v>1.2749914347878475E-2</v>
      </c>
    </row>
    <row r="881" spans="1:20">
      <c r="A881" s="14">
        <v>42158</v>
      </c>
      <c r="B881" s="13">
        <v>141.66999799999999</v>
      </c>
      <c r="C881" s="13">
        <v>142.509995</v>
      </c>
      <c r="D881" s="13">
        <v>141.179993</v>
      </c>
      <c r="E881" s="13">
        <v>142.13000500000001</v>
      </c>
      <c r="F881" s="13">
        <v>1858200</v>
      </c>
      <c r="G881" s="13">
        <v>139.76984899999999</v>
      </c>
      <c r="H881" s="21">
        <f t="shared" si="41"/>
        <v>5.1494579202700655E-3</v>
      </c>
      <c r="I881" s="30">
        <f t="shared" si="39"/>
        <v>5.1494579202700655E-3</v>
      </c>
      <c r="S881" s="37">
        <v>1622.5600589999999</v>
      </c>
      <c r="T881" s="30">
        <f t="shared" si="40"/>
        <v>8.4544546519640211E-3</v>
      </c>
    </row>
    <row r="882" spans="1:20">
      <c r="A882" s="14">
        <v>42159</v>
      </c>
      <c r="B882" s="13">
        <v>141.36999499999999</v>
      </c>
      <c r="C882" s="13">
        <v>142.5</v>
      </c>
      <c r="D882" s="13">
        <v>140.33000200000001</v>
      </c>
      <c r="E882" s="13">
        <v>140.64999399999999</v>
      </c>
      <c r="F882" s="13">
        <v>2898600</v>
      </c>
      <c r="G882" s="13">
        <v>138.314414</v>
      </c>
      <c r="H882" s="21">
        <f t="shared" si="41"/>
        <v>-1.0467678205778371E-2</v>
      </c>
      <c r="I882" s="30">
        <f t="shared" si="39"/>
        <v>-1.0467678205778371E-2</v>
      </c>
      <c r="S882" s="37">
        <v>1608.900024</v>
      </c>
      <c r="T882" s="30">
        <f t="shared" si="40"/>
        <v>-1.3875554873113023E-2</v>
      </c>
    </row>
    <row r="883" spans="1:20">
      <c r="A883" s="14">
        <v>42160</v>
      </c>
      <c r="B883" s="13">
        <v>140.740005</v>
      </c>
      <c r="C883" s="13">
        <v>140.80999800000001</v>
      </c>
      <c r="D883" s="13">
        <v>138.740005</v>
      </c>
      <c r="E883" s="13">
        <v>138.779999</v>
      </c>
      <c r="F883" s="13">
        <v>3203200</v>
      </c>
      <c r="G883" s="13">
        <v>136.475471</v>
      </c>
      <c r="H883" s="21">
        <f t="shared" si="41"/>
        <v>-1.3384557100768812E-2</v>
      </c>
      <c r="I883" s="30">
        <f t="shared" si="39"/>
        <v>-1.3384557100768812E-2</v>
      </c>
      <c r="S883" s="37">
        <v>1631.380005</v>
      </c>
      <c r="T883" s="30">
        <f t="shared" si="40"/>
        <v>-5.5260479671095713E-3</v>
      </c>
    </row>
    <row r="884" spans="1:20">
      <c r="A884" s="14">
        <v>42163</v>
      </c>
      <c r="B884" s="13">
        <v>138.91000399999999</v>
      </c>
      <c r="C884" s="13">
        <v>138.91000399999999</v>
      </c>
      <c r="D884" s="13">
        <v>138.020004</v>
      </c>
      <c r="E884" s="13">
        <v>138.050003</v>
      </c>
      <c r="F884" s="13">
        <v>1879700</v>
      </c>
      <c r="G884" s="13">
        <v>135.757598</v>
      </c>
      <c r="H884" s="21">
        <f t="shared" si="41"/>
        <v>-5.2739710615781043E-3</v>
      </c>
      <c r="I884" s="30">
        <f t="shared" si="39"/>
        <v>-5.2739710615781043E-3</v>
      </c>
      <c r="S884" s="37">
        <v>1640.420044</v>
      </c>
      <c r="T884" s="30">
        <f t="shared" si="40"/>
        <v>5.9184400368024036E-3</v>
      </c>
    </row>
    <row r="885" spans="1:20">
      <c r="A885" s="14">
        <v>42164</v>
      </c>
      <c r="B885" s="13">
        <v>137.91999799999999</v>
      </c>
      <c r="C885" s="13">
        <v>138.759995</v>
      </c>
      <c r="D885" s="13">
        <v>137.80999800000001</v>
      </c>
      <c r="E885" s="13">
        <v>138.03999300000001</v>
      </c>
      <c r="F885" s="13">
        <v>2039100</v>
      </c>
      <c r="G885" s="13">
        <v>135.74775399999999</v>
      </c>
      <c r="H885" s="21">
        <f t="shared" si="41"/>
        <v>-7.2514224355487493E-5</v>
      </c>
      <c r="I885" s="30">
        <f t="shared" si="39"/>
        <v>-7.2514224355487493E-5</v>
      </c>
      <c r="S885" s="37">
        <v>1630.73999</v>
      </c>
      <c r="T885" s="30">
        <f t="shared" si="40"/>
        <v>-1.4410576956968865E-2</v>
      </c>
    </row>
    <row r="886" spans="1:20">
      <c r="A886" s="14">
        <v>42165</v>
      </c>
      <c r="B886" s="13">
        <v>138.320007</v>
      </c>
      <c r="C886" s="13">
        <v>139.94000199999999</v>
      </c>
      <c r="D886" s="13">
        <v>138.259995</v>
      </c>
      <c r="E886" s="13">
        <v>139.429993</v>
      </c>
      <c r="F886" s="13">
        <v>1725600</v>
      </c>
      <c r="G886" s="13">
        <v>137.11467200000001</v>
      </c>
      <c r="H886" s="21">
        <f t="shared" si="41"/>
        <v>1.0019184060990682E-2</v>
      </c>
      <c r="I886" s="30">
        <f t="shared" si="39"/>
        <v>1.0019184060990682E-2</v>
      </c>
      <c r="S886" s="37">
        <v>1654.410034</v>
      </c>
      <c r="T886" s="30">
        <f t="shared" si="40"/>
        <v>3.6636252189823312E-3</v>
      </c>
    </row>
    <row r="887" spans="1:20">
      <c r="A887" s="14">
        <v>42166</v>
      </c>
      <c r="B887" s="13">
        <v>139.63999899999999</v>
      </c>
      <c r="C887" s="13">
        <v>140.470001</v>
      </c>
      <c r="D887" s="13">
        <v>139.19000199999999</v>
      </c>
      <c r="E887" s="13">
        <v>139.320007</v>
      </c>
      <c r="F887" s="13">
        <v>1342300</v>
      </c>
      <c r="G887" s="13">
        <v>137.00651300000001</v>
      </c>
      <c r="H887" s="21">
        <f t="shared" si="41"/>
        <v>-7.8913277434445814E-4</v>
      </c>
      <c r="I887" s="30">
        <f t="shared" si="39"/>
        <v>-7.8913277434445814E-4</v>
      </c>
      <c r="S887" s="37">
        <v>1648.3599850000001</v>
      </c>
      <c r="T887" s="30">
        <f t="shared" si="40"/>
        <v>-7.0729367011660594E-3</v>
      </c>
    </row>
    <row r="888" spans="1:20">
      <c r="A888" s="14">
        <v>42167</v>
      </c>
      <c r="B888" s="13">
        <v>139.05999800000001</v>
      </c>
      <c r="C888" s="13">
        <v>139.300003</v>
      </c>
      <c r="D888" s="13">
        <v>138.509995</v>
      </c>
      <c r="E888" s="13">
        <v>138.779999</v>
      </c>
      <c r="F888" s="13">
        <v>1290700</v>
      </c>
      <c r="G888" s="13">
        <v>136.475471</v>
      </c>
      <c r="H888" s="21">
        <f t="shared" si="41"/>
        <v>-3.883566000712429E-3</v>
      </c>
      <c r="I888" s="30">
        <f t="shared" si="39"/>
        <v>-3.883566000712429E-3</v>
      </c>
      <c r="S888" s="37">
        <v>1660.0600589999999</v>
      </c>
      <c r="T888" s="30">
        <f t="shared" si="40"/>
        <v>6.3209621028721763E-3</v>
      </c>
    </row>
    <row r="889" spans="1:20">
      <c r="A889" s="14">
        <v>42170</v>
      </c>
      <c r="B889" s="13">
        <v>137.94000199999999</v>
      </c>
      <c r="C889" s="13">
        <v>138.320007</v>
      </c>
      <c r="D889" s="13">
        <v>137.14999399999999</v>
      </c>
      <c r="E889" s="13">
        <v>137.229996</v>
      </c>
      <c r="F889" s="13">
        <v>1939500</v>
      </c>
      <c r="G889" s="13">
        <v>134.95120700000001</v>
      </c>
      <c r="H889" s="21">
        <f t="shared" si="41"/>
        <v>-1.1231615366032026E-2</v>
      </c>
      <c r="I889" s="30">
        <f t="shared" si="39"/>
        <v>-1.1231615366032026E-2</v>
      </c>
      <c r="S889" s="37">
        <v>1649.599976</v>
      </c>
      <c r="T889" s="30">
        <f t="shared" si="40"/>
        <v>-5.515173899826066E-4</v>
      </c>
    </row>
    <row r="890" spans="1:20">
      <c r="A890" s="14">
        <v>42171</v>
      </c>
      <c r="B890" s="13">
        <v>137.199997</v>
      </c>
      <c r="C890" s="13">
        <v>138.240005</v>
      </c>
      <c r="D890" s="13">
        <v>137.14999399999999</v>
      </c>
      <c r="E890" s="13">
        <v>137.979996</v>
      </c>
      <c r="F890" s="13">
        <v>1553600</v>
      </c>
      <c r="G890" s="13">
        <v>135.68875299999999</v>
      </c>
      <c r="H890" s="21">
        <f t="shared" si="41"/>
        <v>5.4503985726728557E-3</v>
      </c>
      <c r="I890" s="30">
        <f t="shared" si="39"/>
        <v>5.4503985726728557E-3</v>
      </c>
      <c r="S890" s="37">
        <v>1650.51001</v>
      </c>
      <c r="T890" s="30">
        <f t="shared" si="40"/>
        <v>-2.9281152127404509E-3</v>
      </c>
    </row>
    <row r="891" spans="1:20">
      <c r="A891" s="14">
        <v>42172</v>
      </c>
      <c r="B891" s="13">
        <v>137.94000199999999</v>
      </c>
      <c r="C891" s="13">
        <v>139.320007</v>
      </c>
      <c r="D891" s="13">
        <v>137.88000500000001</v>
      </c>
      <c r="E891" s="13">
        <v>138.88000500000001</v>
      </c>
      <c r="F891" s="13">
        <v>1508100</v>
      </c>
      <c r="G891" s="13">
        <v>136.57381699999999</v>
      </c>
      <c r="H891" s="21">
        <f t="shared" si="41"/>
        <v>6.5015702868480669E-3</v>
      </c>
      <c r="I891" s="30">
        <f t="shared" si="39"/>
        <v>6.5015702868480669E-3</v>
      </c>
      <c r="S891" s="37">
        <v>1655.349976</v>
      </c>
      <c r="T891" s="30">
        <f t="shared" si="40"/>
        <v>-8.3080739079911762E-3</v>
      </c>
    </row>
    <row r="892" spans="1:20">
      <c r="A892" s="14">
        <v>42173</v>
      </c>
      <c r="B892" s="13">
        <v>139.490005</v>
      </c>
      <c r="C892" s="13">
        <v>141.10000600000001</v>
      </c>
      <c r="D892" s="13">
        <v>139.220001</v>
      </c>
      <c r="E892" s="13">
        <v>140.5</v>
      </c>
      <c r="F892" s="13">
        <v>2074100</v>
      </c>
      <c r="G892" s="13">
        <v>138.166911</v>
      </c>
      <c r="H892" s="21">
        <f t="shared" si="41"/>
        <v>1.1597201964443919E-2</v>
      </c>
      <c r="I892" s="30">
        <f t="shared" si="39"/>
        <v>1.1597201964443919E-2</v>
      </c>
      <c r="S892" s="37">
        <v>1669.160034</v>
      </c>
      <c r="T892" s="30">
        <f t="shared" si="40"/>
        <v>1.7209046128593664E-3</v>
      </c>
    </row>
    <row r="893" spans="1:20">
      <c r="A893" s="14">
        <v>42174</v>
      </c>
      <c r="B893" s="13">
        <v>140.58999600000001</v>
      </c>
      <c r="C893" s="13">
        <v>141.479996</v>
      </c>
      <c r="D893" s="13">
        <v>140.179993</v>
      </c>
      <c r="E893" s="13">
        <v>140.300003</v>
      </c>
      <c r="F893" s="13">
        <v>2758200</v>
      </c>
      <c r="G893" s="13">
        <v>137.970235</v>
      </c>
      <c r="H893" s="21">
        <f t="shared" si="41"/>
        <v>-1.424480814015574E-3</v>
      </c>
      <c r="I893" s="30">
        <f t="shared" si="39"/>
        <v>-1.424480814015574E-3</v>
      </c>
      <c r="S893" s="37">
        <v>1666.290039</v>
      </c>
      <c r="T893" s="30">
        <f t="shared" si="40"/>
        <v>-7.078686202549049E-4</v>
      </c>
    </row>
    <row r="894" spans="1:20">
      <c r="A894" s="14">
        <v>42177</v>
      </c>
      <c r="B894" s="13">
        <v>140.83999600000001</v>
      </c>
      <c r="C894" s="13">
        <v>141.16999799999999</v>
      </c>
      <c r="D894" s="13">
        <v>140.08000200000001</v>
      </c>
      <c r="E894" s="13">
        <v>140.19000199999999</v>
      </c>
      <c r="F894" s="13">
        <v>1415700</v>
      </c>
      <c r="G894" s="13">
        <v>137.86206100000001</v>
      </c>
      <c r="H894" s="21">
        <f t="shared" si="41"/>
        <v>-7.8434619233780877E-4</v>
      </c>
      <c r="I894" s="30">
        <f t="shared" si="39"/>
        <v>-7.8434619233780877E-4</v>
      </c>
      <c r="S894" s="37">
        <v>1667.469971</v>
      </c>
      <c r="T894" s="30">
        <f t="shared" si="40"/>
        <v>1.0247411984728727E-2</v>
      </c>
    </row>
    <row r="895" spans="1:20">
      <c r="A895" s="14">
        <v>42178</v>
      </c>
      <c r="B895" s="13">
        <v>140.44000199999999</v>
      </c>
      <c r="C895" s="13">
        <v>140.89999399999999</v>
      </c>
      <c r="D895" s="13">
        <v>139.529999</v>
      </c>
      <c r="E895" s="13">
        <v>139.64999399999999</v>
      </c>
      <c r="F895" s="13">
        <v>1489400</v>
      </c>
      <c r="G895" s="13">
        <v>137.33102</v>
      </c>
      <c r="H895" s="21">
        <f t="shared" si="41"/>
        <v>-3.8594114156307343E-3</v>
      </c>
      <c r="I895" s="30">
        <f t="shared" si="39"/>
        <v>-3.8594114156307343E-3</v>
      </c>
      <c r="S895" s="37">
        <v>1650.469971</v>
      </c>
      <c r="T895" s="30">
        <f t="shared" si="40"/>
        <v>-5.022331626565857E-3</v>
      </c>
    </row>
    <row r="896" spans="1:20">
      <c r="A896" s="14">
        <v>42179</v>
      </c>
      <c r="B896" s="13">
        <v>139.33999600000001</v>
      </c>
      <c r="C896" s="13">
        <v>139.86000100000001</v>
      </c>
      <c r="D896" s="13">
        <v>138.279999</v>
      </c>
      <c r="E896" s="13">
        <v>138.33999600000001</v>
      </c>
      <c r="F896" s="13">
        <v>1965900</v>
      </c>
      <c r="G896" s="13">
        <v>136.042776</v>
      </c>
      <c r="H896" s="21">
        <f t="shared" si="41"/>
        <v>-9.42485018553872E-3</v>
      </c>
      <c r="I896" s="30">
        <f t="shared" si="39"/>
        <v>-9.42485018553872E-3</v>
      </c>
      <c r="S896" s="37">
        <v>1658.780029</v>
      </c>
      <c r="T896" s="30">
        <f t="shared" si="40"/>
        <v>5.1011032023599856E-3</v>
      </c>
    </row>
    <row r="897" spans="1:20">
      <c r="A897" s="14">
        <v>42180</v>
      </c>
      <c r="B897" s="13">
        <v>138.449997</v>
      </c>
      <c r="C897" s="13">
        <v>139.91000399999999</v>
      </c>
      <c r="D897" s="13">
        <v>137.41999799999999</v>
      </c>
      <c r="E897" s="13">
        <v>137.449997</v>
      </c>
      <c r="F897" s="13">
        <v>1660900</v>
      </c>
      <c r="G897" s="13">
        <v>135.16755499999999</v>
      </c>
      <c r="H897" s="21">
        <f t="shared" si="41"/>
        <v>-6.4542086948804261E-3</v>
      </c>
      <c r="I897" s="30">
        <f t="shared" si="39"/>
        <v>-6.4542086948804261E-3</v>
      </c>
      <c r="S897" s="37">
        <v>1650.339966</v>
      </c>
      <c r="T897" s="30">
        <f t="shared" si="40"/>
        <v>1.0091066791116456E-2</v>
      </c>
    </row>
    <row r="898" spans="1:20">
      <c r="A898" s="14">
        <v>42181</v>
      </c>
      <c r="B898" s="13">
        <v>137.94000199999999</v>
      </c>
      <c r="C898" s="13">
        <v>138.63999899999999</v>
      </c>
      <c r="D898" s="13">
        <v>137.529999</v>
      </c>
      <c r="E898" s="13">
        <v>138.05999800000001</v>
      </c>
      <c r="F898" s="13">
        <v>2248900</v>
      </c>
      <c r="G898" s="13">
        <v>135.767426</v>
      </c>
      <c r="H898" s="21">
        <f t="shared" si="41"/>
        <v>4.4281619007313488E-3</v>
      </c>
      <c r="I898" s="30">
        <f t="shared" ref="I898:I961" si="42">H898</f>
        <v>4.4281619007313488E-3</v>
      </c>
      <c r="S898" s="37">
        <v>1633.7700199999999</v>
      </c>
      <c r="T898" s="30">
        <f t="shared" si="40"/>
        <v>4.2888840988592561E-5</v>
      </c>
    </row>
    <row r="899" spans="1:20">
      <c r="A899" s="14">
        <v>42184</v>
      </c>
      <c r="B899" s="13">
        <v>137.009995</v>
      </c>
      <c r="C899" s="13">
        <v>137.820007</v>
      </c>
      <c r="D899" s="13">
        <v>135.66000399999999</v>
      </c>
      <c r="E899" s="13">
        <v>135.69000199999999</v>
      </c>
      <c r="F899" s="13">
        <v>1963200</v>
      </c>
      <c r="G899" s="13">
        <v>133.43678600000001</v>
      </c>
      <c r="H899" s="21">
        <f t="shared" si="41"/>
        <v>-1.7315466310705831E-2</v>
      </c>
      <c r="I899" s="30">
        <f t="shared" si="42"/>
        <v>-1.7315466310705831E-2</v>
      </c>
      <c r="S899" s="37">
        <v>1633.6999510000001</v>
      </c>
      <c r="T899" s="30">
        <f t="shared" ref="T899:T962" si="43">LN(S899/S900)</f>
        <v>4.3123436327596621E-3</v>
      </c>
    </row>
    <row r="900" spans="1:20">
      <c r="A900" s="14">
        <v>42185</v>
      </c>
      <c r="B900" s="13">
        <v>136.38000500000001</v>
      </c>
      <c r="C900" s="13">
        <v>136.71000699999999</v>
      </c>
      <c r="D900" s="13">
        <v>134.729996</v>
      </c>
      <c r="E900" s="13">
        <v>135.05999800000001</v>
      </c>
      <c r="F900" s="13">
        <v>2454300</v>
      </c>
      <c r="G900" s="13">
        <v>132.81724299999999</v>
      </c>
      <c r="H900" s="21">
        <f t="shared" ref="H900:H963" si="44">LN(G900/G899)</f>
        <v>-4.6537821078783447E-3</v>
      </c>
      <c r="I900" s="30">
        <f t="shared" si="42"/>
        <v>-4.6537821078783447E-3</v>
      </c>
      <c r="S900" s="37">
        <v>1626.670044</v>
      </c>
      <c r="T900" s="30">
        <f t="shared" si="43"/>
        <v>-3.6939177463315705E-3</v>
      </c>
    </row>
    <row r="901" spans="1:20">
      <c r="A901" s="14">
        <v>42186</v>
      </c>
      <c r="B901" s="13">
        <v>135.78999300000001</v>
      </c>
      <c r="C901" s="13">
        <v>136.570007</v>
      </c>
      <c r="D901" s="13">
        <v>135.53999300000001</v>
      </c>
      <c r="E901" s="13">
        <v>136.490005</v>
      </c>
      <c r="F901" s="13">
        <v>1707000</v>
      </c>
      <c r="G901" s="13">
        <v>134.22350499999999</v>
      </c>
      <c r="H901" s="21">
        <f t="shared" si="44"/>
        <v>1.053228775099949E-2</v>
      </c>
      <c r="I901" s="30">
        <f t="shared" si="42"/>
        <v>1.053228775099949E-2</v>
      </c>
      <c r="S901" s="37">
        <v>1632.6899410000001</v>
      </c>
      <c r="T901" s="30">
        <f t="shared" si="43"/>
        <v>4.1305385794354298E-3</v>
      </c>
    </row>
    <row r="902" spans="1:20">
      <c r="A902" s="14">
        <v>42187</v>
      </c>
      <c r="B902" s="13">
        <v>137</v>
      </c>
      <c r="C902" s="13">
        <v>137.199997</v>
      </c>
      <c r="D902" s="13">
        <v>136.279999</v>
      </c>
      <c r="E902" s="13">
        <v>136.38999899999999</v>
      </c>
      <c r="F902" s="13">
        <v>1148400</v>
      </c>
      <c r="G902" s="13">
        <v>134.125159</v>
      </c>
      <c r="H902" s="21">
        <f t="shared" si="44"/>
        <v>-7.3297182059386479E-4</v>
      </c>
      <c r="I902" s="30">
        <f t="shared" si="42"/>
        <v>-7.3297182059386479E-4</v>
      </c>
      <c r="S902" s="37">
        <v>1625.959961</v>
      </c>
      <c r="T902" s="30">
        <f t="shared" si="43"/>
        <v>5.2166391982765761E-3</v>
      </c>
    </row>
    <row r="903" spans="1:20">
      <c r="A903" s="14">
        <v>42191</v>
      </c>
      <c r="B903" s="13">
        <v>135.14999399999999</v>
      </c>
      <c r="C903" s="13">
        <v>136.83999600000001</v>
      </c>
      <c r="D903" s="13">
        <v>135.05999800000001</v>
      </c>
      <c r="E903" s="13">
        <v>135.88000500000001</v>
      </c>
      <c r="F903" s="13">
        <v>2450400</v>
      </c>
      <c r="G903" s="13">
        <v>133.62363400000001</v>
      </c>
      <c r="H903" s="21">
        <f t="shared" si="44"/>
        <v>-3.7462397565047874E-3</v>
      </c>
      <c r="I903" s="30">
        <f t="shared" si="42"/>
        <v>-3.7462397565047874E-3</v>
      </c>
      <c r="S903" s="37">
        <v>1617.5</v>
      </c>
      <c r="T903" s="30">
        <f t="shared" si="43"/>
        <v>1.9059610946097118E-3</v>
      </c>
    </row>
    <row r="904" spans="1:20">
      <c r="A904" s="14">
        <v>42192</v>
      </c>
      <c r="B904" s="13">
        <v>136.300003</v>
      </c>
      <c r="C904" s="13">
        <v>140.86999499999999</v>
      </c>
      <c r="D904" s="13">
        <v>136.029999</v>
      </c>
      <c r="E904" s="13">
        <v>140.5</v>
      </c>
      <c r="F904" s="13">
        <v>3790000</v>
      </c>
      <c r="G904" s="13">
        <v>138.166911</v>
      </c>
      <c r="H904" s="21">
        <f t="shared" si="44"/>
        <v>3.3435307646355307E-2</v>
      </c>
      <c r="I904" s="30">
        <f t="shared" si="42"/>
        <v>3.3435307646355307E-2</v>
      </c>
      <c r="S904" s="37">
        <v>1614.420044</v>
      </c>
      <c r="T904" s="30">
        <f t="shared" si="43"/>
        <v>1.0479563869570564E-2</v>
      </c>
    </row>
    <row r="905" spans="1:20">
      <c r="A905" s="14">
        <v>42193</v>
      </c>
      <c r="B905" s="13">
        <v>139.979996</v>
      </c>
      <c r="C905" s="13">
        <v>140.529999</v>
      </c>
      <c r="D905" s="13">
        <v>139.270004</v>
      </c>
      <c r="E905" s="13">
        <v>139.89999399999999</v>
      </c>
      <c r="F905" s="13">
        <v>2917100</v>
      </c>
      <c r="G905" s="13">
        <v>137.57686799999999</v>
      </c>
      <c r="H905" s="21">
        <f t="shared" si="44"/>
        <v>-4.2796533993549107E-3</v>
      </c>
      <c r="I905" s="30">
        <f t="shared" si="42"/>
        <v>-4.2796533993549107E-3</v>
      </c>
      <c r="S905" s="37">
        <v>1597.589966</v>
      </c>
      <c r="T905" s="30">
        <f t="shared" si="43"/>
        <v>9.3640040313908279E-3</v>
      </c>
    </row>
    <row r="906" spans="1:20">
      <c r="A906" s="14">
        <v>42194</v>
      </c>
      <c r="B906" s="13">
        <v>141.35000600000001</v>
      </c>
      <c r="C906" s="13">
        <v>141.5</v>
      </c>
      <c r="D906" s="13">
        <v>137.71000699999999</v>
      </c>
      <c r="E906" s="13">
        <v>139.449997</v>
      </c>
      <c r="F906" s="13">
        <v>3317600</v>
      </c>
      <c r="G906" s="13">
        <v>137.134344</v>
      </c>
      <c r="H906" s="21">
        <f t="shared" si="44"/>
        <v>-3.2217424221427757E-3</v>
      </c>
      <c r="I906" s="30">
        <f t="shared" si="42"/>
        <v>-3.2217424221427757E-3</v>
      </c>
      <c r="S906" s="37">
        <v>1582.6999510000001</v>
      </c>
      <c r="T906" s="30">
        <f t="shared" si="43"/>
        <v>-9.3514725772215965E-3</v>
      </c>
    </row>
    <row r="907" spans="1:20">
      <c r="A907" s="14">
        <v>42195</v>
      </c>
      <c r="B907" s="13">
        <v>141.71000699999999</v>
      </c>
      <c r="C907" s="13">
        <v>143.429993</v>
      </c>
      <c r="D907" s="13">
        <v>141.16999799999999</v>
      </c>
      <c r="E907" s="13">
        <v>142.720001</v>
      </c>
      <c r="F907" s="13">
        <v>2846000</v>
      </c>
      <c r="G907" s="13">
        <v>140.35004799999999</v>
      </c>
      <c r="H907" s="21">
        <f t="shared" si="44"/>
        <v>2.317858633013448E-2</v>
      </c>
      <c r="I907" s="30">
        <f t="shared" si="42"/>
        <v>2.317858633013448E-2</v>
      </c>
      <c r="S907" s="37">
        <v>1597.5699460000001</v>
      </c>
      <c r="T907" s="30">
        <f t="shared" si="43"/>
        <v>2.4818174582509093E-3</v>
      </c>
    </row>
    <row r="908" spans="1:20">
      <c r="A908" s="14">
        <v>42198</v>
      </c>
      <c r="B908" s="13">
        <v>143.86000100000001</v>
      </c>
      <c r="C908" s="13">
        <v>145.070007</v>
      </c>
      <c r="D908" s="13">
        <v>143.5</v>
      </c>
      <c r="E908" s="13">
        <v>144.05999800000001</v>
      </c>
      <c r="F908" s="13">
        <v>1847800</v>
      </c>
      <c r="G908" s="13">
        <v>141.66779299999999</v>
      </c>
      <c r="H908" s="21">
        <f t="shared" si="44"/>
        <v>9.3451860029661118E-3</v>
      </c>
      <c r="I908" s="30">
        <f t="shared" si="42"/>
        <v>9.3451860029661118E-3</v>
      </c>
      <c r="S908" s="37">
        <v>1593.6099850000001</v>
      </c>
      <c r="T908" s="30">
        <f t="shared" si="43"/>
        <v>7.1603152969284267E-3</v>
      </c>
    </row>
    <row r="909" spans="1:20">
      <c r="A909" s="14">
        <v>42199</v>
      </c>
      <c r="B909" s="13">
        <v>143.64999399999999</v>
      </c>
      <c r="C909" s="13">
        <v>144.28999300000001</v>
      </c>
      <c r="D909" s="13">
        <v>143.16000399999999</v>
      </c>
      <c r="E909" s="13">
        <v>143.929993</v>
      </c>
      <c r="F909" s="13">
        <v>1512800</v>
      </c>
      <c r="G909" s="13">
        <v>141.53994700000001</v>
      </c>
      <c r="H909" s="21">
        <f t="shared" si="44"/>
        <v>-9.0284261781960846E-4</v>
      </c>
      <c r="I909" s="30">
        <f t="shared" si="42"/>
        <v>-9.0284261781960846E-4</v>
      </c>
      <c r="S909" s="37">
        <v>1582.23999</v>
      </c>
      <c r="T909" s="30">
        <f t="shared" si="43"/>
        <v>-1.8438118362902767E-3</v>
      </c>
    </row>
    <row r="910" spans="1:20">
      <c r="A910" s="14">
        <v>42200</v>
      </c>
      <c r="B910" s="13">
        <v>143.929993</v>
      </c>
      <c r="C910" s="13">
        <v>144.179993</v>
      </c>
      <c r="D910" s="13">
        <v>142.91999799999999</v>
      </c>
      <c r="E910" s="13">
        <v>143.63000500000001</v>
      </c>
      <c r="F910" s="13">
        <v>1306700</v>
      </c>
      <c r="G910" s="13">
        <v>141.24494000000001</v>
      </c>
      <c r="H910" s="21">
        <f t="shared" si="44"/>
        <v>-2.0864418190755115E-3</v>
      </c>
      <c r="I910" s="30">
        <f t="shared" si="42"/>
        <v>-2.0864418190755115E-3</v>
      </c>
      <c r="S910" s="37">
        <v>1585.160034</v>
      </c>
      <c r="T910" s="30">
        <f t="shared" si="43"/>
        <v>4.026614491222491E-3</v>
      </c>
    </row>
    <row r="911" spans="1:20">
      <c r="A911" s="14">
        <v>42201</v>
      </c>
      <c r="B911" s="13">
        <v>144.14999399999999</v>
      </c>
      <c r="C911" s="13">
        <v>144.490005</v>
      </c>
      <c r="D911" s="13">
        <v>143.44000199999999</v>
      </c>
      <c r="E911" s="13">
        <v>144.33000200000001</v>
      </c>
      <c r="F911" s="13">
        <v>1148100</v>
      </c>
      <c r="G911" s="13">
        <v>141.933313</v>
      </c>
      <c r="H911" s="21">
        <f t="shared" si="44"/>
        <v>4.8617741554712246E-3</v>
      </c>
      <c r="I911" s="30">
        <f t="shared" si="42"/>
        <v>4.8617741554712246E-3</v>
      </c>
      <c r="S911" s="37">
        <v>1578.790039</v>
      </c>
      <c r="T911" s="30">
        <f t="shared" si="43"/>
        <v>6.3403185262587251E-6</v>
      </c>
    </row>
    <row r="912" spans="1:20">
      <c r="A912" s="14">
        <v>42202</v>
      </c>
      <c r="B912" s="13">
        <v>144.11999499999999</v>
      </c>
      <c r="C912" s="13">
        <v>144.88999899999999</v>
      </c>
      <c r="D912" s="13">
        <v>143.16000399999999</v>
      </c>
      <c r="E912" s="13">
        <v>144.679993</v>
      </c>
      <c r="F912" s="13">
        <v>1842100</v>
      </c>
      <c r="G912" s="13">
        <v>142.277492</v>
      </c>
      <c r="H912" s="21">
        <f t="shared" si="44"/>
        <v>2.4219991794361792E-3</v>
      </c>
      <c r="I912" s="30">
        <f t="shared" si="42"/>
        <v>2.4219991794361792E-3</v>
      </c>
      <c r="S912" s="37">
        <v>1578.780029</v>
      </c>
      <c r="T912" s="30">
        <f t="shared" si="43"/>
        <v>1.0365312617511991E-2</v>
      </c>
    </row>
    <row r="913" spans="1:20">
      <c r="A913" s="14">
        <v>42205</v>
      </c>
      <c r="B913" s="13">
        <v>144.58000200000001</v>
      </c>
      <c r="C913" s="13">
        <v>145.229996</v>
      </c>
      <c r="D913" s="13">
        <v>144.020004</v>
      </c>
      <c r="E913" s="13">
        <v>145.03999300000001</v>
      </c>
      <c r="F913" s="13">
        <v>1243600</v>
      </c>
      <c r="G913" s="13">
        <v>142.63151500000001</v>
      </c>
      <c r="H913" s="21">
        <f t="shared" si="44"/>
        <v>2.4851666567733801E-3</v>
      </c>
      <c r="I913" s="30">
        <f t="shared" si="42"/>
        <v>2.4851666567733801E-3</v>
      </c>
      <c r="S913" s="37">
        <v>1562.5</v>
      </c>
      <c r="T913" s="30">
        <f t="shared" si="43"/>
        <v>4.6507982154273889E-3</v>
      </c>
    </row>
    <row r="914" spans="1:20">
      <c r="A914" s="14">
        <v>42206</v>
      </c>
      <c r="B914" s="13">
        <v>145.19000199999999</v>
      </c>
      <c r="C914" s="13">
        <v>145.39999399999999</v>
      </c>
      <c r="D914" s="13">
        <v>144.429993</v>
      </c>
      <c r="E914" s="13">
        <v>144.94000199999999</v>
      </c>
      <c r="F914" s="13">
        <v>1587800</v>
      </c>
      <c r="G914" s="13">
        <v>142.53318400000001</v>
      </c>
      <c r="H914" s="21">
        <f t="shared" si="44"/>
        <v>-6.896435936290709E-4</v>
      </c>
      <c r="I914" s="30">
        <f t="shared" si="42"/>
        <v>-6.896435936290709E-4</v>
      </c>
      <c r="S914" s="37">
        <v>1555.25</v>
      </c>
      <c r="T914" s="30">
        <f t="shared" si="43"/>
        <v>8.808989279103601E-3</v>
      </c>
    </row>
    <row r="915" spans="1:20">
      <c r="A915" s="14">
        <v>42207</v>
      </c>
      <c r="B915" s="13">
        <v>145.220001</v>
      </c>
      <c r="C915" s="13">
        <v>146.479996</v>
      </c>
      <c r="D915" s="13">
        <v>145.020004</v>
      </c>
      <c r="E915" s="13">
        <v>146.38000500000001</v>
      </c>
      <c r="F915" s="13">
        <v>1612000</v>
      </c>
      <c r="G915" s="13">
        <v>143.949275</v>
      </c>
      <c r="H915" s="21">
        <f t="shared" si="44"/>
        <v>9.8861378004117227E-3</v>
      </c>
      <c r="I915" s="30">
        <f t="shared" si="42"/>
        <v>9.8861378004117227E-3</v>
      </c>
      <c r="S915" s="37">
        <v>1541.6099850000001</v>
      </c>
      <c r="T915" s="30">
        <f t="shared" si="43"/>
        <v>-6.7235563486069934E-3</v>
      </c>
    </row>
    <row r="916" spans="1:20">
      <c r="A916" s="14">
        <v>42208</v>
      </c>
      <c r="B916" s="13">
        <v>146.85000600000001</v>
      </c>
      <c r="C916" s="13">
        <v>147</v>
      </c>
      <c r="D916" s="13">
        <v>145.38000500000001</v>
      </c>
      <c r="E916" s="13">
        <v>145.60000600000001</v>
      </c>
      <c r="F916" s="13">
        <v>1356100</v>
      </c>
      <c r="G916" s="13">
        <v>143.18222800000001</v>
      </c>
      <c r="H916" s="21">
        <f t="shared" si="44"/>
        <v>-5.3428398950159609E-3</v>
      </c>
      <c r="I916" s="30">
        <f t="shared" si="42"/>
        <v>-5.3428398950159609E-3</v>
      </c>
      <c r="S916" s="37">
        <v>1552.01001</v>
      </c>
      <c r="T916" s="30">
        <f t="shared" si="43"/>
        <v>-1.4431313351388831E-2</v>
      </c>
    </row>
    <row r="917" spans="1:20">
      <c r="A917" s="14">
        <v>42209</v>
      </c>
      <c r="B917" s="13">
        <v>145.71000699999999</v>
      </c>
      <c r="C917" s="13">
        <v>145.929993</v>
      </c>
      <c r="D917" s="13">
        <v>144.88999899999999</v>
      </c>
      <c r="E917" s="13">
        <v>144.990005</v>
      </c>
      <c r="F917" s="13">
        <v>1272700</v>
      </c>
      <c r="G917" s="13">
        <v>142.582357</v>
      </c>
      <c r="H917" s="21">
        <f t="shared" si="44"/>
        <v>-4.1983640563668691E-3</v>
      </c>
      <c r="I917" s="30">
        <f t="shared" si="42"/>
        <v>-4.1983640563668691E-3</v>
      </c>
      <c r="S917" s="37">
        <v>1574.5699460000001</v>
      </c>
      <c r="T917" s="30">
        <f t="shared" si="43"/>
        <v>1.4205840870952304E-2</v>
      </c>
    </row>
    <row r="918" spans="1:20">
      <c r="A918" s="14">
        <v>42212</v>
      </c>
      <c r="B918" s="13">
        <v>144.779999</v>
      </c>
      <c r="C918" s="13">
        <v>144.88999899999999</v>
      </c>
      <c r="D918" s="13">
        <v>143.529999</v>
      </c>
      <c r="E918" s="13">
        <v>144.25</v>
      </c>
      <c r="F918" s="13">
        <v>1431300</v>
      </c>
      <c r="G918" s="13">
        <v>141.85463999999999</v>
      </c>
      <c r="H918" s="21">
        <f t="shared" si="44"/>
        <v>-5.1169052934431358E-3</v>
      </c>
      <c r="I918" s="30">
        <f t="shared" si="42"/>
        <v>-5.1169052934431358E-3</v>
      </c>
      <c r="S918" s="37">
        <v>1552.3599850000001</v>
      </c>
      <c r="T918" s="30">
        <f t="shared" si="43"/>
        <v>-2.3234125037439071E-2</v>
      </c>
    </row>
    <row r="919" spans="1:20">
      <c r="A919" s="14">
        <v>42213</v>
      </c>
      <c r="B919" s="13">
        <v>144.529999</v>
      </c>
      <c r="C919" s="13">
        <v>144.699997</v>
      </c>
      <c r="D919" s="13">
        <v>142.91000399999999</v>
      </c>
      <c r="E919" s="13">
        <v>144.550003</v>
      </c>
      <c r="F919" s="13">
        <v>1376500</v>
      </c>
      <c r="G919" s="13">
        <v>142.14966100000001</v>
      </c>
      <c r="H919" s="21">
        <f t="shared" si="44"/>
        <v>2.0775819597025087E-3</v>
      </c>
      <c r="I919" s="30">
        <f t="shared" si="42"/>
        <v>2.0775819597025087E-3</v>
      </c>
      <c r="S919" s="37">
        <v>1588.849976</v>
      </c>
      <c r="T919" s="30">
        <f t="shared" si="43"/>
        <v>-2.8407979843970994E-3</v>
      </c>
    </row>
    <row r="920" spans="1:20">
      <c r="A920" s="14">
        <v>42214</v>
      </c>
      <c r="B920" s="13">
        <v>144.800003</v>
      </c>
      <c r="C920" s="13">
        <v>146.759995</v>
      </c>
      <c r="D920" s="13">
        <v>144.75</v>
      </c>
      <c r="E920" s="13">
        <v>145.38000500000001</v>
      </c>
      <c r="F920" s="13">
        <v>1840500</v>
      </c>
      <c r="G920" s="13">
        <v>142.96588</v>
      </c>
      <c r="H920" s="21">
        <f t="shared" si="44"/>
        <v>5.7255471020818917E-3</v>
      </c>
      <c r="I920" s="30">
        <f t="shared" si="42"/>
        <v>5.7255471020818917E-3</v>
      </c>
      <c r="S920" s="37">
        <v>1593.369995</v>
      </c>
      <c r="T920" s="30">
        <f t="shared" si="43"/>
        <v>3.5459564012624576E-3</v>
      </c>
    </row>
    <row r="921" spans="1:20">
      <c r="A921" s="14">
        <v>42215</v>
      </c>
      <c r="B921" s="13">
        <v>145.14999399999999</v>
      </c>
      <c r="C921" s="13">
        <v>145.86000100000001</v>
      </c>
      <c r="D921" s="13">
        <v>144.020004</v>
      </c>
      <c r="E921" s="13">
        <v>145.300003</v>
      </c>
      <c r="F921" s="13">
        <v>1392700</v>
      </c>
      <c r="G921" s="13">
        <v>142.88720699999999</v>
      </c>
      <c r="H921" s="21">
        <f t="shared" si="44"/>
        <v>-5.50443605924249E-4</v>
      </c>
      <c r="I921" s="30">
        <f t="shared" si="42"/>
        <v>-5.50443605924249E-4</v>
      </c>
      <c r="S921" s="37">
        <v>1587.7299800000001</v>
      </c>
      <c r="T921" s="30">
        <f t="shared" si="43"/>
        <v>1.2115443258439667E-2</v>
      </c>
    </row>
    <row r="922" spans="1:20">
      <c r="A922" s="14">
        <v>42216</v>
      </c>
      <c r="B922" s="13">
        <v>146.19000199999999</v>
      </c>
      <c r="C922" s="13">
        <v>146.19000199999999</v>
      </c>
      <c r="D922" s="13">
        <v>145.009995</v>
      </c>
      <c r="E922" s="13">
        <v>145.300003</v>
      </c>
      <c r="F922" s="13">
        <v>1386700</v>
      </c>
      <c r="G922" s="13">
        <v>142.88720699999999</v>
      </c>
      <c r="H922" s="21">
        <f t="shared" si="44"/>
        <v>0</v>
      </c>
      <c r="I922" s="30">
        <f t="shared" si="42"/>
        <v>0</v>
      </c>
      <c r="S922" s="37">
        <v>1568.6099850000001</v>
      </c>
      <c r="T922" s="30">
        <f t="shared" si="43"/>
        <v>3.5380657673862808E-3</v>
      </c>
    </row>
    <row r="923" spans="1:20">
      <c r="A923" s="14">
        <v>42219</v>
      </c>
      <c r="B923" s="13">
        <v>145.779999</v>
      </c>
      <c r="C923" s="13">
        <v>146.11000100000001</v>
      </c>
      <c r="D923" s="13">
        <v>144.64999399999999</v>
      </c>
      <c r="E923" s="13">
        <v>145.520004</v>
      </c>
      <c r="F923" s="13">
        <v>1328100</v>
      </c>
      <c r="G923" s="13">
        <v>143.103555</v>
      </c>
      <c r="H923" s="21">
        <f t="shared" si="44"/>
        <v>1.5129722355850938E-3</v>
      </c>
      <c r="I923" s="30">
        <f t="shared" si="42"/>
        <v>1.5129722355850938E-3</v>
      </c>
      <c r="S923" s="37">
        <v>1563.0699460000001</v>
      </c>
      <c r="T923" s="30">
        <f t="shared" si="43"/>
        <v>6.2829587714662467E-3</v>
      </c>
    </row>
    <row r="924" spans="1:20">
      <c r="A924" s="14">
        <v>42220</v>
      </c>
      <c r="B924" s="13">
        <v>145.11000100000001</v>
      </c>
      <c r="C924" s="13">
        <v>145.820007</v>
      </c>
      <c r="D924" s="13">
        <v>144.19000199999999</v>
      </c>
      <c r="E924" s="13">
        <v>144.83999600000001</v>
      </c>
      <c r="F924" s="13">
        <v>1315300</v>
      </c>
      <c r="G924" s="13">
        <v>142.43483900000001</v>
      </c>
      <c r="H924" s="21">
        <f t="shared" si="44"/>
        <v>-4.6839040677464057E-3</v>
      </c>
      <c r="I924" s="30">
        <f t="shared" si="42"/>
        <v>-4.6839040677464057E-3</v>
      </c>
      <c r="S924" s="37">
        <v>1553.280029</v>
      </c>
      <c r="T924" s="30">
        <f t="shared" si="43"/>
        <v>-4.3041450595508414E-3</v>
      </c>
    </row>
    <row r="925" spans="1:20">
      <c r="A925" s="14">
        <v>42221</v>
      </c>
      <c r="B925" s="13">
        <v>145.83000200000001</v>
      </c>
      <c r="C925" s="13">
        <v>147.03999300000001</v>
      </c>
      <c r="D925" s="13">
        <v>145.64999399999999</v>
      </c>
      <c r="E925" s="13">
        <v>146.88999899999999</v>
      </c>
      <c r="F925" s="13">
        <v>1687800</v>
      </c>
      <c r="G925" s="13">
        <v>144.45080100000001</v>
      </c>
      <c r="H925" s="21">
        <f t="shared" si="44"/>
        <v>1.4054347114831559E-2</v>
      </c>
      <c r="I925" s="30">
        <f t="shared" si="42"/>
        <v>1.4054347114831559E-2</v>
      </c>
      <c r="S925" s="37">
        <v>1559.9799800000001</v>
      </c>
      <c r="T925" s="30">
        <f t="shared" si="43"/>
        <v>4.040278973726808E-3</v>
      </c>
    </row>
    <row r="926" spans="1:20">
      <c r="A926" s="14">
        <v>42222</v>
      </c>
      <c r="B926" s="13">
        <v>147.14999399999999</v>
      </c>
      <c r="C926" s="13">
        <v>147.58999600000001</v>
      </c>
      <c r="D926" s="13">
        <v>145.979996</v>
      </c>
      <c r="E926" s="13">
        <v>146.44000199999999</v>
      </c>
      <c r="F926" s="13">
        <v>1948000</v>
      </c>
      <c r="G926" s="13">
        <v>144.008276</v>
      </c>
      <c r="H926" s="21">
        <f t="shared" si="44"/>
        <v>-3.0682019214516173E-3</v>
      </c>
      <c r="I926" s="30">
        <f t="shared" si="42"/>
        <v>-3.0682019214516173E-3</v>
      </c>
      <c r="S926" s="37">
        <v>1553.6899410000001</v>
      </c>
      <c r="T926" s="30">
        <f t="shared" si="43"/>
        <v>-1.060213348031541E-2</v>
      </c>
    </row>
    <row r="927" spans="1:20">
      <c r="A927" s="14">
        <v>42223</v>
      </c>
      <c r="B927" s="13">
        <v>146.020004</v>
      </c>
      <c r="C927" s="13">
        <v>146.44000199999999</v>
      </c>
      <c r="D927" s="13">
        <v>144.35000600000001</v>
      </c>
      <c r="E927" s="13">
        <v>145.259995</v>
      </c>
      <c r="F927" s="13">
        <v>1228300</v>
      </c>
      <c r="G927" s="13">
        <v>142.84786299999999</v>
      </c>
      <c r="H927" s="21">
        <f t="shared" si="44"/>
        <v>-8.0906013298614743E-3</v>
      </c>
      <c r="I927" s="30">
        <f t="shared" si="42"/>
        <v>-8.0906013298614743E-3</v>
      </c>
      <c r="S927" s="37">
        <v>1570.25</v>
      </c>
      <c r="T927" s="30">
        <f t="shared" si="43"/>
        <v>5.1589338638459801E-3</v>
      </c>
    </row>
    <row r="928" spans="1:20">
      <c r="A928" s="14">
        <v>42226</v>
      </c>
      <c r="B928" s="13">
        <v>146.300003</v>
      </c>
      <c r="C928" s="13">
        <v>146.78999300000001</v>
      </c>
      <c r="D928" s="13">
        <v>145.679993</v>
      </c>
      <c r="E928" s="13">
        <v>146.25</v>
      </c>
      <c r="F928" s="13">
        <v>1072600</v>
      </c>
      <c r="G928" s="13">
        <v>143.82142899999999</v>
      </c>
      <c r="H928" s="21">
        <f t="shared" si="44"/>
        <v>6.7922848392395095E-3</v>
      </c>
      <c r="I928" s="30">
        <f t="shared" si="42"/>
        <v>6.7922848392395095E-3</v>
      </c>
      <c r="S928" s="37">
        <v>1562.170044</v>
      </c>
      <c r="T928" s="30">
        <f t="shared" si="43"/>
        <v>-4.4836165714571777E-3</v>
      </c>
    </row>
    <row r="929" spans="1:20">
      <c r="A929" s="14">
        <v>42227</v>
      </c>
      <c r="B929" s="13">
        <v>145.279999</v>
      </c>
      <c r="C929" s="13">
        <v>146.28999300000001</v>
      </c>
      <c r="D929" s="13">
        <v>145.009995</v>
      </c>
      <c r="E929" s="13">
        <v>145.88999899999999</v>
      </c>
      <c r="F929" s="13">
        <v>1260700</v>
      </c>
      <c r="G929" s="13">
        <v>143.46740600000001</v>
      </c>
      <c r="H929" s="21">
        <f t="shared" si="44"/>
        <v>-2.4645801442244935E-3</v>
      </c>
      <c r="I929" s="30">
        <f t="shared" si="42"/>
        <v>-2.4645801442244935E-3</v>
      </c>
      <c r="S929" s="37">
        <v>1569.1899410000001</v>
      </c>
      <c r="T929" s="30">
        <f t="shared" si="43"/>
        <v>4.04846287235908E-3</v>
      </c>
    </row>
    <row r="930" spans="1:20">
      <c r="A930" s="14">
        <v>42228</v>
      </c>
      <c r="B930" s="13">
        <v>144.949997</v>
      </c>
      <c r="C930" s="13">
        <v>146.720001</v>
      </c>
      <c r="D930" s="13">
        <v>143.35000600000001</v>
      </c>
      <c r="E930" s="13">
        <v>146.490005</v>
      </c>
      <c r="F930" s="13">
        <v>1963800</v>
      </c>
      <c r="G930" s="13">
        <v>144.453509</v>
      </c>
      <c r="H930" s="21">
        <f t="shared" si="44"/>
        <v>6.8498452478933849E-3</v>
      </c>
      <c r="I930" s="30">
        <f t="shared" si="42"/>
        <v>6.8498452478933849E-3</v>
      </c>
      <c r="S930" s="37">
        <v>1562.849976</v>
      </c>
      <c r="T930" s="30">
        <f t="shared" si="43"/>
        <v>-5.8852308738024711E-4</v>
      </c>
    </row>
    <row r="931" spans="1:20">
      <c r="A931" s="14">
        <v>42229</v>
      </c>
      <c r="B931" s="13">
        <v>146.36000100000001</v>
      </c>
      <c r="C931" s="13">
        <v>146.979996</v>
      </c>
      <c r="D931" s="13">
        <v>145.179993</v>
      </c>
      <c r="E931" s="13">
        <v>145.270004</v>
      </c>
      <c r="F931" s="13">
        <v>1114000</v>
      </c>
      <c r="G931" s="13">
        <v>143.25046800000001</v>
      </c>
      <c r="H931" s="21">
        <f t="shared" si="44"/>
        <v>-8.3630961545856398E-3</v>
      </c>
      <c r="I931" s="30">
        <f t="shared" si="42"/>
        <v>-8.3630961545856398E-3</v>
      </c>
      <c r="S931" s="37">
        <v>1563.7700199999999</v>
      </c>
      <c r="T931" s="30">
        <f t="shared" si="43"/>
        <v>7.7549637562026423E-3</v>
      </c>
    </row>
    <row r="932" spans="1:20">
      <c r="A932" s="14">
        <v>42230</v>
      </c>
      <c r="B932" s="13">
        <v>144.88000500000001</v>
      </c>
      <c r="C932" s="13">
        <v>146.41999799999999</v>
      </c>
      <c r="D932" s="13">
        <v>144.88000500000001</v>
      </c>
      <c r="E932" s="13">
        <v>146.08999600000001</v>
      </c>
      <c r="F932" s="13">
        <v>1210400</v>
      </c>
      <c r="G932" s="13">
        <v>144.05906100000001</v>
      </c>
      <c r="H932" s="21">
        <f t="shared" si="44"/>
        <v>5.6287387173037636E-3</v>
      </c>
      <c r="I932" s="30">
        <f t="shared" si="42"/>
        <v>5.6287387173037636E-3</v>
      </c>
      <c r="S932" s="37">
        <v>1551.6899410000001</v>
      </c>
      <c r="T932" s="30">
        <f t="shared" si="43"/>
        <v>-3.345629788569204E-3</v>
      </c>
    </row>
    <row r="933" spans="1:20">
      <c r="A933" s="14">
        <v>42233</v>
      </c>
      <c r="B933" s="13">
        <v>145.14999399999999</v>
      </c>
      <c r="C933" s="13">
        <v>146.240005</v>
      </c>
      <c r="D933" s="13">
        <v>144.979996</v>
      </c>
      <c r="E933" s="13">
        <v>146.08999600000001</v>
      </c>
      <c r="F933" s="13">
        <v>912600</v>
      </c>
      <c r="G933" s="13">
        <v>144.05906100000001</v>
      </c>
      <c r="H933" s="21">
        <f t="shared" si="44"/>
        <v>0</v>
      </c>
      <c r="I933" s="30">
        <f t="shared" si="42"/>
        <v>0</v>
      </c>
      <c r="S933" s="37">
        <v>1556.8900149999999</v>
      </c>
      <c r="T933" s="30">
        <f t="shared" si="43"/>
        <v>7.1486439179223246E-3</v>
      </c>
    </row>
    <row r="934" spans="1:20">
      <c r="A934" s="14">
        <v>42234</v>
      </c>
      <c r="B934" s="13">
        <v>146.16000399999999</v>
      </c>
      <c r="C934" s="13">
        <v>146.479996</v>
      </c>
      <c r="D934" s="13">
        <v>145.11999499999999</v>
      </c>
      <c r="E934" s="13">
        <v>145.63000500000001</v>
      </c>
      <c r="F934" s="13">
        <v>1099100</v>
      </c>
      <c r="G934" s="13">
        <v>143.60546400000001</v>
      </c>
      <c r="H934" s="21">
        <f t="shared" si="44"/>
        <v>-3.1536552930113665E-3</v>
      </c>
      <c r="I934" s="30">
        <f t="shared" si="42"/>
        <v>-3.1536552930113665E-3</v>
      </c>
      <c r="S934" s="37">
        <v>1545.8000489999999</v>
      </c>
      <c r="T934" s="30">
        <f t="shared" si="43"/>
        <v>-8.3169236849140009E-3</v>
      </c>
    </row>
    <row r="935" spans="1:20">
      <c r="A935" s="14">
        <v>42235</v>
      </c>
      <c r="B935" s="13">
        <v>145.38999899999999</v>
      </c>
      <c r="C935" s="13">
        <v>145.94000199999999</v>
      </c>
      <c r="D935" s="13">
        <v>143.63999899999999</v>
      </c>
      <c r="E935" s="13">
        <v>145.16999799999999</v>
      </c>
      <c r="F935" s="13">
        <v>1436100</v>
      </c>
      <c r="G935" s="13">
        <v>143.15185199999999</v>
      </c>
      <c r="H935" s="21">
        <f t="shared" si="44"/>
        <v>-3.1637370909061726E-3</v>
      </c>
      <c r="I935" s="30">
        <f t="shared" si="42"/>
        <v>-3.1637370909061726E-3</v>
      </c>
      <c r="S935" s="37">
        <v>1558.709961</v>
      </c>
      <c r="T935" s="30">
        <f t="shared" si="43"/>
        <v>6.6751637398633681E-3</v>
      </c>
    </row>
    <row r="936" spans="1:20">
      <c r="A936" s="14">
        <v>42236</v>
      </c>
      <c r="B936" s="13">
        <v>144.28999300000001</v>
      </c>
      <c r="C936" s="13">
        <v>144.88000500000001</v>
      </c>
      <c r="D936" s="13">
        <v>143.28999300000001</v>
      </c>
      <c r="E936" s="13">
        <v>143.71000699999999</v>
      </c>
      <c r="F936" s="13">
        <v>1785100</v>
      </c>
      <c r="G936" s="13">
        <v>141.71215799999999</v>
      </c>
      <c r="H936" s="21">
        <f t="shared" si="44"/>
        <v>-1.0108024934661992E-2</v>
      </c>
      <c r="I936" s="30">
        <f t="shared" si="42"/>
        <v>-1.0108024934661992E-2</v>
      </c>
      <c r="S936" s="37">
        <v>1548.339966</v>
      </c>
      <c r="T936" s="30">
        <f t="shared" si="43"/>
        <v>-2.4254698776000881E-3</v>
      </c>
    </row>
    <row r="937" spans="1:20">
      <c r="A937" s="14">
        <v>42237</v>
      </c>
      <c r="B937" s="13">
        <v>142.220001</v>
      </c>
      <c r="C937" s="13">
        <v>143.33000200000001</v>
      </c>
      <c r="D937" s="13">
        <v>138.990005</v>
      </c>
      <c r="E937" s="13">
        <v>138.990005</v>
      </c>
      <c r="F937" s="13">
        <v>3611400</v>
      </c>
      <c r="G937" s="13">
        <v>137.05777399999999</v>
      </c>
      <c r="H937" s="21">
        <f t="shared" si="44"/>
        <v>-3.3395399040461654E-2</v>
      </c>
      <c r="I937" s="30">
        <f t="shared" si="42"/>
        <v>-3.3395399040461654E-2</v>
      </c>
      <c r="S937" s="37">
        <v>1552.099976</v>
      </c>
      <c r="T937" s="30">
        <f t="shared" si="43"/>
        <v>-5.5255699581215744E-3</v>
      </c>
    </row>
    <row r="938" spans="1:20">
      <c r="A938" s="14">
        <v>42240</v>
      </c>
      <c r="B938" s="13">
        <v>131.970001</v>
      </c>
      <c r="C938" s="13">
        <v>137.16000399999999</v>
      </c>
      <c r="D938" s="13">
        <v>117.029999</v>
      </c>
      <c r="E938" s="13">
        <v>132.970001</v>
      </c>
      <c r="F938" s="13">
        <v>5205800</v>
      </c>
      <c r="G938" s="13">
        <v>131.12145899999999</v>
      </c>
      <c r="H938" s="21">
        <f t="shared" si="44"/>
        <v>-4.4278483378099982E-2</v>
      </c>
      <c r="I938" s="30">
        <f t="shared" si="42"/>
        <v>-4.4278483378099982E-2</v>
      </c>
      <c r="S938" s="37">
        <v>1560.6999510000001</v>
      </c>
      <c r="T938" s="30">
        <f t="shared" si="43"/>
        <v>-1.6197735602557614E-3</v>
      </c>
    </row>
    <row r="939" spans="1:20">
      <c r="A939" s="14">
        <v>42241</v>
      </c>
      <c r="B939" s="13">
        <v>136.779999</v>
      </c>
      <c r="C939" s="13">
        <v>138.38000500000001</v>
      </c>
      <c r="D939" s="13">
        <v>132.64999399999999</v>
      </c>
      <c r="E939" s="13">
        <v>132.71000699999999</v>
      </c>
      <c r="F939" s="13">
        <v>4645100</v>
      </c>
      <c r="G939" s="13">
        <v>130.86507900000001</v>
      </c>
      <c r="H939" s="21">
        <f t="shared" si="44"/>
        <v>-1.9572004256298973E-3</v>
      </c>
      <c r="I939" s="30">
        <f t="shared" si="42"/>
        <v>-1.9572004256298973E-3</v>
      </c>
      <c r="S939" s="37">
        <v>1563.2299800000001</v>
      </c>
      <c r="T939" s="30">
        <f t="shared" si="43"/>
        <v>5.5873515575722895E-3</v>
      </c>
    </row>
    <row r="940" spans="1:20">
      <c r="A940" s="14">
        <v>42242</v>
      </c>
      <c r="B940" s="13">
        <v>136.11000100000001</v>
      </c>
      <c r="C940" s="13">
        <v>138.279999</v>
      </c>
      <c r="D940" s="13">
        <v>133.35000600000001</v>
      </c>
      <c r="E940" s="13">
        <v>138.16000399999999</v>
      </c>
      <c r="F940" s="13">
        <v>3094900</v>
      </c>
      <c r="G940" s="13">
        <v>136.23930999999999</v>
      </c>
      <c r="H940" s="21">
        <f t="shared" si="44"/>
        <v>4.0246110589959402E-2</v>
      </c>
      <c r="I940" s="30">
        <f t="shared" si="42"/>
        <v>4.0246110589959402E-2</v>
      </c>
      <c r="S940" s="37">
        <v>1554.5200199999999</v>
      </c>
      <c r="T940" s="30">
        <f t="shared" si="43"/>
        <v>1.3131897606470596E-3</v>
      </c>
    </row>
    <row r="941" spans="1:20">
      <c r="A941" s="14">
        <v>42243</v>
      </c>
      <c r="B941" s="13">
        <v>140.470001</v>
      </c>
      <c r="C941" s="13">
        <v>140.75</v>
      </c>
      <c r="D941" s="13">
        <v>137.58999600000001</v>
      </c>
      <c r="E941" s="13">
        <v>140.21000699999999</v>
      </c>
      <c r="F941" s="13">
        <v>2603100</v>
      </c>
      <c r="G941" s="13">
        <v>138.26081400000001</v>
      </c>
      <c r="H941" s="21">
        <f t="shared" si="44"/>
        <v>1.4728886208488697E-2</v>
      </c>
      <c r="I941" s="30">
        <f t="shared" si="42"/>
        <v>1.4728886208488697E-2</v>
      </c>
      <c r="S941" s="37">
        <v>1552.4799800000001</v>
      </c>
      <c r="T941" s="30">
        <f t="shared" si="43"/>
        <v>-2.4061458895049035E-3</v>
      </c>
    </row>
    <row r="942" spans="1:20">
      <c r="A942" s="14">
        <v>42244</v>
      </c>
      <c r="B942" s="13">
        <v>139.75</v>
      </c>
      <c r="C942" s="13">
        <v>140.300003</v>
      </c>
      <c r="D942" s="13">
        <v>138.63999899999999</v>
      </c>
      <c r="E942" s="13">
        <v>139.949997</v>
      </c>
      <c r="F942" s="13">
        <v>1850900</v>
      </c>
      <c r="G942" s="13">
        <v>138.00441900000001</v>
      </c>
      <c r="H942" s="21">
        <f t="shared" si="44"/>
        <v>-1.8561515745494596E-3</v>
      </c>
      <c r="I942" s="30">
        <f t="shared" si="42"/>
        <v>-1.8561515745494596E-3</v>
      </c>
      <c r="S942" s="37">
        <v>1556.219971</v>
      </c>
      <c r="T942" s="30">
        <f t="shared" si="43"/>
        <v>3.2438188702904572E-3</v>
      </c>
    </row>
    <row r="943" spans="1:20">
      <c r="A943" s="14">
        <v>42247</v>
      </c>
      <c r="B943" s="13">
        <v>139.25</v>
      </c>
      <c r="C943" s="13">
        <v>140.229996</v>
      </c>
      <c r="D943" s="13">
        <v>138.509995</v>
      </c>
      <c r="E943" s="13">
        <v>140.050003</v>
      </c>
      <c r="F943" s="13">
        <v>3005700</v>
      </c>
      <c r="G943" s="13">
        <v>138.10303500000001</v>
      </c>
      <c r="H943" s="21">
        <f t="shared" si="44"/>
        <v>7.1433061849454627E-4</v>
      </c>
      <c r="I943" s="30">
        <f t="shared" si="42"/>
        <v>7.1433061849454627E-4</v>
      </c>
      <c r="S943" s="37">
        <v>1551.1800539999999</v>
      </c>
      <c r="T943" s="30">
        <f t="shared" si="43"/>
        <v>4.4711287475333464E-3</v>
      </c>
    </row>
    <row r="944" spans="1:20">
      <c r="A944" s="14">
        <v>42248</v>
      </c>
      <c r="B944" s="13">
        <v>137.58000200000001</v>
      </c>
      <c r="C944" s="13">
        <v>139.89999399999999</v>
      </c>
      <c r="D944" s="13">
        <v>137.5</v>
      </c>
      <c r="E944" s="13">
        <v>138.300003</v>
      </c>
      <c r="F944" s="13">
        <v>2968200</v>
      </c>
      <c r="G944" s="13">
        <v>136.377363</v>
      </c>
      <c r="H944" s="21">
        <f t="shared" si="44"/>
        <v>-1.2574265776293029E-2</v>
      </c>
      <c r="I944" s="30">
        <f t="shared" si="42"/>
        <v>-1.2574265776293029E-2</v>
      </c>
      <c r="S944" s="37">
        <v>1544.26001</v>
      </c>
      <c r="T944" s="30">
        <f t="shared" si="43"/>
        <v>1.8148437284321399E-3</v>
      </c>
    </row>
    <row r="945" spans="1:20">
      <c r="A945" s="14">
        <v>42249</v>
      </c>
      <c r="B945" s="13">
        <v>139.83000200000001</v>
      </c>
      <c r="C945" s="13">
        <v>140.86999499999999</v>
      </c>
      <c r="D945" s="13">
        <v>138.41999799999999</v>
      </c>
      <c r="E945" s="13">
        <v>140.41999799999999</v>
      </c>
      <c r="F945" s="13">
        <v>1809900</v>
      </c>
      <c r="G945" s="13">
        <v>138.46788699999999</v>
      </c>
      <c r="H945" s="21">
        <f t="shared" si="44"/>
        <v>1.5212664701318449E-2</v>
      </c>
      <c r="I945" s="30">
        <f t="shared" si="42"/>
        <v>1.5212664701318449E-2</v>
      </c>
      <c r="S945" s="37">
        <v>1541.459961</v>
      </c>
      <c r="T945" s="30">
        <f t="shared" si="43"/>
        <v>1.0839251365506049E-3</v>
      </c>
    </row>
    <row r="946" spans="1:20">
      <c r="A946" s="14">
        <v>42250</v>
      </c>
      <c r="B946" s="13">
        <v>140.94000199999999</v>
      </c>
      <c r="C946" s="13">
        <v>141.699997</v>
      </c>
      <c r="D946" s="13">
        <v>140.10000600000001</v>
      </c>
      <c r="E946" s="13">
        <v>140.479996</v>
      </c>
      <c r="F946" s="13">
        <v>1615600</v>
      </c>
      <c r="G946" s="13">
        <v>138.52705</v>
      </c>
      <c r="H946" s="21">
        <f t="shared" si="44"/>
        <v>4.2717748952707019E-4</v>
      </c>
      <c r="I946" s="30">
        <f t="shared" si="42"/>
        <v>4.2717748952707019E-4</v>
      </c>
      <c r="S946" s="37">
        <v>1539.790039</v>
      </c>
      <c r="T946" s="30">
        <f t="shared" si="43"/>
        <v>9.5205519446000392E-3</v>
      </c>
    </row>
    <row r="947" spans="1:20">
      <c r="A947" s="14">
        <v>42251</v>
      </c>
      <c r="B947" s="13">
        <v>138.800003</v>
      </c>
      <c r="C947" s="13">
        <v>139.46000699999999</v>
      </c>
      <c r="D947" s="13">
        <v>138.179993</v>
      </c>
      <c r="E947" s="13">
        <v>138.479996</v>
      </c>
      <c r="F947" s="13">
        <v>2124500</v>
      </c>
      <c r="G947" s="13">
        <v>136.55485400000001</v>
      </c>
      <c r="H947" s="21">
        <f t="shared" si="44"/>
        <v>-1.4339218710249801E-2</v>
      </c>
      <c r="I947" s="30">
        <f t="shared" si="42"/>
        <v>-1.4339218710249801E-2</v>
      </c>
      <c r="S947" s="37">
        <v>1525.1999510000001</v>
      </c>
      <c r="T947" s="30">
        <f t="shared" si="43"/>
        <v>4.6001265488692612E-3</v>
      </c>
    </row>
    <row r="948" spans="1:20">
      <c r="A948" s="14">
        <v>42255</v>
      </c>
      <c r="B948" s="13">
        <v>140.53999300000001</v>
      </c>
      <c r="C948" s="13">
        <v>141.479996</v>
      </c>
      <c r="D948" s="13">
        <v>139.11999499999999</v>
      </c>
      <c r="E948" s="13">
        <v>141.429993</v>
      </c>
      <c r="F948" s="13">
        <v>1638000</v>
      </c>
      <c r="G948" s="13">
        <v>139.46384</v>
      </c>
      <c r="H948" s="21">
        <f t="shared" si="44"/>
        <v>2.1078961484339031E-2</v>
      </c>
      <c r="I948" s="30">
        <f t="shared" si="42"/>
        <v>2.1078961484339031E-2</v>
      </c>
      <c r="S948" s="37">
        <v>1518.1999510000001</v>
      </c>
      <c r="T948" s="30">
        <f t="shared" si="43"/>
        <v>2.3211591454764036E-3</v>
      </c>
    </row>
    <row r="949" spans="1:20">
      <c r="A949" s="14">
        <v>42256</v>
      </c>
      <c r="B949" s="13">
        <v>142.35000600000001</v>
      </c>
      <c r="C949" s="13">
        <v>142.35000600000001</v>
      </c>
      <c r="D949" s="13">
        <v>139.38999899999999</v>
      </c>
      <c r="E949" s="13">
        <v>139.679993</v>
      </c>
      <c r="F949" s="13">
        <v>1390800</v>
      </c>
      <c r="G949" s="13">
        <v>137.738169</v>
      </c>
      <c r="H949" s="21">
        <f t="shared" si="44"/>
        <v>-1.2450799323617345E-2</v>
      </c>
      <c r="I949" s="30">
        <f t="shared" si="42"/>
        <v>-1.2450799323617345E-2</v>
      </c>
      <c r="S949" s="37">
        <v>1514.6800539999999</v>
      </c>
      <c r="T949" s="30">
        <f t="shared" si="43"/>
        <v>-8.6445311601472609E-4</v>
      </c>
    </row>
    <row r="950" spans="1:20">
      <c r="A950" s="14">
        <v>42257</v>
      </c>
      <c r="B950" s="13">
        <v>139.03999300000001</v>
      </c>
      <c r="C950" s="13">
        <v>140.96000699999999</v>
      </c>
      <c r="D950" s="13">
        <v>138.990005</v>
      </c>
      <c r="E950" s="13">
        <v>140.009995</v>
      </c>
      <c r="F950" s="13">
        <v>1350700</v>
      </c>
      <c r="G950" s="13">
        <v>138.06358299999999</v>
      </c>
      <c r="H950" s="21">
        <f t="shared" si="44"/>
        <v>2.3597685558273242E-3</v>
      </c>
      <c r="I950" s="30">
        <f t="shared" si="42"/>
        <v>2.3597685558273242E-3</v>
      </c>
      <c r="S950" s="37">
        <v>1515.98999</v>
      </c>
      <c r="T950" s="30">
        <f t="shared" si="43"/>
        <v>1.2645699235804539E-2</v>
      </c>
    </row>
    <row r="951" spans="1:20">
      <c r="A951" s="14">
        <v>42258</v>
      </c>
      <c r="B951" s="13">
        <v>139.85000600000001</v>
      </c>
      <c r="C951" s="13">
        <v>141.199997</v>
      </c>
      <c r="D951" s="13">
        <v>139.279999</v>
      </c>
      <c r="E951" s="13">
        <v>141.050003</v>
      </c>
      <c r="F951" s="13">
        <v>1452300</v>
      </c>
      <c r="G951" s="13">
        <v>139.089133</v>
      </c>
      <c r="H951" s="21">
        <f t="shared" si="44"/>
        <v>7.4006468025403626E-3</v>
      </c>
      <c r="I951" s="30">
        <f t="shared" si="42"/>
        <v>7.4006468025403626E-3</v>
      </c>
      <c r="S951" s="37">
        <v>1496.9399410000001</v>
      </c>
      <c r="T951" s="30">
        <f t="shared" si="43"/>
        <v>6.0908763128847063E-3</v>
      </c>
    </row>
    <row r="952" spans="1:20">
      <c r="A952" s="14">
        <v>42261</v>
      </c>
      <c r="B952" s="13">
        <v>141.179993</v>
      </c>
      <c r="C952" s="13">
        <v>141.41000399999999</v>
      </c>
      <c r="D952" s="13">
        <v>140.240005</v>
      </c>
      <c r="E952" s="13">
        <v>141.14999399999999</v>
      </c>
      <c r="F952" s="13">
        <v>1123300</v>
      </c>
      <c r="G952" s="13">
        <v>139.18773400000001</v>
      </c>
      <c r="H952" s="21">
        <f t="shared" si="44"/>
        <v>7.0865397608751459E-4</v>
      </c>
      <c r="I952" s="30">
        <f t="shared" si="42"/>
        <v>7.0865397608751459E-4</v>
      </c>
      <c r="S952" s="37">
        <v>1487.849976</v>
      </c>
      <c r="T952" s="30">
        <f t="shared" si="43"/>
        <v>-1.8479275579678871E-2</v>
      </c>
    </row>
    <row r="953" spans="1:20">
      <c r="A953" s="14">
        <v>42262</v>
      </c>
      <c r="B953" s="13">
        <v>141.320007</v>
      </c>
      <c r="C953" s="13">
        <v>142.96000699999999</v>
      </c>
      <c r="D953" s="13">
        <v>140.240005</v>
      </c>
      <c r="E953" s="13">
        <v>142.429993</v>
      </c>
      <c r="F953" s="13">
        <v>1349600</v>
      </c>
      <c r="G953" s="13">
        <v>140.449938</v>
      </c>
      <c r="H953" s="21">
        <f t="shared" si="44"/>
        <v>9.0274859102965465E-3</v>
      </c>
      <c r="I953" s="30">
        <f t="shared" si="42"/>
        <v>9.0274859102965465E-3</v>
      </c>
      <c r="S953" s="37">
        <v>1515.599976</v>
      </c>
      <c r="T953" s="30">
        <f t="shared" si="43"/>
        <v>8.7342136235753452E-3</v>
      </c>
    </row>
    <row r="954" spans="1:20">
      <c r="A954" s="14">
        <v>42263</v>
      </c>
      <c r="B954" s="13">
        <v>142.21000699999999</v>
      </c>
      <c r="C954" s="13">
        <v>143.86000100000001</v>
      </c>
      <c r="D954" s="13">
        <v>141.75</v>
      </c>
      <c r="E954" s="13">
        <v>143.61000100000001</v>
      </c>
      <c r="F954" s="13">
        <v>1374300</v>
      </c>
      <c r="G954" s="13">
        <v>141.613542</v>
      </c>
      <c r="H954" s="21">
        <f t="shared" si="44"/>
        <v>8.2507001681268854E-3</v>
      </c>
      <c r="I954" s="30">
        <f t="shared" si="42"/>
        <v>8.2507001681268854E-3</v>
      </c>
      <c r="S954" s="37">
        <v>1502.420044</v>
      </c>
      <c r="T954" s="30">
        <f t="shared" si="43"/>
        <v>-6.3230053155881221E-3</v>
      </c>
    </row>
    <row r="955" spans="1:20">
      <c r="A955" s="14">
        <v>42264</v>
      </c>
      <c r="B955" s="13">
        <v>143.89999399999999</v>
      </c>
      <c r="C955" s="13">
        <v>145.03999300000001</v>
      </c>
      <c r="D955" s="13">
        <v>143.16000399999999</v>
      </c>
      <c r="E955" s="13">
        <v>143.35000600000001</v>
      </c>
      <c r="F955" s="13">
        <v>1535300</v>
      </c>
      <c r="G955" s="13">
        <v>141.35716199999999</v>
      </c>
      <c r="H955" s="21">
        <f t="shared" si="44"/>
        <v>-1.8120608708197844E-3</v>
      </c>
      <c r="I955" s="30">
        <f t="shared" si="42"/>
        <v>-1.8120608708197844E-3</v>
      </c>
      <c r="S955" s="37">
        <v>1511.9499510000001</v>
      </c>
      <c r="T955" s="30">
        <f t="shared" si="43"/>
        <v>-1.2481711278323742E-2</v>
      </c>
    </row>
    <row r="956" spans="1:20">
      <c r="A956" s="14">
        <v>42265</v>
      </c>
      <c r="B956" s="13">
        <v>142.13999899999999</v>
      </c>
      <c r="C956" s="13">
        <v>144.33999600000001</v>
      </c>
      <c r="D956" s="13">
        <v>141.699997</v>
      </c>
      <c r="E956" s="13">
        <v>141.80999800000001</v>
      </c>
      <c r="F956" s="13">
        <v>2833900</v>
      </c>
      <c r="G956" s="13">
        <v>139.838562</v>
      </c>
      <c r="H956" s="21">
        <f t="shared" si="44"/>
        <v>-1.0801122735653165E-2</v>
      </c>
      <c r="I956" s="30">
        <f t="shared" si="42"/>
        <v>-1.0801122735653165E-2</v>
      </c>
      <c r="S956" s="37">
        <v>1530.9399410000001</v>
      </c>
      <c r="T956" s="30">
        <f t="shared" si="43"/>
        <v>7.309694217125475E-3</v>
      </c>
    </row>
    <row r="957" spans="1:20">
      <c r="A957" s="14">
        <v>42268</v>
      </c>
      <c r="B957" s="13">
        <v>142.36000100000001</v>
      </c>
      <c r="C957" s="13">
        <v>143.779999</v>
      </c>
      <c r="D957" s="13">
        <v>142.08999600000001</v>
      </c>
      <c r="E957" s="13">
        <v>143.21000699999999</v>
      </c>
      <c r="F957" s="13">
        <v>1004800</v>
      </c>
      <c r="G957" s="13">
        <v>141.219109</v>
      </c>
      <c r="H957" s="21">
        <f t="shared" si="44"/>
        <v>9.8240200900909062E-3</v>
      </c>
      <c r="I957" s="30">
        <f t="shared" si="42"/>
        <v>9.8240200900909062E-3</v>
      </c>
      <c r="S957" s="37">
        <v>1519.790039</v>
      </c>
      <c r="T957" s="30">
        <f t="shared" si="43"/>
        <v>-1.0456279141647954E-3</v>
      </c>
    </row>
    <row r="958" spans="1:20">
      <c r="A958" s="14">
        <v>42269</v>
      </c>
      <c r="B958" s="13">
        <v>141.820007</v>
      </c>
      <c r="C958" s="13">
        <v>142.949997</v>
      </c>
      <c r="D958" s="13">
        <v>140.80999800000001</v>
      </c>
      <c r="E958" s="13">
        <v>142.64999399999999</v>
      </c>
      <c r="F958" s="13">
        <v>1787200</v>
      </c>
      <c r="G958" s="13">
        <v>140.66688099999999</v>
      </c>
      <c r="H958" s="21">
        <f t="shared" si="44"/>
        <v>-3.9180997002422769E-3</v>
      </c>
      <c r="I958" s="30">
        <f t="shared" si="42"/>
        <v>-3.9180997002422769E-3</v>
      </c>
      <c r="S958" s="37">
        <v>1521.380005</v>
      </c>
      <c r="T958" s="30">
        <f t="shared" si="43"/>
        <v>6.9043337805155551E-4</v>
      </c>
    </row>
    <row r="959" spans="1:20">
      <c r="A959" s="14">
        <v>42270</v>
      </c>
      <c r="B959" s="13">
        <v>143.46000699999999</v>
      </c>
      <c r="C959" s="13">
        <v>145.63000500000001</v>
      </c>
      <c r="D959" s="13">
        <v>142.64999399999999</v>
      </c>
      <c r="E959" s="13">
        <v>145.429993</v>
      </c>
      <c r="F959" s="13">
        <v>2310200</v>
      </c>
      <c r="G959" s="13">
        <v>143.408232</v>
      </c>
      <c r="H959" s="21">
        <f t="shared" si="44"/>
        <v>1.9300783312183777E-2</v>
      </c>
      <c r="I959" s="30">
        <f t="shared" si="42"/>
        <v>1.9300783312183777E-2</v>
      </c>
      <c r="S959" s="37">
        <v>1520.329956</v>
      </c>
      <c r="T959" s="30">
        <f t="shared" si="43"/>
        <v>5.9208754857569565E-4</v>
      </c>
    </row>
    <row r="960" spans="1:20">
      <c r="A960" s="14">
        <v>42271</v>
      </c>
      <c r="B960" s="13">
        <v>144.36999499999999</v>
      </c>
      <c r="C960" s="13">
        <v>145.41999799999999</v>
      </c>
      <c r="D960" s="13">
        <v>143.64999399999999</v>
      </c>
      <c r="E960" s="13">
        <v>144.86999499999999</v>
      </c>
      <c r="F960" s="13">
        <v>1974900</v>
      </c>
      <c r="G960" s="13">
        <v>142.85602</v>
      </c>
      <c r="H960" s="21">
        <f t="shared" si="44"/>
        <v>-3.8580624796735736E-3</v>
      </c>
      <c r="I960" s="30">
        <f t="shared" si="42"/>
        <v>-3.8580624796735736E-3</v>
      </c>
      <c r="S960" s="37">
        <v>1519.4300539999999</v>
      </c>
      <c r="T960" s="30">
        <f t="shared" si="43"/>
        <v>1.5940011733503196E-3</v>
      </c>
    </row>
    <row r="961" spans="1:20">
      <c r="A961" s="14">
        <v>42272</v>
      </c>
      <c r="B961" s="13">
        <v>145.949997</v>
      </c>
      <c r="C961" s="13">
        <v>146.89999399999999</v>
      </c>
      <c r="D961" s="13">
        <v>145.009995</v>
      </c>
      <c r="E961" s="13">
        <v>145.550003</v>
      </c>
      <c r="F961" s="13">
        <v>1845700</v>
      </c>
      <c r="G961" s="13">
        <v>143.52657400000001</v>
      </c>
      <c r="H961" s="21">
        <f t="shared" si="44"/>
        <v>4.6829328281674E-3</v>
      </c>
      <c r="I961" s="30">
        <f t="shared" si="42"/>
        <v>4.6829328281674E-3</v>
      </c>
      <c r="S961" s="37">
        <v>1517.01001</v>
      </c>
      <c r="T961" s="30">
        <f t="shared" si="43"/>
        <v>-6.0630128357233104E-4</v>
      </c>
    </row>
    <row r="962" spans="1:20">
      <c r="A962" s="14">
        <v>42275</v>
      </c>
      <c r="B962" s="13">
        <v>145.38999899999999</v>
      </c>
      <c r="C962" s="13">
        <v>145.800003</v>
      </c>
      <c r="D962" s="13">
        <v>143.28999300000001</v>
      </c>
      <c r="E962" s="13">
        <v>143.550003</v>
      </c>
      <c r="F962" s="13">
        <v>2553500</v>
      </c>
      <c r="G962" s="13">
        <v>141.55437800000001</v>
      </c>
      <c r="H962" s="21">
        <f t="shared" si="44"/>
        <v>-1.3836262644130947E-2</v>
      </c>
      <c r="I962" s="30">
        <f t="shared" ref="I962:I1025" si="45">H962</f>
        <v>-1.3836262644130947E-2</v>
      </c>
      <c r="S962" s="37">
        <v>1517.9300539999999</v>
      </c>
      <c r="T962" s="30">
        <f t="shared" si="43"/>
        <v>5.641994542558368E-3</v>
      </c>
    </row>
    <row r="963" spans="1:20">
      <c r="A963" s="14">
        <v>42276</v>
      </c>
      <c r="B963" s="13">
        <v>143.03999300000001</v>
      </c>
      <c r="C963" s="13">
        <v>144.13999899999999</v>
      </c>
      <c r="D963" s="13">
        <v>142.25</v>
      </c>
      <c r="E963" s="13">
        <v>143.720001</v>
      </c>
      <c r="F963" s="13">
        <v>2513100</v>
      </c>
      <c r="G963" s="13">
        <v>141.722013</v>
      </c>
      <c r="H963" s="21">
        <f t="shared" si="44"/>
        <v>1.1835438807763898E-3</v>
      </c>
      <c r="I963" s="30">
        <f t="shared" si="45"/>
        <v>1.1835438807763898E-3</v>
      </c>
      <c r="S963" s="37">
        <v>1509.3900149999999</v>
      </c>
      <c r="T963" s="30">
        <f t="shared" ref="T963:T1026" si="46">LN(S963/S964)</f>
        <v>-1.8070307454410902E-3</v>
      </c>
    </row>
    <row r="964" spans="1:20">
      <c r="A964" s="14">
        <v>42277</v>
      </c>
      <c r="B964" s="13">
        <v>143.53999300000001</v>
      </c>
      <c r="C964" s="13">
        <v>144.949997</v>
      </c>
      <c r="D964" s="13">
        <v>142.88999899999999</v>
      </c>
      <c r="E964" s="13">
        <v>144.570007</v>
      </c>
      <c r="F964" s="13">
        <v>2549200</v>
      </c>
      <c r="G964" s="13">
        <v>142.560202</v>
      </c>
      <c r="H964" s="21">
        <f t="shared" ref="H964:H1027" si="47">LN(G964/G963)</f>
        <v>5.896896707998844E-3</v>
      </c>
      <c r="I964" s="30">
        <f t="shared" si="45"/>
        <v>5.896896707998844E-3</v>
      </c>
      <c r="S964" s="37">
        <v>1512.119995</v>
      </c>
      <c r="T964" s="30">
        <f t="shared" si="46"/>
        <v>5.4901982299070617E-4</v>
      </c>
    </row>
    <row r="965" spans="1:20">
      <c r="A965" s="14">
        <v>42278</v>
      </c>
      <c r="B965" s="13">
        <v>144.85000600000001</v>
      </c>
      <c r="C965" s="13">
        <v>144.85000600000001</v>
      </c>
      <c r="D965" s="13">
        <v>142.5</v>
      </c>
      <c r="E965" s="13">
        <v>144.55999800000001</v>
      </c>
      <c r="F965" s="13">
        <v>2657300</v>
      </c>
      <c r="G965" s="13">
        <v>142.550332</v>
      </c>
      <c r="H965" s="21">
        <f t="shared" si="47"/>
        <v>-6.9236305410904573E-5</v>
      </c>
      <c r="I965" s="30">
        <f t="shared" si="45"/>
        <v>-6.9236305410904573E-5</v>
      </c>
      <c r="S965" s="37">
        <v>1511.290039</v>
      </c>
      <c r="T965" s="30">
        <f t="shared" si="46"/>
        <v>1.0362632138918E-2</v>
      </c>
    </row>
    <row r="966" spans="1:20">
      <c r="A966" s="14">
        <v>42279</v>
      </c>
      <c r="B966" s="13">
        <v>143.25</v>
      </c>
      <c r="C966" s="13">
        <v>145.91000399999999</v>
      </c>
      <c r="D966" s="13">
        <v>142.19000199999999</v>
      </c>
      <c r="E966" s="13">
        <v>145.86000100000001</v>
      </c>
      <c r="F966" s="13">
        <v>2591500</v>
      </c>
      <c r="G966" s="13">
        <v>143.83226199999999</v>
      </c>
      <c r="H966" s="21">
        <f t="shared" si="47"/>
        <v>8.9526290286088914E-3</v>
      </c>
      <c r="I966" s="30">
        <f t="shared" si="45"/>
        <v>8.9526290286088914E-3</v>
      </c>
      <c r="S966" s="37">
        <v>1495.709961</v>
      </c>
      <c r="T966" s="30">
        <f t="shared" si="46"/>
        <v>-1.1605832704006383E-2</v>
      </c>
    </row>
    <row r="967" spans="1:20">
      <c r="A967" s="14">
        <v>42282</v>
      </c>
      <c r="B967" s="13">
        <v>146.240005</v>
      </c>
      <c r="C967" s="13">
        <v>148.220001</v>
      </c>
      <c r="D967" s="13">
        <v>146.009995</v>
      </c>
      <c r="E967" s="13">
        <v>148.070007</v>
      </c>
      <c r="F967" s="13">
        <v>2273000</v>
      </c>
      <c r="G967" s="13">
        <v>146.01154600000001</v>
      </c>
      <c r="H967" s="21">
        <f t="shared" si="47"/>
        <v>1.503792738134207E-2</v>
      </c>
      <c r="I967" s="30">
        <f t="shared" si="45"/>
        <v>1.503792738134207E-2</v>
      </c>
      <c r="S967" s="37">
        <v>1513.170044</v>
      </c>
      <c r="T967" s="30">
        <f t="shared" si="46"/>
        <v>1.0002513494821156E-2</v>
      </c>
    </row>
    <row r="968" spans="1:20">
      <c r="A968" s="14">
        <v>42283</v>
      </c>
      <c r="B968" s="13">
        <v>148.14999399999999</v>
      </c>
      <c r="C968" s="13">
        <v>148.699997</v>
      </c>
      <c r="D968" s="13">
        <v>147.36000100000001</v>
      </c>
      <c r="E968" s="13">
        <v>148.41000399999999</v>
      </c>
      <c r="F968" s="13">
        <v>2127800</v>
      </c>
      <c r="G968" s="13">
        <v>146.34681499999999</v>
      </c>
      <c r="H968" s="21">
        <f t="shared" si="47"/>
        <v>2.2935492306294298E-3</v>
      </c>
      <c r="I968" s="30">
        <f t="shared" si="45"/>
        <v>2.2935492306294298E-3</v>
      </c>
      <c r="S968" s="37">
        <v>1498.1099850000001</v>
      </c>
      <c r="T968" s="30">
        <f t="shared" si="46"/>
        <v>-2.5665922346749968E-3</v>
      </c>
    </row>
    <row r="969" spans="1:20">
      <c r="A969" s="14">
        <v>42284</v>
      </c>
      <c r="B969" s="13">
        <v>148.720001</v>
      </c>
      <c r="C969" s="13">
        <v>149.320007</v>
      </c>
      <c r="D969" s="13">
        <v>147.429993</v>
      </c>
      <c r="E969" s="13">
        <v>147.96000699999999</v>
      </c>
      <c r="F969" s="13">
        <v>2340800</v>
      </c>
      <c r="G969" s="13">
        <v>145.903074</v>
      </c>
      <c r="H969" s="21">
        <f t="shared" si="47"/>
        <v>-3.0367254716313105E-3</v>
      </c>
      <c r="I969" s="30">
        <f t="shared" si="45"/>
        <v>-3.0367254716313105E-3</v>
      </c>
      <c r="S969" s="37">
        <v>1501.959961</v>
      </c>
      <c r="T969" s="30">
        <f t="shared" si="46"/>
        <v>-3.9072447493082472E-3</v>
      </c>
    </row>
    <row r="970" spans="1:20">
      <c r="A970" s="14">
        <v>42285</v>
      </c>
      <c r="B970" s="13">
        <v>147.61000100000001</v>
      </c>
      <c r="C970" s="13">
        <v>151.699997</v>
      </c>
      <c r="D970" s="13">
        <v>147.61000100000001</v>
      </c>
      <c r="E970" s="13">
        <v>151.66000399999999</v>
      </c>
      <c r="F970" s="13">
        <v>2370900</v>
      </c>
      <c r="G970" s="13">
        <v>149.55163400000001</v>
      </c>
      <c r="H970" s="21">
        <f t="shared" si="47"/>
        <v>2.4699186595652067E-2</v>
      </c>
      <c r="I970" s="30">
        <f t="shared" si="45"/>
        <v>2.4699186595652067E-2</v>
      </c>
      <c r="S970" s="37">
        <v>1507.839966</v>
      </c>
      <c r="T970" s="30">
        <f t="shared" si="46"/>
        <v>5.0930037076888724E-3</v>
      </c>
    </row>
    <row r="971" spans="1:20">
      <c r="A971" s="14">
        <v>42286</v>
      </c>
      <c r="B971" s="13">
        <v>150.759995</v>
      </c>
      <c r="C971" s="13">
        <v>154.259995</v>
      </c>
      <c r="D971" s="13">
        <v>150.44000199999999</v>
      </c>
      <c r="E971" s="13">
        <v>153.970001</v>
      </c>
      <c r="F971" s="13">
        <v>3715500</v>
      </c>
      <c r="G971" s="13">
        <v>151.82951800000001</v>
      </c>
      <c r="H971" s="21">
        <f t="shared" si="47"/>
        <v>1.5116588157946802E-2</v>
      </c>
      <c r="I971" s="30">
        <f t="shared" si="45"/>
        <v>1.5116588157946802E-2</v>
      </c>
      <c r="S971" s="37">
        <v>1500.1800539999999</v>
      </c>
      <c r="T971" s="30">
        <f t="shared" si="46"/>
        <v>-1.8513341236916236E-3</v>
      </c>
    </row>
    <row r="972" spans="1:20">
      <c r="A972" s="14">
        <v>42289</v>
      </c>
      <c r="B972" s="13">
        <v>153.970001</v>
      </c>
      <c r="C972" s="13">
        <v>154.479996</v>
      </c>
      <c r="D972" s="13">
        <v>153.08999600000001</v>
      </c>
      <c r="E972" s="13">
        <v>153.63000500000001</v>
      </c>
      <c r="F972" s="13">
        <v>1200100</v>
      </c>
      <c r="G972" s="13">
        <v>151.494248</v>
      </c>
      <c r="H972" s="21">
        <f t="shared" si="47"/>
        <v>-2.210642053923172E-3</v>
      </c>
      <c r="I972" s="30">
        <f t="shared" si="45"/>
        <v>-2.210642053923172E-3</v>
      </c>
      <c r="S972" s="37">
        <v>1502.959961</v>
      </c>
      <c r="T972" s="30">
        <f t="shared" si="46"/>
        <v>5.4307088968290696E-3</v>
      </c>
    </row>
    <row r="973" spans="1:20">
      <c r="A973" s="14">
        <v>42290</v>
      </c>
      <c r="B973" s="13">
        <v>153.229996</v>
      </c>
      <c r="C973" s="13">
        <v>154.070007</v>
      </c>
      <c r="D973" s="13">
        <v>152.220001</v>
      </c>
      <c r="E973" s="13">
        <v>152.279999</v>
      </c>
      <c r="F973" s="13">
        <v>1493700</v>
      </c>
      <c r="G973" s="13">
        <v>150.16301000000001</v>
      </c>
      <c r="H973" s="21">
        <f t="shared" si="47"/>
        <v>-8.8262198695807335E-3</v>
      </c>
      <c r="I973" s="30">
        <f t="shared" si="45"/>
        <v>-8.8262198695807335E-3</v>
      </c>
      <c r="S973" s="37">
        <v>1494.8199460000001</v>
      </c>
      <c r="T973" s="30">
        <f t="shared" si="46"/>
        <v>6.6141963945740372E-6</v>
      </c>
    </row>
    <row r="974" spans="1:20">
      <c r="A974" s="14">
        <v>42291</v>
      </c>
      <c r="B974" s="13">
        <v>152.30999800000001</v>
      </c>
      <c r="C974" s="13">
        <v>152.770004</v>
      </c>
      <c r="D974" s="13">
        <v>149.10000600000001</v>
      </c>
      <c r="E974" s="13">
        <v>149.83999600000001</v>
      </c>
      <c r="F974" s="13">
        <v>3044900</v>
      </c>
      <c r="G974" s="13">
        <v>147.75692799999999</v>
      </c>
      <c r="H974" s="21">
        <f t="shared" si="47"/>
        <v>-1.61528921585532E-2</v>
      </c>
      <c r="I974" s="30">
        <f t="shared" si="45"/>
        <v>-1.61528921585532E-2</v>
      </c>
      <c r="S974" s="37">
        <v>1494.8100589999999</v>
      </c>
      <c r="T974" s="30">
        <f t="shared" si="46"/>
        <v>1.5063419238833973E-3</v>
      </c>
    </row>
    <row r="975" spans="1:20">
      <c r="A975" s="14">
        <v>42292</v>
      </c>
      <c r="B975" s="13">
        <v>150.83000200000001</v>
      </c>
      <c r="C975" s="13">
        <v>151.89999399999999</v>
      </c>
      <c r="D975" s="13">
        <v>150.220001</v>
      </c>
      <c r="E975" s="13">
        <v>151.770004</v>
      </c>
      <c r="F975" s="13">
        <v>1697000</v>
      </c>
      <c r="G975" s="13">
        <v>149.66010499999999</v>
      </c>
      <c r="H975" s="21">
        <f t="shared" si="47"/>
        <v>1.2798211038412034E-2</v>
      </c>
      <c r="I975" s="30">
        <f t="shared" si="45"/>
        <v>1.2798211038412034E-2</v>
      </c>
      <c r="S975" s="37">
        <v>1492.5600589999999</v>
      </c>
      <c r="T975" s="30">
        <f t="shared" si="46"/>
        <v>4.4183322153430642E-3</v>
      </c>
    </row>
    <row r="976" spans="1:20">
      <c r="A976" s="14">
        <v>42293</v>
      </c>
      <c r="B976" s="13">
        <v>152.320007</v>
      </c>
      <c r="C976" s="13">
        <v>152.970001</v>
      </c>
      <c r="D976" s="13">
        <v>151.279999</v>
      </c>
      <c r="E976" s="13">
        <v>152.05999800000001</v>
      </c>
      <c r="F976" s="13">
        <v>1644100</v>
      </c>
      <c r="G976" s="13">
        <v>149.946067</v>
      </c>
      <c r="H976" s="21">
        <f t="shared" si="47"/>
        <v>1.9089198658866664E-3</v>
      </c>
      <c r="I976" s="30">
        <f t="shared" si="45"/>
        <v>1.9089198658866664E-3</v>
      </c>
      <c r="S976" s="37">
        <v>1485.9799800000001</v>
      </c>
      <c r="T976" s="30">
        <f t="shared" si="46"/>
        <v>3.3974923370216413E-3</v>
      </c>
    </row>
    <row r="977" spans="1:20">
      <c r="A977" s="14">
        <v>42296</v>
      </c>
      <c r="B977" s="13">
        <v>152.050003</v>
      </c>
      <c r="C977" s="13">
        <v>153.38999899999999</v>
      </c>
      <c r="D977" s="13">
        <v>151.91999799999999</v>
      </c>
      <c r="E977" s="13">
        <v>153.220001</v>
      </c>
      <c r="F977" s="13">
        <v>1543700</v>
      </c>
      <c r="G977" s="13">
        <v>151.089945</v>
      </c>
      <c r="H977" s="21">
        <f t="shared" si="47"/>
        <v>7.5996456221149051E-3</v>
      </c>
      <c r="I977" s="30">
        <f t="shared" si="45"/>
        <v>7.5996456221149051E-3</v>
      </c>
      <c r="S977" s="37">
        <v>1480.9399410000001</v>
      </c>
      <c r="T977" s="30">
        <f t="shared" si="46"/>
        <v>5.6270601874587175E-3</v>
      </c>
    </row>
    <row r="978" spans="1:20">
      <c r="A978" s="14">
        <v>42297</v>
      </c>
      <c r="B978" s="13">
        <v>153.720001</v>
      </c>
      <c r="C978" s="13">
        <v>154.88000500000001</v>
      </c>
      <c r="D978" s="13">
        <v>153.16000399999999</v>
      </c>
      <c r="E978" s="13">
        <v>154.55999800000001</v>
      </c>
      <c r="F978" s="13">
        <v>1875700</v>
      </c>
      <c r="G978" s="13">
        <v>152.41131200000001</v>
      </c>
      <c r="H978" s="21">
        <f t="shared" si="47"/>
        <v>8.7075444894989112E-3</v>
      </c>
      <c r="I978" s="30">
        <f t="shared" si="45"/>
        <v>8.7075444894989112E-3</v>
      </c>
      <c r="S978" s="37">
        <v>1472.630005</v>
      </c>
      <c r="T978" s="30">
        <f t="shared" si="46"/>
        <v>1.9697246749126839E-4</v>
      </c>
    </row>
    <row r="979" spans="1:20">
      <c r="A979" s="14">
        <v>42298</v>
      </c>
      <c r="B979" s="13">
        <v>154.800003</v>
      </c>
      <c r="C979" s="13">
        <v>155.94000199999999</v>
      </c>
      <c r="D979" s="13">
        <v>154.30999800000001</v>
      </c>
      <c r="E979" s="13">
        <v>155.21000699999999</v>
      </c>
      <c r="F979" s="13">
        <v>1797300</v>
      </c>
      <c r="G979" s="13">
        <v>153.05228500000001</v>
      </c>
      <c r="H979" s="21">
        <f t="shared" si="47"/>
        <v>4.1967288217515586E-3</v>
      </c>
      <c r="I979" s="30">
        <f t="shared" si="45"/>
        <v>4.1967288217515586E-3</v>
      </c>
      <c r="S979" s="37">
        <v>1472.339966</v>
      </c>
      <c r="T979" s="30">
        <f t="shared" si="46"/>
        <v>1.1280332207962908E-3</v>
      </c>
    </row>
    <row r="980" spans="1:20">
      <c r="A980" s="14">
        <v>42299</v>
      </c>
      <c r="B980" s="13">
        <v>155.429993</v>
      </c>
      <c r="C980" s="13">
        <v>158.33999600000001</v>
      </c>
      <c r="D980" s="13">
        <v>155.08000200000001</v>
      </c>
      <c r="E980" s="13">
        <v>158.14999399999999</v>
      </c>
      <c r="F980" s="13">
        <v>2192400</v>
      </c>
      <c r="G980" s="13">
        <v>155.951401</v>
      </c>
      <c r="H980" s="21">
        <f t="shared" si="47"/>
        <v>1.8764831620575313E-2</v>
      </c>
      <c r="I980" s="30">
        <f t="shared" si="45"/>
        <v>1.8764831620575313E-2</v>
      </c>
      <c r="S980" s="37">
        <v>1470.6800539999999</v>
      </c>
      <c r="T980" s="30">
        <f t="shared" si="46"/>
        <v>-9.3110482512851031E-4</v>
      </c>
    </row>
    <row r="981" spans="1:20">
      <c r="A981" s="14">
        <v>42300</v>
      </c>
      <c r="B981" s="13">
        <v>158.699997</v>
      </c>
      <c r="C981" s="13">
        <v>158.800003</v>
      </c>
      <c r="D981" s="13">
        <v>154.91000399999999</v>
      </c>
      <c r="E981" s="13">
        <v>155.740005</v>
      </c>
      <c r="F981" s="13">
        <v>2273400</v>
      </c>
      <c r="G981" s="13">
        <v>153.574916</v>
      </c>
      <c r="H981" s="21">
        <f t="shared" si="47"/>
        <v>-1.5355926576247477E-2</v>
      </c>
      <c r="I981" s="30">
        <f t="shared" si="45"/>
        <v>-1.5355926576247477E-2</v>
      </c>
      <c r="S981" s="37">
        <v>1472.0500489999999</v>
      </c>
      <c r="T981" s="30">
        <f t="shared" si="46"/>
        <v>-4.7514918614037186E-5</v>
      </c>
    </row>
    <row r="982" spans="1:20">
      <c r="A982" s="14">
        <v>42303</v>
      </c>
      <c r="B982" s="13">
        <v>152.05999800000001</v>
      </c>
      <c r="C982" s="13">
        <v>157.41000399999999</v>
      </c>
      <c r="D982" s="13">
        <v>151.259995</v>
      </c>
      <c r="E982" s="13">
        <v>156.729996</v>
      </c>
      <c r="F982" s="13">
        <v>2500000</v>
      </c>
      <c r="G982" s="13">
        <v>154.551143</v>
      </c>
      <c r="H982" s="21">
        <f t="shared" si="47"/>
        <v>6.3365641297934237E-3</v>
      </c>
      <c r="I982" s="30">
        <f t="shared" si="45"/>
        <v>6.3365641297934237E-3</v>
      </c>
      <c r="S982" s="37">
        <v>1472.119995</v>
      </c>
      <c r="T982" s="30">
        <f t="shared" si="46"/>
        <v>7.568699708768817E-3</v>
      </c>
    </row>
    <row r="983" spans="1:20">
      <c r="A983" s="14">
        <v>42304</v>
      </c>
      <c r="B983" s="13">
        <v>157.270004</v>
      </c>
      <c r="C983" s="13">
        <v>158.300003</v>
      </c>
      <c r="D983" s="13">
        <v>155.55999800000001</v>
      </c>
      <c r="E983" s="13">
        <v>157.759995</v>
      </c>
      <c r="F983" s="13">
        <v>1675100</v>
      </c>
      <c r="G983" s="13">
        <v>155.566823</v>
      </c>
      <c r="H983" s="21">
        <f t="shared" si="47"/>
        <v>6.5503049997638957E-3</v>
      </c>
      <c r="I983" s="30">
        <f t="shared" si="45"/>
        <v>6.5503049997638957E-3</v>
      </c>
      <c r="S983" s="37">
        <v>1461.0200199999999</v>
      </c>
      <c r="T983" s="30">
        <f t="shared" si="46"/>
        <v>2.6523459636782739E-3</v>
      </c>
    </row>
    <row r="984" spans="1:20">
      <c r="A984" s="14">
        <v>42305</v>
      </c>
      <c r="B984" s="13">
        <v>157.5</v>
      </c>
      <c r="C984" s="13">
        <v>157.929993</v>
      </c>
      <c r="D984" s="13">
        <v>155.509995</v>
      </c>
      <c r="E984" s="13">
        <v>157.759995</v>
      </c>
      <c r="F984" s="13">
        <v>1778800</v>
      </c>
      <c r="G984" s="13">
        <v>155.566823</v>
      </c>
      <c r="H984" s="21">
        <f t="shared" si="47"/>
        <v>0</v>
      </c>
      <c r="I984" s="30">
        <f t="shared" si="45"/>
        <v>0</v>
      </c>
      <c r="S984" s="37">
        <v>1457.150024</v>
      </c>
      <c r="T984" s="30">
        <f t="shared" si="46"/>
        <v>-3.247639705377111E-3</v>
      </c>
    </row>
    <row r="985" spans="1:20">
      <c r="A985" s="14">
        <v>42306</v>
      </c>
      <c r="B985" s="13">
        <v>157.05999800000001</v>
      </c>
      <c r="C985" s="13">
        <v>158.38000500000001</v>
      </c>
      <c r="D985" s="13">
        <v>156.529999</v>
      </c>
      <c r="E985" s="13">
        <v>158.279999</v>
      </c>
      <c r="F985" s="13">
        <v>1547000</v>
      </c>
      <c r="G985" s="13">
        <v>156.079598</v>
      </c>
      <c r="H985" s="21">
        <f t="shared" si="47"/>
        <v>3.2907514939090822E-3</v>
      </c>
      <c r="I985" s="30">
        <f t="shared" si="45"/>
        <v>3.2907514939090822E-3</v>
      </c>
      <c r="S985" s="37">
        <v>1461.8900149999999</v>
      </c>
      <c r="T985" s="30">
        <f t="shared" si="46"/>
        <v>-3.1280032210797624E-3</v>
      </c>
    </row>
    <row r="986" spans="1:20">
      <c r="A986" s="14">
        <v>42307</v>
      </c>
      <c r="B986" s="13">
        <v>158</v>
      </c>
      <c r="C986" s="13">
        <v>159.39999399999999</v>
      </c>
      <c r="D986" s="13">
        <v>157.300003</v>
      </c>
      <c r="E986" s="13">
        <v>158.11999499999999</v>
      </c>
      <c r="F986" s="13">
        <v>2050000</v>
      </c>
      <c r="G986" s="13">
        <v>155.921819</v>
      </c>
      <c r="H986" s="21">
        <f t="shared" si="47"/>
        <v>-1.0113993389314266E-3</v>
      </c>
      <c r="I986" s="30">
        <f t="shared" si="45"/>
        <v>-1.0113993389314266E-3</v>
      </c>
      <c r="S986" s="37">
        <v>1466.469971</v>
      </c>
      <c r="T986" s="30">
        <f t="shared" si="46"/>
        <v>4.8533002617231176E-3</v>
      </c>
    </row>
    <row r="987" spans="1:20">
      <c r="A987" s="14">
        <v>42310</v>
      </c>
      <c r="B987" s="13">
        <v>158.990005</v>
      </c>
      <c r="C987" s="13">
        <v>159.30999800000001</v>
      </c>
      <c r="D987" s="13">
        <v>157.64999399999999</v>
      </c>
      <c r="E987" s="13">
        <v>159.14999399999999</v>
      </c>
      <c r="F987" s="13">
        <v>1260700</v>
      </c>
      <c r="G987" s="13">
        <v>156.937499</v>
      </c>
      <c r="H987" s="21">
        <f t="shared" si="47"/>
        <v>6.4929091754881091E-3</v>
      </c>
      <c r="I987" s="30">
        <f t="shared" si="45"/>
        <v>6.4929091754881091E-3</v>
      </c>
      <c r="S987" s="37">
        <v>1459.369995</v>
      </c>
      <c r="T987" s="30">
        <f t="shared" si="46"/>
        <v>-2.0877955412197577E-3</v>
      </c>
    </row>
    <row r="988" spans="1:20">
      <c r="A988" s="14">
        <v>42311</v>
      </c>
      <c r="B988" s="13">
        <v>158.39999399999999</v>
      </c>
      <c r="C988" s="13">
        <v>159.220001</v>
      </c>
      <c r="D988" s="13">
        <v>157.38000500000001</v>
      </c>
      <c r="E988" s="13">
        <v>158.800003</v>
      </c>
      <c r="F988" s="13">
        <v>1531100</v>
      </c>
      <c r="G988" s="13">
        <v>156.59237400000001</v>
      </c>
      <c r="H988" s="21">
        <f t="shared" si="47"/>
        <v>-2.2015454928981672E-3</v>
      </c>
      <c r="I988" s="30">
        <f t="shared" si="45"/>
        <v>-2.2015454928981672E-3</v>
      </c>
      <c r="S988" s="37">
        <v>1462.420044</v>
      </c>
      <c r="T988" s="30">
        <f t="shared" si="46"/>
        <v>2.5086116280942407E-2</v>
      </c>
    </row>
    <row r="989" spans="1:20">
      <c r="A989" s="14">
        <v>42312</v>
      </c>
      <c r="B989" s="13">
        <v>159</v>
      </c>
      <c r="C989" s="13">
        <v>159.029999</v>
      </c>
      <c r="D989" s="13">
        <v>156.89999399999999</v>
      </c>
      <c r="E989" s="13">
        <v>157.14999399999999</v>
      </c>
      <c r="F989" s="13">
        <v>1653100</v>
      </c>
      <c r="G989" s="13">
        <v>154.96530300000001</v>
      </c>
      <c r="H989" s="21">
        <f t="shared" si="47"/>
        <v>-1.0444844805110732E-2</v>
      </c>
      <c r="I989" s="30">
        <f t="shared" si="45"/>
        <v>-1.0444844805110732E-2</v>
      </c>
      <c r="S989" s="37">
        <v>1426.1899410000001</v>
      </c>
      <c r="T989" s="30">
        <f t="shared" si="46"/>
        <v>1.6800026778920622E-2</v>
      </c>
    </row>
    <row r="990" spans="1:20">
      <c r="A990" s="14">
        <v>42313</v>
      </c>
      <c r="B990" s="13">
        <v>154.14999399999999</v>
      </c>
      <c r="C990" s="13">
        <v>156.80999800000001</v>
      </c>
      <c r="D990" s="13">
        <v>154.020004</v>
      </c>
      <c r="E990" s="13">
        <v>156.270004</v>
      </c>
      <c r="F990" s="13">
        <v>2550300</v>
      </c>
      <c r="G990" s="13">
        <v>154.09754699999999</v>
      </c>
      <c r="H990" s="21">
        <f t="shared" si="47"/>
        <v>-5.6154162833702585E-3</v>
      </c>
      <c r="I990" s="30">
        <f t="shared" si="45"/>
        <v>-5.6154162833702585E-3</v>
      </c>
      <c r="S990" s="37">
        <v>1402.4300539999999</v>
      </c>
      <c r="T990" s="30">
        <f t="shared" si="46"/>
        <v>-1.1111445760830067E-2</v>
      </c>
    </row>
    <row r="991" spans="1:20">
      <c r="A991" s="14">
        <v>42314</v>
      </c>
      <c r="B991" s="13">
        <v>156.490005</v>
      </c>
      <c r="C991" s="13">
        <v>157.96000699999999</v>
      </c>
      <c r="D991" s="13">
        <v>155.66999799999999</v>
      </c>
      <c r="E991" s="13">
        <v>157.550003</v>
      </c>
      <c r="F991" s="13">
        <v>1749800</v>
      </c>
      <c r="G991" s="13">
        <v>155.35975099999999</v>
      </c>
      <c r="H991" s="21">
        <f t="shared" si="47"/>
        <v>8.1575778481239088E-3</v>
      </c>
      <c r="I991" s="30">
        <f t="shared" si="45"/>
        <v>8.1575778481239088E-3</v>
      </c>
      <c r="S991" s="37">
        <v>1418.099976</v>
      </c>
      <c r="T991" s="30">
        <f t="shared" si="46"/>
        <v>-1.2191845857655393E-3</v>
      </c>
    </row>
    <row r="992" spans="1:20">
      <c r="A992" s="14">
        <v>42317</v>
      </c>
      <c r="B992" s="13">
        <v>156.80999800000001</v>
      </c>
      <c r="C992" s="13">
        <v>157.10000600000001</v>
      </c>
      <c r="D992" s="13">
        <v>153.88999899999999</v>
      </c>
      <c r="E992" s="13">
        <v>155.16000399999999</v>
      </c>
      <c r="F992" s="13">
        <v>2291100</v>
      </c>
      <c r="G992" s="13">
        <v>153.00297699999999</v>
      </c>
      <c r="H992" s="21">
        <f t="shared" si="47"/>
        <v>-1.5286023093104919E-2</v>
      </c>
      <c r="I992" s="30">
        <f t="shared" si="45"/>
        <v>-1.5286023093104919E-2</v>
      </c>
      <c r="S992" s="37">
        <v>1419.829956</v>
      </c>
      <c r="T992" s="30">
        <f t="shared" si="46"/>
        <v>-4.7989567024928539E-3</v>
      </c>
    </row>
    <row r="993" spans="1:20">
      <c r="A993" s="14">
        <v>42318</v>
      </c>
      <c r="B993" s="13">
        <v>155.13000500000001</v>
      </c>
      <c r="C993" s="13">
        <v>156.46000699999999</v>
      </c>
      <c r="D993" s="13">
        <v>154.60000600000001</v>
      </c>
      <c r="E993" s="13">
        <v>156.41000399999999</v>
      </c>
      <c r="F993" s="13">
        <v>1701800</v>
      </c>
      <c r="G993" s="13">
        <v>154.63425000000001</v>
      </c>
      <c r="H993" s="21">
        <f t="shared" si="47"/>
        <v>1.060527235426203E-2</v>
      </c>
      <c r="I993" s="30">
        <f t="shared" si="45"/>
        <v>1.060527235426203E-2</v>
      </c>
      <c r="S993" s="37">
        <v>1426.660034</v>
      </c>
      <c r="T993" s="30">
        <f t="shared" si="46"/>
        <v>-2.4432788076923112E-3</v>
      </c>
    </row>
    <row r="994" spans="1:20">
      <c r="A994" s="14">
        <v>42319</v>
      </c>
      <c r="B994" s="13">
        <v>155.979996</v>
      </c>
      <c r="C994" s="13">
        <v>157.429993</v>
      </c>
      <c r="D994" s="13">
        <v>155.179993</v>
      </c>
      <c r="E994" s="13">
        <v>156.38999899999999</v>
      </c>
      <c r="F994" s="13">
        <v>1864200</v>
      </c>
      <c r="G994" s="13">
        <v>154.614473</v>
      </c>
      <c r="H994" s="21">
        <f t="shared" si="47"/>
        <v>-1.27903519439662E-4</v>
      </c>
      <c r="I994" s="30">
        <f t="shared" si="45"/>
        <v>-1.27903519439662E-4</v>
      </c>
      <c r="S994" s="37">
        <v>1430.150024</v>
      </c>
      <c r="T994" s="30">
        <f t="shared" si="46"/>
        <v>-9.4229444582716784E-3</v>
      </c>
    </row>
    <row r="995" spans="1:20">
      <c r="A995" s="14">
        <v>42320</v>
      </c>
      <c r="B995" s="13">
        <v>156.11999499999999</v>
      </c>
      <c r="C995" s="13">
        <v>156.979996</v>
      </c>
      <c r="D995" s="13">
        <v>155.39999399999999</v>
      </c>
      <c r="E995" s="13">
        <v>156</v>
      </c>
      <c r="F995" s="13">
        <v>1657400</v>
      </c>
      <c r="G995" s="13">
        <v>154.22890200000001</v>
      </c>
      <c r="H995" s="21">
        <f t="shared" si="47"/>
        <v>-2.4968720816239795E-3</v>
      </c>
      <c r="I995" s="30">
        <f t="shared" si="45"/>
        <v>-2.4968720816239795E-3</v>
      </c>
      <c r="S995" s="37">
        <v>1443.6899410000001</v>
      </c>
      <c r="T995" s="30">
        <f t="shared" si="46"/>
        <v>5.473104129230565E-3</v>
      </c>
    </row>
    <row r="996" spans="1:20">
      <c r="A996" s="14">
        <v>42321</v>
      </c>
      <c r="B996" s="13">
        <v>155.070007</v>
      </c>
      <c r="C996" s="13">
        <v>155.25</v>
      </c>
      <c r="D996" s="13">
        <v>153.229996</v>
      </c>
      <c r="E996" s="13">
        <v>153.66999799999999</v>
      </c>
      <c r="F996" s="13">
        <v>2459900</v>
      </c>
      <c r="G996" s="13">
        <v>151.925353</v>
      </c>
      <c r="H996" s="21">
        <f t="shared" si="47"/>
        <v>-1.5048573939066863E-2</v>
      </c>
      <c r="I996" s="30">
        <f t="shared" si="45"/>
        <v>-1.5048573939066863E-2</v>
      </c>
      <c r="S996" s="37">
        <v>1435.8100589999999</v>
      </c>
      <c r="T996" s="30">
        <f t="shared" si="46"/>
        <v>-7.6181452366808726E-3</v>
      </c>
    </row>
    <row r="997" spans="1:20">
      <c r="A997" s="14">
        <v>42324</v>
      </c>
      <c r="B997" s="13">
        <v>153.80999800000001</v>
      </c>
      <c r="C997" s="13">
        <v>156.470001</v>
      </c>
      <c r="D997" s="13">
        <v>153.240005</v>
      </c>
      <c r="E997" s="13">
        <v>156.449997</v>
      </c>
      <c r="F997" s="13">
        <v>1778400</v>
      </c>
      <c r="G997" s="13">
        <v>154.67379</v>
      </c>
      <c r="H997" s="21">
        <f t="shared" si="47"/>
        <v>1.7929016998469934E-2</v>
      </c>
      <c r="I997" s="30">
        <f t="shared" si="45"/>
        <v>1.7929016998469934E-2</v>
      </c>
      <c r="S997" s="37">
        <v>1446.790039</v>
      </c>
      <c r="T997" s="30">
        <f t="shared" si="46"/>
        <v>1.1421185869362593E-2</v>
      </c>
    </row>
    <row r="998" spans="1:20">
      <c r="A998" s="14">
        <v>42325</v>
      </c>
      <c r="B998" s="13">
        <v>157.35000600000001</v>
      </c>
      <c r="C998" s="13">
        <v>159.91999799999999</v>
      </c>
      <c r="D998" s="13">
        <v>157.020004</v>
      </c>
      <c r="E998" s="13">
        <v>158.88999899999999</v>
      </c>
      <c r="F998" s="13">
        <v>2500000</v>
      </c>
      <c r="G998" s="13">
        <v>157.08609000000001</v>
      </c>
      <c r="H998" s="21">
        <f t="shared" si="47"/>
        <v>1.5475680479664151E-2</v>
      </c>
      <c r="I998" s="30">
        <f t="shared" si="45"/>
        <v>1.5475680479664151E-2</v>
      </c>
      <c r="S998" s="37">
        <v>1430.3599850000001</v>
      </c>
      <c r="T998" s="30">
        <f t="shared" si="46"/>
        <v>1.1800687830712153E-2</v>
      </c>
    </row>
    <row r="999" spans="1:20">
      <c r="A999" s="14">
        <v>42326</v>
      </c>
      <c r="B999" s="13">
        <v>158.88999899999999</v>
      </c>
      <c r="C999" s="13">
        <v>161.39999399999999</v>
      </c>
      <c r="D999" s="13">
        <v>157.820007</v>
      </c>
      <c r="E999" s="13">
        <v>161.25</v>
      </c>
      <c r="F999" s="13">
        <v>2152000</v>
      </c>
      <c r="G999" s="13">
        <v>159.419297</v>
      </c>
      <c r="H999" s="21">
        <f t="shared" si="47"/>
        <v>1.4743820243018053E-2</v>
      </c>
      <c r="I999" s="30">
        <f t="shared" si="45"/>
        <v>1.4743820243018053E-2</v>
      </c>
      <c r="S999" s="37">
        <v>1413.579956</v>
      </c>
      <c r="T999" s="30">
        <f t="shared" si="46"/>
        <v>-4.1439755970931981E-3</v>
      </c>
    </row>
    <row r="1000" spans="1:20">
      <c r="A1000" s="14">
        <v>42327</v>
      </c>
      <c r="B1000" s="13">
        <v>161.69000199999999</v>
      </c>
      <c r="C1000" s="13">
        <v>163.199997</v>
      </c>
      <c r="D1000" s="13">
        <v>161.44000199999999</v>
      </c>
      <c r="E1000" s="13">
        <v>162.83000200000001</v>
      </c>
      <c r="F1000" s="13">
        <v>2959300</v>
      </c>
      <c r="G1000" s="13">
        <v>160.98136099999999</v>
      </c>
      <c r="H1000" s="21">
        <f t="shared" si="47"/>
        <v>9.7507688414785552E-3</v>
      </c>
      <c r="I1000" s="30">
        <f t="shared" si="45"/>
        <v>9.7507688414785552E-3</v>
      </c>
      <c r="S1000" s="37">
        <v>1419.4499510000001</v>
      </c>
      <c r="T1000" s="30">
        <f t="shared" si="46"/>
        <v>-6.3414897699479037E-3</v>
      </c>
    </row>
    <row r="1001" spans="1:20">
      <c r="A1001" s="14">
        <v>42328</v>
      </c>
      <c r="B1001" s="13">
        <v>164.16000399999999</v>
      </c>
      <c r="C1001" s="13">
        <v>164.470001</v>
      </c>
      <c r="D1001" s="13">
        <v>162.75</v>
      </c>
      <c r="E1001" s="13">
        <v>163.10000600000001</v>
      </c>
      <c r="F1001" s="13">
        <v>2051100</v>
      </c>
      <c r="G1001" s="13">
        <v>161.2483</v>
      </c>
      <c r="H1001" s="21">
        <f t="shared" si="47"/>
        <v>1.6568248884067237E-3</v>
      </c>
      <c r="I1001" s="30">
        <f t="shared" si="45"/>
        <v>1.6568248884067237E-3</v>
      </c>
      <c r="S1001" s="37">
        <v>1428.4799800000001</v>
      </c>
      <c r="T1001" s="30">
        <f t="shared" si="46"/>
        <v>4.4813887996507606E-4</v>
      </c>
    </row>
    <row r="1002" spans="1:20">
      <c r="A1002" s="14">
        <v>42331</v>
      </c>
      <c r="B1002" s="13">
        <v>163.529999</v>
      </c>
      <c r="C1002" s="13">
        <v>163.89999399999999</v>
      </c>
      <c r="D1002" s="13">
        <v>162.729996</v>
      </c>
      <c r="E1002" s="13">
        <v>163.449997</v>
      </c>
      <c r="F1002" s="13">
        <v>1174300</v>
      </c>
      <c r="G1002" s="13">
        <v>161.59431699999999</v>
      </c>
      <c r="H1002" s="21">
        <f t="shared" si="47"/>
        <v>2.1435654047617129E-3</v>
      </c>
      <c r="I1002" s="30">
        <f t="shared" si="45"/>
        <v>2.1435654047617129E-3</v>
      </c>
      <c r="S1002" s="37">
        <v>1427.839966</v>
      </c>
      <c r="T1002" s="30">
        <f t="shared" si="46"/>
        <v>6.5275313199763116E-3</v>
      </c>
    </row>
    <row r="1003" spans="1:20">
      <c r="A1003" s="14">
        <v>42332</v>
      </c>
      <c r="B1003" s="13">
        <v>162.259995</v>
      </c>
      <c r="C1003" s="13">
        <v>163.91999799999999</v>
      </c>
      <c r="D1003" s="13">
        <v>161</v>
      </c>
      <c r="E1003" s="13">
        <v>162.19000199999999</v>
      </c>
      <c r="F1003" s="13">
        <v>2799500</v>
      </c>
      <c r="G1003" s="13">
        <v>160.34862799999999</v>
      </c>
      <c r="H1003" s="21">
        <f t="shared" si="47"/>
        <v>-7.7386085699827989E-3</v>
      </c>
      <c r="I1003" s="30">
        <f t="shared" si="45"/>
        <v>-7.7386085699827989E-3</v>
      </c>
      <c r="S1003" s="37">
        <v>1418.5500489999999</v>
      </c>
      <c r="T1003" s="30">
        <f t="shared" si="46"/>
        <v>3.3850357498046443E-4</v>
      </c>
    </row>
    <row r="1004" spans="1:20">
      <c r="A1004" s="14">
        <v>42333</v>
      </c>
      <c r="B1004" s="13">
        <v>162.03999300000001</v>
      </c>
      <c r="C1004" s="13">
        <v>163</v>
      </c>
      <c r="D1004" s="13">
        <v>161.13999899999999</v>
      </c>
      <c r="E1004" s="13">
        <v>162.38999899999999</v>
      </c>
      <c r="F1004" s="13">
        <v>1828000</v>
      </c>
      <c r="G1004" s="13">
        <v>160.54635400000001</v>
      </c>
      <c r="H1004" s="21">
        <f t="shared" si="47"/>
        <v>1.2323410219192358E-3</v>
      </c>
      <c r="I1004" s="30">
        <f t="shared" si="45"/>
        <v>1.2323410219192358E-3</v>
      </c>
      <c r="S1004" s="37">
        <v>1418.0699460000001</v>
      </c>
      <c r="T1004" s="30">
        <f t="shared" si="46"/>
        <v>2.9166620828259197E-3</v>
      </c>
    </row>
    <row r="1005" spans="1:20">
      <c r="A1005" s="14">
        <v>42335</v>
      </c>
      <c r="B1005" s="13">
        <v>163.11000100000001</v>
      </c>
      <c r="C1005" s="13">
        <v>164.41000399999999</v>
      </c>
      <c r="D1005" s="13">
        <v>162.490005</v>
      </c>
      <c r="E1005" s="13">
        <v>163.58000200000001</v>
      </c>
      <c r="F1005" s="13">
        <v>866300</v>
      </c>
      <c r="G1005" s="13">
        <v>161.722846</v>
      </c>
      <c r="H1005" s="21">
        <f t="shared" si="47"/>
        <v>7.3013320944550816E-3</v>
      </c>
      <c r="I1005" s="30">
        <f t="shared" si="45"/>
        <v>7.3013320944550816E-3</v>
      </c>
      <c r="S1005" s="37">
        <v>1413.9399410000001</v>
      </c>
      <c r="T1005" s="30">
        <f t="shared" si="46"/>
        <v>3.3011357820488317E-3</v>
      </c>
    </row>
    <row r="1006" spans="1:20">
      <c r="A1006" s="14">
        <v>42338</v>
      </c>
      <c r="B1006" s="13">
        <v>164.16999799999999</v>
      </c>
      <c r="C1006" s="13">
        <v>164.44000199999999</v>
      </c>
      <c r="D1006" s="13">
        <v>160.78999300000001</v>
      </c>
      <c r="E1006" s="13">
        <v>161.41999799999999</v>
      </c>
      <c r="F1006" s="13">
        <v>3063800</v>
      </c>
      <c r="G1006" s="13">
        <v>159.58736500000001</v>
      </c>
      <c r="H1006" s="21">
        <f t="shared" si="47"/>
        <v>-1.3292527720606444E-2</v>
      </c>
      <c r="I1006" s="30">
        <f t="shared" si="45"/>
        <v>-1.3292527720606444E-2</v>
      </c>
      <c r="S1006" s="37">
        <v>1409.280029</v>
      </c>
      <c r="T1006" s="30">
        <f t="shared" si="46"/>
        <v>1.583607321777076E-3</v>
      </c>
    </row>
    <row r="1007" spans="1:20">
      <c r="A1007" s="14">
        <v>42339</v>
      </c>
      <c r="B1007" s="13">
        <v>162.020004</v>
      </c>
      <c r="C1007" s="13">
        <v>163.03999300000001</v>
      </c>
      <c r="D1007" s="13">
        <v>160.740005</v>
      </c>
      <c r="E1007" s="13">
        <v>161.28999300000001</v>
      </c>
      <c r="F1007" s="13">
        <v>1939700</v>
      </c>
      <c r="G1007" s="13">
        <v>159.45883699999999</v>
      </c>
      <c r="H1007" s="21">
        <f t="shared" si="47"/>
        <v>-8.0570153255041753E-4</v>
      </c>
      <c r="I1007" s="30">
        <f t="shared" si="45"/>
        <v>-8.0570153255041753E-4</v>
      </c>
      <c r="S1007" s="37">
        <v>1407.0500489999999</v>
      </c>
      <c r="T1007" s="30">
        <f t="shared" si="46"/>
        <v>-1.7112757132447503E-3</v>
      </c>
    </row>
    <row r="1008" spans="1:20">
      <c r="A1008" s="14">
        <v>42340</v>
      </c>
      <c r="B1008" s="13">
        <v>161.71000699999999</v>
      </c>
      <c r="C1008" s="13">
        <v>162.44000199999999</v>
      </c>
      <c r="D1008" s="13">
        <v>160.63000500000001</v>
      </c>
      <c r="E1008" s="13">
        <v>161.08999600000001</v>
      </c>
      <c r="F1008" s="13">
        <v>1585700</v>
      </c>
      <c r="G1008" s="13">
        <v>159.26111</v>
      </c>
      <c r="H1008" s="21">
        <f t="shared" si="47"/>
        <v>-1.2407571426105953E-3</v>
      </c>
      <c r="I1008" s="30">
        <f t="shared" si="45"/>
        <v>-1.2407571426105953E-3</v>
      </c>
      <c r="S1008" s="37">
        <v>1409.459961</v>
      </c>
      <c r="T1008" s="30">
        <f t="shared" si="46"/>
        <v>-4.7565193260310137E-3</v>
      </c>
    </row>
    <row r="1009" spans="1:20">
      <c r="A1009" s="14">
        <v>42341</v>
      </c>
      <c r="B1009" s="13">
        <v>164.509995</v>
      </c>
      <c r="C1009" s="13">
        <v>166.10000600000001</v>
      </c>
      <c r="D1009" s="13">
        <v>163.30999800000001</v>
      </c>
      <c r="E1009" s="13">
        <v>163.66999799999999</v>
      </c>
      <c r="F1009" s="13">
        <v>3440000</v>
      </c>
      <c r="G1009" s="13">
        <v>161.81182100000001</v>
      </c>
      <c r="H1009" s="21">
        <f t="shared" si="47"/>
        <v>1.5889004748162891E-2</v>
      </c>
      <c r="I1009" s="30">
        <f t="shared" si="45"/>
        <v>1.5889004748162891E-2</v>
      </c>
      <c r="S1009" s="37">
        <v>1416.1800539999999</v>
      </c>
      <c r="T1009" s="30">
        <f t="shared" si="46"/>
        <v>1.6249465956725198E-4</v>
      </c>
    </row>
    <row r="1010" spans="1:20">
      <c r="A1010" s="14">
        <v>42342</v>
      </c>
      <c r="B1010" s="13">
        <v>164.11999499999999</v>
      </c>
      <c r="C1010" s="13">
        <v>167.240005</v>
      </c>
      <c r="D1010" s="13">
        <v>164.009995</v>
      </c>
      <c r="E1010" s="13">
        <v>166.800003</v>
      </c>
      <c r="F1010" s="13">
        <v>2578600</v>
      </c>
      <c r="G1010" s="13">
        <v>164.90629000000001</v>
      </c>
      <c r="H1010" s="21">
        <f t="shared" si="47"/>
        <v>1.8943311879776201E-2</v>
      </c>
      <c r="I1010" s="30">
        <f t="shared" si="45"/>
        <v>1.8943311879776201E-2</v>
      </c>
      <c r="S1010" s="37">
        <v>1415.9499510000001</v>
      </c>
      <c r="T1010" s="30">
        <f t="shared" si="46"/>
        <v>4.2605532404780952E-3</v>
      </c>
    </row>
    <row r="1011" spans="1:20">
      <c r="A1011" s="14">
        <v>42345</v>
      </c>
      <c r="B1011" s="13">
        <v>167.33000200000001</v>
      </c>
      <c r="C1011" s="13">
        <v>167.5</v>
      </c>
      <c r="D1011" s="13">
        <v>165.550003</v>
      </c>
      <c r="E1011" s="13">
        <v>167.11999499999999</v>
      </c>
      <c r="F1011" s="13">
        <v>2791900</v>
      </c>
      <c r="G1011" s="13">
        <v>165.22264899999999</v>
      </c>
      <c r="H1011" s="21">
        <f t="shared" si="47"/>
        <v>1.9165790057530008E-3</v>
      </c>
      <c r="I1011" s="30">
        <f t="shared" si="45"/>
        <v>1.9165790057530008E-3</v>
      </c>
      <c r="S1011" s="37">
        <v>1409.9300539999999</v>
      </c>
      <c r="T1011" s="30">
        <f t="shared" si="46"/>
        <v>7.8253312555425121E-3</v>
      </c>
    </row>
    <row r="1012" spans="1:20">
      <c r="A1012" s="14">
        <v>42346</v>
      </c>
      <c r="B1012" s="13">
        <v>166.740005</v>
      </c>
      <c r="C1012" s="13">
        <v>169.729996</v>
      </c>
      <c r="D1012" s="13">
        <v>165.86999499999999</v>
      </c>
      <c r="E1012" s="13">
        <v>168.86999499999999</v>
      </c>
      <c r="F1012" s="13">
        <v>3158500</v>
      </c>
      <c r="G1012" s="13">
        <v>166.95278099999999</v>
      </c>
      <c r="H1012" s="21">
        <f t="shared" si="47"/>
        <v>1.0417071759139853E-2</v>
      </c>
      <c r="I1012" s="30">
        <f t="shared" si="45"/>
        <v>1.0417071759139853E-2</v>
      </c>
      <c r="S1012" s="37">
        <v>1398.9399410000001</v>
      </c>
      <c r="T1012" s="30">
        <f t="shared" si="46"/>
        <v>-5.2402939311829893E-3</v>
      </c>
    </row>
    <row r="1013" spans="1:20">
      <c r="A1013" s="14">
        <v>42347</v>
      </c>
      <c r="B1013" s="13">
        <v>162.720001</v>
      </c>
      <c r="C1013" s="13">
        <v>163.88999899999999</v>
      </c>
      <c r="D1013" s="13">
        <v>158.220001</v>
      </c>
      <c r="E1013" s="13">
        <v>159.720001</v>
      </c>
      <c r="F1013" s="13">
        <v>9527000</v>
      </c>
      <c r="G1013" s="13">
        <v>157.90666899999999</v>
      </c>
      <c r="H1013" s="21">
        <f t="shared" si="47"/>
        <v>-5.5706867971020729E-2</v>
      </c>
      <c r="I1013" s="30">
        <f t="shared" si="45"/>
        <v>-5.5706867971020729E-2</v>
      </c>
      <c r="S1013" s="37">
        <v>1406.290039</v>
      </c>
      <c r="T1013" s="30">
        <f t="shared" si="46"/>
        <v>-2.0316440199310446E-3</v>
      </c>
    </row>
    <row r="1014" spans="1:20">
      <c r="A1014" s="14">
        <v>42348</v>
      </c>
      <c r="B1014" s="13">
        <v>160.929993</v>
      </c>
      <c r="C1014" s="13">
        <v>163.41000399999999</v>
      </c>
      <c r="D1014" s="13">
        <v>160.61000100000001</v>
      </c>
      <c r="E1014" s="13">
        <v>161.86000100000001</v>
      </c>
      <c r="F1014" s="13">
        <v>3653300</v>
      </c>
      <c r="G1014" s="13">
        <v>160.02237299999999</v>
      </c>
      <c r="H1014" s="21">
        <f t="shared" si="47"/>
        <v>1.3309480746503193E-2</v>
      </c>
      <c r="I1014" s="30">
        <f t="shared" si="45"/>
        <v>1.3309480746503193E-2</v>
      </c>
      <c r="S1014" s="37">
        <v>1409.150024</v>
      </c>
      <c r="T1014" s="30">
        <f t="shared" si="46"/>
        <v>1.2942201988550794E-2</v>
      </c>
    </row>
    <row r="1015" spans="1:20">
      <c r="A1015" s="14">
        <v>42349</v>
      </c>
      <c r="B1015" s="13">
        <v>159.729996</v>
      </c>
      <c r="C1015" s="13">
        <v>161.199997</v>
      </c>
      <c r="D1015" s="13">
        <v>159.36000100000001</v>
      </c>
      <c r="E1015" s="13">
        <v>160.020004</v>
      </c>
      <c r="F1015" s="13">
        <v>2511200</v>
      </c>
      <c r="G1015" s="13">
        <v>158.20326600000001</v>
      </c>
      <c r="H1015" s="21">
        <f t="shared" si="47"/>
        <v>-1.1432936834418655E-2</v>
      </c>
      <c r="I1015" s="30">
        <f t="shared" si="45"/>
        <v>-1.1432936834418655E-2</v>
      </c>
      <c r="S1015" s="37">
        <v>1391.030029</v>
      </c>
      <c r="T1015" s="30">
        <f t="shared" si="46"/>
        <v>2.3174931548233398E-3</v>
      </c>
    </row>
    <row r="1016" spans="1:20">
      <c r="A1016" s="14">
        <v>42352</v>
      </c>
      <c r="B1016" s="13">
        <v>160.08999600000001</v>
      </c>
      <c r="C1016" s="13">
        <v>161.88000500000001</v>
      </c>
      <c r="D1016" s="13">
        <v>159.41000399999999</v>
      </c>
      <c r="E1016" s="13">
        <v>161.83999600000001</v>
      </c>
      <c r="F1016" s="13">
        <v>2427300</v>
      </c>
      <c r="G1016" s="13">
        <v>160.00259500000001</v>
      </c>
      <c r="H1016" s="21">
        <f t="shared" si="47"/>
        <v>1.1309333978374391E-2</v>
      </c>
      <c r="I1016" s="30">
        <f t="shared" si="45"/>
        <v>1.1309333978374391E-2</v>
      </c>
      <c r="S1016" s="37">
        <v>1387.8100589999999</v>
      </c>
      <c r="T1016" s="30">
        <f t="shared" si="46"/>
        <v>6.6316647506514334E-4</v>
      </c>
    </row>
    <row r="1017" spans="1:20">
      <c r="A1017" s="14">
        <v>42353</v>
      </c>
      <c r="B1017" s="13">
        <v>163.320007</v>
      </c>
      <c r="C1017" s="13">
        <v>163.740005</v>
      </c>
      <c r="D1017" s="13">
        <v>160.720001</v>
      </c>
      <c r="E1017" s="13">
        <v>161.28999300000001</v>
      </c>
      <c r="F1017" s="13">
        <v>2356100</v>
      </c>
      <c r="G1017" s="13">
        <v>159.45883699999999</v>
      </c>
      <c r="H1017" s="21">
        <f t="shared" si="47"/>
        <v>-3.4042201696590966E-3</v>
      </c>
      <c r="I1017" s="30">
        <f t="shared" si="45"/>
        <v>-3.4042201696590966E-3</v>
      </c>
      <c r="S1017" s="37">
        <v>1386.8900149999999</v>
      </c>
      <c r="T1017" s="30">
        <f t="shared" si="46"/>
        <v>1.9667376906862512E-2</v>
      </c>
    </row>
    <row r="1018" spans="1:20">
      <c r="A1018" s="14">
        <v>42354</v>
      </c>
      <c r="B1018" s="13">
        <v>161.949997</v>
      </c>
      <c r="C1018" s="13">
        <v>163.25</v>
      </c>
      <c r="D1018" s="13">
        <v>160</v>
      </c>
      <c r="E1018" s="13">
        <v>162.759995</v>
      </c>
      <c r="F1018" s="13">
        <v>2196300</v>
      </c>
      <c r="G1018" s="13">
        <v>160.912149</v>
      </c>
      <c r="H1018" s="21">
        <f t="shared" si="47"/>
        <v>9.0727439910103895E-3</v>
      </c>
      <c r="I1018" s="30">
        <f t="shared" si="45"/>
        <v>9.0727439910103895E-3</v>
      </c>
      <c r="S1018" s="37">
        <v>1359.880005</v>
      </c>
      <c r="T1018" s="30">
        <f t="shared" si="46"/>
        <v>4.8282748617601819E-3</v>
      </c>
    </row>
    <row r="1019" spans="1:20">
      <c r="A1019" s="14">
        <v>42355</v>
      </c>
      <c r="B1019" s="13">
        <v>162.44000199999999</v>
      </c>
      <c r="C1019" s="13">
        <v>163.58000200000001</v>
      </c>
      <c r="D1019" s="13">
        <v>160.60000600000001</v>
      </c>
      <c r="E1019" s="13">
        <v>160.679993</v>
      </c>
      <c r="F1019" s="13">
        <v>1703900</v>
      </c>
      <c r="G1019" s="13">
        <v>158.855761</v>
      </c>
      <c r="H1019" s="21">
        <f t="shared" si="47"/>
        <v>-1.2861930697282819E-2</v>
      </c>
      <c r="I1019" s="30">
        <f t="shared" si="45"/>
        <v>-1.2861930697282819E-2</v>
      </c>
      <c r="S1019" s="37">
        <v>1353.329956</v>
      </c>
      <c r="T1019" s="30">
        <f t="shared" si="46"/>
        <v>-1.5948158245184026E-3</v>
      </c>
    </row>
    <row r="1020" spans="1:20">
      <c r="A1020" s="14">
        <v>42356</v>
      </c>
      <c r="B1020" s="13">
        <v>159.78999300000001</v>
      </c>
      <c r="C1020" s="13">
        <v>160.679993</v>
      </c>
      <c r="D1020" s="13">
        <v>157.60000600000001</v>
      </c>
      <c r="E1020" s="13">
        <v>157.699997</v>
      </c>
      <c r="F1020" s="13">
        <v>4295800</v>
      </c>
      <c r="G1020" s="13">
        <v>155.90959799999999</v>
      </c>
      <c r="H1020" s="21">
        <f t="shared" si="47"/>
        <v>-1.8720287701858403E-2</v>
      </c>
      <c r="I1020" s="30">
        <f t="shared" si="45"/>
        <v>-1.8720287701858403E-2</v>
      </c>
      <c r="S1020" s="37">
        <v>1355.48999</v>
      </c>
      <c r="T1020" s="30">
        <f t="shared" si="46"/>
        <v>-1.3948870401252686E-2</v>
      </c>
    </row>
    <row r="1021" spans="1:20">
      <c r="A1021" s="14">
        <v>42359</v>
      </c>
      <c r="B1021" s="13">
        <v>158.80999800000001</v>
      </c>
      <c r="C1021" s="13">
        <v>159.429993</v>
      </c>
      <c r="D1021" s="13">
        <v>157.33000200000001</v>
      </c>
      <c r="E1021" s="13">
        <v>159.38999899999999</v>
      </c>
      <c r="F1021" s="13">
        <v>1453500</v>
      </c>
      <c r="G1021" s="13">
        <v>157.58041399999999</v>
      </c>
      <c r="H1021" s="21">
        <f t="shared" si="47"/>
        <v>1.0659553776535382E-2</v>
      </c>
      <c r="I1021" s="30">
        <f t="shared" si="45"/>
        <v>1.0659553776535382E-2</v>
      </c>
      <c r="S1021" s="37">
        <v>1374.530029</v>
      </c>
      <c r="T1021" s="30">
        <f t="shared" si="46"/>
        <v>-3.9933834756060715E-3</v>
      </c>
    </row>
    <row r="1022" spans="1:20">
      <c r="A1022" s="14">
        <v>42360</v>
      </c>
      <c r="B1022" s="13">
        <v>159.89999399999999</v>
      </c>
      <c r="C1022" s="13">
        <v>161.38999899999999</v>
      </c>
      <c r="D1022" s="13">
        <v>159.029999</v>
      </c>
      <c r="E1022" s="13">
        <v>161.229996</v>
      </c>
      <c r="F1022" s="13">
        <v>1742100</v>
      </c>
      <c r="G1022" s="13">
        <v>159.39952</v>
      </c>
      <c r="H1022" s="21">
        <f t="shared" si="47"/>
        <v>1.147786200818458E-2</v>
      </c>
      <c r="I1022" s="30">
        <f t="shared" si="45"/>
        <v>1.147786200818458E-2</v>
      </c>
      <c r="S1022" s="37">
        <v>1380.030029</v>
      </c>
      <c r="T1022" s="30">
        <f t="shared" si="46"/>
        <v>1.3047886134862779E-4</v>
      </c>
    </row>
    <row r="1023" spans="1:20">
      <c r="A1023" s="14">
        <v>42361</v>
      </c>
      <c r="B1023" s="13">
        <v>162.429993</v>
      </c>
      <c r="C1023" s="13">
        <v>162.429993</v>
      </c>
      <c r="D1023" s="13">
        <v>160.779999</v>
      </c>
      <c r="E1023" s="13">
        <v>161.71000699999999</v>
      </c>
      <c r="F1023" s="13">
        <v>1581000</v>
      </c>
      <c r="G1023" s="13">
        <v>159.87408199999999</v>
      </c>
      <c r="H1023" s="21">
        <f t="shared" si="47"/>
        <v>2.9727628373604769E-3</v>
      </c>
      <c r="I1023" s="30">
        <f t="shared" si="45"/>
        <v>2.9727628373604769E-3</v>
      </c>
      <c r="S1023" s="37">
        <v>1379.849976</v>
      </c>
      <c r="T1023" s="30">
        <f t="shared" si="46"/>
        <v>1.6972514097554265E-3</v>
      </c>
    </row>
    <row r="1024" spans="1:20">
      <c r="A1024" s="14">
        <v>42362</v>
      </c>
      <c r="B1024" s="13">
        <v>161.85000600000001</v>
      </c>
      <c r="C1024" s="13">
        <v>162.33000200000001</v>
      </c>
      <c r="D1024" s="13">
        <v>161.44000199999999</v>
      </c>
      <c r="E1024" s="13">
        <v>161.75</v>
      </c>
      <c r="F1024" s="13">
        <v>491000</v>
      </c>
      <c r="G1024" s="13">
        <v>159.91362100000001</v>
      </c>
      <c r="H1024" s="21">
        <f t="shared" si="47"/>
        <v>2.4728280562738342E-4</v>
      </c>
      <c r="I1024" s="30">
        <f t="shared" si="45"/>
        <v>2.4728280562738342E-4</v>
      </c>
      <c r="S1024" s="37">
        <v>1377.51001</v>
      </c>
      <c r="T1024" s="30">
        <f t="shared" si="46"/>
        <v>-1.2279932930479829E-2</v>
      </c>
    </row>
    <row r="1025" spans="1:20">
      <c r="A1025" s="14">
        <v>42366</v>
      </c>
      <c r="B1025" s="13">
        <v>161.050003</v>
      </c>
      <c r="C1025" s="13">
        <v>162.259995</v>
      </c>
      <c r="D1025" s="13">
        <v>160.39999399999999</v>
      </c>
      <c r="E1025" s="13">
        <v>161.16000399999999</v>
      </c>
      <c r="F1025" s="13">
        <v>1124700</v>
      </c>
      <c r="G1025" s="13">
        <v>159.33032299999999</v>
      </c>
      <c r="H1025" s="21">
        <f t="shared" si="47"/>
        <v>-3.6542503627961737E-3</v>
      </c>
      <c r="I1025" s="30">
        <f t="shared" si="45"/>
        <v>-3.6542503627961737E-3</v>
      </c>
      <c r="S1025" s="37">
        <v>1394.530029</v>
      </c>
      <c r="T1025" s="30">
        <f t="shared" si="46"/>
        <v>-2.3990484638215012E-2</v>
      </c>
    </row>
    <row r="1026" spans="1:20">
      <c r="A1026" s="14">
        <v>42367</v>
      </c>
      <c r="B1026" s="13">
        <v>161.89999399999999</v>
      </c>
      <c r="C1026" s="13">
        <v>163.229996</v>
      </c>
      <c r="D1026" s="13">
        <v>161.520004</v>
      </c>
      <c r="E1026" s="13">
        <v>162.66000399999999</v>
      </c>
      <c r="F1026" s="13">
        <v>1169600</v>
      </c>
      <c r="G1026" s="13">
        <v>160.81329299999999</v>
      </c>
      <c r="H1026" s="21">
        <f t="shared" si="47"/>
        <v>9.2644708990840471E-3</v>
      </c>
      <c r="I1026" s="30">
        <f t="shared" ref="I1026:I1089" si="48">H1026</f>
        <v>9.2644708990840471E-3</v>
      </c>
      <c r="S1026" s="37">
        <v>1428.3900149999999</v>
      </c>
      <c r="T1026" s="30">
        <f t="shared" si="46"/>
        <v>7.822509203480283E-3</v>
      </c>
    </row>
    <row r="1027" spans="1:20">
      <c r="A1027" s="14">
        <v>42368</v>
      </c>
      <c r="B1027" s="13">
        <v>162.96000699999999</v>
      </c>
      <c r="C1027" s="13">
        <v>163.449997</v>
      </c>
      <c r="D1027" s="13">
        <v>162.509995</v>
      </c>
      <c r="E1027" s="13">
        <v>162.71000699999999</v>
      </c>
      <c r="F1027" s="13">
        <v>889900</v>
      </c>
      <c r="G1027" s="13">
        <v>160.862728</v>
      </c>
      <c r="H1027" s="21">
        <f t="shared" si="47"/>
        <v>3.073589398148384E-4</v>
      </c>
      <c r="I1027" s="30">
        <f t="shared" si="48"/>
        <v>3.073589398148384E-4</v>
      </c>
      <c r="S1027" s="37">
        <v>1417.26001</v>
      </c>
      <c r="T1027" s="30">
        <f t="shared" ref="T1027:T1090" si="49">LN(S1027/S1028)</f>
        <v>2.1614716319645596E-3</v>
      </c>
    </row>
    <row r="1028" spans="1:20">
      <c r="A1028" s="14">
        <v>42369</v>
      </c>
      <c r="B1028" s="13">
        <v>162.08000200000001</v>
      </c>
      <c r="C1028" s="13">
        <v>164</v>
      </c>
      <c r="D1028" s="13">
        <v>161.5</v>
      </c>
      <c r="E1028" s="13">
        <v>161.5</v>
      </c>
      <c r="F1028" s="13">
        <v>1873400</v>
      </c>
      <c r="G1028" s="13">
        <v>159.666459</v>
      </c>
      <c r="H1028" s="21">
        <f t="shared" ref="H1028:H1091" si="50">LN(G1028/G1027)</f>
        <v>-7.4643720626700353E-3</v>
      </c>
      <c r="I1028" s="30">
        <f t="shared" si="48"/>
        <v>-7.4643720626700353E-3</v>
      </c>
      <c r="S1028" s="37">
        <v>1414.1999510000001</v>
      </c>
      <c r="T1028" s="30">
        <f t="shared" si="49"/>
        <v>-9.4237184902954164E-3</v>
      </c>
    </row>
    <row r="1029" spans="1:20">
      <c r="A1029" s="14">
        <v>42373</v>
      </c>
      <c r="B1029" s="13">
        <v>159.80999800000001</v>
      </c>
      <c r="C1029" s="13">
        <v>160.10000600000001</v>
      </c>
      <c r="D1029" s="13">
        <v>157.86999499999999</v>
      </c>
      <c r="E1029" s="13">
        <v>159.53999300000001</v>
      </c>
      <c r="F1029" s="13">
        <v>2640800</v>
      </c>
      <c r="G1029" s="13">
        <v>157.72870499999999</v>
      </c>
      <c r="H1029" s="21">
        <f t="shared" si="50"/>
        <v>-1.2210507882652539E-2</v>
      </c>
      <c r="I1029" s="30">
        <f t="shared" si="48"/>
        <v>-1.2210507882652539E-2</v>
      </c>
      <c r="S1029" s="37">
        <v>1427.589966</v>
      </c>
      <c r="T1029" s="30">
        <f t="shared" si="49"/>
        <v>1.0867212854096794E-2</v>
      </c>
    </row>
    <row r="1030" spans="1:20">
      <c r="A1030" s="14">
        <v>42374</v>
      </c>
      <c r="B1030" s="13">
        <v>160.16999799999999</v>
      </c>
      <c r="C1030" s="13">
        <v>161.229996</v>
      </c>
      <c r="D1030" s="13">
        <v>159.449997</v>
      </c>
      <c r="E1030" s="13">
        <v>159.929993</v>
      </c>
      <c r="F1030" s="13">
        <v>2127700</v>
      </c>
      <c r="G1030" s="13">
        <v>158.11427599999999</v>
      </c>
      <c r="H1030" s="21">
        <f t="shared" si="50"/>
        <v>2.4415371860723278E-3</v>
      </c>
      <c r="I1030" s="30">
        <f t="shared" si="48"/>
        <v>2.4415371860723278E-3</v>
      </c>
      <c r="S1030" s="37">
        <v>1412.160034</v>
      </c>
      <c r="T1030" s="30">
        <f t="shared" si="49"/>
        <v>1.5586771176223611E-4</v>
      </c>
    </row>
    <row r="1031" spans="1:20">
      <c r="A1031" s="14">
        <v>42375</v>
      </c>
      <c r="B1031" s="13">
        <v>158.36000100000001</v>
      </c>
      <c r="C1031" s="13">
        <v>159.800003</v>
      </c>
      <c r="D1031" s="13">
        <v>157.63000500000001</v>
      </c>
      <c r="E1031" s="13">
        <v>158.449997</v>
      </c>
      <c r="F1031" s="13">
        <v>2033400</v>
      </c>
      <c r="G1031" s="13">
        <v>156.651083</v>
      </c>
      <c r="H1031" s="21">
        <f t="shared" si="50"/>
        <v>-9.2971065433356901E-3</v>
      </c>
      <c r="I1031" s="30">
        <f t="shared" si="48"/>
        <v>-9.2971065433356901E-3</v>
      </c>
      <c r="S1031" s="37">
        <v>1411.9399410000001</v>
      </c>
      <c r="T1031" s="30">
        <f t="shared" si="49"/>
        <v>-7.2924806647616078E-4</v>
      </c>
    </row>
    <row r="1032" spans="1:20">
      <c r="A1032" s="14">
        <v>42376</v>
      </c>
      <c r="B1032" s="13">
        <v>154.85000600000001</v>
      </c>
      <c r="C1032" s="13">
        <v>157.05999800000001</v>
      </c>
      <c r="D1032" s="13">
        <v>153.550003</v>
      </c>
      <c r="E1032" s="13">
        <v>154.820007</v>
      </c>
      <c r="F1032" s="13">
        <v>3826000</v>
      </c>
      <c r="G1032" s="13">
        <v>153.06230600000001</v>
      </c>
      <c r="H1032" s="21">
        <f t="shared" si="50"/>
        <v>-2.3175863620260129E-2</v>
      </c>
      <c r="I1032" s="30">
        <f t="shared" si="48"/>
        <v>-2.3175863620260129E-2</v>
      </c>
      <c r="S1032" s="37">
        <v>1412.969971</v>
      </c>
      <c r="T1032" s="30">
        <f t="shared" si="49"/>
        <v>2.9910651585018625E-3</v>
      </c>
    </row>
    <row r="1033" spans="1:20">
      <c r="A1033" s="14">
        <v>42377</v>
      </c>
      <c r="B1033" s="13">
        <v>155.279999</v>
      </c>
      <c r="C1033" s="13">
        <v>155.300003</v>
      </c>
      <c r="D1033" s="13">
        <v>151.80999800000001</v>
      </c>
      <c r="E1033" s="13">
        <v>152.11000100000001</v>
      </c>
      <c r="F1033" s="13">
        <v>3156200</v>
      </c>
      <c r="G1033" s="13">
        <v>150.38306600000001</v>
      </c>
      <c r="H1033" s="21">
        <f t="shared" si="50"/>
        <v>-1.7659255163922905E-2</v>
      </c>
      <c r="I1033" s="30">
        <f t="shared" si="48"/>
        <v>-1.7659255163922905E-2</v>
      </c>
      <c r="S1033" s="37">
        <v>1408.75</v>
      </c>
      <c r="T1033" s="30">
        <f t="shared" si="49"/>
        <v>-3.0901522348015147E-3</v>
      </c>
    </row>
    <row r="1034" spans="1:20">
      <c r="A1034" s="14">
        <v>42380</v>
      </c>
      <c r="B1034" s="13">
        <v>152.300003</v>
      </c>
      <c r="C1034" s="13">
        <v>155.96000699999999</v>
      </c>
      <c r="D1034" s="13">
        <v>152.11999499999999</v>
      </c>
      <c r="E1034" s="13">
        <v>154.720001</v>
      </c>
      <c r="F1034" s="13">
        <v>2164500</v>
      </c>
      <c r="G1034" s="13">
        <v>152.963435</v>
      </c>
      <c r="H1034" s="21">
        <f t="shared" si="50"/>
        <v>1.7013093810848277E-2</v>
      </c>
      <c r="I1034" s="30">
        <f t="shared" si="48"/>
        <v>1.7013093810848277E-2</v>
      </c>
      <c r="S1034" s="37">
        <v>1413.1099850000001</v>
      </c>
      <c r="T1034" s="30">
        <f t="shared" si="49"/>
        <v>-1.4549235017921323E-2</v>
      </c>
    </row>
    <row r="1035" spans="1:20">
      <c r="A1035" s="14">
        <v>42381</v>
      </c>
      <c r="B1035" s="13">
        <v>155.71000699999999</v>
      </c>
      <c r="C1035" s="13">
        <v>156.429993</v>
      </c>
      <c r="D1035" s="13">
        <v>154.94000199999999</v>
      </c>
      <c r="E1035" s="13">
        <v>156.05999800000001</v>
      </c>
      <c r="F1035" s="13">
        <v>2215600</v>
      </c>
      <c r="G1035" s="13">
        <v>154.288218</v>
      </c>
      <c r="H1035" s="21">
        <f t="shared" si="50"/>
        <v>8.6234928066565939E-3</v>
      </c>
      <c r="I1035" s="30">
        <f t="shared" si="48"/>
        <v>8.6234928066565939E-3</v>
      </c>
      <c r="S1035" s="37">
        <v>1433.8199460000001</v>
      </c>
      <c r="T1035" s="30">
        <f t="shared" si="49"/>
        <v>4.3948576040626187E-4</v>
      </c>
    </row>
    <row r="1036" spans="1:20">
      <c r="A1036" s="14">
        <v>42382</v>
      </c>
      <c r="B1036" s="13">
        <v>155.970001</v>
      </c>
      <c r="C1036" s="13">
        <v>156.020004</v>
      </c>
      <c r="D1036" s="13">
        <v>151.88000500000001</v>
      </c>
      <c r="E1036" s="13">
        <v>152.11999499999999</v>
      </c>
      <c r="F1036" s="13">
        <v>2157500</v>
      </c>
      <c r="G1036" s="13">
        <v>150.39294699999999</v>
      </c>
      <c r="H1036" s="21">
        <f t="shared" si="50"/>
        <v>-2.5570883239732358E-2</v>
      </c>
      <c r="I1036" s="30">
        <f t="shared" si="48"/>
        <v>-2.5570883239732358E-2</v>
      </c>
      <c r="S1036" s="37">
        <v>1433.1899410000001</v>
      </c>
      <c r="T1036" s="30">
        <f t="shared" si="49"/>
        <v>-1.6710145006792722E-2</v>
      </c>
    </row>
    <row r="1037" spans="1:20">
      <c r="A1037" s="14">
        <v>42383</v>
      </c>
      <c r="B1037" s="13">
        <v>151.96000699999999</v>
      </c>
      <c r="C1037" s="13">
        <v>154.16000399999999</v>
      </c>
      <c r="D1037" s="13">
        <v>151.33000200000001</v>
      </c>
      <c r="E1037" s="13">
        <v>153.179993</v>
      </c>
      <c r="F1037" s="13">
        <v>2281500</v>
      </c>
      <c r="G1037" s="13">
        <v>151.44091</v>
      </c>
      <c r="H1037" s="21">
        <f t="shared" si="50"/>
        <v>6.9440003941394057E-3</v>
      </c>
      <c r="I1037" s="30">
        <f t="shared" si="48"/>
        <v>6.9440003941394057E-3</v>
      </c>
      <c r="S1037" s="37">
        <v>1457.339966</v>
      </c>
      <c r="T1037" s="30">
        <f t="shared" si="49"/>
        <v>-2.4467196305996124E-3</v>
      </c>
    </row>
    <row r="1038" spans="1:20">
      <c r="A1038" s="14">
        <v>42384</v>
      </c>
      <c r="B1038" s="13">
        <v>149.28999300000001</v>
      </c>
      <c r="C1038" s="13">
        <v>151.520004</v>
      </c>
      <c r="D1038" s="13">
        <v>148.25</v>
      </c>
      <c r="E1038" s="13">
        <v>150.38999899999999</v>
      </c>
      <c r="F1038" s="13">
        <v>2975400</v>
      </c>
      <c r="G1038" s="13">
        <v>148.682592</v>
      </c>
      <c r="H1038" s="21">
        <f t="shared" si="50"/>
        <v>-1.8381737172333081E-2</v>
      </c>
      <c r="I1038" s="30">
        <f t="shared" si="48"/>
        <v>-1.8381737172333081E-2</v>
      </c>
      <c r="S1038" s="37">
        <v>1460.910034</v>
      </c>
      <c r="T1038" s="30">
        <f t="shared" si="49"/>
        <v>4.108605965369814E-3</v>
      </c>
    </row>
    <row r="1039" spans="1:20">
      <c r="A1039" s="14">
        <v>42388</v>
      </c>
      <c r="B1039" s="13">
        <v>151.78999300000001</v>
      </c>
      <c r="C1039" s="13">
        <v>152</v>
      </c>
      <c r="D1039" s="13">
        <v>149.58000200000001</v>
      </c>
      <c r="E1039" s="13">
        <v>150.470001</v>
      </c>
      <c r="F1039" s="13">
        <v>2242600</v>
      </c>
      <c r="G1039" s="13">
        <v>148.761686</v>
      </c>
      <c r="H1039" s="21">
        <f t="shared" si="50"/>
        <v>5.3182399336136534E-4</v>
      </c>
      <c r="I1039" s="30">
        <f t="shared" si="48"/>
        <v>5.3182399336136534E-4</v>
      </c>
      <c r="S1039" s="37">
        <v>1454.920044</v>
      </c>
      <c r="T1039" s="30">
        <f t="shared" si="49"/>
        <v>1.0217555773385567E-2</v>
      </c>
    </row>
    <row r="1040" spans="1:20">
      <c r="A1040" s="14">
        <v>42389</v>
      </c>
      <c r="B1040" s="13">
        <v>148.46000699999999</v>
      </c>
      <c r="C1040" s="13">
        <v>150</v>
      </c>
      <c r="D1040" s="13">
        <v>144.91000399999999</v>
      </c>
      <c r="E1040" s="13">
        <v>148.820007</v>
      </c>
      <c r="F1040" s="13">
        <v>3796800</v>
      </c>
      <c r="G1040" s="13">
        <v>147.130425</v>
      </c>
      <c r="H1040" s="21">
        <f t="shared" si="50"/>
        <v>-1.102616437689579E-2</v>
      </c>
      <c r="I1040" s="30">
        <f t="shared" si="48"/>
        <v>-1.102616437689579E-2</v>
      </c>
      <c r="S1040" s="37">
        <v>1440.130005</v>
      </c>
      <c r="T1040" s="30">
        <f t="shared" si="49"/>
        <v>8.0454707082601232E-3</v>
      </c>
    </row>
    <row r="1041" spans="1:20">
      <c r="A1041" s="14">
        <v>42390</v>
      </c>
      <c r="B1041" s="13">
        <v>148.970001</v>
      </c>
      <c r="C1041" s="13">
        <v>151.240005</v>
      </c>
      <c r="D1041" s="13">
        <v>148.11000100000001</v>
      </c>
      <c r="E1041" s="13">
        <v>150.38000500000001</v>
      </c>
      <c r="F1041" s="13">
        <v>2211800</v>
      </c>
      <c r="G1041" s="13">
        <v>148.67271099999999</v>
      </c>
      <c r="H1041" s="21">
        <f t="shared" si="50"/>
        <v>1.0427881168555296E-2</v>
      </c>
      <c r="I1041" s="30">
        <f t="shared" si="48"/>
        <v>1.0427881168555296E-2</v>
      </c>
      <c r="S1041" s="37">
        <v>1428.589966</v>
      </c>
      <c r="T1041" s="30">
        <f t="shared" si="49"/>
        <v>-2.9705449556433985E-3</v>
      </c>
    </row>
    <row r="1042" spans="1:20">
      <c r="A1042" s="14">
        <v>42391</v>
      </c>
      <c r="B1042" s="13">
        <v>152.179993</v>
      </c>
      <c r="C1042" s="13">
        <v>153.71000699999999</v>
      </c>
      <c r="D1042" s="13">
        <v>151.64999399999999</v>
      </c>
      <c r="E1042" s="13">
        <v>153.69000199999999</v>
      </c>
      <c r="F1042" s="13">
        <v>2544100</v>
      </c>
      <c r="G1042" s="13">
        <v>151.94513000000001</v>
      </c>
      <c r="H1042" s="21">
        <f t="shared" si="50"/>
        <v>2.1772149356581085E-2</v>
      </c>
      <c r="I1042" s="30">
        <f t="shared" si="48"/>
        <v>2.1772149356581085E-2</v>
      </c>
      <c r="S1042" s="37">
        <v>1432.839966</v>
      </c>
      <c r="T1042" s="30">
        <f t="shared" si="49"/>
        <v>1.953702788080363E-4</v>
      </c>
    </row>
    <row r="1043" spans="1:20">
      <c r="A1043" s="14">
        <v>42394</v>
      </c>
      <c r="B1043" s="13">
        <v>154.070007</v>
      </c>
      <c r="C1043" s="13">
        <v>154.479996</v>
      </c>
      <c r="D1043" s="13">
        <v>150.550003</v>
      </c>
      <c r="E1043" s="13">
        <v>150.779999</v>
      </c>
      <c r="F1043" s="13">
        <v>1820600</v>
      </c>
      <c r="G1043" s="13">
        <v>149.068164</v>
      </c>
      <c r="H1043" s="21">
        <f t="shared" si="50"/>
        <v>-1.9115790987685604E-2</v>
      </c>
      <c r="I1043" s="30">
        <f t="shared" si="48"/>
        <v>-1.9115790987685604E-2</v>
      </c>
      <c r="S1043" s="37">
        <v>1432.5600589999999</v>
      </c>
      <c r="T1043" s="30">
        <f t="shared" si="49"/>
        <v>-6.2072549577114533E-3</v>
      </c>
    </row>
    <row r="1044" spans="1:20">
      <c r="A1044" s="14">
        <v>42395</v>
      </c>
      <c r="B1044" s="13">
        <v>150.779999</v>
      </c>
      <c r="C1044" s="13">
        <v>151.720001</v>
      </c>
      <c r="D1044" s="13">
        <v>148.300003</v>
      </c>
      <c r="E1044" s="13">
        <v>148.5</v>
      </c>
      <c r="F1044" s="13">
        <v>2828600</v>
      </c>
      <c r="G1044" s="13">
        <v>146.81405100000001</v>
      </c>
      <c r="H1044" s="21">
        <f t="shared" si="50"/>
        <v>-1.5236850986193177E-2</v>
      </c>
      <c r="I1044" s="30">
        <f t="shared" si="48"/>
        <v>-1.5236850986193177E-2</v>
      </c>
      <c r="S1044" s="37">
        <v>1441.4799800000001</v>
      </c>
      <c r="T1044" s="30">
        <f t="shared" si="49"/>
        <v>-9.940182540820991E-3</v>
      </c>
    </row>
    <row r="1045" spans="1:20">
      <c r="A1045" s="14">
        <v>42396</v>
      </c>
      <c r="B1045" s="13">
        <v>149.28999300000001</v>
      </c>
      <c r="C1045" s="13">
        <v>149.58999600000001</v>
      </c>
      <c r="D1045" s="13">
        <v>146.720001</v>
      </c>
      <c r="E1045" s="13">
        <v>147.729996</v>
      </c>
      <c r="F1045" s="13">
        <v>2189500</v>
      </c>
      <c r="G1045" s="13">
        <v>146.05278799999999</v>
      </c>
      <c r="H1045" s="21">
        <f t="shared" si="50"/>
        <v>-5.198708854345876E-3</v>
      </c>
      <c r="I1045" s="30">
        <f t="shared" si="48"/>
        <v>-5.198708854345876E-3</v>
      </c>
      <c r="S1045" s="37">
        <v>1455.880005</v>
      </c>
      <c r="T1045" s="30">
        <f t="shared" si="49"/>
        <v>-3.4627239647982812E-3</v>
      </c>
    </row>
    <row r="1046" spans="1:20">
      <c r="A1046" s="14">
        <v>42397</v>
      </c>
      <c r="B1046" s="13">
        <v>148.550003</v>
      </c>
      <c r="C1046" s="13">
        <v>149.970001</v>
      </c>
      <c r="D1046" s="13">
        <v>147.80999800000001</v>
      </c>
      <c r="E1046" s="13">
        <v>149.58999600000001</v>
      </c>
      <c r="F1046" s="13">
        <v>2076100</v>
      </c>
      <c r="G1046" s="13">
        <v>147.891672</v>
      </c>
      <c r="H1046" s="21">
        <f t="shared" si="50"/>
        <v>1.2511941810439575E-2</v>
      </c>
      <c r="I1046" s="30">
        <f t="shared" si="48"/>
        <v>1.2511941810439575E-2</v>
      </c>
      <c r="S1046" s="37">
        <v>1460.9300539999999</v>
      </c>
      <c r="T1046" s="30">
        <f t="shared" si="49"/>
        <v>-3.2164060288039127E-4</v>
      </c>
    </row>
    <row r="1047" spans="1:20">
      <c r="A1047" s="14">
        <v>42398</v>
      </c>
      <c r="B1047" s="13">
        <v>149.5</v>
      </c>
      <c r="C1047" s="13">
        <v>151.61999499999999</v>
      </c>
      <c r="D1047" s="13">
        <v>146.91000399999999</v>
      </c>
      <c r="E1047" s="13">
        <v>151.11999499999999</v>
      </c>
      <c r="F1047" s="13">
        <v>3221300</v>
      </c>
      <c r="G1047" s="13">
        <v>149.40430000000001</v>
      </c>
      <c r="H1047" s="21">
        <f t="shared" si="50"/>
        <v>1.0175994263419773E-2</v>
      </c>
      <c r="I1047" s="30">
        <f t="shared" si="48"/>
        <v>1.0175994263419773E-2</v>
      </c>
      <c r="S1047" s="37">
        <v>1461.400024</v>
      </c>
      <c r="T1047" s="30">
        <f t="shared" si="49"/>
        <v>7.1488216098922665E-3</v>
      </c>
    </row>
    <row r="1048" spans="1:20">
      <c r="A1048" s="14">
        <v>42401</v>
      </c>
      <c r="B1048" s="13">
        <v>150.83999600000001</v>
      </c>
      <c r="C1048" s="13">
        <v>152.19000199999999</v>
      </c>
      <c r="D1048" s="13">
        <v>150.19000199999999</v>
      </c>
      <c r="E1048" s="13">
        <v>151.25</v>
      </c>
      <c r="F1048" s="13">
        <v>2142000</v>
      </c>
      <c r="G1048" s="13">
        <v>149.53282899999999</v>
      </c>
      <c r="H1048" s="21">
        <f t="shared" si="50"/>
        <v>8.5990661882566217E-4</v>
      </c>
      <c r="I1048" s="30">
        <f t="shared" si="48"/>
        <v>8.5990661882566217E-4</v>
      </c>
      <c r="S1048" s="37">
        <v>1450.98999</v>
      </c>
      <c r="T1048" s="30">
        <f t="shared" si="49"/>
        <v>3.617857131505876E-3</v>
      </c>
    </row>
    <row r="1049" spans="1:20">
      <c r="A1049" s="14">
        <v>42402</v>
      </c>
      <c r="B1049" s="13">
        <v>149.990005</v>
      </c>
      <c r="C1049" s="13">
        <v>150.78999300000001</v>
      </c>
      <c r="D1049" s="13">
        <v>148.11000100000001</v>
      </c>
      <c r="E1049" s="13">
        <v>148.5</v>
      </c>
      <c r="F1049" s="13">
        <v>1931400</v>
      </c>
      <c r="G1049" s="13">
        <v>146.81405100000001</v>
      </c>
      <c r="H1049" s="21">
        <f t="shared" si="50"/>
        <v>-1.8349133838339207E-2</v>
      </c>
      <c r="I1049" s="30">
        <f t="shared" si="48"/>
        <v>-1.8349133838339207E-2</v>
      </c>
      <c r="S1049" s="37">
        <v>1445.75</v>
      </c>
      <c r="T1049" s="30">
        <f t="shared" si="49"/>
        <v>8.7190688952015695E-4</v>
      </c>
    </row>
    <row r="1050" spans="1:20">
      <c r="A1050" s="14">
        <v>42403</v>
      </c>
      <c r="B1050" s="13">
        <v>149.279999</v>
      </c>
      <c r="C1050" s="13">
        <v>149.979996</v>
      </c>
      <c r="D1050" s="13">
        <v>145.449997</v>
      </c>
      <c r="E1050" s="13">
        <v>146.699997</v>
      </c>
      <c r="F1050" s="13">
        <v>2546900</v>
      </c>
      <c r="G1050" s="13">
        <v>145.03448299999999</v>
      </c>
      <c r="H1050" s="21">
        <f t="shared" si="50"/>
        <v>-1.2195298918397534E-2</v>
      </c>
      <c r="I1050" s="30">
        <f t="shared" si="48"/>
        <v>-1.2195298918397534E-2</v>
      </c>
      <c r="S1050" s="37">
        <v>1444.48999</v>
      </c>
      <c r="T1050" s="30">
        <f t="shared" si="49"/>
        <v>2.64799746778056E-3</v>
      </c>
    </row>
    <row r="1051" spans="1:20">
      <c r="A1051" s="14">
        <v>42404</v>
      </c>
      <c r="B1051" s="13">
        <v>145</v>
      </c>
      <c r="C1051" s="13">
        <v>145.13999899999999</v>
      </c>
      <c r="D1051" s="13">
        <v>141.78999300000001</v>
      </c>
      <c r="E1051" s="13">
        <v>143.279999</v>
      </c>
      <c r="F1051" s="13">
        <v>5340500</v>
      </c>
      <c r="G1051" s="13">
        <v>141.653313</v>
      </c>
      <c r="H1051" s="21">
        <f t="shared" si="50"/>
        <v>-2.3588913303487453E-2</v>
      </c>
      <c r="I1051" s="30">
        <f t="shared" si="48"/>
        <v>-2.3588913303487453E-2</v>
      </c>
      <c r="S1051" s="37">
        <v>1440.670044</v>
      </c>
      <c r="T1051" s="30">
        <f t="shared" si="49"/>
        <v>-4.4878079126844167E-3</v>
      </c>
    </row>
    <row r="1052" spans="1:20">
      <c r="A1052" s="14">
        <v>42405</v>
      </c>
      <c r="B1052" s="13">
        <v>143.270004</v>
      </c>
      <c r="C1052" s="13">
        <v>145.199997</v>
      </c>
      <c r="D1052" s="13">
        <v>142.39999399999999</v>
      </c>
      <c r="E1052" s="13">
        <v>143.990005</v>
      </c>
      <c r="F1052" s="13">
        <v>4079300</v>
      </c>
      <c r="G1052" s="13">
        <v>142.35525899999999</v>
      </c>
      <c r="H1052" s="21">
        <f t="shared" si="50"/>
        <v>4.9431425563942564E-3</v>
      </c>
      <c r="I1052" s="30">
        <f t="shared" si="48"/>
        <v>4.9431425563942564E-3</v>
      </c>
      <c r="S1052" s="37">
        <v>1447.150024</v>
      </c>
      <c r="T1052" s="30">
        <f t="shared" si="49"/>
        <v>9.6027276237853117E-3</v>
      </c>
    </row>
    <row r="1053" spans="1:20">
      <c r="A1053" s="14">
        <v>42408</v>
      </c>
      <c r="B1053" s="13">
        <v>142.740005</v>
      </c>
      <c r="C1053" s="13">
        <v>147.550003</v>
      </c>
      <c r="D1053" s="13">
        <v>141.61999499999999</v>
      </c>
      <c r="E1053" s="13">
        <v>147.020004</v>
      </c>
      <c r="F1053" s="13">
        <v>3782000</v>
      </c>
      <c r="G1053" s="13">
        <v>145.35085799999999</v>
      </c>
      <c r="H1053" s="21">
        <f t="shared" si="50"/>
        <v>2.0824772786871573E-2</v>
      </c>
      <c r="I1053" s="30">
        <f t="shared" si="48"/>
        <v>2.0824772786871573E-2</v>
      </c>
      <c r="S1053" s="37">
        <v>1433.3199460000001</v>
      </c>
      <c r="T1053" s="30">
        <f t="shared" si="49"/>
        <v>-5.7532535380596522E-3</v>
      </c>
    </row>
    <row r="1054" spans="1:20">
      <c r="A1054" s="14">
        <v>42409</v>
      </c>
      <c r="B1054" s="13">
        <v>146.240005</v>
      </c>
      <c r="C1054" s="13">
        <v>149.720001</v>
      </c>
      <c r="D1054" s="13">
        <v>146.229996</v>
      </c>
      <c r="E1054" s="13">
        <v>147.94000199999999</v>
      </c>
      <c r="F1054" s="13">
        <v>3228300</v>
      </c>
      <c r="G1054" s="13">
        <v>146.260411</v>
      </c>
      <c r="H1054" s="21">
        <f t="shared" si="50"/>
        <v>6.2381399228878323E-3</v>
      </c>
      <c r="I1054" s="30">
        <f t="shared" si="48"/>
        <v>6.2381399228878323E-3</v>
      </c>
      <c r="S1054" s="37">
        <v>1441.589966</v>
      </c>
      <c r="T1054" s="30">
        <f t="shared" si="49"/>
        <v>-1.0557389535232569E-2</v>
      </c>
    </row>
    <row r="1055" spans="1:20">
      <c r="A1055" s="14">
        <v>42410</v>
      </c>
      <c r="B1055" s="13">
        <v>149.36999499999999</v>
      </c>
      <c r="C1055" s="13">
        <v>150.16999799999999</v>
      </c>
      <c r="D1055" s="13">
        <v>147.58000200000001</v>
      </c>
      <c r="E1055" s="13">
        <v>148.050003</v>
      </c>
      <c r="F1055" s="13">
        <v>2189600</v>
      </c>
      <c r="G1055" s="13">
        <v>146.76598999999999</v>
      </c>
      <c r="H1055" s="21">
        <f t="shared" si="50"/>
        <v>3.4507436869982331E-3</v>
      </c>
      <c r="I1055" s="30">
        <f t="shared" si="48"/>
        <v>3.4507436869982331E-3</v>
      </c>
      <c r="S1055" s="37">
        <v>1456.8900149999999</v>
      </c>
      <c r="T1055" s="30">
        <f t="shared" si="49"/>
        <v>-2.2351495444944314E-3</v>
      </c>
    </row>
    <row r="1056" spans="1:20">
      <c r="A1056" s="14">
        <v>42411</v>
      </c>
      <c r="B1056" s="13">
        <v>147.13000500000001</v>
      </c>
      <c r="C1056" s="13">
        <v>148.38999899999999</v>
      </c>
      <c r="D1056" s="13">
        <v>144.759995</v>
      </c>
      <c r="E1056" s="13">
        <v>146.64999399999999</v>
      </c>
      <c r="F1056" s="13">
        <v>2198100</v>
      </c>
      <c r="G1056" s="13">
        <v>145.37812299999999</v>
      </c>
      <c r="H1056" s="21">
        <f t="shared" si="50"/>
        <v>-9.5013206088658108E-3</v>
      </c>
      <c r="I1056" s="30">
        <f t="shared" si="48"/>
        <v>-9.5013206088658108E-3</v>
      </c>
      <c r="S1056" s="37">
        <v>1460.150024</v>
      </c>
      <c r="T1056" s="30">
        <f t="shared" si="49"/>
        <v>-7.5322299794522847E-5</v>
      </c>
    </row>
    <row r="1057" spans="1:20">
      <c r="A1057" s="14">
        <v>42412</v>
      </c>
      <c r="B1057" s="13">
        <v>147.979996</v>
      </c>
      <c r="C1057" s="13">
        <v>149.270004</v>
      </c>
      <c r="D1057" s="13">
        <v>147</v>
      </c>
      <c r="E1057" s="13">
        <v>148.64999399999999</v>
      </c>
      <c r="F1057" s="13">
        <v>1951800</v>
      </c>
      <c r="G1057" s="13">
        <v>147.36077700000001</v>
      </c>
      <c r="H1057" s="21">
        <f t="shared" si="50"/>
        <v>1.354575231314018E-2</v>
      </c>
      <c r="I1057" s="30">
        <f t="shared" si="48"/>
        <v>1.354575231314018E-2</v>
      </c>
      <c r="S1057" s="37">
        <v>1460.26001</v>
      </c>
      <c r="T1057" s="30">
        <f t="shared" si="49"/>
        <v>-5.4087994995709787E-4</v>
      </c>
    </row>
    <row r="1058" spans="1:20">
      <c r="A1058" s="14">
        <v>42416</v>
      </c>
      <c r="B1058" s="13">
        <v>149.35000600000001</v>
      </c>
      <c r="C1058" s="13">
        <v>150.63999899999999</v>
      </c>
      <c r="D1058" s="13">
        <v>147.699997</v>
      </c>
      <c r="E1058" s="13">
        <v>149.11000100000001</v>
      </c>
      <c r="F1058" s="13">
        <v>2186400</v>
      </c>
      <c r="G1058" s="13">
        <v>147.81679399999999</v>
      </c>
      <c r="H1058" s="21">
        <f t="shared" si="50"/>
        <v>3.0897832870259044E-3</v>
      </c>
      <c r="I1058" s="30">
        <f t="shared" si="48"/>
        <v>3.0897832870259044E-3</v>
      </c>
      <c r="S1058" s="37">
        <v>1461.0500489999999</v>
      </c>
      <c r="T1058" s="30">
        <f t="shared" si="49"/>
        <v>1.1848520600924431E-3</v>
      </c>
    </row>
    <row r="1059" spans="1:20">
      <c r="A1059" s="14">
        <v>42417</v>
      </c>
      <c r="B1059" s="13">
        <v>149.75</v>
      </c>
      <c r="C1059" s="13">
        <v>151.979996</v>
      </c>
      <c r="D1059" s="13">
        <v>148.91000399999999</v>
      </c>
      <c r="E1059" s="13">
        <v>150.91000399999999</v>
      </c>
      <c r="F1059" s="13">
        <v>2174600</v>
      </c>
      <c r="G1059" s="13">
        <v>149.60118600000001</v>
      </c>
      <c r="H1059" s="21">
        <f t="shared" si="50"/>
        <v>1.1999364735014121E-2</v>
      </c>
      <c r="I1059" s="30">
        <f t="shared" si="48"/>
        <v>1.1999364735014121E-2</v>
      </c>
      <c r="S1059" s="37">
        <v>1459.3199460000001</v>
      </c>
      <c r="T1059" s="30">
        <f t="shared" si="49"/>
        <v>-1.2805950521708822E-3</v>
      </c>
    </row>
    <row r="1060" spans="1:20">
      <c r="A1060" s="14">
        <v>42418</v>
      </c>
      <c r="B1060" s="13">
        <v>149.13000500000001</v>
      </c>
      <c r="C1060" s="13">
        <v>149.83999600000001</v>
      </c>
      <c r="D1060" s="13">
        <v>146.820007</v>
      </c>
      <c r="E1060" s="13">
        <v>148.64999399999999</v>
      </c>
      <c r="F1060" s="13">
        <v>2894300</v>
      </c>
      <c r="G1060" s="13">
        <v>147.36077700000001</v>
      </c>
      <c r="H1060" s="21">
        <f t="shared" si="50"/>
        <v>-1.5089148022040165E-2</v>
      </c>
      <c r="I1060" s="30">
        <f t="shared" si="48"/>
        <v>-1.5089148022040165E-2</v>
      </c>
      <c r="S1060" s="37">
        <v>1461.1899410000001</v>
      </c>
      <c r="T1060" s="30">
        <f t="shared" si="49"/>
        <v>-3.1295834580900429E-3</v>
      </c>
    </row>
    <row r="1061" spans="1:20">
      <c r="A1061" s="14">
        <v>42419</v>
      </c>
      <c r="B1061" s="13">
        <v>149</v>
      </c>
      <c r="C1061" s="13">
        <v>149.13999899999999</v>
      </c>
      <c r="D1061" s="13">
        <v>146.85000600000001</v>
      </c>
      <c r="E1061" s="13">
        <v>148.699997</v>
      </c>
      <c r="F1061" s="13">
        <v>2471700</v>
      </c>
      <c r="G1061" s="13">
        <v>147.410347</v>
      </c>
      <c r="H1061" s="21">
        <f t="shared" si="50"/>
        <v>3.36328740716476E-4</v>
      </c>
      <c r="I1061" s="30">
        <f t="shared" si="48"/>
        <v>3.36328740716476E-4</v>
      </c>
      <c r="S1061" s="37">
        <v>1465.7700199999999</v>
      </c>
      <c r="T1061" s="30">
        <f t="shared" si="49"/>
        <v>3.9511357731378911E-3</v>
      </c>
    </row>
    <row r="1062" spans="1:20">
      <c r="A1062" s="14">
        <v>42422</v>
      </c>
      <c r="B1062" s="13">
        <v>149.63000500000001</v>
      </c>
      <c r="C1062" s="13">
        <v>150.179993</v>
      </c>
      <c r="D1062" s="13">
        <v>148.490005</v>
      </c>
      <c r="E1062" s="13">
        <v>150.05999800000001</v>
      </c>
      <c r="F1062" s="13">
        <v>2161300</v>
      </c>
      <c r="G1062" s="13">
        <v>148.75855200000001</v>
      </c>
      <c r="H1062" s="21">
        <f t="shared" si="50"/>
        <v>9.1043611749721514E-3</v>
      </c>
      <c r="I1062" s="30">
        <f t="shared" si="48"/>
        <v>9.1043611749721514E-3</v>
      </c>
      <c r="S1062" s="37">
        <v>1459.98999</v>
      </c>
      <c r="T1062" s="30">
        <f t="shared" si="49"/>
        <v>1.6178171710518767E-2</v>
      </c>
    </row>
    <row r="1063" spans="1:20">
      <c r="A1063" s="14">
        <v>42423</v>
      </c>
      <c r="B1063" s="13">
        <v>149.88999899999999</v>
      </c>
      <c r="C1063" s="13">
        <v>151.759995</v>
      </c>
      <c r="D1063" s="13">
        <v>149.11999499999999</v>
      </c>
      <c r="E1063" s="13">
        <v>150.36000100000001</v>
      </c>
      <c r="F1063" s="13">
        <v>1850600</v>
      </c>
      <c r="G1063" s="13">
        <v>149.05595299999999</v>
      </c>
      <c r="H1063" s="21">
        <f t="shared" si="50"/>
        <v>1.9972237340058789E-3</v>
      </c>
      <c r="I1063" s="30">
        <f t="shared" si="48"/>
        <v>1.9972237340058789E-3</v>
      </c>
      <c r="S1063" s="37">
        <v>1436.5600589999999</v>
      </c>
      <c r="T1063" s="30">
        <f t="shared" si="49"/>
        <v>2.0905056020050954E-3</v>
      </c>
    </row>
    <row r="1064" spans="1:20">
      <c r="A1064" s="14">
        <v>42424</v>
      </c>
      <c r="B1064" s="13">
        <v>150.029999</v>
      </c>
      <c r="C1064" s="13">
        <v>154.41000399999999</v>
      </c>
      <c r="D1064" s="13">
        <v>149.66000399999999</v>
      </c>
      <c r="E1064" s="13">
        <v>153.86999499999999</v>
      </c>
      <c r="F1064" s="13">
        <v>2590100</v>
      </c>
      <c r="G1064" s="13">
        <v>152.535506</v>
      </c>
      <c r="H1064" s="21">
        <f t="shared" si="50"/>
        <v>2.3075636233061192E-2</v>
      </c>
      <c r="I1064" s="30">
        <f t="shared" si="48"/>
        <v>2.3075636233061192E-2</v>
      </c>
      <c r="S1064" s="37">
        <v>1433.5600589999999</v>
      </c>
      <c r="T1064" s="30">
        <f t="shared" si="49"/>
        <v>3.1300524231057353E-3</v>
      </c>
    </row>
    <row r="1065" spans="1:20">
      <c r="A1065" s="14">
        <v>42425</v>
      </c>
      <c r="B1065" s="13">
        <v>154.69000199999999</v>
      </c>
      <c r="C1065" s="13">
        <v>154.88000500000001</v>
      </c>
      <c r="D1065" s="13">
        <v>152.86000100000001</v>
      </c>
      <c r="E1065" s="13">
        <v>154.720001</v>
      </c>
      <c r="F1065" s="13">
        <v>1746900</v>
      </c>
      <c r="G1065" s="13">
        <v>153.37814</v>
      </c>
      <c r="H1065" s="21">
        <f t="shared" si="50"/>
        <v>5.5089803419949073E-3</v>
      </c>
      <c r="I1065" s="30">
        <f t="shared" si="48"/>
        <v>5.5089803419949073E-3</v>
      </c>
      <c r="S1065" s="37">
        <v>1429.079956</v>
      </c>
      <c r="T1065" s="30">
        <f t="shared" si="49"/>
        <v>-6.1668057309528122E-3</v>
      </c>
    </row>
    <row r="1066" spans="1:20">
      <c r="A1066" s="14">
        <v>42426</v>
      </c>
      <c r="B1066" s="13">
        <v>153.08999600000001</v>
      </c>
      <c r="C1066" s="13">
        <v>153.41000399999999</v>
      </c>
      <c r="D1066" s="13">
        <v>148.759995</v>
      </c>
      <c r="E1066" s="13">
        <v>149.679993</v>
      </c>
      <c r="F1066" s="13">
        <v>3800800</v>
      </c>
      <c r="G1066" s="13">
        <v>148.381843</v>
      </c>
      <c r="H1066" s="21">
        <f t="shared" si="50"/>
        <v>-3.3117404023476904E-2</v>
      </c>
      <c r="I1066" s="30">
        <f t="shared" si="48"/>
        <v>-3.3117404023476904E-2</v>
      </c>
      <c r="S1066" s="37">
        <v>1437.920044</v>
      </c>
      <c r="T1066" s="30">
        <f t="shared" si="49"/>
        <v>4.0417951088033317E-3</v>
      </c>
    </row>
    <row r="1067" spans="1:20">
      <c r="A1067" s="14">
        <v>42429</v>
      </c>
      <c r="B1067" s="13">
        <v>149.990005</v>
      </c>
      <c r="C1067" s="13">
        <v>152.300003</v>
      </c>
      <c r="D1067" s="13">
        <v>149.69000199999999</v>
      </c>
      <c r="E1067" s="13">
        <v>150.029999</v>
      </c>
      <c r="F1067" s="13">
        <v>3115800</v>
      </c>
      <c r="G1067" s="13">
        <v>148.728814</v>
      </c>
      <c r="H1067" s="21">
        <f t="shared" si="50"/>
        <v>2.3356358956377098E-3</v>
      </c>
      <c r="I1067" s="30">
        <f t="shared" si="48"/>
        <v>2.3356358956377098E-3</v>
      </c>
      <c r="S1067" s="37">
        <v>1432.119995</v>
      </c>
      <c r="T1067" s="30">
        <f t="shared" si="49"/>
        <v>2.0229536819646184E-2</v>
      </c>
    </row>
    <row r="1068" spans="1:20">
      <c r="A1068" s="14">
        <v>42430</v>
      </c>
      <c r="B1068" s="13">
        <v>150.39999399999999</v>
      </c>
      <c r="C1068" s="13">
        <v>151.199997</v>
      </c>
      <c r="D1068" s="13">
        <v>149.38000500000001</v>
      </c>
      <c r="E1068" s="13">
        <v>150.520004</v>
      </c>
      <c r="F1068" s="13">
        <v>2681400</v>
      </c>
      <c r="G1068" s="13">
        <v>149.21456900000001</v>
      </c>
      <c r="H1068" s="21">
        <f t="shared" si="50"/>
        <v>3.2607230642313035E-3</v>
      </c>
      <c r="I1068" s="30">
        <f t="shared" si="48"/>
        <v>3.2607230642313035E-3</v>
      </c>
      <c r="S1068" s="37">
        <v>1403.4399410000001</v>
      </c>
      <c r="T1068" s="30">
        <f t="shared" si="49"/>
        <v>-1.0682316535977731E-3</v>
      </c>
    </row>
    <row r="1069" spans="1:20">
      <c r="A1069" s="14">
        <v>42431</v>
      </c>
      <c r="B1069" s="13">
        <v>151.13000500000001</v>
      </c>
      <c r="C1069" s="13">
        <v>152.949997</v>
      </c>
      <c r="D1069" s="13">
        <v>150.38999899999999</v>
      </c>
      <c r="E1069" s="13">
        <v>152.78999300000001</v>
      </c>
      <c r="F1069" s="13">
        <v>2947600</v>
      </c>
      <c r="G1069" s="13">
        <v>151.46487099999999</v>
      </c>
      <c r="H1069" s="21">
        <f t="shared" si="50"/>
        <v>1.4968393019355042E-2</v>
      </c>
      <c r="I1069" s="30">
        <f t="shared" si="48"/>
        <v>1.4968393019355042E-2</v>
      </c>
      <c r="S1069" s="37">
        <v>1404.9399410000001</v>
      </c>
      <c r="T1069" s="30">
        <f t="shared" si="49"/>
        <v>-1.1666395729665923E-3</v>
      </c>
    </row>
    <row r="1070" spans="1:20">
      <c r="A1070" s="14">
        <v>42432</v>
      </c>
      <c r="B1070" s="13">
        <v>148.55999800000001</v>
      </c>
      <c r="C1070" s="13">
        <v>151.96000699999999</v>
      </c>
      <c r="D1070" s="13">
        <v>147.38000500000001</v>
      </c>
      <c r="E1070" s="13">
        <v>151.60000600000001</v>
      </c>
      <c r="F1070" s="13">
        <v>5552600</v>
      </c>
      <c r="G1070" s="13">
        <v>150.28520499999999</v>
      </c>
      <c r="H1070" s="21">
        <f t="shared" si="50"/>
        <v>-7.8188680215665711E-3</v>
      </c>
      <c r="I1070" s="30">
        <f t="shared" si="48"/>
        <v>-7.8188680215665711E-3</v>
      </c>
      <c r="S1070" s="37">
        <v>1406.579956</v>
      </c>
      <c r="T1070" s="30">
        <f t="shared" si="49"/>
        <v>5.060470063711105E-3</v>
      </c>
    </row>
    <row r="1071" spans="1:20">
      <c r="A1071" s="14">
        <v>42433</v>
      </c>
      <c r="B1071" s="13">
        <v>151.740005</v>
      </c>
      <c r="C1071" s="13">
        <v>151.770004</v>
      </c>
      <c r="D1071" s="13">
        <v>150.029999</v>
      </c>
      <c r="E1071" s="13">
        <v>150.89999399999999</v>
      </c>
      <c r="F1071" s="13">
        <v>2155600</v>
      </c>
      <c r="G1071" s="13">
        <v>149.591263</v>
      </c>
      <c r="H1071" s="21">
        <f t="shared" si="50"/>
        <v>-4.6281940248570552E-3</v>
      </c>
      <c r="I1071" s="30">
        <f t="shared" si="48"/>
        <v>-4.6281940248570552E-3</v>
      </c>
      <c r="S1071" s="37">
        <v>1399.4799800000001</v>
      </c>
      <c r="T1071" s="30">
        <f t="shared" si="49"/>
        <v>-7.836429898453557E-3</v>
      </c>
    </row>
    <row r="1072" spans="1:20">
      <c r="A1072" s="14">
        <v>42436</v>
      </c>
      <c r="B1072" s="13">
        <v>149.96000699999999</v>
      </c>
      <c r="C1072" s="13">
        <v>150.88999899999999</v>
      </c>
      <c r="D1072" s="13">
        <v>147.60000600000001</v>
      </c>
      <c r="E1072" s="13">
        <v>148.16999799999999</v>
      </c>
      <c r="F1072" s="13">
        <v>3159600</v>
      </c>
      <c r="G1072" s="13">
        <v>146.88494399999999</v>
      </c>
      <c r="H1072" s="21">
        <f t="shared" si="50"/>
        <v>-1.8257074992063055E-2</v>
      </c>
      <c r="I1072" s="30">
        <f t="shared" si="48"/>
        <v>-1.8257074992063055E-2</v>
      </c>
      <c r="S1072" s="37">
        <v>1410.48999</v>
      </c>
      <c r="T1072" s="30">
        <f t="shared" si="49"/>
        <v>8.4399267617631276E-4</v>
      </c>
    </row>
    <row r="1073" spans="1:20">
      <c r="A1073" s="14">
        <v>42437</v>
      </c>
      <c r="B1073" s="13">
        <v>147.66000399999999</v>
      </c>
      <c r="C1073" s="13">
        <v>151.91999799999999</v>
      </c>
      <c r="D1073" s="13">
        <v>147.10000600000001</v>
      </c>
      <c r="E1073" s="13">
        <v>150.949997</v>
      </c>
      <c r="F1073" s="13">
        <v>3156300</v>
      </c>
      <c r="G1073" s="13">
        <v>149.64083299999999</v>
      </c>
      <c r="H1073" s="21">
        <f t="shared" si="50"/>
        <v>1.8588389721439131E-2</v>
      </c>
      <c r="I1073" s="30">
        <f t="shared" si="48"/>
        <v>1.8588389721439131E-2</v>
      </c>
      <c r="S1073" s="37">
        <v>1409.3000489999999</v>
      </c>
      <c r="T1073" s="30">
        <f t="shared" si="49"/>
        <v>-8.0850863280795967E-4</v>
      </c>
    </row>
    <row r="1074" spans="1:20">
      <c r="A1074" s="14">
        <v>42438</v>
      </c>
      <c r="B1074" s="13">
        <v>151.35000600000001</v>
      </c>
      <c r="C1074" s="13">
        <v>153.5</v>
      </c>
      <c r="D1074" s="13">
        <v>151.30999800000001</v>
      </c>
      <c r="E1074" s="13">
        <v>153.050003</v>
      </c>
      <c r="F1074" s="13">
        <v>2395300</v>
      </c>
      <c r="G1074" s="13">
        <v>151.72262599999999</v>
      </c>
      <c r="H1074" s="21">
        <f t="shared" si="50"/>
        <v>1.381604871237869E-2</v>
      </c>
      <c r="I1074" s="30">
        <f t="shared" si="48"/>
        <v>1.381604871237869E-2</v>
      </c>
      <c r="S1074" s="37">
        <v>1410.4399410000001</v>
      </c>
      <c r="T1074" s="30">
        <f t="shared" si="49"/>
        <v>-4.8913479159822231E-4</v>
      </c>
    </row>
    <row r="1075" spans="1:20">
      <c r="A1075" s="14">
        <v>42439</v>
      </c>
      <c r="B1075" s="13">
        <v>153.21000699999999</v>
      </c>
      <c r="C1075" s="13">
        <v>154.69000199999999</v>
      </c>
      <c r="D1075" s="13">
        <v>151.050003</v>
      </c>
      <c r="E1075" s="13">
        <v>152.86999499999999</v>
      </c>
      <c r="F1075" s="13">
        <v>1413000</v>
      </c>
      <c r="G1075" s="13">
        <v>151.54417900000001</v>
      </c>
      <c r="H1075" s="21">
        <f t="shared" si="50"/>
        <v>-1.1768318698430512E-3</v>
      </c>
      <c r="I1075" s="30">
        <f t="shared" si="48"/>
        <v>-1.1768318698430512E-3</v>
      </c>
      <c r="S1075" s="37">
        <v>1411.130005</v>
      </c>
      <c r="T1075" s="30">
        <f t="shared" si="49"/>
        <v>6.4339884653119859E-3</v>
      </c>
    </row>
    <row r="1076" spans="1:20">
      <c r="A1076" s="14">
        <v>42440</v>
      </c>
      <c r="B1076" s="13">
        <v>153.85000600000001</v>
      </c>
      <c r="C1076" s="13">
        <v>154</v>
      </c>
      <c r="D1076" s="13">
        <v>151.39999399999999</v>
      </c>
      <c r="E1076" s="13">
        <v>152.71000699999999</v>
      </c>
      <c r="F1076" s="13">
        <v>1829900</v>
      </c>
      <c r="G1076" s="13">
        <v>151.38557800000001</v>
      </c>
      <c r="H1076" s="21">
        <f t="shared" si="50"/>
        <v>-1.0471141301017243E-3</v>
      </c>
      <c r="I1076" s="30">
        <f t="shared" si="48"/>
        <v>-1.0471141301017243E-3</v>
      </c>
      <c r="S1076" s="37">
        <v>1402.079956</v>
      </c>
      <c r="T1076" s="30">
        <f t="shared" si="49"/>
        <v>-8.1049994709141097E-3</v>
      </c>
    </row>
    <row r="1077" spans="1:20">
      <c r="A1077" s="14">
        <v>42443</v>
      </c>
      <c r="B1077" s="13">
        <v>152.259995</v>
      </c>
      <c r="C1077" s="13">
        <v>153.300003</v>
      </c>
      <c r="D1077" s="13">
        <v>151.64999399999999</v>
      </c>
      <c r="E1077" s="13">
        <v>152.66999799999999</v>
      </c>
      <c r="F1077" s="13">
        <v>1218400</v>
      </c>
      <c r="G1077" s="13">
        <v>151.34591699999999</v>
      </c>
      <c r="H1077" s="21">
        <f t="shared" si="50"/>
        <v>-2.6202097160010822E-4</v>
      </c>
      <c r="I1077" s="30">
        <f t="shared" si="48"/>
        <v>-2.6202097160010822E-4</v>
      </c>
      <c r="S1077" s="37">
        <v>1413.48999</v>
      </c>
      <c r="T1077" s="30">
        <f t="shared" si="49"/>
        <v>2.2637741894539467E-4</v>
      </c>
    </row>
    <row r="1078" spans="1:20">
      <c r="A1078" s="14">
        <v>42444</v>
      </c>
      <c r="B1078" s="13">
        <v>151.800003</v>
      </c>
      <c r="C1078" s="13">
        <v>154.41999799999999</v>
      </c>
      <c r="D1078" s="13">
        <v>151.800003</v>
      </c>
      <c r="E1078" s="13">
        <v>154.179993</v>
      </c>
      <c r="F1078" s="13">
        <v>1398500</v>
      </c>
      <c r="G1078" s="13">
        <v>152.842815</v>
      </c>
      <c r="H1078" s="21">
        <f t="shared" si="50"/>
        <v>9.8419824638235724E-3</v>
      </c>
      <c r="I1078" s="30">
        <f t="shared" si="48"/>
        <v>9.8419824638235724E-3</v>
      </c>
      <c r="S1078" s="37">
        <v>1413.170044</v>
      </c>
      <c r="T1078" s="30">
        <f t="shared" si="49"/>
        <v>-3.5036668583813906E-3</v>
      </c>
    </row>
    <row r="1079" spans="1:20">
      <c r="A1079" s="14">
        <v>42445</v>
      </c>
      <c r="B1079" s="13">
        <v>153.699997</v>
      </c>
      <c r="C1079" s="13">
        <v>155</v>
      </c>
      <c r="D1079" s="13">
        <v>152.63000500000001</v>
      </c>
      <c r="E1079" s="13">
        <v>154.05999800000001</v>
      </c>
      <c r="F1079" s="13">
        <v>1485500</v>
      </c>
      <c r="G1079" s="13">
        <v>152.723861</v>
      </c>
      <c r="H1079" s="21">
        <f t="shared" si="50"/>
        <v>-7.7857970356049768E-4</v>
      </c>
      <c r="I1079" s="30">
        <f t="shared" si="48"/>
        <v>-7.7857970356049768E-4</v>
      </c>
      <c r="S1079" s="37">
        <v>1418.130005</v>
      </c>
      <c r="T1079" s="30">
        <f t="shared" si="49"/>
        <v>-2.1174844312951057E-5</v>
      </c>
    </row>
    <row r="1080" spans="1:20">
      <c r="A1080" s="14">
        <v>42446</v>
      </c>
      <c r="B1080" s="13">
        <v>153.820007</v>
      </c>
      <c r="C1080" s="13">
        <v>154.740005</v>
      </c>
      <c r="D1080" s="13">
        <v>153.58999600000001</v>
      </c>
      <c r="E1080" s="13">
        <v>153.83999600000001</v>
      </c>
      <c r="F1080" s="13">
        <v>1583200</v>
      </c>
      <c r="G1080" s="13">
        <v>152.50576799999999</v>
      </c>
      <c r="H1080" s="21">
        <f t="shared" si="50"/>
        <v>-1.4290423759294813E-3</v>
      </c>
      <c r="I1080" s="30">
        <f t="shared" si="48"/>
        <v>-1.4290423759294813E-3</v>
      </c>
      <c r="S1080" s="37">
        <v>1418.160034</v>
      </c>
      <c r="T1080" s="30">
        <f t="shared" si="49"/>
        <v>1.8703834471956854E-3</v>
      </c>
    </row>
    <row r="1081" spans="1:20">
      <c r="A1081" s="14">
        <v>42447</v>
      </c>
      <c r="B1081" s="13">
        <v>154.58000200000001</v>
      </c>
      <c r="C1081" s="13">
        <v>154.699997</v>
      </c>
      <c r="D1081" s="13">
        <v>152.770004</v>
      </c>
      <c r="E1081" s="13">
        <v>153.14999399999999</v>
      </c>
      <c r="F1081" s="13">
        <v>3611700</v>
      </c>
      <c r="G1081" s="13">
        <v>151.82175000000001</v>
      </c>
      <c r="H1081" s="21">
        <f t="shared" si="50"/>
        <v>-4.4952829527649153E-3</v>
      </c>
      <c r="I1081" s="30">
        <f t="shared" si="48"/>
        <v>-4.4952829527649153E-3</v>
      </c>
      <c r="S1081" s="37">
        <v>1415.51001</v>
      </c>
      <c r="T1081" s="30">
        <f t="shared" si="49"/>
        <v>7.0754207643009236E-3</v>
      </c>
    </row>
    <row r="1082" spans="1:20">
      <c r="A1082" s="14">
        <v>42450</v>
      </c>
      <c r="B1082" s="13">
        <v>152.820007</v>
      </c>
      <c r="C1082" s="13">
        <v>154.35000600000001</v>
      </c>
      <c r="D1082" s="13">
        <v>152.470001</v>
      </c>
      <c r="E1082" s="13">
        <v>153.94000199999999</v>
      </c>
      <c r="F1082" s="13">
        <v>1367400</v>
      </c>
      <c r="G1082" s="13">
        <v>152.604906</v>
      </c>
      <c r="H1082" s="21">
        <f t="shared" si="50"/>
        <v>5.1451324135469694E-3</v>
      </c>
      <c r="I1082" s="30">
        <f t="shared" si="48"/>
        <v>5.1451324135469694E-3</v>
      </c>
      <c r="S1082" s="37">
        <v>1405.530029</v>
      </c>
      <c r="T1082" s="30">
        <f t="shared" si="49"/>
        <v>1.1389912123344658E-3</v>
      </c>
    </row>
    <row r="1083" spans="1:20">
      <c r="A1083" s="14">
        <v>42451</v>
      </c>
      <c r="B1083" s="13">
        <v>153.21000699999999</v>
      </c>
      <c r="C1083" s="13">
        <v>153.80999800000001</v>
      </c>
      <c r="D1083" s="13">
        <v>152</v>
      </c>
      <c r="E1083" s="13">
        <v>152.229996</v>
      </c>
      <c r="F1083" s="13">
        <v>1943100</v>
      </c>
      <c r="G1083" s="13">
        <v>150.90973</v>
      </c>
      <c r="H1083" s="21">
        <f t="shared" si="50"/>
        <v>-1.1170424260788198E-2</v>
      </c>
      <c r="I1083" s="30">
        <f t="shared" si="48"/>
        <v>-1.1170424260788198E-2</v>
      </c>
      <c r="S1083" s="37">
        <v>1403.9300539999999</v>
      </c>
      <c r="T1083" s="30">
        <f t="shared" si="49"/>
        <v>-1.2815415574377143E-4</v>
      </c>
    </row>
    <row r="1084" spans="1:20">
      <c r="A1084" s="14">
        <v>42452</v>
      </c>
      <c r="B1084" s="13">
        <v>152.179993</v>
      </c>
      <c r="C1084" s="13">
        <v>153.929993</v>
      </c>
      <c r="D1084" s="13">
        <v>151.63999899999999</v>
      </c>
      <c r="E1084" s="13">
        <v>153.509995</v>
      </c>
      <c r="F1084" s="13">
        <v>2127300</v>
      </c>
      <c r="G1084" s="13">
        <v>152.178628</v>
      </c>
      <c r="H1084" s="21">
        <f t="shared" si="50"/>
        <v>8.3731715853510285E-3</v>
      </c>
      <c r="I1084" s="30">
        <f t="shared" si="48"/>
        <v>8.3731715853510285E-3</v>
      </c>
      <c r="S1084" s="37">
        <v>1404.1099850000001</v>
      </c>
      <c r="T1084" s="30">
        <f t="shared" si="49"/>
        <v>-1.2526852452191702E-3</v>
      </c>
    </row>
    <row r="1085" spans="1:20">
      <c r="A1085" s="14">
        <v>42453</v>
      </c>
      <c r="B1085" s="13">
        <v>153.240005</v>
      </c>
      <c r="C1085" s="13">
        <v>154.08000200000001</v>
      </c>
      <c r="D1085" s="13">
        <v>150.85000600000001</v>
      </c>
      <c r="E1085" s="13">
        <v>151.429993</v>
      </c>
      <c r="F1085" s="13">
        <v>2506500</v>
      </c>
      <c r="G1085" s="13">
        <v>150.11666600000001</v>
      </c>
      <c r="H1085" s="21">
        <f t="shared" si="50"/>
        <v>-1.3642249947709358E-2</v>
      </c>
      <c r="I1085" s="30">
        <f t="shared" si="48"/>
        <v>-1.3642249947709358E-2</v>
      </c>
      <c r="S1085" s="37">
        <v>1405.869995</v>
      </c>
      <c r="T1085" s="30">
        <f t="shared" si="49"/>
        <v>2.1860504612261716E-3</v>
      </c>
    </row>
    <row r="1086" spans="1:20">
      <c r="A1086" s="14">
        <v>42457</v>
      </c>
      <c r="B1086" s="13">
        <v>151.800003</v>
      </c>
      <c r="C1086" s="13">
        <v>153.94000199999999</v>
      </c>
      <c r="D1086" s="13">
        <v>151.779999</v>
      </c>
      <c r="E1086" s="13">
        <v>152.66999799999999</v>
      </c>
      <c r="F1086" s="13">
        <v>1767400</v>
      </c>
      <c r="G1086" s="13">
        <v>151.34591699999999</v>
      </c>
      <c r="H1086" s="21">
        <f t="shared" si="50"/>
        <v>8.1552927780306848E-3</v>
      </c>
      <c r="I1086" s="30">
        <f t="shared" si="48"/>
        <v>8.1552927780306848E-3</v>
      </c>
      <c r="S1086" s="37">
        <v>1402.8000489999999</v>
      </c>
      <c r="T1086" s="30">
        <f t="shared" si="49"/>
        <v>4.1359990597796258E-4</v>
      </c>
    </row>
    <row r="1087" spans="1:20">
      <c r="A1087" s="14">
        <v>42458</v>
      </c>
      <c r="B1087" s="13">
        <v>152.770004</v>
      </c>
      <c r="C1087" s="13">
        <v>155.46000699999999</v>
      </c>
      <c r="D1087" s="13">
        <v>152.520004</v>
      </c>
      <c r="E1087" s="13">
        <v>155.259995</v>
      </c>
      <c r="F1087" s="13">
        <v>1655400</v>
      </c>
      <c r="G1087" s="13">
        <v>153.91345000000001</v>
      </c>
      <c r="H1087" s="21">
        <f t="shared" si="50"/>
        <v>1.6822373539437638E-2</v>
      </c>
      <c r="I1087" s="30">
        <f t="shared" si="48"/>
        <v>1.6822373539437638E-2</v>
      </c>
      <c r="S1087" s="37">
        <v>1402.219971</v>
      </c>
      <c r="T1087" s="30">
        <f t="shared" si="49"/>
        <v>6.2063372369711937E-4</v>
      </c>
    </row>
    <row r="1088" spans="1:20">
      <c r="A1088" s="14">
        <v>42459</v>
      </c>
      <c r="B1088" s="13">
        <v>155.91000399999999</v>
      </c>
      <c r="C1088" s="13">
        <v>158.240005</v>
      </c>
      <c r="D1088" s="13">
        <v>155.64999399999999</v>
      </c>
      <c r="E1088" s="13">
        <v>157.60000600000001</v>
      </c>
      <c r="F1088" s="13">
        <v>2642700</v>
      </c>
      <c r="G1088" s="13">
        <v>156.23316800000001</v>
      </c>
      <c r="H1088" s="21">
        <f t="shared" si="50"/>
        <v>1.4959126575657648E-2</v>
      </c>
      <c r="I1088" s="30">
        <f t="shared" si="48"/>
        <v>1.4959126575657648E-2</v>
      </c>
      <c r="S1088" s="37">
        <v>1401.349976</v>
      </c>
      <c r="T1088" s="30">
        <f t="shared" si="49"/>
        <v>5.0937633742738596E-3</v>
      </c>
    </row>
    <row r="1089" spans="1:20">
      <c r="A1089" s="14">
        <v>42460</v>
      </c>
      <c r="B1089" s="13">
        <v>157.96000699999999</v>
      </c>
      <c r="C1089" s="13">
        <v>159.800003</v>
      </c>
      <c r="D1089" s="13">
        <v>157.520004</v>
      </c>
      <c r="E1089" s="13">
        <v>157.58000200000001</v>
      </c>
      <c r="F1089" s="13">
        <v>2692400</v>
      </c>
      <c r="G1089" s="13">
        <v>156.213337</v>
      </c>
      <c r="H1089" s="21">
        <f t="shared" si="50"/>
        <v>-1.2694013028981282E-4</v>
      </c>
      <c r="I1089" s="30">
        <f t="shared" si="48"/>
        <v>-1.2694013028981282E-4</v>
      </c>
      <c r="S1089" s="37">
        <v>1394.2299800000001</v>
      </c>
      <c r="T1089" s="30">
        <f t="shared" si="49"/>
        <v>2.3265605563456818E-3</v>
      </c>
    </row>
    <row r="1090" spans="1:20">
      <c r="A1090" s="14">
        <v>42461</v>
      </c>
      <c r="B1090" s="13">
        <v>157.86999499999999</v>
      </c>
      <c r="C1090" s="13">
        <v>159.08999600000001</v>
      </c>
      <c r="D1090" s="13">
        <v>157</v>
      </c>
      <c r="E1090" s="13">
        <v>158.25</v>
      </c>
      <c r="F1090" s="13">
        <v>1531500</v>
      </c>
      <c r="G1090" s="13">
        <v>156.87752399999999</v>
      </c>
      <c r="H1090" s="21">
        <f t="shared" si="50"/>
        <v>4.2427811161574814E-3</v>
      </c>
      <c r="I1090" s="30">
        <f t="shared" ref="I1090:I1153" si="51">H1090</f>
        <v>4.2427811161574814E-3</v>
      </c>
      <c r="S1090" s="37">
        <v>1390.98999</v>
      </c>
      <c r="T1090" s="30">
        <f t="shared" si="49"/>
        <v>1.8861288016807361E-2</v>
      </c>
    </row>
    <row r="1091" spans="1:20">
      <c r="A1091" s="14">
        <v>42464</v>
      </c>
      <c r="B1091" s="13">
        <v>158.679993</v>
      </c>
      <c r="C1091" s="13">
        <v>158.990005</v>
      </c>
      <c r="D1091" s="13">
        <v>156.46000699999999</v>
      </c>
      <c r="E1091" s="13">
        <v>157.729996</v>
      </c>
      <c r="F1091" s="13">
        <v>1458400</v>
      </c>
      <c r="G1091" s="13">
        <v>156.36203</v>
      </c>
      <c r="H1091" s="21">
        <f t="shared" si="50"/>
        <v>-3.2913752991016506E-3</v>
      </c>
      <c r="I1091" s="30">
        <f t="shared" si="51"/>
        <v>-3.2913752991016506E-3</v>
      </c>
      <c r="S1091" s="37">
        <v>1365</v>
      </c>
      <c r="T1091" s="30">
        <f t="shared" ref="T1091:T1154" si="52">LN(S1091/S1092)</f>
        <v>-7.5319634139576893E-3</v>
      </c>
    </row>
    <row r="1092" spans="1:20">
      <c r="A1092" s="14">
        <v>42465</v>
      </c>
      <c r="B1092" s="13">
        <v>157.88999899999999</v>
      </c>
      <c r="C1092" s="13">
        <v>158</v>
      </c>
      <c r="D1092" s="13">
        <v>155.720001</v>
      </c>
      <c r="E1092" s="13">
        <v>155.990005</v>
      </c>
      <c r="F1092" s="13">
        <v>1855600</v>
      </c>
      <c r="G1092" s="13">
        <v>154.63713000000001</v>
      </c>
      <c r="H1092" s="21">
        <f t="shared" ref="H1092:H1155" si="53">LN(G1092/G1091)</f>
        <v>-1.1092748207043921E-2</v>
      </c>
      <c r="I1092" s="30">
        <f t="shared" si="51"/>
        <v>-1.1092748207043921E-2</v>
      </c>
      <c r="S1092" s="37">
        <v>1375.3199460000001</v>
      </c>
      <c r="T1092" s="30">
        <f t="shared" si="52"/>
        <v>-2.9041929023549294E-3</v>
      </c>
    </row>
    <row r="1093" spans="1:20">
      <c r="A1093" s="14">
        <v>42466</v>
      </c>
      <c r="B1093" s="13">
        <v>155.80999800000001</v>
      </c>
      <c r="C1093" s="13">
        <v>157.41000399999999</v>
      </c>
      <c r="D1093" s="13">
        <v>155.220001</v>
      </c>
      <c r="E1093" s="13">
        <v>156.770004</v>
      </c>
      <c r="F1093" s="13">
        <v>1572600</v>
      </c>
      <c r="G1093" s="13">
        <v>155.41036399999999</v>
      </c>
      <c r="H1093" s="21">
        <f t="shared" si="53"/>
        <v>4.9878526228996096E-3</v>
      </c>
      <c r="I1093" s="30">
        <f t="shared" si="51"/>
        <v>4.9878526228996096E-3</v>
      </c>
      <c r="S1093" s="37">
        <v>1379.3199460000001</v>
      </c>
      <c r="T1093" s="30">
        <f t="shared" si="52"/>
        <v>-4.326173099859644E-3</v>
      </c>
    </row>
    <row r="1094" spans="1:20">
      <c r="A1094" s="14">
        <v>42467</v>
      </c>
      <c r="B1094" s="13">
        <v>154.41999799999999</v>
      </c>
      <c r="C1094" s="13">
        <v>154.58000200000001</v>
      </c>
      <c r="D1094" s="13">
        <v>151.479996</v>
      </c>
      <c r="E1094" s="13">
        <v>152.029999</v>
      </c>
      <c r="F1094" s="13">
        <v>4050100</v>
      </c>
      <c r="G1094" s="13">
        <v>150.711468</v>
      </c>
      <c r="H1094" s="21">
        <f t="shared" si="53"/>
        <v>-3.0701927170910696E-2</v>
      </c>
      <c r="I1094" s="30">
        <f t="shared" si="51"/>
        <v>-3.0701927170910696E-2</v>
      </c>
      <c r="S1094" s="37">
        <v>1385.3000489999999</v>
      </c>
      <c r="T1094" s="30">
        <f t="shared" si="52"/>
        <v>-4.8347653474023201E-4</v>
      </c>
    </row>
    <row r="1095" spans="1:20">
      <c r="A1095" s="14">
        <v>42468</v>
      </c>
      <c r="B1095" s="13">
        <v>152.979996</v>
      </c>
      <c r="C1095" s="13">
        <v>152.979996</v>
      </c>
      <c r="D1095" s="13">
        <v>150.91999799999999</v>
      </c>
      <c r="E1095" s="13">
        <v>151.64999399999999</v>
      </c>
      <c r="F1095" s="13">
        <v>2008500</v>
      </c>
      <c r="G1095" s="13">
        <v>150.33475899999999</v>
      </c>
      <c r="H1095" s="21">
        <f t="shared" si="53"/>
        <v>-2.5026667855990296E-3</v>
      </c>
      <c r="I1095" s="30">
        <f t="shared" si="51"/>
        <v>-2.5026667855990296E-3</v>
      </c>
      <c r="S1095" s="37">
        <v>1385.969971</v>
      </c>
      <c r="T1095" s="30">
        <f t="shared" si="52"/>
        <v>1.8900814359986393E-2</v>
      </c>
    </row>
    <row r="1096" spans="1:20">
      <c r="A1096" s="14">
        <v>42471</v>
      </c>
      <c r="B1096" s="13">
        <v>151.33999600000001</v>
      </c>
      <c r="C1096" s="13">
        <v>151.94000199999999</v>
      </c>
      <c r="D1096" s="13">
        <v>148.970001</v>
      </c>
      <c r="E1096" s="13">
        <v>149.050003</v>
      </c>
      <c r="F1096" s="13">
        <v>2279000</v>
      </c>
      <c r="G1096" s="13">
        <v>147.757317</v>
      </c>
      <c r="H1096" s="21">
        <f t="shared" si="53"/>
        <v>-1.729335625725829E-2</v>
      </c>
      <c r="I1096" s="30">
        <f t="shared" si="51"/>
        <v>-1.729335625725829E-2</v>
      </c>
      <c r="S1096" s="37">
        <v>1360.0200199999999</v>
      </c>
      <c r="T1096" s="30">
        <f t="shared" si="52"/>
        <v>1.6405662946841319E-2</v>
      </c>
    </row>
    <row r="1097" spans="1:20">
      <c r="A1097" s="14">
        <v>42472</v>
      </c>
      <c r="B1097" s="13">
        <v>149.60000600000001</v>
      </c>
      <c r="C1097" s="13">
        <v>150.679993</v>
      </c>
      <c r="D1097" s="13">
        <v>148.509995</v>
      </c>
      <c r="E1097" s="13">
        <v>150.520004</v>
      </c>
      <c r="F1097" s="13">
        <v>2268300</v>
      </c>
      <c r="G1097" s="13">
        <v>149.21456900000001</v>
      </c>
      <c r="H1097" s="21">
        <f t="shared" si="53"/>
        <v>9.814152552909787E-3</v>
      </c>
      <c r="I1097" s="30">
        <f t="shared" si="51"/>
        <v>9.814152552909787E-3</v>
      </c>
      <c r="S1097" s="37">
        <v>1337.8900149999999</v>
      </c>
      <c r="T1097" s="30">
        <f t="shared" si="52"/>
        <v>-3.1391076289847745E-4</v>
      </c>
    </row>
    <row r="1098" spans="1:20">
      <c r="A1098" s="14">
        <v>42473</v>
      </c>
      <c r="B1098" s="13">
        <v>151.570007</v>
      </c>
      <c r="C1098" s="13">
        <v>152.08000200000001</v>
      </c>
      <c r="D1098" s="13">
        <v>150.58999600000001</v>
      </c>
      <c r="E1098" s="13">
        <v>151.88000500000001</v>
      </c>
      <c r="F1098" s="13">
        <v>2078800</v>
      </c>
      <c r="G1098" s="13">
        <v>150.56277499999999</v>
      </c>
      <c r="H1098" s="21">
        <f t="shared" si="53"/>
        <v>8.9947764018989441E-3</v>
      </c>
      <c r="I1098" s="30">
        <f t="shared" si="51"/>
        <v>8.9947764018989441E-3</v>
      </c>
      <c r="S1098" s="37">
        <v>1338.3100589999999</v>
      </c>
      <c r="T1098" s="30">
        <f t="shared" si="52"/>
        <v>-9.0820502359581987E-3</v>
      </c>
    </row>
    <row r="1099" spans="1:20">
      <c r="A1099" s="14">
        <v>42474</v>
      </c>
      <c r="B1099" s="13">
        <v>152.58999600000001</v>
      </c>
      <c r="C1099" s="13">
        <v>152.91000399999999</v>
      </c>
      <c r="D1099" s="13">
        <v>151.13999899999999</v>
      </c>
      <c r="E1099" s="13">
        <v>151.39999399999999</v>
      </c>
      <c r="F1099" s="13">
        <v>2420000</v>
      </c>
      <c r="G1099" s="13">
        <v>150.086927</v>
      </c>
      <c r="H1099" s="21">
        <f t="shared" si="53"/>
        <v>-3.1654672808574236E-3</v>
      </c>
      <c r="I1099" s="30">
        <f t="shared" si="51"/>
        <v>-3.1654672808574236E-3</v>
      </c>
      <c r="S1099" s="37">
        <v>1350.5200199999999</v>
      </c>
      <c r="T1099" s="30">
        <f t="shared" si="52"/>
        <v>-8.9489785247535963E-3</v>
      </c>
    </row>
    <row r="1100" spans="1:20">
      <c r="A1100" s="14">
        <v>42475</v>
      </c>
      <c r="B1100" s="13">
        <v>151.96000699999999</v>
      </c>
      <c r="C1100" s="13">
        <v>153.80999800000001</v>
      </c>
      <c r="D1100" s="13">
        <v>151.83999600000001</v>
      </c>
      <c r="E1100" s="13">
        <v>153.16999799999999</v>
      </c>
      <c r="F1100" s="13">
        <v>2675900</v>
      </c>
      <c r="G1100" s="13">
        <v>151.84157999999999</v>
      </c>
      <c r="H1100" s="21">
        <f t="shared" si="53"/>
        <v>1.1623100921096207E-2</v>
      </c>
      <c r="I1100" s="30">
        <f t="shared" si="51"/>
        <v>1.1623100921096207E-2</v>
      </c>
      <c r="S1100" s="37">
        <v>1362.660034</v>
      </c>
      <c r="T1100" s="30">
        <f t="shared" si="52"/>
        <v>-1.0112620836301853E-2</v>
      </c>
    </row>
    <row r="1101" spans="1:20">
      <c r="A1101" s="14">
        <v>42478</v>
      </c>
      <c r="B1101" s="13">
        <v>152.779999</v>
      </c>
      <c r="C1101" s="13">
        <v>153.71000699999999</v>
      </c>
      <c r="D1101" s="13">
        <v>152.270004</v>
      </c>
      <c r="E1101" s="13">
        <v>153.300003</v>
      </c>
      <c r="F1101" s="13">
        <v>1335800</v>
      </c>
      <c r="G1101" s="13">
        <v>151.97045800000001</v>
      </c>
      <c r="H1101" s="21">
        <f t="shared" si="53"/>
        <v>8.4840619600769771E-4</v>
      </c>
      <c r="I1101" s="30">
        <f t="shared" si="51"/>
        <v>8.4840619600769771E-4</v>
      </c>
      <c r="S1101" s="37">
        <v>1376.51001</v>
      </c>
      <c r="T1101" s="30">
        <f t="shared" si="52"/>
        <v>2.7134156350371252E-3</v>
      </c>
    </row>
    <row r="1102" spans="1:20">
      <c r="A1102" s="14">
        <v>42479</v>
      </c>
      <c r="B1102" s="13">
        <v>153.779999</v>
      </c>
      <c r="C1102" s="13">
        <v>153.89999399999999</v>
      </c>
      <c r="D1102" s="13">
        <v>152.490005</v>
      </c>
      <c r="E1102" s="13">
        <v>153.679993</v>
      </c>
      <c r="F1102" s="13">
        <v>1579000</v>
      </c>
      <c r="G1102" s="13">
        <v>152.34715199999999</v>
      </c>
      <c r="H1102" s="21">
        <f t="shared" si="53"/>
        <v>2.4756647661223091E-3</v>
      </c>
      <c r="I1102" s="30">
        <f t="shared" si="51"/>
        <v>2.4756647661223091E-3</v>
      </c>
      <c r="S1102" s="37">
        <v>1372.780029</v>
      </c>
      <c r="T1102" s="30">
        <f t="shared" si="52"/>
        <v>6.65827507372362E-3</v>
      </c>
    </row>
    <row r="1103" spans="1:20">
      <c r="A1103" s="14">
        <v>42480</v>
      </c>
      <c r="B1103" s="13">
        <v>153.720001</v>
      </c>
      <c r="C1103" s="13">
        <v>153.88999899999999</v>
      </c>
      <c r="D1103" s="13">
        <v>152.60000600000001</v>
      </c>
      <c r="E1103" s="13">
        <v>152.740005</v>
      </c>
      <c r="F1103" s="13">
        <v>1308700</v>
      </c>
      <c r="G1103" s="13">
        <v>151.41531699999999</v>
      </c>
      <c r="H1103" s="21">
        <f t="shared" si="53"/>
        <v>-6.1353064852007937E-3</v>
      </c>
      <c r="I1103" s="30">
        <f t="shared" si="51"/>
        <v>-6.1353064852007937E-3</v>
      </c>
      <c r="S1103" s="37">
        <v>1363.670044</v>
      </c>
      <c r="T1103" s="30">
        <f t="shared" si="52"/>
        <v>7.3823555902986617E-3</v>
      </c>
    </row>
    <row r="1104" spans="1:20">
      <c r="A1104" s="14">
        <v>42481</v>
      </c>
      <c r="B1104" s="13">
        <v>152.490005</v>
      </c>
      <c r="C1104" s="13">
        <v>152.740005</v>
      </c>
      <c r="D1104" s="13">
        <v>150.69000199999999</v>
      </c>
      <c r="E1104" s="13">
        <v>151.41999799999999</v>
      </c>
      <c r="F1104" s="13">
        <v>2097600</v>
      </c>
      <c r="G1104" s="13">
        <v>150.10675800000001</v>
      </c>
      <c r="H1104" s="21">
        <f t="shared" si="53"/>
        <v>-8.6797440309231092E-3</v>
      </c>
      <c r="I1104" s="30">
        <f t="shared" si="51"/>
        <v>-8.6797440309231092E-3</v>
      </c>
      <c r="S1104" s="37">
        <v>1353.6400149999999</v>
      </c>
      <c r="T1104" s="30">
        <f t="shared" si="52"/>
        <v>-2.3169954130956559E-3</v>
      </c>
    </row>
    <row r="1105" spans="1:20">
      <c r="A1105" s="14">
        <v>42482</v>
      </c>
      <c r="B1105" s="13">
        <v>151.050003</v>
      </c>
      <c r="C1105" s="13">
        <v>151.80999800000001</v>
      </c>
      <c r="D1105" s="13">
        <v>149.36000100000001</v>
      </c>
      <c r="E1105" s="13">
        <v>149.91999799999999</v>
      </c>
      <c r="F1105" s="13">
        <v>2233900</v>
      </c>
      <c r="G1105" s="13">
        <v>148.619767</v>
      </c>
      <c r="H1105" s="21">
        <f t="shared" si="53"/>
        <v>-9.9556159722860495E-3</v>
      </c>
      <c r="I1105" s="30">
        <f t="shared" si="51"/>
        <v>-9.9556159722860495E-3</v>
      </c>
      <c r="S1105" s="37">
        <v>1356.780029</v>
      </c>
      <c r="T1105" s="30">
        <f t="shared" si="52"/>
        <v>1.6362758853171448E-2</v>
      </c>
    </row>
    <row r="1106" spans="1:20">
      <c r="A1106" s="14">
        <v>42485</v>
      </c>
      <c r="B1106" s="13">
        <v>149.979996</v>
      </c>
      <c r="C1106" s="13">
        <v>151.679993</v>
      </c>
      <c r="D1106" s="13">
        <v>149.470001</v>
      </c>
      <c r="E1106" s="13">
        <v>151.509995</v>
      </c>
      <c r="F1106" s="13">
        <v>1249000</v>
      </c>
      <c r="G1106" s="13">
        <v>150.19597400000001</v>
      </c>
      <c r="H1106" s="21">
        <f t="shared" si="53"/>
        <v>1.0549789738409128E-2</v>
      </c>
      <c r="I1106" s="30">
        <f t="shared" si="51"/>
        <v>1.0549789738409128E-2</v>
      </c>
      <c r="S1106" s="37">
        <v>1334.76001</v>
      </c>
      <c r="T1106" s="30">
        <f t="shared" si="52"/>
        <v>-4.9995740487394713E-3</v>
      </c>
    </row>
    <row r="1107" spans="1:20">
      <c r="A1107" s="14">
        <v>42486</v>
      </c>
      <c r="B1107" s="13">
        <v>152.08000200000001</v>
      </c>
      <c r="C1107" s="13">
        <v>153.449997</v>
      </c>
      <c r="D1107" s="13">
        <v>151.66999799999999</v>
      </c>
      <c r="E1107" s="13">
        <v>152.60000600000001</v>
      </c>
      <c r="F1107" s="13">
        <v>1552900</v>
      </c>
      <c r="G1107" s="13">
        <v>151.276532</v>
      </c>
      <c r="H1107" s="21">
        <f t="shared" si="53"/>
        <v>7.1685649989904525E-3</v>
      </c>
      <c r="I1107" s="30">
        <f t="shared" si="51"/>
        <v>7.1685649989904525E-3</v>
      </c>
      <c r="S1107" s="37">
        <v>1341.4499510000001</v>
      </c>
      <c r="T1107" s="30">
        <f t="shared" si="52"/>
        <v>-1.4924038422614223E-5</v>
      </c>
    </row>
    <row r="1108" spans="1:20">
      <c r="A1108" s="14">
        <v>42487</v>
      </c>
      <c r="B1108" s="13">
        <v>152.240005</v>
      </c>
      <c r="C1108" s="13">
        <v>152.509995</v>
      </c>
      <c r="D1108" s="13">
        <v>150.60000600000001</v>
      </c>
      <c r="E1108" s="13">
        <v>151.770004</v>
      </c>
      <c r="F1108" s="13">
        <v>1492800</v>
      </c>
      <c r="G1108" s="13">
        <v>150.89871099999999</v>
      </c>
      <c r="H1108" s="21">
        <f t="shared" si="53"/>
        <v>-2.5006760523277076E-3</v>
      </c>
      <c r="I1108" s="30">
        <f t="shared" si="51"/>
        <v>-2.5006760523277076E-3</v>
      </c>
      <c r="S1108" s="37">
        <v>1341.469971</v>
      </c>
      <c r="T1108" s="30">
        <f t="shared" si="52"/>
        <v>-8.1591216144970367E-3</v>
      </c>
    </row>
    <row r="1109" spans="1:20">
      <c r="A1109" s="14">
        <v>42488</v>
      </c>
      <c r="B1109" s="13">
        <v>152.009995</v>
      </c>
      <c r="C1109" s="13">
        <v>153.64999399999999</v>
      </c>
      <c r="D1109" s="13">
        <v>151.13999899999999</v>
      </c>
      <c r="E1109" s="13">
        <v>151.44000199999999</v>
      </c>
      <c r="F1109" s="13">
        <v>2198100</v>
      </c>
      <c r="G1109" s="13">
        <v>150.57060300000001</v>
      </c>
      <c r="H1109" s="21">
        <f t="shared" si="53"/>
        <v>-2.1767265477091414E-3</v>
      </c>
      <c r="I1109" s="30">
        <f t="shared" si="51"/>
        <v>-2.1767265477091414E-3</v>
      </c>
      <c r="S1109" s="37">
        <v>1352.459961</v>
      </c>
      <c r="T1109" s="30">
        <f t="shared" si="52"/>
        <v>-1.6401763376865891E-3</v>
      </c>
    </row>
    <row r="1110" spans="1:20">
      <c r="A1110" s="14">
        <v>42489</v>
      </c>
      <c r="B1110" s="13">
        <v>150.009995</v>
      </c>
      <c r="C1110" s="13">
        <v>150.979996</v>
      </c>
      <c r="D1110" s="13">
        <v>147.46000699999999</v>
      </c>
      <c r="E1110" s="13">
        <v>148.13000500000001</v>
      </c>
      <c r="F1110" s="13">
        <v>3588800</v>
      </c>
      <c r="G1110" s="13">
        <v>147.279608</v>
      </c>
      <c r="H1110" s="21">
        <f t="shared" si="53"/>
        <v>-2.2099221784439755E-2</v>
      </c>
      <c r="I1110" s="30">
        <f t="shared" si="51"/>
        <v>-2.2099221784439755E-2</v>
      </c>
      <c r="S1110" s="37">
        <v>1354.6800539999999</v>
      </c>
      <c r="T1110" s="30">
        <f t="shared" si="52"/>
        <v>-9.4774184022127991E-3</v>
      </c>
    </row>
    <row r="1111" spans="1:20">
      <c r="A1111" s="14">
        <v>42492</v>
      </c>
      <c r="B1111" s="13">
        <v>148.759995</v>
      </c>
      <c r="C1111" s="13">
        <v>151.41999799999999</v>
      </c>
      <c r="D1111" s="13">
        <v>147.75</v>
      </c>
      <c r="E1111" s="13">
        <v>150.929993</v>
      </c>
      <c r="F1111" s="13">
        <v>3361500</v>
      </c>
      <c r="G1111" s="13">
        <v>150.06352200000001</v>
      </c>
      <c r="H1111" s="21">
        <f t="shared" si="53"/>
        <v>1.8725809129585425E-2</v>
      </c>
      <c r="I1111" s="30">
        <f t="shared" si="51"/>
        <v>1.8725809129585425E-2</v>
      </c>
      <c r="S1111" s="37">
        <v>1367.579956</v>
      </c>
      <c r="T1111" s="30">
        <f t="shared" si="52"/>
        <v>-4.6980419474619405E-3</v>
      </c>
    </row>
    <row r="1112" spans="1:20">
      <c r="A1112" s="14">
        <v>42493</v>
      </c>
      <c r="B1112" s="13">
        <v>150.08000200000001</v>
      </c>
      <c r="C1112" s="13">
        <v>152.529999</v>
      </c>
      <c r="D1112" s="13">
        <v>149.60000600000001</v>
      </c>
      <c r="E1112" s="13">
        <v>151.41000399999999</v>
      </c>
      <c r="F1112" s="13">
        <v>2201300</v>
      </c>
      <c r="G1112" s="13">
        <v>150.54077699999999</v>
      </c>
      <c r="H1112" s="21">
        <f t="shared" si="53"/>
        <v>3.175306558050258E-3</v>
      </c>
      <c r="I1112" s="30">
        <f t="shared" si="51"/>
        <v>3.175306558050258E-3</v>
      </c>
      <c r="S1112" s="37">
        <v>1374.0200199999999</v>
      </c>
      <c r="T1112" s="30">
        <f t="shared" si="52"/>
        <v>6.212771737937388E-3</v>
      </c>
    </row>
    <row r="1113" spans="1:20">
      <c r="A1113" s="14">
        <v>42494</v>
      </c>
      <c r="B1113" s="13">
        <v>150.11999499999999</v>
      </c>
      <c r="C1113" s="13">
        <v>152</v>
      </c>
      <c r="D1113" s="13">
        <v>149.44000199999999</v>
      </c>
      <c r="E1113" s="13">
        <v>151.509995</v>
      </c>
      <c r="F1113" s="13">
        <v>2111600</v>
      </c>
      <c r="G1113" s="13">
        <v>150.64019400000001</v>
      </c>
      <c r="H1113" s="21">
        <f t="shared" si="53"/>
        <v>6.6018117466541345E-4</v>
      </c>
      <c r="I1113" s="30">
        <f t="shared" si="51"/>
        <v>6.6018117466541345E-4</v>
      </c>
      <c r="S1113" s="37">
        <v>1365.51001</v>
      </c>
      <c r="T1113" s="30">
        <f t="shared" si="52"/>
        <v>2.456292462259558E-3</v>
      </c>
    </row>
    <row r="1114" spans="1:20">
      <c r="A1114" s="14">
        <v>42495</v>
      </c>
      <c r="B1114" s="13">
        <v>148.979996</v>
      </c>
      <c r="C1114" s="13">
        <v>150.38000500000001</v>
      </c>
      <c r="D1114" s="13">
        <v>146.36999499999999</v>
      </c>
      <c r="E1114" s="13">
        <v>147.83999600000001</v>
      </c>
      <c r="F1114" s="13">
        <v>4869300</v>
      </c>
      <c r="G1114" s="13">
        <v>146.991265</v>
      </c>
      <c r="H1114" s="21">
        <f t="shared" si="53"/>
        <v>-2.4521008942137681E-2</v>
      </c>
      <c r="I1114" s="30">
        <f t="shared" si="51"/>
        <v>-2.4521008942137681E-2</v>
      </c>
      <c r="S1114" s="37">
        <v>1362.160034</v>
      </c>
      <c r="T1114" s="30">
        <f t="shared" si="52"/>
        <v>2.461479365003303E-2</v>
      </c>
    </row>
    <row r="1115" spans="1:20">
      <c r="A1115" s="14">
        <v>42496</v>
      </c>
      <c r="B1115" s="13">
        <v>147.05999800000001</v>
      </c>
      <c r="C1115" s="13">
        <v>147.5</v>
      </c>
      <c r="D1115" s="13">
        <v>144.740005</v>
      </c>
      <c r="E1115" s="13">
        <v>146.44000199999999</v>
      </c>
      <c r="F1115" s="13">
        <v>3692200</v>
      </c>
      <c r="G1115" s="13">
        <v>145.59930800000001</v>
      </c>
      <c r="H1115" s="21">
        <f t="shared" si="53"/>
        <v>-9.5147802404469857E-3</v>
      </c>
      <c r="I1115" s="30">
        <f t="shared" si="51"/>
        <v>-9.5147802404469857E-3</v>
      </c>
      <c r="S1115" s="37">
        <v>1329.040039</v>
      </c>
      <c r="T1115" s="30">
        <f t="shared" si="52"/>
        <v>-2.1120287036858554E-3</v>
      </c>
    </row>
    <row r="1116" spans="1:20">
      <c r="A1116" s="14">
        <v>42499</v>
      </c>
      <c r="B1116" s="13">
        <v>146.83000200000001</v>
      </c>
      <c r="C1116" s="13">
        <v>148.970001</v>
      </c>
      <c r="D1116" s="13">
        <v>146.509995</v>
      </c>
      <c r="E1116" s="13">
        <v>148.58999600000001</v>
      </c>
      <c r="F1116" s="13">
        <v>2843800</v>
      </c>
      <c r="G1116" s="13">
        <v>147.73695900000001</v>
      </c>
      <c r="H1116" s="21">
        <f t="shared" si="53"/>
        <v>1.4575005427285735E-2</v>
      </c>
      <c r="I1116" s="30">
        <f t="shared" si="51"/>
        <v>1.4575005427285735E-2</v>
      </c>
      <c r="S1116" s="37">
        <v>1331.849976</v>
      </c>
      <c r="T1116" s="30">
        <f t="shared" si="52"/>
        <v>8.944781908068293E-3</v>
      </c>
    </row>
    <row r="1117" spans="1:20">
      <c r="A1117" s="14">
        <v>42500</v>
      </c>
      <c r="B1117" s="13">
        <v>149.38000500000001</v>
      </c>
      <c r="C1117" s="13">
        <v>149.979996</v>
      </c>
      <c r="D1117" s="13">
        <v>148.75</v>
      </c>
      <c r="E1117" s="13">
        <v>149.55999800000001</v>
      </c>
      <c r="F1117" s="13">
        <v>1943900</v>
      </c>
      <c r="G1117" s="13">
        <v>148.701391</v>
      </c>
      <c r="H1117" s="21">
        <f t="shared" si="53"/>
        <v>6.506819395874771E-3</v>
      </c>
      <c r="I1117" s="30">
        <f t="shared" si="51"/>
        <v>6.506819395874771E-3</v>
      </c>
      <c r="S1117" s="37">
        <v>1319.98999</v>
      </c>
      <c r="T1117" s="30">
        <f t="shared" si="52"/>
        <v>4.7613677574816406E-3</v>
      </c>
    </row>
    <row r="1118" spans="1:20">
      <c r="A1118" s="14">
        <v>42501</v>
      </c>
      <c r="B1118" s="13">
        <v>148.38999899999999</v>
      </c>
      <c r="C1118" s="13">
        <v>148.69000199999999</v>
      </c>
      <c r="D1118" s="13">
        <v>146.58000200000001</v>
      </c>
      <c r="E1118" s="13">
        <v>147.11999499999999</v>
      </c>
      <c r="F1118" s="13">
        <v>2812700</v>
      </c>
      <c r="G1118" s="13">
        <v>146.275397</v>
      </c>
      <c r="H1118" s="21">
        <f t="shared" si="53"/>
        <v>-1.6449082090610891E-2</v>
      </c>
      <c r="I1118" s="30">
        <f t="shared" si="51"/>
        <v>-1.6449082090610891E-2</v>
      </c>
      <c r="S1118" s="37">
        <v>1313.719971</v>
      </c>
      <c r="T1118" s="30">
        <f t="shared" si="52"/>
        <v>-1.6083502515740949E-2</v>
      </c>
    </row>
    <row r="1119" spans="1:20">
      <c r="A1119" s="14">
        <v>42502</v>
      </c>
      <c r="B1119" s="13">
        <v>147.320007</v>
      </c>
      <c r="C1119" s="13">
        <v>147.770004</v>
      </c>
      <c r="D1119" s="13">
        <v>146.320007</v>
      </c>
      <c r="E1119" s="13">
        <v>146.720001</v>
      </c>
      <c r="F1119" s="13">
        <v>2860400</v>
      </c>
      <c r="G1119" s="13">
        <v>145.87769900000001</v>
      </c>
      <c r="H1119" s="21">
        <f t="shared" si="53"/>
        <v>-2.7225331587857459E-3</v>
      </c>
      <c r="I1119" s="30">
        <f t="shared" si="51"/>
        <v>-2.7225331587857459E-3</v>
      </c>
      <c r="S1119" s="37">
        <v>1335.0200199999999</v>
      </c>
      <c r="T1119" s="30">
        <f t="shared" si="52"/>
        <v>7.1489894088038386E-3</v>
      </c>
    </row>
    <row r="1120" spans="1:20">
      <c r="A1120" s="14">
        <v>42503</v>
      </c>
      <c r="B1120" s="13">
        <v>146.33000200000001</v>
      </c>
      <c r="C1120" s="13">
        <v>146.720001</v>
      </c>
      <c r="D1120" s="13">
        <v>144.300003</v>
      </c>
      <c r="E1120" s="13">
        <v>144.5</v>
      </c>
      <c r="F1120" s="13">
        <v>2993600</v>
      </c>
      <c r="G1120" s="13">
        <v>143.67044300000001</v>
      </c>
      <c r="H1120" s="21">
        <f t="shared" si="53"/>
        <v>-1.524650610478849E-2</v>
      </c>
      <c r="I1120" s="30">
        <f t="shared" si="51"/>
        <v>-1.524650610478849E-2</v>
      </c>
      <c r="S1120" s="37">
        <v>1325.51001</v>
      </c>
      <c r="T1120" s="30">
        <f t="shared" si="52"/>
        <v>-2.2513207706894238E-2</v>
      </c>
    </row>
    <row r="1121" spans="1:20">
      <c r="A1121" s="14">
        <v>42506</v>
      </c>
      <c r="B1121" s="13">
        <v>144.5</v>
      </c>
      <c r="C1121" s="13">
        <v>146.58000200000001</v>
      </c>
      <c r="D1121" s="13">
        <v>143.39999399999999</v>
      </c>
      <c r="E1121" s="13">
        <v>145.78999300000001</v>
      </c>
      <c r="F1121" s="13">
        <v>2615000</v>
      </c>
      <c r="G1121" s="13">
        <v>144.95303000000001</v>
      </c>
      <c r="H1121" s="21">
        <f t="shared" si="53"/>
        <v>8.8876724360870563E-3</v>
      </c>
      <c r="I1121" s="30">
        <f t="shared" si="51"/>
        <v>8.8876724360870563E-3</v>
      </c>
      <c r="S1121" s="37">
        <v>1355.6899410000001</v>
      </c>
      <c r="T1121" s="30">
        <f t="shared" si="52"/>
        <v>-1.6877804672527561E-3</v>
      </c>
    </row>
    <row r="1122" spans="1:20">
      <c r="A1122" s="14">
        <v>42507</v>
      </c>
      <c r="B1122" s="13">
        <v>145.5</v>
      </c>
      <c r="C1122" s="13">
        <v>146.240005</v>
      </c>
      <c r="D1122" s="13">
        <v>143.220001</v>
      </c>
      <c r="E1122" s="13">
        <v>143.60000600000001</v>
      </c>
      <c r="F1122" s="13">
        <v>2928900</v>
      </c>
      <c r="G1122" s="13">
        <v>142.77561600000001</v>
      </c>
      <c r="H1122" s="21">
        <f t="shared" si="53"/>
        <v>-1.5135479886655451E-2</v>
      </c>
      <c r="I1122" s="30">
        <f t="shared" si="51"/>
        <v>-1.5135479886655451E-2</v>
      </c>
      <c r="S1122" s="37">
        <v>1357.9799800000001</v>
      </c>
      <c r="T1122" s="30">
        <f t="shared" si="52"/>
        <v>9.7678342931920813E-3</v>
      </c>
    </row>
    <row r="1123" spans="1:20">
      <c r="A1123" s="14">
        <v>42508</v>
      </c>
      <c r="B1123" s="13">
        <v>140.179993</v>
      </c>
      <c r="C1123" s="13">
        <v>141.66000399999999</v>
      </c>
      <c r="D1123" s="13">
        <v>138.570007</v>
      </c>
      <c r="E1123" s="13">
        <v>141.28999300000001</v>
      </c>
      <c r="F1123" s="13">
        <v>5717000</v>
      </c>
      <c r="G1123" s="13">
        <v>140.47886399999999</v>
      </c>
      <c r="H1123" s="21">
        <f t="shared" si="53"/>
        <v>-1.6217235728700284E-2</v>
      </c>
      <c r="I1123" s="30">
        <f t="shared" si="51"/>
        <v>-1.6217235728700284E-2</v>
      </c>
      <c r="S1123" s="37">
        <v>1344.780029</v>
      </c>
      <c r="T1123" s="30">
        <f t="shared" si="52"/>
        <v>1.4437036043627751E-3</v>
      </c>
    </row>
    <row r="1124" spans="1:20">
      <c r="A1124" s="14">
        <v>42509</v>
      </c>
      <c r="B1124" s="13">
        <v>142.449997</v>
      </c>
      <c r="C1124" s="13">
        <v>143.08000200000001</v>
      </c>
      <c r="D1124" s="13">
        <v>141.41999799999999</v>
      </c>
      <c r="E1124" s="13">
        <v>142.699997</v>
      </c>
      <c r="F1124" s="13">
        <v>2830500</v>
      </c>
      <c r="G1124" s="13">
        <v>141.880773</v>
      </c>
      <c r="H1124" s="21">
        <f t="shared" si="53"/>
        <v>9.9300348629741998E-3</v>
      </c>
      <c r="I1124" s="30">
        <f t="shared" si="51"/>
        <v>9.9300348629741998E-3</v>
      </c>
      <c r="S1124" s="37">
        <v>1342.839966</v>
      </c>
      <c r="T1124" s="30">
        <f t="shared" si="52"/>
        <v>1.0284745474422378E-2</v>
      </c>
    </row>
    <row r="1125" spans="1:20">
      <c r="A1125" s="14">
        <v>42510</v>
      </c>
      <c r="B1125" s="13">
        <v>142.729996</v>
      </c>
      <c r="C1125" s="13">
        <v>143.5</v>
      </c>
      <c r="D1125" s="13">
        <v>142.020004</v>
      </c>
      <c r="E1125" s="13">
        <v>142.69000199999999</v>
      </c>
      <c r="F1125" s="13">
        <v>2088400</v>
      </c>
      <c r="G1125" s="13">
        <v>141.870836</v>
      </c>
      <c r="H1125" s="21">
        <f t="shared" si="53"/>
        <v>-7.0040131501548515E-5</v>
      </c>
      <c r="I1125" s="30">
        <f t="shared" si="51"/>
        <v>-7.0040131501548515E-5</v>
      </c>
      <c r="S1125" s="37">
        <v>1329.099976</v>
      </c>
      <c r="T1125" s="30">
        <f t="shared" si="52"/>
        <v>1.0756592872281524E-2</v>
      </c>
    </row>
    <row r="1126" spans="1:20">
      <c r="A1126" s="14">
        <v>42513</v>
      </c>
      <c r="B1126" s="13">
        <v>142.83999600000001</v>
      </c>
      <c r="C1126" s="13">
        <v>144</v>
      </c>
      <c r="D1126" s="13">
        <v>141.91000399999999</v>
      </c>
      <c r="E1126" s="13">
        <v>142.009995</v>
      </c>
      <c r="F1126" s="13">
        <v>1828400</v>
      </c>
      <c r="G1126" s="13">
        <v>141.19473199999999</v>
      </c>
      <c r="H1126" s="21">
        <f t="shared" si="53"/>
        <v>-4.7770224439362052E-3</v>
      </c>
      <c r="I1126" s="30">
        <f t="shared" si="51"/>
        <v>-4.7770224439362052E-3</v>
      </c>
      <c r="S1126" s="37">
        <v>1314.880005</v>
      </c>
      <c r="T1126" s="30">
        <f t="shared" si="52"/>
        <v>-7.0480302002755551E-3</v>
      </c>
    </row>
    <row r="1127" spans="1:20">
      <c r="A1127" s="14">
        <v>42514</v>
      </c>
      <c r="B1127" s="13">
        <v>142.570007</v>
      </c>
      <c r="C1127" s="13">
        <v>143.479996</v>
      </c>
      <c r="D1127" s="13">
        <v>142.38000500000001</v>
      </c>
      <c r="E1127" s="13">
        <v>142.570007</v>
      </c>
      <c r="F1127" s="13">
        <v>2813100</v>
      </c>
      <c r="G1127" s="13">
        <v>141.75153</v>
      </c>
      <c r="H1127" s="21">
        <f t="shared" si="53"/>
        <v>3.9357206191220498E-3</v>
      </c>
      <c r="I1127" s="30">
        <f t="shared" si="51"/>
        <v>3.9357206191220498E-3</v>
      </c>
      <c r="S1127" s="37">
        <v>1324.1800539999999</v>
      </c>
      <c r="T1127" s="30">
        <f t="shared" si="52"/>
        <v>1.1583389898696603E-2</v>
      </c>
    </row>
    <row r="1128" spans="1:20">
      <c r="A1128" s="14">
        <v>42515</v>
      </c>
      <c r="B1128" s="13">
        <v>142.61999499999999</v>
      </c>
      <c r="C1128" s="13">
        <v>145.679993</v>
      </c>
      <c r="D1128" s="13">
        <v>142.509995</v>
      </c>
      <c r="E1128" s="13">
        <v>144.53999300000001</v>
      </c>
      <c r="F1128" s="13">
        <v>4156700</v>
      </c>
      <c r="G1128" s="13">
        <v>143.710206</v>
      </c>
      <c r="H1128" s="21">
        <f t="shared" si="53"/>
        <v>1.37230773270732E-2</v>
      </c>
      <c r="I1128" s="30">
        <f t="shared" si="51"/>
        <v>1.37230773270732E-2</v>
      </c>
      <c r="S1128" s="37">
        <v>1308.9300539999999</v>
      </c>
      <c r="T1128" s="30">
        <f t="shared" si="52"/>
        <v>-1.2700423459016714E-2</v>
      </c>
    </row>
    <row r="1129" spans="1:20">
      <c r="A1129" s="14">
        <v>42516</v>
      </c>
      <c r="B1129" s="13">
        <v>149.009995</v>
      </c>
      <c r="C1129" s="13">
        <v>153.88000500000001</v>
      </c>
      <c r="D1129" s="13">
        <v>147.699997</v>
      </c>
      <c r="E1129" s="13">
        <v>149.71000699999999</v>
      </c>
      <c r="F1129" s="13">
        <v>7679400</v>
      </c>
      <c r="G1129" s="13">
        <v>148.850539</v>
      </c>
      <c r="H1129" s="21">
        <f t="shared" si="53"/>
        <v>3.5143895022814106E-2</v>
      </c>
      <c r="I1129" s="30">
        <f t="shared" si="51"/>
        <v>3.5143895022814106E-2</v>
      </c>
      <c r="S1129" s="37">
        <v>1325.660034</v>
      </c>
      <c r="T1129" s="30">
        <f t="shared" si="52"/>
        <v>8.0814208426770347E-3</v>
      </c>
    </row>
    <row r="1130" spans="1:20">
      <c r="A1130" s="14">
        <v>42517</v>
      </c>
      <c r="B1130" s="13">
        <v>150.240005</v>
      </c>
      <c r="C1130" s="13">
        <v>150.770004</v>
      </c>
      <c r="D1130" s="13">
        <v>148.11000100000001</v>
      </c>
      <c r="E1130" s="13">
        <v>149.08000200000001</v>
      </c>
      <c r="F1130" s="13">
        <v>3349800</v>
      </c>
      <c r="G1130" s="13">
        <v>148.22415100000001</v>
      </c>
      <c r="H1130" s="21">
        <f t="shared" si="53"/>
        <v>-4.2170467519784659E-3</v>
      </c>
      <c r="I1130" s="30">
        <f t="shared" si="51"/>
        <v>-4.2170467519784659E-3</v>
      </c>
      <c r="S1130" s="37">
        <v>1314.98999</v>
      </c>
      <c r="T1130" s="30">
        <f t="shared" si="52"/>
        <v>-1.0647042750778646E-4</v>
      </c>
    </row>
    <row r="1131" spans="1:20">
      <c r="A1131" s="14">
        <v>42521</v>
      </c>
      <c r="B1131" s="13">
        <v>149.570007</v>
      </c>
      <c r="C1131" s="13">
        <v>149.88000500000001</v>
      </c>
      <c r="D1131" s="13">
        <v>147.63000500000001</v>
      </c>
      <c r="E1131" s="13">
        <v>148.770004</v>
      </c>
      <c r="F1131" s="13">
        <v>3738900</v>
      </c>
      <c r="G1131" s="13">
        <v>147.915933</v>
      </c>
      <c r="H1131" s="21">
        <f t="shared" si="53"/>
        <v>-2.0815696890978414E-3</v>
      </c>
      <c r="I1131" s="30">
        <f t="shared" si="51"/>
        <v>-2.0815696890978414E-3</v>
      </c>
      <c r="S1131" s="37">
        <v>1315.130005</v>
      </c>
      <c r="T1131" s="30">
        <f t="shared" si="52"/>
        <v>2.2787776137155467E-2</v>
      </c>
    </row>
    <row r="1132" spans="1:20">
      <c r="A1132" s="14">
        <v>42522</v>
      </c>
      <c r="B1132" s="13">
        <v>150.5</v>
      </c>
      <c r="C1132" s="13">
        <v>153</v>
      </c>
      <c r="D1132" s="13">
        <v>150.320007</v>
      </c>
      <c r="E1132" s="13">
        <v>152.520004</v>
      </c>
      <c r="F1132" s="13">
        <v>3487300</v>
      </c>
      <c r="G1132" s="13">
        <v>151.64440500000001</v>
      </c>
      <c r="H1132" s="21">
        <f t="shared" si="53"/>
        <v>2.4894247180574806E-2</v>
      </c>
      <c r="I1132" s="30">
        <f t="shared" si="51"/>
        <v>2.4894247180574806E-2</v>
      </c>
      <c r="S1132" s="37">
        <v>1285.5</v>
      </c>
      <c r="T1132" s="30">
        <f t="shared" si="52"/>
        <v>5.7105143682074332E-3</v>
      </c>
    </row>
    <row r="1133" spans="1:20">
      <c r="A1133" s="14">
        <v>42523</v>
      </c>
      <c r="B1133" s="13">
        <v>150.050003</v>
      </c>
      <c r="C1133" s="13">
        <v>151.509995</v>
      </c>
      <c r="D1133" s="13">
        <v>148.550003</v>
      </c>
      <c r="E1133" s="13">
        <v>151.509995</v>
      </c>
      <c r="F1133" s="13">
        <v>3957600</v>
      </c>
      <c r="G1133" s="13">
        <v>150.64019400000001</v>
      </c>
      <c r="H1133" s="21">
        <f t="shared" si="53"/>
        <v>-6.6441671031665745E-3</v>
      </c>
      <c r="I1133" s="30">
        <f t="shared" si="51"/>
        <v>-6.6441671031665745E-3</v>
      </c>
      <c r="S1133" s="37">
        <v>1278.1800539999999</v>
      </c>
      <c r="T1133" s="30">
        <f t="shared" si="52"/>
        <v>1.0954847004250914E-4</v>
      </c>
    </row>
    <row r="1134" spans="1:20">
      <c r="A1134" s="14">
        <v>42524</v>
      </c>
      <c r="B1134" s="13">
        <v>150.300003</v>
      </c>
      <c r="C1134" s="13">
        <v>151.779999</v>
      </c>
      <c r="D1134" s="13">
        <v>150.270004</v>
      </c>
      <c r="E1134" s="13">
        <v>151.71000699999999</v>
      </c>
      <c r="F1134" s="13">
        <v>1964200</v>
      </c>
      <c r="G1134" s="13">
        <v>150.83905799999999</v>
      </c>
      <c r="H1134" s="21">
        <f t="shared" si="53"/>
        <v>1.3192551561887137E-3</v>
      </c>
      <c r="I1134" s="30">
        <f t="shared" si="51"/>
        <v>1.3192551561887137E-3</v>
      </c>
      <c r="S1134" s="37">
        <v>1278.040039</v>
      </c>
      <c r="T1134" s="30">
        <f t="shared" si="52"/>
        <v>-2.4951295421528887E-2</v>
      </c>
    </row>
    <row r="1135" spans="1:20">
      <c r="A1135" s="14">
        <v>42527</v>
      </c>
      <c r="B1135" s="13">
        <v>151.83000200000001</v>
      </c>
      <c r="C1135" s="13">
        <v>152.490005</v>
      </c>
      <c r="D1135" s="13">
        <v>151.71000699999999</v>
      </c>
      <c r="E1135" s="13">
        <v>152.240005</v>
      </c>
      <c r="F1135" s="13">
        <v>1961600</v>
      </c>
      <c r="G1135" s="13">
        <v>151.36601400000001</v>
      </c>
      <c r="H1135" s="21">
        <f t="shared" si="53"/>
        <v>3.4874102580987193E-3</v>
      </c>
      <c r="I1135" s="30">
        <f t="shared" si="51"/>
        <v>3.4874102580987193E-3</v>
      </c>
      <c r="S1135" s="37">
        <v>1310.329956</v>
      </c>
      <c r="T1135" s="30">
        <f t="shared" si="52"/>
        <v>-2.2792608816784216E-3</v>
      </c>
    </row>
    <row r="1136" spans="1:20">
      <c r="A1136" s="14">
        <v>42528</v>
      </c>
      <c r="B1136" s="13">
        <v>152.08000200000001</v>
      </c>
      <c r="C1136" s="13">
        <v>153.85000600000001</v>
      </c>
      <c r="D1136" s="13">
        <v>151.89999399999999</v>
      </c>
      <c r="E1136" s="13">
        <v>152.61999499999999</v>
      </c>
      <c r="F1136" s="13">
        <v>2113000</v>
      </c>
      <c r="G1136" s="13">
        <v>151.74382199999999</v>
      </c>
      <c r="H1136" s="21">
        <f t="shared" si="53"/>
        <v>2.4928798130833744E-3</v>
      </c>
      <c r="I1136" s="30">
        <f t="shared" si="51"/>
        <v>2.4928798130833744E-3</v>
      </c>
      <c r="S1136" s="37">
        <v>1313.3199460000001</v>
      </c>
      <c r="T1136" s="30">
        <f t="shared" si="52"/>
        <v>-1.4438629565941524E-2</v>
      </c>
    </row>
    <row r="1137" spans="1:20">
      <c r="A1137" s="14">
        <v>42529</v>
      </c>
      <c r="B1137" s="13">
        <v>152.679993</v>
      </c>
      <c r="C1137" s="13">
        <v>153.470001</v>
      </c>
      <c r="D1137" s="13">
        <v>152.050003</v>
      </c>
      <c r="E1137" s="13">
        <v>153.36999499999999</v>
      </c>
      <c r="F1137" s="13">
        <v>1528300</v>
      </c>
      <c r="G1137" s="13">
        <v>152.48951600000001</v>
      </c>
      <c r="H1137" s="21">
        <f t="shared" si="53"/>
        <v>4.9021287292680673E-3</v>
      </c>
      <c r="I1137" s="30">
        <f t="shared" si="51"/>
        <v>4.9021287292680673E-3</v>
      </c>
      <c r="S1137" s="37">
        <v>1332.420044</v>
      </c>
      <c r="T1137" s="30">
        <f t="shared" si="52"/>
        <v>1.1018055539220986E-2</v>
      </c>
    </row>
    <row r="1138" spans="1:20">
      <c r="A1138" s="14">
        <v>42530</v>
      </c>
      <c r="B1138" s="13">
        <v>153</v>
      </c>
      <c r="C1138" s="13">
        <v>154.13999899999999</v>
      </c>
      <c r="D1138" s="13">
        <v>152.91999799999999</v>
      </c>
      <c r="E1138" s="13">
        <v>154.050003</v>
      </c>
      <c r="F1138" s="13">
        <v>1812100</v>
      </c>
      <c r="G1138" s="13">
        <v>153.16561999999999</v>
      </c>
      <c r="H1138" s="21">
        <f t="shared" si="53"/>
        <v>4.4239734463313619E-3</v>
      </c>
      <c r="I1138" s="30">
        <f t="shared" si="51"/>
        <v>4.4239734463313619E-3</v>
      </c>
      <c r="S1138" s="37">
        <v>1317.8199460000001</v>
      </c>
      <c r="T1138" s="30">
        <f t="shared" si="52"/>
        <v>-2.1679811409836308E-3</v>
      </c>
    </row>
    <row r="1139" spans="1:20">
      <c r="A1139" s="14">
        <v>42531</v>
      </c>
      <c r="B1139" s="13">
        <v>153</v>
      </c>
      <c r="C1139" s="13">
        <v>155.14999399999999</v>
      </c>
      <c r="D1139" s="13">
        <v>152.94000199999999</v>
      </c>
      <c r="E1139" s="13">
        <v>154.86999499999999</v>
      </c>
      <c r="F1139" s="13">
        <v>3266500</v>
      </c>
      <c r="G1139" s="13">
        <v>153.98090500000001</v>
      </c>
      <c r="H1139" s="21">
        <f t="shared" si="53"/>
        <v>5.3087816297119218E-3</v>
      </c>
      <c r="I1139" s="30">
        <f t="shared" si="51"/>
        <v>5.3087816297119218E-3</v>
      </c>
      <c r="S1139" s="37">
        <v>1320.6800539999999</v>
      </c>
      <c r="T1139" s="30">
        <f t="shared" si="52"/>
        <v>1.3790806440273197E-3</v>
      </c>
    </row>
    <row r="1140" spans="1:20">
      <c r="A1140" s="14">
        <v>42534</v>
      </c>
      <c r="B1140" s="13">
        <v>154.759995</v>
      </c>
      <c r="C1140" s="13">
        <v>155.96000699999999</v>
      </c>
      <c r="D1140" s="13">
        <v>154.570007</v>
      </c>
      <c r="E1140" s="13">
        <v>154.949997</v>
      </c>
      <c r="F1140" s="13">
        <v>2576600</v>
      </c>
      <c r="G1140" s="13">
        <v>154.06044700000001</v>
      </c>
      <c r="H1140" s="21">
        <f t="shared" si="53"/>
        <v>5.1643716826611818E-4</v>
      </c>
      <c r="I1140" s="30">
        <f t="shared" si="51"/>
        <v>5.1643716826611818E-4</v>
      </c>
      <c r="S1140" s="37">
        <v>1318.8599850000001</v>
      </c>
      <c r="T1140" s="30">
        <f t="shared" si="52"/>
        <v>1.6922701589776837E-3</v>
      </c>
    </row>
    <row r="1141" spans="1:20">
      <c r="A1141" s="14">
        <v>42535</v>
      </c>
      <c r="B1141" s="13">
        <v>154.550003</v>
      </c>
      <c r="C1141" s="13">
        <v>156.36000100000001</v>
      </c>
      <c r="D1141" s="13">
        <v>153.570007</v>
      </c>
      <c r="E1141" s="13">
        <v>155.86999499999999</v>
      </c>
      <c r="F1141" s="13">
        <v>3274700</v>
      </c>
      <c r="G1141" s="13">
        <v>154.97516400000001</v>
      </c>
      <c r="H1141" s="21">
        <f t="shared" si="53"/>
        <v>5.9198334350510197E-3</v>
      </c>
      <c r="I1141" s="30">
        <f t="shared" si="51"/>
        <v>5.9198334350510197E-3</v>
      </c>
      <c r="S1141" s="37">
        <v>1316.630005</v>
      </c>
      <c r="T1141" s="30">
        <f t="shared" si="52"/>
        <v>4.8621906224531267E-4</v>
      </c>
    </row>
    <row r="1142" spans="1:20">
      <c r="A1142" s="14">
        <v>42536</v>
      </c>
      <c r="B1142" s="13">
        <v>155.699997</v>
      </c>
      <c r="C1142" s="13">
        <v>156.779999</v>
      </c>
      <c r="D1142" s="13">
        <v>154.66000399999999</v>
      </c>
      <c r="E1142" s="13">
        <v>154.86000100000001</v>
      </c>
      <c r="F1142" s="13">
        <v>2228500</v>
      </c>
      <c r="G1142" s="13">
        <v>153.970968</v>
      </c>
      <c r="H1142" s="21">
        <f t="shared" si="53"/>
        <v>-6.5008066615436155E-3</v>
      </c>
      <c r="I1142" s="30">
        <f t="shared" si="51"/>
        <v>-6.5008066615436155E-3</v>
      </c>
      <c r="S1142" s="37">
        <v>1315.98999</v>
      </c>
      <c r="T1142" s="30">
        <f t="shared" si="52"/>
        <v>1.59086839885332E-2</v>
      </c>
    </row>
    <row r="1143" spans="1:20">
      <c r="A1143" s="14">
        <v>42537</v>
      </c>
      <c r="B1143" s="13">
        <v>154.86000100000001</v>
      </c>
      <c r="C1143" s="13">
        <v>156.5</v>
      </c>
      <c r="D1143" s="13">
        <v>154.11000100000001</v>
      </c>
      <c r="E1143" s="13">
        <v>156.41999799999999</v>
      </c>
      <c r="F1143" s="13">
        <v>1937400</v>
      </c>
      <c r="G1143" s="13">
        <v>155.52200999999999</v>
      </c>
      <c r="H1143" s="21">
        <f t="shared" si="53"/>
        <v>1.0023199850247052E-2</v>
      </c>
      <c r="I1143" s="30">
        <f t="shared" si="51"/>
        <v>1.0023199850247052E-2</v>
      </c>
      <c r="S1143" s="37">
        <v>1295.219971</v>
      </c>
      <c r="T1143" s="30">
        <f t="shared" si="52"/>
        <v>-7.4152013281213241E-3</v>
      </c>
    </row>
    <row r="1144" spans="1:20">
      <c r="A1144" s="14">
        <v>42538</v>
      </c>
      <c r="B1144" s="13">
        <v>157.029999</v>
      </c>
      <c r="C1144" s="13">
        <v>157.25</v>
      </c>
      <c r="D1144" s="13">
        <v>155.759995</v>
      </c>
      <c r="E1144" s="13">
        <v>155.88999899999999</v>
      </c>
      <c r="F1144" s="13">
        <v>2858200</v>
      </c>
      <c r="G1144" s="13">
        <v>154.99505300000001</v>
      </c>
      <c r="H1144" s="21">
        <f t="shared" si="53"/>
        <v>-3.3940647304419127E-3</v>
      </c>
      <c r="I1144" s="30">
        <f t="shared" si="51"/>
        <v>-3.3940647304419127E-3</v>
      </c>
      <c r="S1144" s="37">
        <v>1304.8599850000001</v>
      </c>
      <c r="T1144" s="30">
        <f t="shared" si="52"/>
        <v>-1.5165797804766351E-2</v>
      </c>
    </row>
    <row r="1145" spans="1:20">
      <c r="A1145" s="14">
        <v>42541</v>
      </c>
      <c r="B1145" s="13">
        <v>157.38000500000001</v>
      </c>
      <c r="C1145" s="13">
        <v>158.38000500000001</v>
      </c>
      <c r="D1145" s="13">
        <v>156.449997</v>
      </c>
      <c r="E1145" s="13">
        <v>156.479996</v>
      </c>
      <c r="F1145" s="13">
        <v>2090800</v>
      </c>
      <c r="G1145" s="13">
        <v>155.58166299999999</v>
      </c>
      <c r="H1145" s="21">
        <f t="shared" si="53"/>
        <v>3.7775574751970162E-3</v>
      </c>
      <c r="I1145" s="30">
        <f t="shared" si="51"/>
        <v>3.7775574751970162E-3</v>
      </c>
      <c r="S1145" s="37">
        <v>1324.8000489999999</v>
      </c>
      <c r="T1145" s="30">
        <f t="shared" si="52"/>
        <v>-4.4135436641749987E-3</v>
      </c>
    </row>
    <row r="1146" spans="1:20">
      <c r="A1146" s="14">
        <v>42542</v>
      </c>
      <c r="B1146" s="13">
        <v>157.070007</v>
      </c>
      <c r="C1146" s="13">
        <v>157.89999399999999</v>
      </c>
      <c r="D1146" s="13">
        <v>156.66000399999999</v>
      </c>
      <c r="E1146" s="13">
        <v>157.199997</v>
      </c>
      <c r="F1146" s="13">
        <v>1909700</v>
      </c>
      <c r="G1146" s="13">
        <v>156.29752999999999</v>
      </c>
      <c r="H1146" s="21">
        <f t="shared" si="53"/>
        <v>4.5906766034239134E-3</v>
      </c>
      <c r="I1146" s="30">
        <f t="shared" si="51"/>
        <v>4.5906766034239134E-3</v>
      </c>
      <c r="S1146" s="37">
        <v>1330.660034</v>
      </c>
      <c r="T1146" s="30">
        <f t="shared" si="52"/>
        <v>-5.7624087209215804E-3</v>
      </c>
    </row>
    <row r="1147" spans="1:20">
      <c r="A1147" s="14">
        <v>42543</v>
      </c>
      <c r="B1147" s="13">
        <v>157.61000100000001</v>
      </c>
      <c r="C1147" s="13">
        <v>158.41999799999999</v>
      </c>
      <c r="D1147" s="13">
        <v>157.16000399999999</v>
      </c>
      <c r="E1147" s="13">
        <v>158.11999499999999</v>
      </c>
      <c r="F1147" s="13">
        <v>2094800</v>
      </c>
      <c r="G1147" s="13">
        <v>157.21224699999999</v>
      </c>
      <c r="H1147" s="21">
        <f t="shared" si="53"/>
        <v>5.8353497256806944E-3</v>
      </c>
      <c r="I1147" s="30">
        <f t="shared" si="51"/>
        <v>5.8353497256806944E-3</v>
      </c>
      <c r="S1147" s="37">
        <v>1338.349976</v>
      </c>
      <c r="T1147" s="30">
        <f t="shared" si="52"/>
        <v>-1.1175073052719999E-2</v>
      </c>
    </row>
    <row r="1148" spans="1:20">
      <c r="A1148" s="14">
        <v>42544</v>
      </c>
      <c r="B1148" s="13">
        <v>158.60000600000001</v>
      </c>
      <c r="C1148" s="13">
        <v>158.78999300000001</v>
      </c>
      <c r="D1148" s="13">
        <v>156.33999600000001</v>
      </c>
      <c r="E1148" s="13">
        <v>157.029999</v>
      </c>
      <c r="F1148" s="13">
        <v>2912400</v>
      </c>
      <c r="G1148" s="13">
        <v>156.12850800000001</v>
      </c>
      <c r="H1148" s="21">
        <f t="shared" si="53"/>
        <v>-6.9173467165316617E-3</v>
      </c>
      <c r="I1148" s="30">
        <f t="shared" si="51"/>
        <v>-6.9173467165316617E-3</v>
      </c>
      <c r="S1148" s="37">
        <v>1353.3900149999999</v>
      </c>
      <c r="T1148" s="30">
        <f t="shared" si="52"/>
        <v>-3.3930909019277778E-3</v>
      </c>
    </row>
    <row r="1149" spans="1:20">
      <c r="A1149" s="14">
        <v>42545</v>
      </c>
      <c r="B1149" s="13">
        <v>153.16000399999999</v>
      </c>
      <c r="C1149" s="13">
        <v>157.69000199999999</v>
      </c>
      <c r="D1149" s="13">
        <v>153.10000600000001</v>
      </c>
      <c r="E1149" s="13">
        <v>155.55999800000001</v>
      </c>
      <c r="F1149" s="13">
        <v>3996100</v>
      </c>
      <c r="G1149" s="13">
        <v>154.666946</v>
      </c>
      <c r="H1149" s="21">
        <f t="shared" si="53"/>
        <v>-9.4053677776565463E-3</v>
      </c>
      <c r="I1149" s="30">
        <f t="shared" si="51"/>
        <v>-9.4053677776565463E-3</v>
      </c>
      <c r="S1149" s="37">
        <v>1357.98999</v>
      </c>
      <c r="T1149" s="30">
        <f t="shared" si="52"/>
        <v>2.5142472741679048E-3</v>
      </c>
    </row>
    <row r="1150" spans="1:20">
      <c r="A1150" s="14">
        <v>42548</v>
      </c>
      <c r="B1150" s="13">
        <v>154.240005</v>
      </c>
      <c r="C1150" s="13">
        <v>154.929993</v>
      </c>
      <c r="D1150" s="13">
        <v>152.550003</v>
      </c>
      <c r="E1150" s="13">
        <v>154.259995</v>
      </c>
      <c r="F1150" s="13">
        <v>2790800</v>
      </c>
      <c r="G1150" s="13">
        <v>153.37440599999999</v>
      </c>
      <c r="H1150" s="21">
        <f t="shared" si="53"/>
        <v>-8.3920394280572463E-3</v>
      </c>
      <c r="I1150" s="30">
        <f t="shared" si="51"/>
        <v>-8.3920394280572463E-3</v>
      </c>
      <c r="S1150" s="37">
        <v>1354.579956</v>
      </c>
      <c r="T1150" s="30">
        <f t="shared" si="52"/>
        <v>-6.7248277898492026E-3</v>
      </c>
    </row>
    <row r="1151" spans="1:20">
      <c r="A1151" s="14">
        <v>42549</v>
      </c>
      <c r="B1151" s="13">
        <v>154.66000399999999</v>
      </c>
      <c r="C1151" s="13">
        <v>155.929993</v>
      </c>
      <c r="D1151" s="13">
        <v>153.71000699999999</v>
      </c>
      <c r="E1151" s="13">
        <v>155.60000600000001</v>
      </c>
      <c r="F1151" s="13">
        <v>2156300</v>
      </c>
      <c r="G1151" s="13">
        <v>154.70672500000001</v>
      </c>
      <c r="H1151" s="21">
        <f t="shared" si="53"/>
        <v>8.6491977058811322E-3</v>
      </c>
      <c r="I1151" s="30">
        <f t="shared" si="51"/>
        <v>8.6491977058811322E-3</v>
      </c>
      <c r="S1151" s="37">
        <v>1363.719971</v>
      </c>
      <c r="T1151" s="30">
        <f t="shared" si="52"/>
        <v>-4.2878528773442146E-3</v>
      </c>
    </row>
    <row r="1152" spans="1:20">
      <c r="A1152" s="14">
        <v>42550</v>
      </c>
      <c r="B1152" s="13">
        <v>156.44000199999999</v>
      </c>
      <c r="C1152" s="13">
        <v>157.279999</v>
      </c>
      <c r="D1152" s="13">
        <v>155.88999899999999</v>
      </c>
      <c r="E1152" s="13">
        <v>157.08000200000001</v>
      </c>
      <c r="F1152" s="13">
        <v>1942500</v>
      </c>
      <c r="G1152" s="13">
        <v>156.178224</v>
      </c>
      <c r="H1152" s="21">
        <f t="shared" si="53"/>
        <v>9.466588806622097E-3</v>
      </c>
      <c r="I1152" s="30">
        <f t="shared" si="51"/>
        <v>9.466588806622097E-3</v>
      </c>
      <c r="S1152" s="37">
        <v>1369.579956</v>
      </c>
      <c r="T1152" s="30">
        <f t="shared" si="52"/>
        <v>3.5051924053340915E-4</v>
      </c>
    </row>
    <row r="1153" spans="1:20">
      <c r="A1153" s="14">
        <v>42551</v>
      </c>
      <c r="B1153" s="13">
        <v>156.96000699999999</v>
      </c>
      <c r="C1153" s="13">
        <v>157.820007</v>
      </c>
      <c r="D1153" s="13">
        <v>155.5</v>
      </c>
      <c r="E1153" s="13">
        <v>157.03999300000001</v>
      </c>
      <c r="F1153" s="13">
        <v>3091100</v>
      </c>
      <c r="G1153" s="13">
        <v>156.13844499999999</v>
      </c>
      <c r="H1153" s="21">
        <f t="shared" si="53"/>
        <v>-2.547350440339171E-4</v>
      </c>
      <c r="I1153" s="30">
        <f t="shared" si="51"/>
        <v>-2.547350440339171E-4</v>
      </c>
      <c r="S1153" s="37">
        <v>1369.099976</v>
      </c>
      <c r="T1153" s="30">
        <f t="shared" si="52"/>
        <v>-1.6278995211432022E-2</v>
      </c>
    </row>
    <row r="1154" spans="1:20">
      <c r="A1154" s="14">
        <v>42552</v>
      </c>
      <c r="B1154" s="13">
        <v>157.19000199999999</v>
      </c>
      <c r="C1154" s="13">
        <v>157.19000199999999</v>
      </c>
      <c r="D1154" s="13">
        <v>155.39999399999999</v>
      </c>
      <c r="E1154" s="13">
        <v>156.11000100000001</v>
      </c>
      <c r="F1154" s="13">
        <v>2317200</v>
      </c>
      <c r="G1154" s="13">
        <v>155.21379200000001</v>
      </c>
      <c r="H1154" s="21">
        <f t="shared" si="53"/>
        <v>-5.9396118512569773E-3</v>
      </c>
      <c r="I1154" s="30">
        <f t="shared" ref="I1154:I1217" si="54">H1154</f>
        <v>-5.9396118512569773E-3</v>
      </c>
      <c r="S1154" s="37">
        <v>1391.5699460000001</v>
      </c>
      <c r="T1154" s="30">
        <f t="shared" si="52"/>
        <v>-7.6883516009313684E-3</v>
      </c>
    </row>
    <row r="1155" spans="1:20">
      <c r="A1155" s="14">
        <v>42556</v>
      </c>
      <c r="B1155" s="13">
        <v>156.08000200000001</v>
      </c>
      <c r="C1155" s="13">
        <v>156.14999399999999</v>
      </c>
      <c r="D1155" s="13">
        <v>154.699997</v>
      </c>
      <c r="E1155" s="13">
        <v>155.25</v>
      </c>
      <c r="F1155" s="13">
        <v>2807400</v>
      </c>
      <c r="G1155" s="13">
        <v>154.35872800000001</v>
      </c>
      <c r="H1155" s="21">
        <f t="shared" si="53"/>
        <v>-5.5241736214949105E-3</v>
      </c>
      <c r="I1155" s="30">
        <f t="shared" si="54"/>
        <v>-5.5241736214949105E-3</v>
      </c>
      <c r="S1155" s="37">
        <v>1402.3100589999999</v>
      </c>
      <c r="T1155" s="30">
        <f t="shared" ref="T1155:T1218" si="55">LN(S1155/S1156)</f>
        <v>-2.4998050813398887E-3</v>
      </c>
    </row>
    <row r="1156" spans="1:20">
      <c r="A1156" s="14">
        <v>42557</v>
      </c>
      <c r="B1156" s="13">
        <v>155.199997</v>
      </c>
      <c r="C1156" s="13">
        <v>156.550003</v>
      </c>
      <c r="D1156" s="13">
        <v>154.66999799999999</v>
      </c>
      <c r="E1156" s="13">
        <v>156.009995</v>
      </c>
      <c r="F1156" s="13">
        <v>2133200</v>
      </c>
      <c r="G1156" s="13">
        <v>155.11436</v>
      </c>
      <c r="H1156" s="21">
        <f t="shared" ref="H1156:H1219" si="56">LN(G1156/G1155)</f>
        <v>4.8833551668248142E-3</v>
      </c>
      <c r="I1156" s="30">
        <f t="shared" si="54"/>
        <v>4.8833551668248142E-3</v>
      </c>
      <c r="S1156" s="37">
        <v>1405.8199460000001</v>
      </c>
      <c r="T1156" s="30">
        <f t="shared" si="55"/>
        <v>5.6424356426058335E-3</v>
      </c>
    </row>
    <row r="1157" spans="1:20">
      <c r="A1157" s="14">
        <v>42558</v>
      </c>
      <c r="B1157" s="13">
        <v>158.33000200000001</v>
      </c>
      <c r="C1157" s="13">
        <v>164.16000399999999</v>
      </c>
      <c r="D1157" s="13">
        <v>158</v>
      </c>
      <c r="E1157" s="13">
        <v>163.699997</v>
      </c>
      <c r="F1157" s="13">
        <v>6497900</v>
      </c>
      <c r="G1157" s="13">
        <v>162.76021499999999</v>
      </c>
      <c r="H1157" s="21">
        <f t="shared" si="56"/>
        <v>4.811539277051579E-2</v>
      </c>
      <c r="I1157" s="30">
        <f t="shared" si="54"/>
        <v>4.811539277051579E-2</v>
      </c>
      <c r="S1157" s="37">
        <v>1397.910034</v>
      </c>
      <c r="T1157" s="30">
        <f t="shared" si="55"/>
        <v>-3.8910621533950053E-3</v>
      </c>
    </row>
    <row r="1158" spans="1:20">
      <c r="A1158" s="14">
        <v>42559</v>
      </c>
      <c r="B1158" s="13">
        <v>164.83999600000001</v>
      </c>
      <c r="C1158" s="13">
        <v>166.10000600000001</v>
      </c>
      <c r="D1158" s="13">
        <v>164.490005</v>
      </c>
      <c r="E1158" s="13">
        <v>165.44000199999999</v>
      </c>
      <c r="F1158" s="13">
        <v>3932000</v>
      </c>
      <c r="G1158" s="13">
        <v>164.49023099999999</v>
      </c>
      <c r="H1158" s="21">
        <f t="shared" si="56"/>
        <v>1.0573138327771783E-2</v>
      </c>
      <c r="I1158" s="30">
        <f t="shared" si="54"/>
        <v>1.0573138327771783E-2</v>
      </c>
      <c r="S1158" s="37">
        <v>1403.3599850000001</v>
      </c>
      <c r="T1158" s="30">
        <f t="shared" si="55"/>
        <v>2.4114140133343781E-3</v>
      </c>
    </row>
    <row r="1159" spans="1:20">
      <c r="A1159" s="14">
        <v>42562</v>
      </c>
      <c r="B1159" s="13">
        <v>165.05999800000001</v>
      </c>
      <c r="C1159" s="13">
        <v>167.490005</v>
      </c>
      <c r="D1159" s="13">
        <v>165.05999800000001</v>
      </c>
      <c r="E1159" s="13">
        <v>166.720001</v>
      </c>
      <c r="F1159" s="13">
        <v>2634300</v>
      </c>
      <c r="G1159" s="13">
        <v>165.76288199999999</v>
      </c>
      <c r="H1159" s="21">
        <f t="shared" si="56"/>
        <v>7.70716307921482E-3</v>
      </c>
      <c r="I1159" s="30">
        <f t="shared" si="54"/>
        <v>7.70716307921482E-3</v>
      </c>
      <c r="S1159" s="37">
        <v>1399.9799800000001</v>
      </c>
      <c r="T1159" s="30">
        <f t="shared" si="55"/>
        <v>6.6579520908027967E-3</v>
      </c>
    </row>
    <row r="1160" spans="1:20">
      <c r="A1160" s="14">
        <v>42563</v>
      </c>
      <c r="B1160" s="13">
        <v>166.490005</v>
      </c>
      <c r="C1160" s="13">
        <v>166.91999799999999</v>
      </c>
      <c r="D1160" s="13">
        <v>165.820007</v>
      </c>
      <c r="E1160" s="13">
        <v>166.279999</v>
      </c>
      <c r="F1160" s="13">
        <v>1642100</v>
      </c>
      <c r="G1160" s="13">
        <v>165.32540499999999</v>
      </c>
      <c r="H1160" s="21">
        <f t="shared" si="56"/>
        <v>-2.6426622250114648E-3</v>
      </c>
      <c r="I1160" s="30">
        <f t="shared" si="54"/>
        <v>-2.6426622250114648E-3</v>
      </c>
      <c r="S1160" s="37">
        <v>1390.6899410000001</v>
      </c>
      <c r="T1160" s="30">
        <f t="shared" si="55"/>
        <v>1.3552342390234307E-2</v>
      </c>
    </row>
    <row r="1161" spans="1:20">
      <c r="A1161" s="14">
        <v>42564</v>
      </c>
      <c r="B1161" s="13">
        <v>167</v>
      </c>
      <c r="C1161" s="13">
        <v>167.19000199999999</v>
      </c>
      <c r="D1161" s="13">
        <v>166.020004</v>
      </c>
      <c r="E1161" s="13">
        <v>166.779999</v>
      </c>
      <c r="F1161" s="13">
        <v>1479800</v>
      </c>
      <c r="G1161" s="13">
        <v>165.82253499999999</v>
      </c>
      <c r="H1161" s="21">
        <f t="shared" si="56"/>
        <v>3.0024669545635472E-3</v>
      </c>
      <c r="I1161" s="30">
        <f t="shared" si="54"/>
        <v>3.0024669545635472E-3</v>
      </c>
      <c r="S1161" s="37">
        <v>1371.969971</v>
      </c>
      <c r="T1161" s="30">
        <f t="shared" si="55"/>
        <v>3.6730201552113684E-3</v>
      </c>
    </row>
    <row r="1162" spans="1:20">
      <c r="A1162" s="14">
        <v>42565</v>
      </c>
      <c r="B1162" s="13">
        <v>167.14999399999999</v>
      </c>
      <c r="C1162" s="13">
        <v>168</v>
      </c>
      <c r="D1162" s="13">
        <v>166.279999</v>
      </c>
      <c r="E1162" s="13">
        <v>166.94000199999999</v>
      </c>
      <c r="F1162" s="13">
        <v>2150100</v>
      </c>
      <c r="G1162" s="13">
        <v>165.98161999999999</v>
      </c>
      <c r="H1162" s="21">
        <f t="shared" si="56"/>
        <v>9.5890910220819371E-4</v>
      </c>
      <c r="I1162" s="30">
        <f t="shared" si="54"/>
        <v>9.5890910220819371E-4</v>
      </c>
      <c r="S1162" s="37">
        <v>1366.9399410000001</v>
      </c>
      <c r="T1162" s="30">
        <f t="shared" si="55"/>
        <v>-8.4431131847278185E-3</v>
      </c>
    </row>
    <row r="1163" spans="1:20">
      <c r="A1163" s="14">
        <v>42566</v>
      </c>
      <c r="B1163" s="13">
        <v>167.44000199999999</v>
      </c>
      <c r="C1163" s="13">
        <v>167.44000199999999</v>
      </c>
      <c r="D1163" s="13">
        <v>165.60000600000001</v>
      </c>
      <c r="E1163" s="13">
        <v>166.41000399999999</v>
      </c>
      <c r="F1163" s="13">
        <v>1962300</v>
      </c>
      <c r="G1163" s="13">
        <v>165.45466400000001</v>
      </c>
      <c r="H1163" s="21">
        <f t="shared" si="56"/>
        <v>-3.1798355790146502E-3</v>
      </c>
      <c r="I1163" s="30">
        <f t="shared" si="54"/>
        <v>-3.1798355790146502E-3</v>
      </c>
      <c r="S1163" s="37">
        <v>1378.530029</v>
      </c>
      <c r="T1163" s="30">
        <f t="shared" si="55"/>
        <v>1.1685823662640762E-3</v>
      </c>
    </row>
    <row r="1164" spans="1:20">
      <c r="A1164" s="14">
        <v>42569</v>
      </c>
      <c r="B1164" s="13">
        <v>166.55999800000001</v>
      </c>
      <c r="C1164" s="13">
        <v>167.86000100000001</v>
      </c>
      <c r="D1164" s="13">
        <v>165.91999799999999</v>
      </c>
      <c r="E1164" s="13">
        <v>167.509995</v>
      </c>
      <c r="F1164" s="13">
        <v>1993800</v>
      </c>
      <c r="G1164" s="13">
        <v>166.54834</v>
      </c>
      <c r="H1164" s="21">
        <f t="shared" si="56"/>
        <v>6.5883738574038179E-3</v>
      </c>
      <c r="I1164" s="30">
        <f t="shared" si="54"/>
        <v>6.5883738574038179E-3</v>
      </c>
      <c r="S1164" s="37">
        <v>1376.920044</v>
      </c>
      <c r="T1164" s="30">
        <f t="shared" si="55"/>
        <v>-5.9520756912950466E-3</v>
      </c>
    </row>
    <row r="1165" spans="1:20">
      <c r="A1165" s="14">
        <v>42570</v>
      </c>
      <c r="B1165" s="13">
        <v>167.5</v>
      </c>
      <c r="C1165" s="13">
        <v>168.55999800000001</v>
      </c>
      <c r="D1165" s="13">
        <v>167.38999899999999</v>
      </c>
      <c r="E1165" s="13">
        <v>168.11999499999999</v>
      </c>
      <c r="F1165" s="13">
        <v>1487800</v>
      </c>
      <c r="G1165" s="13">
        <v>167.15483800000001</v>
      </c>
      <c r="H1165" s="21">
        <f t="shared" si="56"/>
        <v>3.6349588963216998E-3</v>
      </c>
      <c r="I1165" s="30">
        <f t="shared" si="54"/>
        <v>3.6349588963216998E-3</v>
      </c>
      <c r="S1165" s="37">
        <v>1385.1400149999999</v>
      </c>
      <c r="T1165" s="30">
        <f t="shared" si="55"/>
        <v>-4.0635332944765944E-3</v>
      </c>
    </row>
    <row r="1166" spans="1:20">
      <c r="A1166" s="14">
        <v>42571</v>
      </c>
      <c r="B1166" s="13">
        <v>168.25</v>
      </c>
      <c r="C1166" s="13">
        <v>168.259995</v>
      </c>
      <c r="D1166" s="13">
        <v>166.949997</v>
      </c>
      <c r="E1166" s="13">
        <v>168.03999300000001</v>
      </c>
      <c r="F1166" s="13">
        <v>1336900</v>
      </c>
      <c r="G1166" s="13">
        <v>167.07529600000001</v>
      </c>
      <c r="H1166" s="21">
        <f t="shared" si="56"/>
        <v>-4.7597145445706139E-4</v>
      </c>
      <c r="I1166" s="30">
        <f t="shared" si="54"/>
        <v>-4.7597145445706139E-4</v>
      </c>
      <c r="S1166" s="37">
        <v>1390.780029</v>
      </c>
      <c r="T1166" s="30">
        <f t="shared" si="55"/>
        <v>1.5367979155556181E-2</v>
      </c>
    </row>
    <row r="1167" spans="1:20">
      <c r="A1167" s="14">
        <v>42572</v>
      </c>
      <c r="B1167" s="13">
        <v>167.429993</v>
      </c>
      <c r="C1167" s="13">
        <v>167.75</v>
      </c>
      <c r="D1167" s="13">
        <v>166.300003</v>
      </c>
      <c r="E1167" s="13">
        <v>167.050003</v>
      </c>
      <c r="F1167" s="13">
        <v>1384600</v>
      </c>
      <c r="G1167" s="13">
        <v>166.09098900000001</v>
      </c>
      <c r="H1167" s="21">
        <f t="shared" si="56"/>
        <v>-5.9088203588937875E-3</v>
      </c>
      <c r="I1167" s="30">
        <f t="shared" si="54"/>
        <v>-5.9088203588937875E-3</v>
      </c>
      <c r="S1167" s="37">
        <v>1369.5699460000001</v>
      </c>
      <c r="T1167" s="30">
        <f t="shared" si="55"/>
        <v>-5.0372762227827148E-4</v>
      </c>
    </row>
    <row r="1168" spans="1:20">
      <c r="A1168" s="14">
        <v>42573</v>
      </c>
      <c r="B1168" s="13">
        <v>167.679993</v>
      </c>
      <c r="C1168" s="13">
        <v>167.699997</v>
      </c>
      <c r="D1168" s="13">
        <v>166.96000699999999</v>
      </c>
      <c r="E1168" s="13">
        <v>167.470001</v>
      </c>
      <c r="F1168" s="13">
        <v>1335100</v>
      </c>
      <c r="G1168" s="13">
        <v>166.50857600000001</v>
      </c>
      <c r="H1168" s="21">
        <f t="shared" si="56"/>
        <v>2.5110509054348043E-3</v>
      </c>
      <c r="I1168" s="30">
        <f t="shared" si="54"/>
        <v>2.5110509054348043E-3</v>
      </c>
      <c r="S1168" s="37">
        <v>1370.26001</v>
      </c>
      <c r="T1168" s="30">
        <f t="shared" si="55"/>
        <v>-1.2553466745689194E-2</v>
      </c>
    </row>
    <row r="1169" spans="1:20">
      <c r="A1169" s="14">
        <v>42576</v>
      </c>
      <c r="B1169" s="13">
        <v>167.16999799999999</v>
      </c>
      <c r="C1169" s="13">
        <v>168.199997</v>
      </c>
      <c r="D1169" s="13">
        <v>166.39999399999999</v>
      </c>
      <c r="E1169" s="13">
        <v>167.970001</v>
      </c>
      <c r="F1169" s="13">
        <v>1732200</v>
      </c>
      <c r="G1169" s="13">
        <v>167.00570500000001</v>
      </c>
      <c r="H1169" s="21">
        <f t="shared" si="56"/>
        <v>2.9811579083652237E-3</v>
      </c>
      <c r="I1169" s="30">
        <f t="shared" si="54"/>
        <v>2.9811579083652237E-3</v>
      </c>
      <c r="S1169" s="37">
        <v>1387.5699460000001</v>
      </c>
      <c r="T1169" s="30">
        <f t="shared" si="55"/>
        <v>1.3685314981989711E-2</v>
      </c>
    </row>
    <row r="1170" spans="1:20">
      <c r="A1170" s="14">
        <v>42577</v>
      </c>
      <c r="B1170" s="13">
        <v>167.60000600000001</v>
      </c>
      <c r="C1170" s="13">
        <v>168.820007</v>
      </c>
      <c r="D1170" s="13">
        <v>166.699997</v>
      </c>
      <c r="E1170" s="13">
        <v>167.570007</v>
      </c>
      <c r="F1170" s="13">
        <v>1593900</v>
      </c>
      <c r="G1170" s="13">
        <v>166.60800800000001</v>
      </c>
      <c r="H1170" s="21">
        <f t="shared" si="56"/>
        <v>-2.3841777054640582E-3</v>
      </c>
      <c r="I1170" s="30">
        <f t="shared" si="54"/>
        <v>-2.3841777054640582E-3</v>
      </c>
      <c r="S1170" s="37">
        <v>1368.709961</v>
      </c>
      <c r="T1170" s="30">
        <f t="shared" si="55"/>
        <v>7.421289713527038E-3</v>
      </c>
    </row>
    <row r="1171" spans="1:20">
      <c r="A1171" s="14">
        <v>42578</v>
      </c>
      <c r="B1171" s="13">
        <v>167.16000399999999</v>
      </c>
      <c r="C1171" s="13">
        <v>167.5</v>
      </c>
      <c r="D1171" s="13">
        <v>165.75</v>
      </c>
      <c r="E1171" s="13">
        <v>166.14999399999999</v>
      </c>
      <c r="F1171" s="13">
        <v>1440000</v>
      </c>
      <c r="G1171" s="13">
        <v>165.196147</v>
      </c>
      <c r="H1171" s="21">
        <f t="shared" si="56"/>
        <v>-8.5102582341065082E-3</v>
      </c>
      <c r="I1171" s="30">
        <f t="shared" si="54"/>
        <v>-8.5102582341065082E-3</v>
      </c>
      <c r="S1171" s="37">
        <v>1358.589966</v>
      </c>
      <c r="T1171" s="30">
        <f t="shared" si="55"/>
        <v>-1.722902502057664E-2</v>
      </c>
    </row>
    <row r="1172" spans="1:20">
      <c r="A1172" s="14">
        <v>42579</v>
      </c>
      <c r="B1172" s="13">
        <v>166.259995</v>
      </c>
      <c r="C1172" s="13">
        <v>166.86000100000001</v>
      </c>
      <c r="D1172" s="13">
        <v>165.800003</v>
      </c>
      <c r="E1172" s="13">
        <v>166.35000600000001</v>
      </c>
      <c r="F1172" s="13">
        <v>1866500</v>
      </c>
      <c r="G1172" s="13">
        <v>165.39501100000001</v>
      </c>
      <c r="H1172" s="21">
        <f t="shared" si="56"/>
        <v>1.203081323707928E-3</v>
      </c>
      <c r="I1172" s="30">
        <f t="shared" si="54"/>
        <v>1.203081323707928E-3</v>
      </c>
      <c r="S1172" s="37">
        <v>1382.1999510000001</v>
      </c>
      <c r="T1172" s="30">
        <f t="shared" si="55"/>
        <v>-1.1423438084775318E-2</v>
      </c>
    </row>
    <row r="1173" spans="1:20">
      <c r="A1173" s="14">
        <v>42580</v>
      </c>
      <c r="B1173" s="13">
        <v>166.63999899999999</v>
      </c>
      <c r="C1173" s="13">
        <v>167.679993</v>
      </c>
      <c r="D1173" s="13">
        <v>166.38000500000001</v>
      </c>
      <c r="E1173" s="13">
        <v>167.220001</v>
      </c>
      <c r="F1173" s="13">
        <v>1359700</v>
      </c>
      <c r="G1173" s="13">
        <v>166.26001099999999</v>
      </c>
      <c r="H1173" s="21">
        <f t="shared" si="56"/>
        <v>5.2162753703310673E-3</v>
      </c>
      <c r="I1173" s="30">
        <f t="shared" si="54"/>
        <v>5.2162753703310673E-3</v>
      </c>
      <c r="S1173" s="37">
        <v>1398.079956</v>
      </c>
      <c r="T1173" s="30">
        <f t="shared" si="55"/>
        <v>-6.2924023621356768E-4</v>
      </c>
    </row>
    <row r="1174" spans="1:20">
      <c r="A1174" s="14">
        <v>42583</v>
      </c>
      <c r="B1174" s="13">
        <v>167.14999399999999</v>
      </c>
      <c r="C1174" s="13">
        <v>168</v>
      </c>
      <c r="D1174" s="13">
        <v>166.89999399999999</v>
      </c>
      <c r="E1174" s="13">
        <v>167.55999800000001</v>
      </c>
      <c r="F1174" s="13">
        <v>986800</v>
      </c>
      <c r="G1174" s="13">
        <v>166.59805600000001</v>
      </c>
      <c r="H1174" s="21">
        <f t="shared" si="56"/>
        <v>2.0311667328222088E-3</v>
      </c>
      <c r="I1174" s="30">
        <f t="shared" si="54"/>
        <v>2.0311667328222088E-3</v>
      </c>
      <c r="S1174" s="37">
        <v>1398.959961</v>
      </c>
      <c r="T1174" s="30">
        <f t="shared" si="55"/>
        <v>-1.0254926890774988E-2</v>
      </c>
    </row>
    <row r="1175" spans="1:20">
      <c r="A1175" s="14">
        <v>42584</v>
      </c>
      <c r="B1175" s="13">
        <v>167.070007</v>
      </c>
      <c r="C1175" s="13">
        <v>167.53999300000001</v>
      </c>
      <c r="D1175" s="13">
        <v>164.58999600000001</v>
      </c>
      <c r="E1175" s="13">
        <v>166.5</v>
      </c>
      <c r="F1175" s="13">
        <v>2107300</v>
      </c>
      <c r="G1175" s="13">
        <v>165.54414299999999</v>
      </c>
      <c r="H1175" s="21">
        <f t="shared" si="56"/>
        <v>-6.3461766693588264E-3</v>
      </c>
      <c r="I1175" s="30">
        <f t="shared" si="54"/>
        <v>-6.3461766693588264E-3</v>
      </c>
      <c r="S1175" s="37">
        <v>1413.380005</v>
      </c>
      <c r="T1175" s="30">
        <f t="shared" si="55"/>
        <v>-3.9966116931843456E-3</v>
      </c>
    </row>
    <row r="1176" spans="1:20">
      <c r="A1176" s="14">
        <v>42585</v>
      </c>
      <c r="B1176" s="13">
        <v>165.91999799999999</v>
      </c>
      <c r="C1176" s="13">
        <v>166.33000200000001</v>
      </c>
      <c r="D1176" s="13">
        <v>165.10000600000001</v>
      </c>
      <c r="E1176" s="13">
        <v>166.11999499999999</v>
      </c>
      <c r="F1176" s="13">
        <v>1837100</v>
      </c>
      <c r="G1176" s="13">
        <v>165.16632000000001</v>
      </c>
      <c r="H1176" s="21">
        <f t="shared" si="56"/>
        <v>-2.2849181181168422E-3</v>
      </c>
      <c r="I1176" s="30">
        <f t="shared" si="54"/>
        <v>-2.2849181181168422E-3</v>
      </c>
      <c r="S1176" s="37">
        <v>1419.040039</v>
      </c>
      <c r="T1176" s="30">
        <f t="shared" si="55"/>
        <v>7.4766258661601226E-3</v>
      </c>
    </row>
    <row r="1177" spans="1:20">
      <c r="A1177" s="14">
        <v>42586</v>
      </c>
      <c r="B1177" s="13">
        <v>166.03999300000001</v>
      </c>
      <c r="C1177" s="13">
        <v>167.740005</v>
      </c>
      <c r="D1177" s="13">
        <v>165.88999899999999</v>
      </c>
      <c r="E1177" s="13">
        <v>166.550003</v>
      </c>
      <c r="F1177" s="13">
        <v>1638300</v>
      </c>
      <c r="G1177" s="13">
        <v>165.59385900000001</v>
      </c>
      <c r="H1177" s="21">
        <f t="shared" si="56"/>
        <v>2.585191720501959E-3</v>
      </c>
      <c r="I1177" s="30">
        <f t="shared" si="54"/>
        <v>2.585191720501959E-3</v>
      </c>
      <c r="S1177" s="37">
        <v>1408.469971</v>
      </c>
      <c r="T1177" s="30">
        <f t="shared" si="55"/>
        <v>3.6916140439576272E-3</v>
      </c>
    </row>
    <row r="1178" spans="1:20">
      <c r="A1178" s="14">
        <v>42587</v>
      </c>
      <c r="B1178" s="13">
        <v>166.86000100000001</v>
      </c>
      <c r="C1178" s="13">
        <v>168.33000200000001</v>
      </c>
      <c r="D1178" s="13">
        <v>166.08000200000001</v>
      </c>
      <c r="E1178" s="13">
        <v>167.699997</v>
      </c>
      <c r="F1178" s="13">
        <v>1526500</v>
      </c>
      <c r="G1178" s="13">
        <v>166.73725099999999</v>
      </c>
      <c r="H1178" s="21">
        <f t="shared" si="56"/>
        <v>6.8810681705052832E-3</v>
      </c>
      <c r="I1178" s="30">
        <f t="shared" si="54"/>
        <v>6.8810681705052832E-3</v>
      </c>
      <c r="S1178" s="37">
        <v>1403.280029</v>
      </c>
      <c r="T1178" s="30">
        <f t="shared" si="55"/>
        <v>-1.6092241104783904E-3</v>
      </c>
    </row>
    <row r="1179" spans="1:20">
      <c r="A1179" s="14">
        <v>42590</v>
      </c>
      <c r="B1179" s="13">
        <v>167.25</v>
      </c>
      <c r="C1179" s="13">
        <v>167.550003</v>
      </c>
      <c r="D1179" s="13">
        <v>166.470001</v>
      </c>
      <c r="E1179" s="13">
        <v>167.39999399999999</v>
      </c>
      <c r="F1179" s="13">
        <v>1294400</v>
      </c>
      <c r="G1179" s="13">
        <v>166.43897000000001</v>
      </c>
      <c r="H1179" s="21">
        <f t="shared" si="56"/>
        <v>-1.7905304213814009E-3</v>
      </c>
      <c r="I1179" s="30">
        <f t="shared" si="54"/>
        <v>-1.7905304213814009E-3</v>
      </c>
      <c r="S1179" s="37">
        <v>1405.540039</v>
      </c>
      <c r="T1179" s="30">
        <f t="shared" si="55"/>
        <v>-4.9537590596095138E-3</v>
      </c>
    </row>
    <row r="1180" spans="1:20">
      <c r="A1180" s="14">
        <v>42591</v>
      </c>
      <c r="B1180" s="13">
        <v>167.740005</v>
      </c>
      <c r="C1180" s="13">
        <v>168.60000600000001</v>
      </c>
      <c r="D1180" s="13">
        <v>166.88000500000001</v>
      </c>
      <c r="E1180" s="13">
        <v>167.86000100000001</v>
      </c>
      <c r="F1180" s="13">
        <v>1286700</v>
      </c>
      <c r="G1180" s="13">
        <v>166.89633599999999</v>
      </c>
      <c r="H1180" s="21">
        <f t="shared" si="56"/>
        <v>2.7441814820384075E-3</v>
      </c>
      <c r="I1180" s="30">
        <f t="shared" si="54"/>
        <v>2.7441814820384075E-3</v>
      </c>
      <c r="S1180" s="37">
        <v>1412.5200199999999</v>
      </c>
      <c r="T1180" s="30">
        <f t="shared" si="55"/>
        <v>-2.8207495878521307E-3</v>
      </c>
    </row>
    <row r="1181" spans="1:20">
      <c r="A1181" s="14">
        <v>42592</v>
      </c>
      <c r="B1181" s="13">
        <v>167.44000199999999</v>
      </c>
      <c r="C1181" s="13">
        <v>168.5</v>
      </c>
      <c r="D1181" s="13">
        <v>167.050003</v>
      </c>
      <c r="E1181" s="13">
        <v>168.28999300000001</v>
      </c>
      <c r="F1181" s="13">
        <v>1104300</v>
      </c>
      <c r="G1181" s="13">
        <v>167.77362400000001</v>
      </c>
      <c r="H1181" s="21">
        <f t="shared" si="56"/>
        <v>5.2427173889972927E-3</v>
      </c>
      <c r="I1181" s="30">
        <f t="shared" si="54"/>
        <v>5.2427173889972927E-3</v>
      </c>
      <c r="S1181" s="37">
        <v>1416.51001</v>
      </c>
      <c r="T1181" s="30">
        <f t="shared" si="55"/>
        <v>1.3790300381183415E-2</v>
      </c>
    </row>
    <row r="1182" spans="1:20">
      <c r="A1182" s="14">
        <v>42593</v>
      </c>
      <c r="B1182" s="13">
        <v>169.11000100000001</v>
      </c>
      <c r="C1182" s="13">
        <v>169.58999600000001</v>
      </c>
      <c r="D1182" s="13">
        <v>167.33000200000001</v>
      </c>
      <c r="E1182" s="13">
        <v>167.88000500000001</v>
      </c>
      <c r="F1182" s="13">
        <v>1497800</v>
      </c>
      <c r="G1182" s="13">
        <v>167.36489399999999</v>
      </c>
      <c r="H1182" s="21">
        <f t="shared" si="56"/>
        <v>-2.4391717495566402E-3</v>
      </c>
      <c r="I1182" s="30">
        <f t="shared" si="54"/>
        <v>-2.4391717495566402E-3</v>
      </c>
      <c r="S1182" s="37">
        <v>1397.1099850000001</v>
      </c>
      <c r="T1182" s="30">
        <f t="shared" si="55"/>
        <v>3.1040359690735629E-3</v>
      </c>
    </row>
    <row r="1183" spans="1:20">
      <c r="A1183" s="14">
        <v>42594</v>
      </c>
      <c r="B1183" s="13">
        <v>167.16000399999999</v>
      </c>
      <c r="C1183" s="13">
        <v>169.41000399999999</v>
      </c>
      <c r="D1183" s="13">
        <v>167.16000399999999</v>
      </c>
      <c r="E1183" s="13">
        <v>169.03999300000001</v>
      </c>
      <c r="F1183" s="13">
        <v>1399100</v>
      </c>
      <c r="G1183" s="13">
        <v>168.521323</v>
      </c>
      <c r="H1183" s="21">
        <f t="shared" si="56"/>
        <v>6.8858649793875661E-3</v>
      </c>
      <c r="I1183" s="30">
        <f t="shared" si="54"/>
        <v>6.8858649793875661E-3</v>
      </c>
      <c r="S1183" s="37">
        <v>1392.780029</v>
      </c>
      <c r="T1183" s="30">
        <f t="shared" si="55"/>
        <v>-7.2326346906493744E-3</v>
      </c>
    </row>
    <row r="1184" spans="1:20">
      <c r="A1184" s="14">
        <v>42597</v>
      </c>
      <c r="B1184" s="13">
        <v>169.03999300000001</v>
      </c>
      <c r="C1184" s="13">
        <v>169.270004</v>
      </c>
      <c r="D1184" s="13">
        <v>168.58999600000001</v>
      </c>
      <c r="E1184" s="13">
        <v>168.729996</v>
      </c>
      <c r="F1184" s="13">
        <v>918600</v>
      </c>
      <c r="G1184" s="13">
        <v>168.212277</v>
      </c>
      <c r="H1184" s="21">
        <f t="shared" si="56"/>
        <v>-1.8355524175262237E-3</v>
      </c>
      <c r="I1184" s="30">
        <f t="shared" si="54"/>
        <v>-1.8355524175262237E-3</v>
      </c>
      <c r="S1184" s="37">
        <v>1402.8900149999999</v>
      </c>
      <c r="T1184" s="30">
        <f t="shared" si="55"/>
        <v>-1.872949986681948E-3</v>
      </c>
    </row>
    <row r="1185" spans="1:20">
      <c r="A1185" s="14">
        <v>42598</v>
      </c>
      <c r="B1185" s="13">
        <v>167.88000500000001</v>
      </c>
      <c r="C1185" s="13">
        <v>168.800003</v>
      </c>
      <c r="D1185" s="13">
        <v>167.88000500000001</v>
      </c>
      <c r="E1185" s="13">
        <v>168.41000399999999</v>
      </c>
      <c r="F1185" s="13">
        <v>1023000</v>
      </c>
      <c r="G1185" s="13">
        <v>167.89326700000001</v>
      </c>
      <c r="H1185" s="21">
        <f t="shared" si="56"/>
        <v>-1.8982733340124917E-3</v>
      </c>
      <c r="I1185" s="30">
        <f t="shared" si="54"/>
        <v>-1.8982733340124917E-3</v>
      </c>
      <c r="S1185" s="37">
        <v>1405.5200199999999</v>
      </c>
      <c r="T1185" s="30">
        <f t="shared" si="55"/>
        <v>-3.0050284008838741E-3</v>
      </c>
    </row>
    <row r="1186" spans="1:20">
      <c r="A1186" s="14">
        <v>42599</v>
      </c>
      <c r="B1186" s="13">
        <v>167.449997</v>
      </c>
      <c r="C1186" s="13">
        <v>168.36000100000001</v>
      </c>
      <c r="D1186" s="13">
        <v>166.91999799999999</v>
      </c>
      <c r="E1186" s="13">
        <v>167.96000699999999</v>
      </c>
      <c r="F1186" s="13">
        <v>1382500</v>
      </c>
      <c r="G1186" s="13">
        <v>167.44465</v>
      </c>
      <c r="H1186" s="21">
        <f t="shared" si="56"/>
        <v>-2.6756131346392341E-3</v>
      </c>
      <c r="I1186" s="30">
        <f t="shared" si="54"/>
        <v>-2.6756131346392341E-3</v>
      </c>
      <c r="S1186" s="37">
        <v>1409.75</v>
      </c>
      <c r="T1186" s="30">
        <f t="shared" si="55"/>
        <v>3.9659714751247568E-3</v>
      </c>
    </row>
    <row r="1187" spans="1:20">
      <c r="A1187" s="14">
        <v>42600</v>
      </c>
      <c r="B1187" s="13">
        <v>168.41999799999999</v>
      </c>
      <c r="C1187" s="13">
        <v>168.71000699999999</v>
      </c>
      <c r="D1187" s="13">
        <v>167.199997</v>
      </c>
      <c r="E1187" s="13">
        <v>167.75</v>
      </c>
      <c r="F1187" s="13">
        <v>1353400</v>
      </c>
      <c r="G1187" s="13">
        <v>167.235288</v>
      </c>
      <c r="H1187" s="21">
        <f t="shared" si="56"/>
        <v>-1.251117880328187E-3</v>
      </c>
      <c r="I1187" s="30">
        <f t="shared" si="54"/>
        <v>-1.251117880328187E-3</v>
      </c>
      <c r="S1187" s="37">
        <v>1404.170044</v>
      </c>
      <c r="T1187" s="30">
        <f t="shared" si="55"/>
        <v>1.1187722204363244E-3</v>
      </c>
    </row>
    <row r="1188" spans="1:20">
      <c r="A1188" s="14">
        <v>42601</v>
      </c>
      <c r="B1188" s="13">
        <v>167.21000699999999</v>
      </c>
      <c r="C1188" s="13">
        <v>168.33000200000001</v>
      </c>
      <c r="D1188" s="13">
        <v>167.10000600000001</v>
      </c>
      <c r="E1188" s="13">
        <v>168.020004</v>
      </c>
      <c r="F1188" s="13">
        <v>1764800</v>
      </c>
      <c r="G1188" s="13">
        <v>167.50446400000001</v>
      </c>
      <c r="H1188" s="21">
        <f t="shared" si="56"/>
        <v>1.6082706425583032E-3</v>
      </c>
      <c r="I1188" s="30">
        <f t="shared" si="54"/>
        <v>1.6082706425583032E-3</v>
      </c>
      <c r="S1188" s="37">
        <v>1402.599976</v>
      </c>
      <c r="T1188" s="30">
        <f t="shared" si="55"/>
        <v>5.9494662096943049E-3</v>
      </c>
    </row>
    <row r="1189" spans="1:20">
      <c r="A1189" s="14">
        <v>42604</v>
      </c>
      <c r="B1189" s="13">
        <v>168.33999600000001</v>
      </c>
      <c r="C1189" s="13">
        <v>168.69000199999999</v>
      </c>
      <c r="D1189" s="13">
        <v>167.61999499999999</v>
      </c>
      <c r="E1189" s="13">
        <v>167.94000199999999</v>
      </c>
      <c r="F1189" s="13">
        <v>955000</v>
      </c>
      <c r="G1189" s="13">
        <v>167.42470700000001</v>
      </c>
      <c r="H1189" s="21">
        <f t="shared" si="56"/>
        <v>-4.7626189901252898E-4</v>
      </c>
      <c r="I1189" s="30">
        <f t="shared" si="54"/>
        <v>-4.7626189901252898E-4</v>
      </c>
      <c r="S1189" s="37">
        <v>1394.280029</v>
      </c>
      <c r="T1189" s="30">
        <f t="shared" si="55"/>
        <v>-1.1969781783957077E-3</v>
      </c>
    </row>
    <row r="1190" spans="1:20">
      <c r="A1190" s="14">
        <v>42605</v>
      </c>
      <c r="B1190" s="13">
        <v>168.08999600000001</v>
      </c>
      <c r="C1190" s="13">
        <v>168.449997</v>
      </c>
      <c r="D1190" s="13">
        <v>167.30999800000001</v>
      </c>
      <c r="E1190" s="13">
        <v>167.36000100000001</v>
      </c>
      <c r="F1190" s="13">
        <v>1003700</v>
      </c>
      <c r="G1190" s="13">
        <v>166.846485</v>
      </c>
      <c r="H1190" s="21">
        <f t="shared" si="56"/>
        <v>-3.459601608269009E-3</v>
      </c>
      <c r="I1190" s="30">
        <f t="shared" si="54"/>
        <v>-3.459601608269009E-3</v>
      </c>
      <c r="S1190" s="37">
        <v>1395.9499510000001</v>
      </c>
      <c r="T1190" s="30">
        <f t="shared" si="55"/>
        <v>1.7969132836255664E-2</v>
      </c>
    </row>
    <row r="1191" spans="1:20">
      <c r="A1191" s="14">
        <v>42606</v>
      </c>
      <c r="B1191" s="13">
        <v>167.13999899999999</v>
      </c>
      <c r="C1191" s="13">
        <v>167.88000500000001</v>
      </c>
      <c r="D1191" s="13">
        <v>166.759995</v>
      </c>
      <c r="E1191" s="13">
        <v>167.570007</v>
      </c>
      <c r="F1191" s="13">
        <v>1363800</v>
      </c>
      <c r="G1191" s="13">
        <v>167.055848</v>
      </c>
      <c r="H1191" s="21">
        <f t="shared" si="56"/>
        <v>1.2540375238239781E-3</v>
      </c>
      <c r="I1191" s="30">
        <f t="shared" si="54"/>
        <v>1.2540375238239781E-3</v>
      </c>
      <c r="S1191" s="37">
        <v>1371.089966</v>
      </c>
      <c r="T1191" s="30">
        <f t="shared" si="55"/>
        <v>1.6044800332657864E-4</v>
      </c>
    </row>
    <row r="1192" spans="1:20">
      <c r="A1192" s="14">
        <v>42607</v>
      </c>
      <c r="B1192" s="13">
        <v>167.199997</v>
      </c>
      <c r="C1192" s="13">
        <v>167.41000399999999</v>
      </c>
      <c r="D1192" s="13">
        <v>164.63999899999999</v>
      </c>
      <c r="E1192" s="13">
        <v>164.86000100000001</v>
      </c>
      <c r="F1192" s="13">
        <v>1817700</v>
      </c>
      <c r="G1192" s="13">
        <v>164.35415599999999</v>
      </c>
      <c r="H1192" s="21">
        <f t="shared" si="56"/>
        <v>-1.6304588386105295E-2</v>
      </c>
      <c r="I1192" s="30">
        <f t="shared" si="54"/>
        <v>-1.6304588386105295E-2</v>
      </c>
      <c r="S1192" s="37">
        <v>1370.869995</v>
      </c>
      <c r="T1192" s="30">
        <f t="shared" si="55"/>
        <v>3.6246730667990343E-3</v>
      </c>
    </row>
    <row r="1193" spans="1:20">
      <c r="A1193" s="14">
        <v>42608</v>
      </c>
      <c r="B1193" s="13">
        <v>165.38999899999999</v>
      </c>
      <c r="C1193" s="13">
        <v>165.64999399999999</v>
      </c>
      <c r="D1193" s="13">
        <v>163.470001</v>
      </c>
      <c r="E1193" s="13">
        <v>163.929993</v>
      </c>
      <c r="F1193" s="13">
        <v>2009900</v>
      </c>
      <c r="G1193" s="13">
        <v>163.42700199999999</v>
      </c>
      <c r="H1193" s="21">
        <f t="shared" si="56"/>
        <v>-5.6571675952360066E-3</v>
      </c>
      <c r="I1193" s="30">
        <f t="shared" si="54"/>
        <v>-5.6571675952360066E-3</v>
      </c>
      <c r="S1193" s="37">
        <v>1365.910034</v>
      </c>
      <c r="T1193" s="30">
        <f t="shared" si="55"/>
        <v>9.7700489565339787E-3</v>
      </c>
    </row>
    <row r="1194" spans="1:20">
      <c r="A1194" s="14">
        <v>42611</v>
      </c>
      <c r="B1194" s="13">
        <v>164.470001</v>
      </c>
      <c r="C1194" s="13">
        <v>164.83999600000001</v>
      </c>
      <c r="D1194" s="13">
        <v>163.39999399999999</v>
      </c>
      <c r="E1194" s="13">
        <v>163.979996</v>
      </c>
      <c r="F1194" s="13">
        <v>1819200</v>
      </c>
      <c r="G1194" s="13">
        <v>163.47685100000001</v>
      </c>
      <c r="H1194" s="21">
        <f t="shared" si="56"/>
        <v>3.049765240080642E-4</v>
      </c>
      <c r="I1194" s="30">
        <f t="shared" si="54"/>
        <v>3.049765240080642E-4</v>
      </c>
      <c r="S1194" s="37">
        <v>1352.630005</v>
      </c>
      <c r="T1194" s="30">
        <f t="shared" si="55"/>
        <v>6.8769220713346818E-3</v>
      </c>
    </row>
    <row r="1195" spans="1:20">
      <c r="A1195" s="14">
        <v>42612</v>
      </c>
      <c r="B1195" s="13">
        <v>164.070007</v>
      </c>
      <c r="C1195" s="13">
        <v>164.279999</v>
      </c>
      <c r="D1195" s="13">
        <v>161.740005</v>
      </c>
      <c r="E1195" s="13">
        <v>161.96000699999999</v>
      </c>
      <c r="F1195" s="13">
        <v>2010700</v>
      </c>
      <c r="G1195" s="13">
        <v>161.46306000000001</v>
      </c>
      <c r="H1195" s="21">
        <f t="shared" si="56"/>
        <v>-1.2395010365762456E-2</v>
      </c>
      <c r="I1195" s="30">
        <f t="shared" si="54"/>
        <v>-1.2395010365762456E-2</v>
      </c>
      <c r="S1195" s="37">
        <v>1343.3599850000001</v>
      </c>
      <c r="T1195" s="30">
        <f t="shared" si="55"/>
        <v>-1.5489506349164149E-2</v>
      </c>
    </row>
    <row r="1196" spans="1:20">
      <c r="A1196" s="14">
        <v>42613</v>
      </c>
      <c r="B1196" s="13">
        <v>161.86999499999999</v>
      </c>
      <c r="C1196" s="13">
        <v>162.570007</v>
      </c>
      <c r="D1196" s="13">
        <v>161.14999399999999</v>
      </c>
      <c r="E1196" s="13">
        <v>162.08999600000001</v>
      </c>
      <c r="F1196" s="13">
        <v>1933200</v>
      </c>
      <c r="G1196" s="13">
        <v>161.59265099999999</v>
      </c>
      <c r="H1196" s="21">
        <f t="shared" si="56"/>
        <v>8.0228271804804764E-4</v>
      </c>
      <c r="I1196" s="30">
        <f t="shared" si="54"/>
        <v>8.0228271804804764E-4</v>
      </c>
      <c r="S1196" s="37">
        <v>1364.329956</v>
      </c>
      <c r="T1196" s="30">
        <f t="shared" si="55"/>
        <v>-3.8772006284662321E-3</v>
      </c>
    </row>
    <row r="1197" spans="1:20">
      <c r="A1197" s="14">
        <v>42614</v>
      </c>
      <c r="B1197" s="13">
        <v>159</v>
      </c>
      <c r="C1197" s="13">
        <v>159</v>
      </c>
      <c r="D1197" s="13">
        <v>155.53999300000001</v>
      </c>
      <c r="E1197" s="13">
        <v>156.21000699999999</v>
      </c>
      <c r="F1197" s="13">
        <v>6038500</v>
      </c>
      <c r="G1197" s="13">
        <v>155.73070300000001</v>
      </c>
      <c r="H1197" s="21">
        <f t="shared" si="56"/>
        <v>-3.6950415847366136E-2</v>
      </c>
      <c r="I1197" s="30">
        <f t="shared" si="54"/>
        <v>-3.6950415847366136E-2</v>
      </c>
      <c r="S1197" s="37">
        <v>1369.630005</v>
      </c>
      <c r="T1197" s="30">
        <f t="shared" si="55"/>
        <v>-3.2510350730651405E-3</v>
      </c>
    </row>
    <row r="1198" spans="1:20">
      <c r="A1198" s="14">
        <v>42615</v>
      </c>
      <c r="B1198" s="13">
        <v>156.80999800000001</v>
      </c>
      <c r="C1198" s="13">
        <v>159.279999</v>
      </c>
      <c r="D1198" s="13">
        <v>156.800003</v>
      </c>
      <c r="E1198" s="13">
        <v>157.979996</v>
      </c>
      <c r="F1198" s="13">
        <v>2679000</v>
      </c>
      <c r="G1198" s="13">
        <v>157.495261</v>
      </c>
      <c r="H1198" s="21">
        <f t="shared" si="56"/>
        <v>1.1267116203725568E-2</v>
      </c>
      <c r="I1198" s="30">
        <f t="shared" si="54"/>
        <v>1.1267116203725568E-2</v>
      </c>
      <c r="S1198" s="37">
        <v>1374.089966</v>
      </c>
      <c r="T1198" s="30">
        <f t="shared" si="55"/>
        <v>6.1391564636395259E-3</v>
      </c>
    </row>
    <row r="1199" spans="1:20">
      <c r="A1199" s="14">
        <v>42619</v>
      </c>
      <c r="B1199" s="13">
        <v>158.13000500000001</v>
      </c>
      <c r="C1199" s="13">
        <v>158.14999399999999</v>
      </c>
      <c r="D1199" s="13">
        <v>156.020004</v>
      </c>
      <c r="E1199" s="13">
        <v>158.05999800000001</v>
      </c>
      <c r="F1199" s="13">
        <v>2716900</v>
      </c>
      <c r="G1199" s="13">
        <v>157.575018</v>
      </c>
      <c r="H1199" s="21">
        <f t="shared" si="56"/>
        <v>5.0628070636652355E-4</v>
      </c>
      <c r="I1199" s="30">
        <f t="shared" si="54"/>
        <v>5.0628070636652355E-4</v>
      </c>
      <c r="S1199" s="37">
        <v>1365.6800539999999</v>
      </c>
      <c r="T1199" s="30">
        <f t="shared" si="55"/>
        <v>-4.7482427559507661E-3</v>
      </c>
    </row>
    <row r="1200" spans="1:20">
      <c r="A1200" s="14">
        <v>42620</v>
      </c>
      <c r="B1200" s="13">
        <v>157.63999899999999</v>
      </c>
      <c r="C1200" s="13">
        <v>157.86999499999999</v>
      </c>
      <c r="D1200" s="13">
        <v>155.39999399999999</v>
      </c>
      <c r="E1200" s="13">
        <v>155.63999899999999</v>
      </c>
      <c r="F1200" s="13">
        <v>2984100</v>
      </c>
      <c r="G1200" s="13">
        <v>155.16244499999999</v>
      </c>
      <c r="H1200" s="21">
        <f t="shared" si="56"/>
        <v>-1.5429049255573367E-2</v>
      </c>
      <c r="I1200" s="30">
        <f t="shared" si="54"/>
        <v>-1.5429049255573367E-2</v>
      </c>
      <c r="S1200" s="37">
        <v>1372.1800539999999</v>
      </c>
      <c r="T1200" s="30">
        <f t="shared" si="55"/>
        <v>3.3507135715839884E-3</v>
      </c>
    </row>
    <row r="1201" spans="1:20">
      <c r="A1201" s="14">
        <v>42621</v>
      </c>
      <c r="B1201" s="13">
        <v>155.19000199999999</v>
      </c>
      <c r="C1201" s="13">
        <v>155.490005</v>
      </c>
      <c r="D1201" s="13">
        <v>152.94000199999999</v>
      </c>
      <c r="E1201" s="13">
        <v>153.470001</v>
      </c>
      <c r="F1201" s="13">
        <v>2993100</v>
      </c>
      <c r="G1201" s="13">
        <v>152.99910499999999</v>
      </c>
      <c r="H1201" s="21">
        <f t="shared" si="56"/>
        <v>-1.4040528672789019E-2</v>
      </c>
      <c r="I1201" s="30">
        <f t="shared" si="54"/>
        <v>-1.4040528672789019E-2</v>
      </c>
      <c r="S1201" s="37">
        <v>1367.589966</v>
      </c>
      <c r="T1201" s="30">
        <f t="shared" si="55"/>
        <v>1.353642854879183E-3</v>
      </c>
    </row>
    <row r="1202" spans="1:20">
      <c r="A1202" s="14">
        <v>42622</v>
      </c>
      <c r="B1202" s="13">
        <v>152.58999600000001</v>
      </c>
      <c r="C1202" s="13">
        <v>152.78999300000001</v>
      </c>
      <c r="D1202" s="13">
        <v>150.699997</v>
      </c>
      <c r="E1202" s="13">
        <v>150.699997</v>
      </c>
      <c r="F1202" s="13">
        <v>2993900</v>
      </c>
      <c r="G1202" s="13">
        <v>150.23759999999999</v>
      </c>
      <c r="H1202" s="21">
        <f t="shared" si="56"/>
        <v>-1.8214030810658029E-2</v>
      </c>
      <c r="I1202" s="30">
        <f t="shared" si="54"/>
        <v>-1.8214030810658029E-2</v>
      </c>
      <c r="S1202" s="37">
        <v>1365.73999</v>
      </c>
      <c r="T1202" s="30">
        <f t="shared" si="55"/>
        <v>1.6708409580589543E-3</v>
      </c>
    </row>
    <row r="1203" spans="1:20">
      <c r="A1203" s="14">
        <v>42625</v>
      </c>
      <c r="B1203" s="13">
        <v>150.5</v>
      </c>
      <c r="C1203" s="13">
        <v>151.990005</v>
      </c>
      <c r="D1203" s="13">
        <v>150.259995</v>
      </c>
      <c r="E1203" s="13">
        <v>151.69000199999999</v>
      </c>
      <c r="F1203" s="13">
        <v>2982400</v>
      </c>
      <c r="G1203" s="13">
        <v>151.224568</v>
      </c>
      <c r="H1203" s="21">
        <f t="shared" si="56"/>
        <v>6.5478964269083343E-3</v>
      </c>
      <c r="I1203" s="30">
        <f t="shared" si="54"/>
        <v>6.5478964269083343E-3</v>
      </c>
      <c r="S1203" s="37">
        <v>1363.459961</v>
      </c>
      <c r="T1203" s="30">
        <f t="shared" si="55"/>
        <v>4.2629033587965317E-3</v>
      </c>
    </row>
    <row r="1204" spans="1:20">
      <c r="A1204" s="14">
        <v>42626</v>
      </c>
      <c r="B1204" s="13">
        <v>151.179993</v>
      </c>
      <c r="C1204" s="13">
        <v>151.58000200000001</v>
      </c>
      <c r="D1204" s="13">
        <v>150.070007</v>
      </c>
      <c r="E1204" s="13">
        <v>150.740005</v>
      </c>
      <c r="F1204" s="13">
        <v>2148600</v>
      </c>
      <c r="G1204" s="13">
        <v>150.27748600000001</v>
      </c>
      <c r="H1204" s="21">
        <f t="shared" si="56"/>
        <v>-6.2824455254900224E-3</v>
      </c>
      <c r="I1204" s="30">
        <f t="shared" si="54"/>
        <v>-6.2824455254900224E-3</v>
      </c>
      <c r="S1204" s="37">
        <v>1357.660034</v>
      </c>
      <c r="T1204" s="30">
        <f t="shared" si="55"/>
        <v>-3.3456975903777483E-3</v>
      </c>
    </row>
    <row r="1205" spans="1:20">
      <c r="A1205" s="14">
        <v>42627</v>
      </c>
      <c r="B1205" s="13">
        <v>150.71000699999999</v>
      </c>
      <c r="C1205" s="13">
        <v>152.25</v>
      </c>
      <c r="D1205" s="13">
        <v>150.199997</v>
      </c>
      <c r="E1205" s="13">
        <v>150.69000199999999</v>
      </c>
      <c r="F1205" s="13">
        <v>2188900</v>
      </c>
      <c r="G1205" s="13">
        <v>150.22763599999999</v>
      </c>
      <c r="H1205" s="21">
        <f t="shared" si="56"/>
        <v>-3.3177471402487765E-4</v>
      </c>
      <c r="I1205" s="30">
        <f t="shared" si="54"/>
        <v>-3.3177471402487765E-4</v>
      </c>
      <c r="S1205" s="37">
        <v>1362.209961</v>
      </c>
      <c r="T1205" s="30">
        <f t="shared" si="55"/>
        <v>7.1966414793485541E-4</v>
      </c>
    </row>
    <row r="1206" spans="1:20">
      <c r="A1206" s="14">
        <v>42628</v>
      </c>
      <c r="B1206" s="13">
        <v>150.720001</v>
      </c>
      <c r="C1206" s="13">
        <v>152.970001</v>
      </c>
      <c r="D1206" s="13">
        <v>150.11000100000001</v>
      </c>
      <c r="E1206" s="13">
        <v>152.66999799999999</v>
      </c>
      <c r="F1206" s="13">
        <v>2284300</v>
      </c>
      <c r="G1206" s="13">
        <v>152.20155700000001</v>
      </c>
      <c r="H1206" s="21">
        <f t="shared" si="56"/>
        <v>1.3053958256979335E-2</v>
      </c>
      <c r="I1206" s="30">
        <f t="shared" si="54"/>
        <v>1.3053958256979335E-2</v>
      </c>
      <c r="S1206" s="37">
        <v>1361.2299800000001</v>
      </c>
      <c r="T1206" s="30">
        <f t="shared" si="55"/>
        <v>2.3461755846049363E-3</v>
      </c>
    </row>
    <row r="1207" spans="1:20">
      <c r="A1207" s="14">
        <v>42629</v>
      </c>
      <c r="B1207" s="13">
        <v>151.96000699999999</v>
      </c>
      <c r="C1207" s="13">
        <v>152.66000399999999</v>
      </c>
      <c r="D1207" s="13">
        <v>151.13999899999999</v>
      </c>
      <c r="E1207" s="13">
        <v>152.35000600000001</v>
      </c>
      <c r="F1207" s="13">
        <v>2842000</v>
      </c>
      <c r="G1207" s="13">
        <v>151.88254599999999</v>
      </c>
      <c r="H1207" s="21">
        <f t="shared" si="56"/>
        <v>-2.0981768786057357E-3</v>
      </c>
      <c r="I1207" s="30">
        <f t="shared" si="54"/>
        <v>-2.0981768786057357E-3</v>
      </c>
      <c r="S1207" s="37">
        <v>1358.040039</v>
      </c>
      <c r="T1207" s="30">
        <f t="shared" si="55"/>
        <v>1.096536613622677E-2</v>
      </c>
    </row>
    <row r="1208" spans="1:20">
      <c r="A1208" s="14">
        <v>42632</v>
      </c>
      <c r="B1208" s="13">
        <v>152.13000500000001</v>
      </c>
      <c r="C1208" s="13">
        <v>153.029999</v>
      </c>
      <c r="D1208" s="13">
        <v>151.60000600000001</v>
      </c>
      <c r="E1208" s="13">
        <v>151.78999300000001</v>
      </c>
      <c r="F1208" s="13">
        <v>1321300</v>
      </c>
      <c r="G1208" s="13">
        <v>151.324252</v>
      </c>
      <c r="H1208" s="21">
        <f t="shared" si="56"/>
        <v>-3.6825996951673264E-3</v>
      </c>
      <c r="I1208" s="30">
        <f t="shared" si="54"/>
        <v>-3.6825996951673264E-3</v>
      </c>
      <c r="S1208" s="37">
        <v>1343.2299800000001</v>
      </c>
      <c r="T1208" s="30">
        <f t="shared" si="55"/>
        <v>-5.3977478851888559E-3</v>
      </c>
    </row>
    <row r="1209" spans="1:20">
      <c r="A1209" s="14">
        <v>42633</v>
      </c>
      <c r="B1209" s="13">
        <v>152.429993</v>
      </c>
      <c r="C1209" s="13">
        <v>152.71000699999999</v>
      </c>
      <c r="D1209" s="13">
        <v>151.66999799999999</v>
      </c>
      <c r="E1209" s="13">
        <v>152.16999799999999</v>
      </c>
      <c r="F1209" s="13">
        <v>1396700</v>
      </c>
      <c r="G1209" s="13">
        <v>151.703091</v>
      </c>
      <c r="H1209" s="21">
        <f t="shared" si="56"/>
        <v>2.5003631264342084E-3</v>
      </c>
      <c r="I1209" s="30">
        <f t="shared" si="54"/>
        <v>2.5003631264342084E-3</v>
      </c>
      <c r="S1209" s="37">
        <v>1350.5</v>
      </c>
      <c r="T1209" s="30">
        <f t="shared" si="55"/>
        <v>-9.3996535069348723E-4</v>
      </c>
    </row>
    <row r="1210" spans="1:20">
      <c r="A1210" s="14">
        <v>42634</v>
      </c>
      <c r="B1210" s="13">
        <v>152.58999600000001</v>
      </c>
      <c r="C1210" s="13">
        <v>152.89999399999999</v>
      </c>
      <c r="D1210" s="13">
        <v>151.25</v>
      </c>
      <c r="E1210" s="13">
        <v>152.699997</v>
      </c>
      <c r="F1210" s="13">
        <v>1535100</v>
      </c>
      <c r="G1210" s="13">
        <v>152.23146299999999</v>
      </c>
      <c r="H1210" s="21">
        <f t="shared" si="56"/>
        <v>3.4768835943430787E-3</v>
      </c>
      <c r="I1210" s="30">
        <f t="shared" si="54"/>
        <v>3.4768835943430787E-3</v>
      </c>
      <c r="S1210" s="37">
        <v>1351.7700199999999</v>
      </c>
      <c r="T1210" s="30">
        <f t="shared" si="55"/>
        <v>6.777023411420619E-3</v>
      </c>
    </row>
    <row r="1211" spans="1:20">
      <c r="A1211" s="14">
        <v>42635</v>
      </c>
      <c r="B1211" s="13">
        <v>153.029999</v>
      </c>
      <c r="C1211" s="13">
        <v>154.279999</v>
      </c>
      <c r="D1211" s="13">
        <v>152.679993</v>
      </c>
      <c r="E1211" s="13">
        <v>153.14999399999999</v>
      </c>
      <c r="F1211" s="13">
        <v>2502200</v>
      </c>
      <c r="G1211" s="13">
        <v>152.68007900000001</v>
      </c>
      <c r="H1211" s="21">
        <f t="shared" si="56"/>
        <v>2.9425998161120271E-3</v>
      </c>
      <c r="I1211" s="30">
        <f t="shared" si="54"/>
        <v>2.9425998161120271E-3</v>
      </c>
      <c r="S1211" s="37">
        <v>1342.6400149999999</v>
      </c>
      <c r="T1211" s="30">
        <f t="shared" si="55"/>
        <v>-6.9101222546409163E-3</v>
      </c>
    </row>
    <row r="1212" spans="1:20">
      <c r="A1212" s="14">
        <v>42636</v>
      </c>
      <c r="B1212" s="13">
        <v>153.14999399999999</v>
      </c>
      <c r="C1212" s="13">
        <v>153.770004</v>
      </c>
      <c r="D1212" s="13">
        <v>152.16999799999999</v>
      </c>
      <c r="E1212" s="13">
        <v>152.529999</v>
      </c>
      <c r="F1212" s="13">
        <v>2282100</v>
      </c>
      <c r="G1212" s="13">
        <v>152.06198699999999</v>
      </c>
      <c r="H1212" s="21">
        <f t="shared" si="56"/>
        <v>-4.0564983737273481E-3</v>
      </c>
      <c r="I1212" s="30">
        <f t="shared" si="54"/>
        <v>-4.0564983737273481E-3</v>
      </c>
      <c r="S1212" s="37">
        <v>1351.9499510000001</v>
      </c>
      <c r="T1212" s="30">
        <f t="shared" si="55"/>
        <v>1.4730249524499133E-3</v>
      </c>
    </row>
    <row r="1213" spans="1:20">
      <c r="A1213" s="14">
        <v>42639</v>
      </c>
      <c r="B1213" s="13">
        <v>152.08000200000001</v>
      </c>
      <c r="C1213" s="13">
        <v>152.279999</v>
      </c>
      <c r="D1213" s="13">
        <v>151.009995</v>
      </c>
      <c r="E1213" s="13">
        <v>151.19000199999999</v>
      </c>
      <c r="F1213" s="13">
        <v>1862200</v>
      </c>
      <c r="G1213" s="13">
        <v>150.726102</v>
      </c>
      <c r="H1213" s="21">
        <f t="shared" si="56"/>
        <v>-8.8239512479068045E-3</v>
      </c>
      <c r="I1213" s="30">
        <f t="shared" si="54"/>
        <v>-8.8239512479068045E-3</v>
      </c>
      <c r="S1213" s="37">
        <v>1349.959961</v>
      </c>
      <c r="T1213" s="30">
        <f t="shared" si="55"/>
        <v>2.1578808520291556E-3</v>
      </c>
    </row>
    <row r="1214" spans="1:20">
      <c r="A1214" s="14">
        <v>42640</v>
      </c>
      <c r="B1214" s="13">
        <v>151.41999799999999</v>
      </c>
      <c r="C1214" s="13">
        <v>151.770004</v>
      </c>
      <c r="D1214" s="13">
        <v>150</v>
      </c>
      <c r="E1214" s="13">
        <v>150.449997</v>
      </c>
      <c r="F1214" s="13">
        <v>2569000</v>
      </c>
      <c r="G1214" s="13">
        <v>149.98836700000001</v>
      </c>
      <c r="H1214" s="21">
        <f t="shared" si="56"/>
        <v>-4.9065579218129504E-3</v>
      </c>
      <c r="I1214" s="30">
        <f t="shared" si="54"/>
        <v>-4.9065579218129504E-3</v>
      </c>
      <c r="S1214" s="37">
        <v>1347.0500489999999</v>
      </c>
      <c r="T1214" s="30">
        <f t="shared" si="55"/>
        <v>2.021337693743905E-3</v>
      </c>
    </row>
    <row r="1215" spans="1:20">
      <c r="A1215" s="14">
        <v>42641</v>
      </c>
      <c r="B1215" s="13">
        <v>150.60000600000001</v>
      </c>
      <c r="C1215" s="13">
        <v>150.66999799999999</v>
      </c>
      <c r="D1215" s="13">
        <v>148.94000199999999</v>
      </c>
      <c r="E1215" s="13">
        <v>149.41000399999999</v>
      </c>
      <c r="F1215" s="13">
        <v>2626300</v>
      </c>
      <c r="G1215" s="13">
        <v>148.95156499999999</v>
      </c>
      <c r="H1215" s="21">
        <f t="shared" si="56"/>
        <v>-6.9365517699090645E-3</v>
      </c>
      <c r="I1215" s="30">
        <f t="shared" si="54"/>
        <v>-6.9365517699090645E-3</v>
      </c>
      <c r="S1215" s="37">
        <v>1344.329956</v>
      </c>
      <c r="T1215" s="30">
        <f t="shared" si="55"/>
        <v>-4.2396374633528287E-4</v>
      </c>
    </row>
    <row r="1216" spans="1:20">
      <c r="A1216" s="14">
        <v>42642</v>
      </c>
      <c r="B1216" s="13">
        <v>149.19000199999999</v>
      </c>
      <c r="C1216" s="13">
        <v>149.69000199999999</v>
      </c>
      <c r="D1216" s="13">
        <v>147.199997</v>
      </c>
      <c r="E1216" s="13">
        <v>147.490005</v>
      </c>
      <c r="F1216" s="13">
        <v>4501300</v>
      </c>
      <c r="G1216" s="13">
        <v>147.03745799999999</v>
      </c>
      <c r="H1216" s="21">
        <f t="shared" si="56"/>
        <v>-1.2933815340497359E-2</v>
      </c>
      <c r="I1216" s="30">
        <f t="shared" si="54"/>
        <v>-1.2933815340497359E-2</v>
      </c>
      <c r="S1216" s="37">
        <v>1344.900024</v>
      </c>
      <c r="T1216" s="30">
        <f t="shared" si="55"/>
        <v>1.449972568738235E-2</v>
      </c>
    </row>
    <row r="1217" spans="1:26">
      <c r="A1217" s="14">
        <v>42643</v>
      </c>
      <c r="B1217" s="13">
        <v>151.78999300000001</v>
      </c>
      <c r="C1217" s="13">
        <v>154.85000600000001</v>
      </c>
      <c r="D1217" s="13">
        <v>151.60000600000001</v>
      </c>
      <c r="E1217" s="13">
        <v>152.509995</v>
      </c>
      <c r="F1217" s="13">
        <v>7318100</v>
      </c>
      <c r="G1217" s="13">
        <v>152.042044</v>
      </c>
      <c r="H1217" s="21">
        <f t="shared" si="56"/>
        <v>3.3469717216150663E-2</v>
      </c>
      <c r="I1217" s="30">
        <f t="shared" si="54"/>
        <v>3.3469717216150663E-2</v>
      </c>
      <c r="S1217" s="37">
        <v>1325.540039</v>
      </c>
      <c r="T1217" s="30">
        <f t="shared" si="55"/>
        <v>1.0945476478100317E-3</v>
      </c>
    </row>
    <row r="1218" spans="1:26">
      <c r="A1218" s="14">
        <v>42646</v>
      </c>
      <c r="B1218" s="13">
        <v>152.220001</v>
      </c>
      <c r="C1218" s="13">
        <v>152.25</v>
      </c>
      <c r="D1218" s="13">
        <v>150.320007</v>
      </c>
      <c r="E1218" s="13">
        <v>151.009995</v>
      </c>
      <c r="F1218" s="13">
        <v>3197100</v>
      </c>
      <c r="G1218" s="13">
        <v>150.54664600000001</v>
      </c>
      <c r="H1218" s="21">
        <f t="shared" si="56"/>
        <v>-9.8841114945267244E-3</v>
      </c>
      <c r="I1218" s="30">
        <f t="shared" ref="I1218:I1259" si="57">H1218</f>
        <v>-9.8841114945267244E-3</v>
      </c>
      <c r="S1218" s="37">
        <v>1324.089966</v>
      </c>
      <c r="T1218" s="30">
        <f t="shared" si="55"/>
        <v>8.8602377468863999E-3</v>
      </c>
    </row>
    <row r="1219" spans="1:26">
      <c r="A1219" s="14">
        <v>42647</v>
      </c>
      <c r="B1219" s="13">
        <v>151.470001</v>
      </c>
      <c r="C1219" s="13">
        <v>151.61999499999999</v>
      </c>
      <c r="D1219" s="13">
        <v>149.490005</v>
      </c>
      <c r="E1219" s="13">
        <v>150.479996</v>
      </c>
      <c r="F1219" s="13">
        <v>2840500</v>
      </c>
      <c r="G1219" s="13">
        <v>150.01827399999999</v>
      </c>
      <c r="H1219" s="21">
        <f t="shared" si="56"/>
        <v>-3.515863024068065E-3</v>
      </c>
      <c r="I1219" s="30">
        <f t="shared" si="57"/>
        <v>-3.515863024068065E-3</v>
      </c>
      <c r="S1219" s="37">
        <v>1312.410034</v>
      </c>
      <c r="T1219" s="30">
        <f t="shared" ref="T1219:T1258" si="58">LN(S1219/S1220)</f>
        <v>-4.5705144349420662E-4</v>
      </c>
    </row>
    <row r="1220" spans="1:26">
      <c r="A1220" s="14">
        <v>42648</v>
      </c>
      <c r="B1220" s="13">
        <v>150.63000500000001</v>
      </c>
      <c r="C1220" s="13">
        <v>150.91999799999999</v>
      </c>
      <c r="D1220" s="13">
        <v>149.83000200000001</v>
      </c>
      <c r="E1220" s="13">
        <v>149.979996</v>
      </c>
      <c r="F1220" s="13">
        <v>2377700</v>
      </c>
      <c r="G1220" s="13">
        <v>149.51980800000001</v>
      </c>
      <c r="H1220" s="21">
        <f t="shared" ref="H1220:H1259" si="59">LN(G1220/G1219)</f>
        <v>-3.3282343053229191E-3</v>
      </c>
      <c r="I1220" s="30">
        <f t="shared" si="57"/>
        <v>-3.3282343053229191E-3</v>
      </c>
      <c r="S1220" s="37">
        <v>1313.01001</v>
      </c>
      <c r="T1220" s="30">
        <f t="shared" si="58"/>
        <v>-2.5253088662979617E-3</v>
      </c>
    </row>
    <row r="1221" spans="1:26">
      <c r="A1221" s="14">
        <v>42649</v>
      </c>
      <c r="B1221" s="13">
        <v>150.229996</v>
      </c>
      <c r="C1221" s="13">
        <v>150.63999899999999</v>
      </c>
      <c r="D1221" s="13">
        <v>149</v>
      </c>
      <c r="E1221" s="13">
        <v>149.470001</v>
      </c>
      <c r="F1221" s="13">
        <v>2465500</v>
      </c>
      <c r="G1221" s="13">
        <v>149.01137800000001</v>
      </c>
      <c r="H1221" s="21">
        <f t="shared" si="59"/>
        <v>-3.4062135912280608E-3</v>
      </c>
      <c r="I1221" s="30">
        <f t="shared" si="57"/>
        <v>-3.4062135912280608E-3</v>
      </c>
      <c r="S1221" s="37">
        <v>1316.329956</v>
      </c>
      <c r="T1221" s="30">
        <f t="shared" si="58"/>
        <v>-1.5941478060837427E-3</v>
      </c>
    </row>
    <row r="1222" spans="1:26">
      <c r="A1222" s="14">
        <v>42650</v>
      </c>
      <c r="B1222" s="13">
        <v>149.770004</v>
      </c>
      <c r="C1222" s="13">
        <v>150.19000199999999</v>
      </c>
      <c r="D1222" s="13">
        <v>148.78999300000001</v>
      </c>
      <c r="E1222" s="13">
        <v>149.990005</v>
      </c>
      <c r="F1222" s="13">
        <v>2282100</v>
      </c>
      <c r="G1222" s="13">
        <v>149.529787</v>
      </c>
      <c r="H1222" s="21">
        <f t="shared" si="59"/>
        <v>3.4729516853136146E-3</v>
      </c>
      <c r="I1222" s="30">
        <f t="shared" si="57"/>
        <v>3.4729516853136146E-3</v>
      </c>
      <c r="S1222" s="37">
        <v>1318.4300539999999</v>
      </c>
      <c r="T1222" s="30">
        <f t="shared" si="58"/>
        <v>-5.7705083751002249E-3</v>
      </c>
    </row>
    <row r="1223" spans="1:26">
      <c r="A1223" s="14">
        <v>42653</v>
      </c>
      <c r="B1223" s="13">
        <v>150.35000600000001</v>
      </c>
      <c r="C1223" s="13">
        <v>150.85000600000001</v>
      </c>
      <c r="D1223" s="13">
        <v>149.75</v>
      </c>
      <c r="E1223" s="13">
        <v>150.279999</v>
      </c>
      <c r="F1223" s="13">
        <v>1587700</v>
      </c>
      <c r="G1223" s="13">
        <v>149.81889000000001</v>
      </c>
      <c r="H1223" s="21">
        <f t="shared" si="59"/>
        <v>1.9315474702027169E-3</v>
      </c>
      <c r="I1223" s="30">
        <f t="shared" si="57"/>
        <v>1.9315474702027169E-3</v>
      </c>
      <c r="S1223" s="37">
        <v>1326.0600589999999</v>
      </c>
      <c r="T1223" s="30">
        <f t="shared" si="58"/>
        <v>8.6416953385148598E-3</v>
      </c>
    </row>
    <row r="1224" spans="1:26">
      <c r="A1224" s="14">
        <v>42654</v>
      </c>
      <c r="B1224" s="13">
        <v>149.66999799999999</v>
      </c>
      <c r="C1224" s="13">
        <v>151.13999899999999</v>
      </c>
      <c r="D1224" s="13">
        <v>149.509995</v>
      </c>
      <c r="E1224" s="13">
        <v>151.009995</v>
      </c>
      <c r="F1224" s="13">
        <v>2596800</v>
      </c>
      <c r="G1224" s="13">
        <v>150.54664600000001</v>
      </c>
      <c r="H1224" s="21">
        <f t="shared" si="59"/>
        <v>4.8458117651026594E-3</v>
      </c>
      <c r="I1224" s="30">
        <f t="shared" si="57"/>
        <v>4.8458117651026594E-3</v>
      </c>
      <c r="S1224" s="37">
        <v>1314.650024</v>
      </c>
      <c r="T1224" s="30">
        <f t="shared" si="58"/>
        <v>-1.0263441401837825E-3</v>
      </c>
    </row>
    <row r="1225" spans="1:26">
      <c r="A1225" s="14">
        <v>42655</v>
      </c>
      <c r="B1225" s="13">
        <v>150.970001</v>
      </c>
      <c r="C1225" s="13">
        <v>151.490005</v>
      </c>
      <c r="D1225" s="13">
        <v>150.38999899999999</v>
      </c>
      <c r="E1225" s="13">
        <v>150.46000699999999</v>
      </c>
      <c r="F1225" s="13">
        <v>1664500</v>
      </c>
      <c r="G1225" s="13">
        <v>149.998346</v>
      </c>
      <c r="H1225" s="21">
        <f t="shared" si="59"/>
        <v>-3.64870899792983E-3</v>
      </c>
      <c r="I1225" s="30">
        <f t="shared" si="57"/>
        <v>-3.64870899792983E-3</v>
      </c>
      <c r="S1225" s="37">
        <v>1316</v>
      </c>
      <c r="T1225" s="30">
        <f t="shared" si="58"/>
        <v>4.7123183295080719E-4</v>
      </c>
    </row>
    <row r="1226" spans="1:26">
      <c r="A1226" s="14">
        <v>42656</v>
      </c>
      <c r="B1226" s="13">
        <v>149.929993</v>
      </c>
      <c r="C1226" s="13">
        <v>151.33999600000001</v>
      </c>
      <c r="D1226" s="13">
        <v>149.720001</v>
      </c>
      <c r="E1226" s="13">
        <v>150.220001</v>
      </c>
      <c r="F1226" s="13">
        <v>1795300</v>
      </c>
      <c r="G1226" s="13">
        <v>149.75907699999999</v>
      </c>
      <c r="H1226" s="21">
        <f t="shared" si="59"/>
        <v>-1.596417852950035E-3</v>
      </c>
      <c r="I1226" s="30">
        <f t="shared" si="57"/>
        <v>-1.596417852950035E-3</v>
      </c>
      <c r="S1226" s="37">
        <v>1315.380005</v>
      </c>
      <c r="T1226" s="30">
        <f t="shared" si="58"/>
        <v>6.6923588237600517E-4</v>
      </c>
    </row>
    <row r="1227" spans="1:26">
      <c r="A1227" s="14">
        <v>42657</v>
      </c>
      <c r="B1227" s="13">
        <v>150.179993</v>
      </c>
      <c r="C1227" s="13">
        <v>151</v>
      </c>
      <c r="D1227" s="13">
        <v>149.279999</v>
      </c>
      <c r="E1227" s="13">
        <v>150.14999399999999</v>
      </c>
      <c r="F1227" s="13">
        <v>1745000</v>
      </c>
      <c r="G1227" s="13">
        <v>149.68928399999999</v>
      </c>
      <c r="H1227" s="21">
        <f t="shared" si="59"/>
        <v>-4.6614381879205247E-4</v>
      </c>
      <c r="I1227" s="30">
        <f t="shared" si="57"/>
        <v>-4.6614381879205247E-4</v>
      </c>
      <c r="S1227" s="37">
        <v>1314.5</v>
      </c>
      <c r="T1227" s="30">
        <f t="shared" si="58"/>
        <v>4.9265017650254083E-3</v>
      </c>
    </row>
    <row r="1228" spans="1:26">
      <c r="A1228" s="14">
        <v>42660</v>
      </c>
      <c r="B1228" s="13">
        <v>150.08000200000001</v>
      </c>
      <c r="C1228" s="13">
        <v>150.199997</v>
      </c>
      <c r="D1228" s="13">
        <v>148.63000500000001</v>
      </c>
      <c r="E1228" s="13">
        <v>148.699997</v>
      </c>
      <c r="F1228" s="13">
        <v>1988400</v>
      </c>
      <c r="G1228" s="13">
        <v>148.24373700000001</v>
      </c>
      <c r="H1228" s="21">
        <f t="shared" si="59"/>
        <v>-9.7039149173475826E-3</v>
      </c>
      <c r="I1228" s="30">
        <f t="shared" si="57"/>
        <v>-9.7039149173475826E-3</v>
      </c>
      <c r="S1228" s="37">
        <v>1308.040039</v>
      </c>
      <c r="T1228" s="30">
        <f t="shared" si="58"/>
        <v>1.1046689040167881E-2</v>
      </c>
    </row>
    <row r="1229" spans="1:26">
      <c r="A1229" s="14">
        <v>42661</v>
      </c>
      <c r="B1229" s="13">
        <v>149.509995</v>
      </c>
      <c r="C1229" s="13">
        <v>149.61999499999999</v>
      </c>
      <c r="D1229" s="13">
        <v>148.41000399999999</v>
      </c>
      <c r="E1229" s="13">
        <v>149.11000100000001</v>
      </c>
      <c r="F1229" s="13">
        <v>1847800</v>
      </c>
      <c r="G1229" s="13">
        <v>148.65248199999999</v>
      </c>
      <c r="H1229" s="21">
        <f t="shared" si="59"/>
        <v>2.7534554641277386E-3</v>
      </c>
      <c r="I1229" s="30">
        <f t="shared" si="57"/>
        <v>2.7534554641277386E-3</v>
      </c>
      <c r="S1229" s="37">
        <v>1293.670044</v>
      </c>
      <c r="T1229" s="30">
        <f t="shared" si="58"/>
        <v>3.5466576710562565E-3</v>
      </c>
    </row>
    <row r="1230" spans="1:26">
      <c r="A1230" s="14">
        <v>42662</v>
      </c>
      <c r="B1230" s="13">
        <v>150.699997</v>
      </c>
      <c r="C1230" s="13">
        <v>151.320007</v>
      </c>
      <c r="D1230" s="13">
        <v>149.30999800000001</v>
      </c>
      <c r="E1230" s="13">
        <v>149.449997</v>
      </c>
      <c r="F1230" s="13">
        <v>1812000</v>
      </c>
      <c r="G1230" s="13">
        <v>148.991435</v>
      </c>
      <c r="H1230" s="21">
        <f t="shared" si="59"/>
        <v>2.2775748279259701E-3</v>
      </c>
      <c r="I1230" s="30">
        <f t="shared" si="57"/>
        <v>2.2775748279259701E-3</v>
      </c>
      <c r="S1230" s="37">
        <v>1289.089966</v>
      </c>
      <c r="T1230" s="30">
        <f t="shared" si="58"/>
        <v>-4.9602043084784322E-3</v>
      </c>
    </row>
    <row r="1231" spans="1:26" ht="15.75" thickBot="1">
      <c r="A1231" s="14">
        <v>42663</v>
      </c>
      <c r="B1231" s="13">
        <v>149.85000600000001</v>
      </c>
      <c r="C1231" s="13">
        <v>150.779999</v>
      </c>
      <c r="D1231" s="13">
        <v>149.60000600000001</v>
      </c>
      <c r="E1231" s="13">
        <v>150.03999300000001</v>
      </c>
      <c r="F1231" s="13">
        <v>2251200</v>
      </c>
      <c r="G1231" s="13">
        <v>149.579621</v>
      </c>
      <c r="H1231" s="21">
        <f t="shared" si="59"/>
        <v>3.9400119273545744E-3</v>
      </c>
      <c r="I1231" s="30">
        <f t="shared" si="57"/>
        <v>3.9400119273545744E-3</v>
      </c>
      <c r="S1231" s="37">
        <v>1295.5</v>
      </c>
      <c r="T1231" s="30">
        <f t="shared" si="58"/>
        <v>2.3338831012438607E-3</v>
      </c>
    </row>
    <row r="1232" spans="1:26">
      <c r="A1232" s="14">
        <v>42664</v>
      </c>
      <c r="B1232" s="13">
        <v>149.509995</v>
      </c>
      <c r="C1232" s="13">
        <v>150.28999300000001</v>
      </c>
      <c r="D1232" s="13">
        <v>148.5</v>
      </c>
      <c r="E1232" s="13">
        <v>148.970001</v>
      </c>
      <c r="F1232" s="13">
        <v>2188000</v>
      </c>
      <c r="G1232" s="13">
        <v>148.512912</v>
      </c>
      <c r="H1232" s="21">
        <f t="shared" si="59"/>
        <v>-7.1569290412979185E-3</v>
      </c>
      <c r="I1232" s="30">
        <f t="shared" si="57"/>
        <v>-7.1569290412979185E-3</v>
      </c>
      <c r="S1232" s="37">
        <v>1292.4799800000001</v>
      </c>
      <c r="T1232" s="30">
        <f t="shared" si="58"/>
        <v>3.09549024282574E-4</v>
      </c>
      <c r="Y1232" s="49"/>
      <c r="Z1232" s="49"/>
    </row>
    <row r="1233" spans="1:26">
      <c r="A1233" s="14">
        <v>42667</v>
      </c>
      <c r="B1233" s="13">
        <v>149.35000600000001</v>
      </c>
      <c r="C1233" s="13">
        <v>152.320007</v>
      </c>
      <c r="D1233" s="13">
        <v>149.28999300000001</v>
      </c>
      <c r="E1233" s="13">
        <v>152.11999499999999</v>
      </c>
      <c r="F1233" s="13">
        <v>2432800</v>
      </c>
      <c r="G1233" s="13">
        <v>151.65324100000001</v>
      </c>
      <c r="H1233" s="21">
        <f t="shared" si="59"/>
        <v>2.0924701527700148E-2</v>
      </c>
      <c r="I1233" s="30">
        <f t="shared" si="57"/>
        <v>2.0924701527700148E-2</v>
      </c>
      <c r="S1233" s="37">
        <v>1292.079956</v>
      </c>
      <c r="T1233" s="30">
        <f t="shared" si="58"/>
        <v>8.8465237049391698E-3</v>
      </c>
      <c r="Y1233" s="47"/>
      <c r="Z1233" s="47"/>
    </row>
    <row r="1234" spans="1:26">
      <c r="A1234" s="14">
        <v>42668</v>
      </c>
      <c r="B1234" s="13">
        <v>149.89999399999999</v>
      </c>
      <c r="C1234" s="13">
        <v>151.970001</v>
      </c>
      <c r="D1234" s="13">
        <v>149.89999399999999</v>
      </c>
      <c r="E1234" s="13">
        <v>150.990005</v>
      </c>
      <c r="F1234" s="13">
        <v>2060600</v>
      </c>
      <c r="G1234" s="13">
        <v>150.52671900000001</v>
      </c>
      <c r="H1234" s="21">
        <f t="shared" si="59"/>
        <v>-7.4560021703167561E-3</v>
      </c>
      <c r="I1234" s="30">
        <f t="shared" si="57"/>
        <v>-7.4560021703167561E-3</v>
      </c>
      <c r="S1234" s="37">
        <v>1280.6999510000001</v>
      </c>
      <c r="T1234" s="30">
        <f t="shared" si="58"/>
        <v>2.2590439104781031E-3</v>
      </c>
      <c r="Y1234" s="47"/>
      <c r="Z1234" s="47"/>
    </row>
    <row r="1235" spans="1:26">
      <c r="A1235" s="14">
        <v>42669</v>
      </c>
      <c r="B1235" s="13">
        <v>150.35000600000001</v>
      </c>
      <c r="C1235" s="13">
        <v>151.41000399999999</v>
      </c>
      <c r="D1235" s="13">
        <v>150.279999</v>
      </c>
      <c r="E1235" s="13">
        <v>150.979996</v>
      </c>
      <c r="F1235" s="13">
        <v>2246100</v>
      </c>
      <c r="G1235" s="13">
        <v>150.51674</v>
      </c>
      <c r="H1235" s="21">
        <f t="shared" si="59"/>
        <v>-6.6296075900930821E-5</v>
      </c>
      <c r="I1235" s="30">
        <f t="shared" si="57"/>
        <v>-6.6296075900930821E-5</v>
      </c>
      <c r="S1235" s="37">
        <v>1277.8100589999999</v>
      </c>
      <c r="T1235" s="30">
        <f t="shared" si="58"/>
        <v>-2.5401850017326196E-3</v>
      </c>
      <c r="Y1235" s="47"/>
      <c r="Z1235" s="47"/>
    </row>
    <row r="1236" spans="1:26">
      <c r="A1236" s="14">
        <v>42670</v>
      </c>
      <c r="B1236" s="13">
        <v>150.83000200000001</v>
      </c>
      <c r="C1236" s="13">
        <v>151.46000699999999</v>
      </c>
      <c r="D1236" s="13">
        <v>149.820007</v>
      </c>
      <c r="E1236" s="13">
        <v>150.86000100000001</v>
      </c>
      <c r="F1236" s="13">
        <v>1993500</v>
      </c>
      <c r="G1236" s="13">
        <v>150.39711299999999</v>
      </c>
      <c r="H1236" s="21">
        <f t="shared" si="59"/>
        <v>-7.9509138651765279E-4</v>
      </c>
      <c r="I1236" s="30">
        <f t="shared" si="57"/>
        <v>-7.9509138651765279E-4</v>
      </c>
      <c r="S1236" s="37">
        <v>1281.0600589999999</v>
      </c>
      <c r="T1236" s="30">
        <f t="shared" si="58"/>
        <v>2.9393928520528899E-3</v>
      </c>
      <c r="Y1236" s="47"/>
      <c r="Z1236" s="47"/>
    </row>
    <row r="1237" spans="1:26">
      <c r="A1237" s="14">
        <v>42671</v>
      </c>
      <c r="B1237" s="13">
        <v>150.44000199999999</v>
      </c>
      <c r="C1237" s="13">
        <v>150.86000100000001</v>
      </c>
      <c r="D1237" s="13">
        <v>149.38000500000001</v>
      </c>
      <c r="E1237" s="13">
        <v>149.759995</v>
      </c>
      <c r="F1237" s="13">
        <v>1843900</v>
      </c>
      <c r="G1237" s="13">
        <v>149.30048199999999</v>
      </c>
      <c r="H1237" s="21">
        <f t="shared" si="59"/>
        <v>-7.3182829136507659E-3</v>
      </c>
      <c r="I1237" s="30">
        <f t="shared" si="57"/>
        <v>-7.3182829136507659E-3</v>
      </c>
      <c r="S1237" s="37">
        <v>1277.3000489999999</v>
      </c>
      <c r="T1237" s="30">
        <f t="shared" si="58"/>
        <v>1.879061608850855E-4</v>
      </c>
      <c r="Y1237" s="47"/>
      <c r="Z1237" s="47"/>
    </row>
    <row r="1238" spans="1:26">
      <c r="A1238" s="14">
        <v>42674</v>
      </c>
      <c r="B1238" s="13">
        <v>148.88999899999999</v>
      </c>
      <c r="C1238" s="13">
        <v>149.35000600000001</v>
      </c>
      <c r="D1238" s="13">
        <v>147.10000600000001</v>
      </c>
      <c r="E1238" s="13">
        <v>147.86999499999999</v>
      </c>
      <c r="F1238" s="13">
        <v>3239400</v>
      </c>
      <c r="G1238" s="13">
        <v>147.416281</v>
      </c>
      <c r="H1238" s="21">
        <f t="shared" si="59"/>
        <v>-1.2700504738093015E-2</v>
      </c>
      <c r="I1238" s="30">
        <f t="shared" si="57"/>
        <v>-1.2700504738093015E-2</v>
      </c>
      <c r="S1238" s="37">
        <v>1277.0600589999999</v>
      </c>
      <c r="T1238" s="30">
        <f t="shared" si="58"/>
        <v>1.5355483659043021E-2</v>
      </c>
      <c r="Y1238" s="47"/>
      <c r="Z1238" s="47"/>
    </row>
    <row r="1239" spans="1:26">
      <c r="A1239" s="14">
        <v>42675</v>
      </c>
      <c r="B1239" s="13">
        <v>148.479996</v>
      </c>
      <c r="C1239" s="13">
        <v>148.63000500000001</v>
      </c>
      <c r="D1239" s="13">
        <v>146.38000500000001</v>
      </c>
      <c r="E1239" s="13">
        <v>146.66000399999999</v>
      </c>
      <c r="F1239" s="13">
        <v>2112000</v>
      </c>
      <c r="G1239" s="13">
        <v>146.210003</v>
      </c>
      <c r="H1239" s="21">
        <f t="shared" si="59"/>
        <v>-8.216463253257783E-3</v>
      </c>
      <c r="I1239" s="30">
        <f t="shared" si="57"/>
        <v>-8.216463253257783E-3</v>
      </c>
      <c r="S1239" s="37">
        <v>1257.599976</v>
      </c>
      <c r="T1239" s="30">
        <f t="shared" si="58"/>
        <v>-4.3005707819506796E-3</v>
      </c>
      <c r="Y1239" s="47"/>
      <c r="Z1239" s="47"/>
    </row>
    <row r="1240" spans="1:26">
      <c r="A1240" s="14">
        <v>42676</v>
      </c>
      <c r="B1240" s="13">
        <v>146.429993</v>
      </c>
      <c r="C1240" s="13">
        <v>147.33999600000001</v>
      </c>
      <c r="D1240" s="13">
        <v>146.11999499999999</v>
      </c>
      <c r="E1240" s="13">
        <v>146.270004</v>
      </c>
      <c r="F1240" s="13">
        <v>2260500</v>
      </c>
      <c r="G1240" s="13">
        <v>146.270004</v>
      </c>
      <c r="H1240" s="21">
        <f t="shared" si="59"/>
        <v>4.102912979053605E-4</v>
      </c>
      <c r="I1240" s="30">
        <f t="shared" si="57"/>
        <v>4.102912979053605E-4</v>
      </c>
      <c r="S1240" s="37">
        <v>1263.0200199999999</v>
      </c>
      <c r="T1240" s="30">
        <f t="shared" si="58"/>
        <v>1.0650172553083813E-2</v>
      </c>
      <c r="Y1240" s="47"/>
      <c r="Z1240" s="47"/>
    </row>
    <row r="1241" spans="1:26">
      <c r="A1241" s="14">
        <v>42677</v>
      </c>
      <c r="B1241" s="13">
        <v>146.699997</v>
      </c>
      <c r="C1241" s="13">
        <v>146.699997</v>
      </c>
      <c r="D1241" s="13">
        <v>144.13999899999999</v>
      </c>
      <c r="E1241" s="13">
        <v>144.449997</v>
      </c>
      <c r="F1241" s="13">
        <v>2166300</v>
      </c>
      <c r="G1241" s="13">
        <v>144.449997</v>
      </c>
      <c r="H1241" s="21">
        <f t="shared" si="59"/>
        <v>-1.2520850101872176E-2</v>
      </c>
      <c r="I1241" s="30">
        <f t="shared" si="57"/>
        <v>-1.2520850101872176E-2</v>
      </c>
      <c r="S1241" s="37">
        <v>1249.6400149999999</v>
      </c>
      <c r="T1241" s="30">
        <f t="shared" si="58"/>
        <v>-1.2556506203601632E-2</v>
      </c>
      <c r="Y1241" s="47"/>
      <c r="Z1241" s="47"/>
    </row>
    <row r="1242" spans="1:26">
      <c r="A1242" s="14">
        <v>42678</v>
      </c>
      <c r="B1242" s="13">
        <v>143</v>
      </c>
      <c r="C1242" s="13">
        <v>145</v>
      </c>
      <c r="D1242" s="13">
        <v>142.11000100000001</v>
      </c>
      <c r="E1242" s="13">
        <v>142.240005</v>
      </c>
      <c r="F1242" s="13">
        <v>2702100</v>
      </c>
      <c r="G1242" s="13">
        <v>142.240005</v>
      </c>
      <c r="H1242" s="21">
        <f t="shared" si="59"/>
        <v>-1.5417599226362214E-2</v>
      </c>
      <c r="I1242" s="30">
        <f t="shared" si="57"/>
        <v>-1.5417599226362214E-2</v>
      </c>
      <c r="S1242" s="37">
        <v>1265.4300539999999</v>
      </c>
      <c r="T1242" s="30">
        <f t="shared" si="58"/>
        <v>7.9105090689492505E-5</v>
      </c>
      <c r="Y1242" s="47"/>
      <c r="Z1242" s="47"/>
    </row>
    <row r="1243" spans="1:26">
      <c r="A1243" s="14">
        <v>42681</v>
      </c>
      <c r="B1243" s="13">
        <v>143.38000500000001</v>
      </c>
      <c r="C1243" s="13">
        <v>143.66000399999999</v>
      </c>
      <c r="D1243" s="13">
        <v>142.75</v>
      </c>
      <c r="E1243" s="13">
        <v>143.53999300000001</v>
      </c>
      <c r="F1243" s="13">
        <v>3010100</v>
      </c>
      <c r="G1243" s="13">
        <v>143.53999300000001</v>
      </c>
      <c r="H1243" s="21">
        <f t="shared" si="59"/>
        <v>9.0978863175806106E-3</v>
      </c>
      <c r="I1243" s="30">
        <f t="shared" si="57"/>
        <v>9.0978863175806106E-3</v>
      </c>
      <c r="S1243" s="37">
        <v>1265.329956</v>
      </c>
      <c r="T1243" s="30">
        <f t="shared" si="58"/>
        <v>8.9944807398855652E-3</v>
      </c>
      <c r="Y1243" s="47"/>
      <c r="Z1243" s="47"/>
    </row>
    <row r="1244" spans="1:26">
      <c r="A1244" s="14">
        <v>42682</v>
      </c>
      <c r="B1244" s="13">
        <v>143.88999899999999</v>
      </c>
      <c r="C1244" s="13">
        <v>146.63000500000001</v>
      </c>
      <c r="D1244" s="13">
        <v>143.800003</v>
      </c>
      <c r="E1244" s="13">
        <v>146.08999600000001</v>
      </c>
      <c r="F1244" s="13">
        <v>3505200</v>
      </c>
      <c r="G1244" s="13">
        <v>146.08999600000001</v>
      </c>
      <c r="H1244" s="21">
        <f t="shared" si="59"/>
        <v>1.760914952901001E-2</v>
      </c>
      <c r="I1244" s="30">
        <f t="shared" si="57"/>
        <v>1.760914952901001E-2</v>
      </c>
      <c r="S1244" s="37">
        <v>1254</v>
      </c>
      <c r="T1244" s="30">
        <f t="shared" si="58"/>
        <v>8.231576931130663E-3</v>
      </c>
      <c r="Y1244" s="47"/>
      <c r="Z1244" s="47"/>
    </row>
    <row r="1245" spans="1:26">
      <c r="A1245" s="14">
        <v>42683</v>
      </c>
      <c r="B1245" s="13">
        <v>143.53999300000001</v>
      </c>
      <c r="C1245" s="13">
        <v>147.38999899999999</v>
      </c>
      <c r="D1245" s="13">
        <v>143.53999300000001</v>
      </c>
      <c r="E1245" s="13">
        <v>146.78999300000001</v>
      </c>
      <c r="F1245" s="13">
        <v>3170200</v>
      </c>
      <c r="G1245" s="13">
        <v>146.78999300000001</v>
      </c>
      <c r="H1245" s="21">
        <f t="shared" si="59"/>
        <v>4.7801035179281803E-3</v>
      </c>
      <c r="I1245" s="30">
        <f t="shared" si="57"/>
        <v>4.7801035179281803E-3</v>
      </c>
      <c r="S1245" s="37">
        <v>1243.719971</v>
      </c>
      <c r="T1245" s="30">
        <f t="shared" si="58"/>
        <v>1.9476082650899259E-3</v>
      </c>
      <c r="Y1245" s="47"/>
      <c r="Z1245" s="47"/>
    </row>
    <row r="1246" spans="1:26" ht="15.75" thickBot="1">
      <c r="A1246" s="14">
        <v>42684</v>
      </c>
      <c r="B1246" s="13">
        <v>147.05999800000001</v>
      </c>
      <c r="C1246" s="13">
        <v>150</v>
      </c>
      <c r="D1246" s="13">
        <v>146.61000100000001</v>
      </c>
      <c r="E1246" s="13">
        <v>146.699997</v>
      </c>
      <c r="F1246" s="13">
        <v>3944200</v>
      </c>
      <c r="G1246" s="13">
        <v>146.699997</v>
      </c>
      <c r="H1246" s="21">
        <f t="shared" si="59"/>
        <v>-6.1328158293067077E-4</v>
      </c>
      <c r="I1246" s="30">
        <f t="shared" si="57"/>
        <v>-6.1328158293067077E-4</v>
      </c>
      <c r="S1246" s="37">
        <v>1241.3000489999999</v>
      </c>
      <c r="T1246" s="30">
        <f t="shared" si="58"/>
        <v>2.9389295725887121E-2</v>
      </c>
      <c r="Y1246" s="48"/>
      <c r="Z1246" s="48"/>
    </row>
    <row r="1247" spans="1:26">
      <c r="A1247" s="14">
        <v>42685</v>
      </c>
      <c r="B1247" s="13">
        <v>146.61000100000001</v>
      </c>
      <c r="C1247" s="13">
        <v>149.61999499999999</v>
      </c>
      <c r="D1247" s="13">
        <v>145.38000500000001</v>
      </c>
      <c r="E1247" s="13">
        <v>149.36000100000001</v>
      </c>
      <c r="F1247" s="13">
        <v>3218000</v>
      </c>
      <c r="G1247" s="13">
        <v>149.36000100000001</v>
      </c>
      <c r="H1247" s="21">
        <f t="shared" si="59"/>
        <v>1.7969841229662213E-2</v>
      </c>
      <c r="I1247" s="30">
        <f t="shared" si="57"/>
        <v>1.7969841229662213E-2</v>
      </c>
      <c r="S1247" s="37">
        <v>1205.349976</v>
      </c>
      <c r="T1247" s="30">
        <f t="shared" si="58"/>
        <v>-1.18021979677113E-2</v>
      </c>
    </row>
    <row r="1248" spans="1:26">
      <c r="A1248" s="14">
        <v>42688</v>
      </c>
      <c r="B1248" s="13">
        <v>150.91999799999999</v>
      </c>
      <c r="C1248" s="13">
        <v>152.13999899999999</v>
      </c>
      <c r="D1248" s="13">
        <v>149.5</v>
      </c>
      <c r="E1248" s="13">
        <v>152</v>
      </c>
      <c r="F1248" s="13">
        <v>3890800</v>
      </c>
      <c r="G1248" s="13">
        <v>152</v>
      </c>
      <c r="H1248" s="21">
        <f t="shared" si="59"/>
        <v>1.7521014917576242E-2</v>
      </c>
      <c r="I1248" s="30">
        <f t="shared" si="57"/>
        <v>1.7521014917576242E-2</v>
      </c>
      <c r="S1248" s="37">
        <v>1219.660034</v>
      </c>
      <c r="T1248" s="30">
        <f t="shared" si="58"/>
        <v>3.2109889545745012E-3</v>
      </c>
    </row>
    <row r="1249" spans="1:20">
      <c r="A1249" s="14">
        <v>42689</v>
      </c>
      <c r="B1249" s="13">
        <v>151.979996</v>
      </c>
      <c r="C1249" s="13">
        <v>152</v>
      </c>
      <c r="D1249" s="13">
        <v>150.28999300000001</v>
      </c>
      <c r="E1249" s="13">
        <v>151.14999399999999</v>
      </c>
      <c r="F1249" s="13">
        <v>2799900</v>
      </c>
      <c r="G1249" s="13">
        <v>151.14999399999999</v>
      </c>
      <c r="H1249" s="21">
        <f t="shared" si="59"/>
        <v>-5.6078393164766772E-3</v>
      </c>
      <c r="I1249" s="30">
        <f t="shared" si="57"/>
        <v>-5.6078393164766772E-3</v>
      </c>
      <c r="S1249" s="37">
        <v>1215.75</v>
      </c>
      <c r="T1249" s="30">
        <f t="shared" si="58"/>
        <v>3.2378530966175574E-3</v>
      </c>
    </row>
    <row r="1250" spans="1:20">
      <c r="A1250" s="14">
        <v>42690</v>
      </c>
      <c r="B1250" s="13">
        <v>152.19000199999999</v>
      </c>
      <c r="C1250" s="13">
        <v>152.550003</v>
      </c>
      <c r="D1250" s="13">
        <v>151.800003</v>
      </c>
      <c r="E1250" s="13">
        <v>152.13999899999999</v>
      </c>
      <c r="F1250" s="13">
        <v>2152300</v>
      </c>
      <c r="G1250" s="13">
        <v>152.13999899999999</v>
      </c>
      <c r="H1250" s="21">
        <f t="shared" si="59"/>
        <v>6.5284614664618702E-3</v>
      </c>
      <c r="I1250" s="30">
        <f t="shared" si="57"/>
        <v>6.5284614664618702E-3</v>
      </c>
      <c r="S1250" s="37">
        <v>1211.8199460000001</v>
      </c>
      <c r="T1250" s="30">
        <f t="shared" si="58"/>
        <v>-1.1413251353248253E-2</v>
      </c>
    </row>
    <row r="1251" spans="1:20">
      <c r="A1251" s="14">
        <v>42691</v>
      </c>
      <c r="B1251" s="13">
        <v>151.229996</v>
      </c>
      <c r="C1251" s="13">
        <v>151.39999399999999</v>
      </c>
      <c r="D1251" s="13">
        <v>149.550003</v>
      </c>
      <c r="E1251" s="13">
        <v>151.199997</v>
      </c>
      <c r="F1251" s="13">
        <v>2098700</v>
      </c>
      <c r="G1251" s="13">
        <v>151.199997</v>
      </c>
      <c r="H1251" s="21">
        <f t="shared" si="59"/>
        <v>-6.1976990920990238E-3</v>
      </c>
      <c r="I1251" s="30">
        <f t="shared" si="57"/>
        <v>-6.1976990920990238E-3</v>
      </c>
      <c r="S1251" s="37">
        <v>1225.7299800000001</v>
      </c>
      <c r="T1251" s="30">
        <f t="shared" si="58"/>
        <v>-8.7239536428291541E-3</v>
      </c>
    </row>
    <row r="1252" spans="1:20">
      <c r="A1252" s="14">
        <v>42692</v>
      </c>
      <c r="B1252" s="13">
        <v>150.83999600000001</v>
      </c>
      <c r="C1252" s="13">
        <v>151.199997</v>
      </c>
      <c r="D1252" s="13">
        <v>149.520004</v>
      </c>
      <c r="E1252" s="13">
        <v>150.36000100000001</v>
      </c>
      <c r="F1252" s="13">
        <v>2020500</v>
      </c>
      <c r="G1252" s="13">
        <v>150.36000100000001</v>
      </c>
      <c r="H1252" s="21">
        <f t="shared" si="59"/>
        <v>-5.5710185574802821E-3</v>
      </c>
      <c r="I1252" s="30">
        <f t="shared" si="57"/>
        <v>-5.5710185574802821E-3</v>
      </c>
      <c r="S1252" s="37">
        <v>1236.469971</v>
      </c>
      <c r="T1252" s="30">
        <f t="shared" si="58"/>
        <v>-1.5026386341024017E-2</v>
      </c>
    </row>
    <row r="1253" spans="1:20">
      <c r="A1253" s="14">
        <v>42695</v>
      </c>
      <c r="B1253" s="13">
        <v>150.550003</v>
      </c>
      <c r="C1253" s="13">
        <v>151.28999300000001</v>
      </c>
      <c r="D1253" s="13">
        <v>150.11999499999999</v>
      </c>
      <c r="E1253" s="13">
        <v>151.16999799999999</v>
      </c>
      <c r="F1253" s="13">
        <v>1181200</v>
      </c>
      <c r="G1253" s="13">
        <v>151.16999799999999</v>
      </c>
      <c r="H1253" s="21">
        <f t="shared" si="59"/>
        <v>5.3725927837956801E-3</v>
      </c>
      <c r="I1253" s="30">
        <f t="shared" si="57"/>
        <v>5.3725927837956801E-3</v>
      </c>
      <c r="S1253" s="37">
        <v>1255.1899410000001</v>
      </c>
      <c r="T1253" s="30">
        <f t="shared" si="58"/>
        <v>1.6742412247979434E-2</v>
      </c>
    </row>
    <row r="1254" spans="1:20">
      <c r="A1254" s="14">
        <v>42696</v>
      </c>
      <c r="B1254" s="13">
        <v>151.929993</v>
      </c>
      <c r="C1254" s="13">
        <v>153.050003</v>
      </c>
      <c r="D1254" s="13">
        <v>151.21000699999999</v>
      </c>
      <c r="E1254" s="13">
        <v>152.66999799999999</v>
      </c>
      <c r="F1254" s="13">
        <v>1954200</v>
      </c>
      <c r="G1254" s="13">
        <v>152.66999799999999</v>
      </c>
      <c r="H1254" s="21">
        <f t="shared" si="59"/>
        <v>9.8736980382221895E-3</v>
      </c>
      <c r="I1254" s="30">
        <f t="shared" si="57"/>
        <v>9.8736980382221895E-3</v>
      </c>
      <c r="S1254" s="37">
        <v>1234.349976</v>
      </c>
      <c r="T1254" s="30">
        <f t="shared" si="58"/>
        <v>-2.1368498801342891E-2</v>
      </c>
    </row>
    <row r="1255" spans="1:20">
      <c r="A1255" s="14">
        <v>42697</v>
      </c>
      <c r="B1255" s="13">
        <v>152.75</v>
      </c>
      <c r="C1255" s="13">
        <v>153.33999600000001</v>
      </c>
      <c r="D1255" s="13">
        <v>151.179993</v>
      </c>
      <c r="E1255" s="13">
        <v>151.60000600000001</v>
      </c>
      <c r="F1255" s="13">
        <v>2166900</v>
      </c>
      <c r="G1255" s="13">
        <v>151.60000600000001</v>
      </c>
      <c r="H1255" s="21">
        <f t="shared" si="59"/>
        <v>-7.0332033825932522E-3</v>
      </c>
      <c r="I1255" s="30">
        <f t="shared" si="57"/>
        <v>-7.0332033825932522E-3</v>
      </c>
      <c r="S1255" s="37">
        <v>1261.01001</v>
      </c>
      <c r="T1255" s="30">
        <f t="shared" si="58"/>
        <v>2.0163207326190672E-3</v>
      </c>
    </row>
    <row r="1256" spans="1:20">
      <c r="A1256" s="14">
        <v>42699</v>
      </c>
      <c r="B1256" s="13">
        <v>151.88999899999999</v>
      </c>
      <c r="C1256" s="13">
        <v>153.41999799999999</v>
      </c>
      <c r="D1256" s="13">
        <v>151.71000699999999</v>
      </c>
      <c r="E1256" s="13">
        <v>151.88000500000001</v>
      </c>
      <c r="F1256" s="13">
        <v>886800</v>
      </c>
      <c r="G1256" s="13">
        <v>151.88000500000001</v>
      </c>
      <c r="H1256" s="21">
        <f t="shared" si="59"/>
        <v>1.8452554982210873E-3</v>
      </c>
      <c r="I1256" s="30">
        <f t="shared" si="57"/>
        <v>1.8452554982210873E-3</v>
      </c>
      <c r="S1256" s="37">
        <v>1258.469971</v>
      </c>
      <c r="T1256" s="30">
        <f t="shared" si="58"/>
        <v>1.1051381859313693E-3</v>
      </c>
    </row>
    <row r="1257" spans="1:20">
      <c r="A1257" s="14">
        <v>42702</v>
      </c>
      <c r="B1257" s="13">
        <v>151.050003</v>
      </c>
      <c r="C1257" s="13">
        <v>152.429993</v>
      </c>
      <c r="D1257" s="13">
        <v>151.009995</v>
      </c>
      <c r="E1257" s="13">
        <v>151.25</v>
      </c>
      <c r="F1257" s="13">
        <v>1733500</v>
      </c>
      <c r="G1257" s="13">
        <v>151.25</v>
      </c>
      <c r="H1257" s="21">
        <f t="shared" si="59"/>
        <v>-4.1566713733771962E-3</v>
      </c>
      <c r="I1257" s="30">
        <f t="shared" si="57"/>
        <v>-4.1566713733771962E-3</v>
      </c>
      <c r="S1257" s="37">
        <v>1257.079956</v>
      </c>
      <c r="T1257" s="30">
        <f t="shared" si="58"/>
        <v>1.0234463494354152E-2</v>
      </c>
    </row>
    <row r="1258" spans="1:20">
      <c r="A1258" s="14">
        <v>42703</v>
      </c>
      <c r="B1258" s="13">
        <v>151.61999499999999</v>
      </c>
      <c r="C1258" s="13">
        <v>152.220001</v>
      </c>
      <c r="D1258" s="13">
        <v>151.33000200000001</v>
      </c>
      <c r="E1258" s="13">
        <v>151.479996</v>
      </c>
      <c r="F1258" s="13">
        <v>1496800</v>
      </c>
      <c r="G1258" s="13">
        <v>151.479996</v>
      </c>
      <c r="H1258" s="21">
        <f t="shared" si="59"/>
        <v>1.519479716516569E-3</v>
      </c>
      <c r="I1258" s="30">
        <f t="shared" si="57"/>
        <v>1.519479716516569E-3</v>
      </c>
      <c r="S1258" s="37">
        <v>1244.280029</v>
      </c>
      <c r="T1258" s="30">
        <f t="shared" si="58"/>
        <v>-2.410155679785222E-4</v>
      </c>
    </row>
    <row r="1259" spans="1:20">
      <c r="A1259" s="14">
        <v>42704</v>
      </c>
      <c r="B1259" s="13">
        <v>151.13000500000001</v>
      </c>
      <c r="C1259" s="13">
        <v>151.53999300000001</v>
      </c>
      <c r="D1259" s="13">
        <v>150.070007</v>
      </c>
      <c r="E1259" s="13">
        <v>150.11000100000001</v>
      </c>
      <c r="F1259" s="13">
        <v>2750500</v>
      </c>
      <c r="G1259" s="13">
        <v>150.11000100000001</v>
      </c>
      <c r="H1259" s="21">
        <f t="shared" si="59"/>
        <v>-9.0852112936014098E-3</v>
      </c>
      <c r="I1259" s="30">
        <f t="shared" si="57"/>
        <v>-9.0852112936014098E-3</v>
      </c>
      <c r="S1259" s="37">
        <v>1244.579956</v>
      </c>
    </row>
    <row r="1260" spans="1:20">
      <c r="A1260" s="3" t="s">
        <v>126</v>
      </c>
    </row>
    <row r="1261" spans="1:20">
      <c r="A1261" s="3" t="s">
        <v>117</v>
      </c>
      <c r="I1261" s="23" t="s">
        <v>114</v>
      </c>
      <c r="J1261" s="23" t="s">
        <v>115</v>
      </c>
      <c r="K1261" s="23" t="s">
        <v>116</v>
      </c>
      <c r="M1261" s="3" t="s">
        <v>118</v>
      </c>
      <c r="N1261" s="3" t="s">
        <v>119</v>
      </c>
      <c r="O1261" s="3" t="s">
        <v>120</v>
      </c>
      <c r="P1261" s="19"/>
    </row>
    <row r="1262" spans="1:20" ht="30">
      <c r="A1262" s="29" t="s">
        <v>135</v>
      </c>
      <c r="E1262" s="27">
        <v>1</v>
      </c>
      <c r="F1262" t="s">
        <v>127</v>
      </c>
      <c r="I1262" s="24">
        <v>1000</v>
      </c>
      <c r="J1262" s="24">
        <v>1000</v>
      </c>
      <c r="K1262" s="24">
        <v>1000</v>
      </c>
      <c r="M1262">
        <f ca="1">_xll.VoseSimulate(M8)</f>
        <v>8.4379679088461244E-3</v>
      </c>
      <c r="N1262">
        <f ca="1">_xll.VoseSimulate(M13)</f>
        <v>1.0154341435744493E-2</v>
      </c>
      <c r="O1262">
        <f ca="1">_xll.VoseSimulate(M26)</f>
        <v>-2.9996211624635357E-3</v>
      </c>
    </row>
    <row r="1263" spans="1:20">
      <c r="A1263" t="s">
        <v>134</v>
      </c>
      <c r="B1263" t="s">
        <v>132</v>
      </c>
      <c r="G1263">
        <v>1</v>
      </c>
      <c r="H1263" s="38"/>
      <c r="I1263" s="31">
        <f ca="1">_xll.VoseOutput("CST-Capital without uncertinty")+I1262*EXP(M1262)</f>
        <v>1008.4736679012125</v>
      </c>
      <c r="J1263" s="31">
        <f ca="1">_xll.VoseOutput("CST-Capital with Uncertinty")+J1262*EXP(N1262)</f>
        <v>1010.2060717080921</v>
      </c>
      <c r="K1263" s="31">
        <f ca="1">_xll.VoseOutput("CST-Model Uncertinty")+K1262*EXP(O1262)</f>
        <v>997.00487320617151</v>
      </c>
    </row>
    <row r="1265" spans="1:11">
      <c r="A1265" s="38"/>
    </row>
    <row r="1266" spans="1:11">
      <c r="G1266" s="22">
        <v>0.01</v>
      </c>
      <c r="I1266">
        <f ca="1">_xll.VoseSimPercentile($I$1263,G$1266)</f>
        <v>979.38886821025267</v>
      </c>
      <c r="J1266" s="19">
        <f ca="1">_xll.VoseSimPercentile(J1263,$G$1266)</f>
        <v>976.86554976745242</v>
      </c>
      <c r="K1266" s="19">
        <f ca="1">_xll.VoseSimPercentile(K1263,$G$1266)</f>
        <v>979.67203490962368</v>
      </c>
    </row>
    <row r="1267" spans="1:11">
      <c r="G1267" s="22">
        <v>0.05</v>
      </c>
      <c r="I1267" s="19">
        <f ca="1">_xll.VoseSimPercentile(I1263,$G$1267)</f>
        <v>987.30973510793467</v>
      </c>
      <c r="J1267" s="19">
        <f ca="1">_xll.VoseSimPercentile(J1263,$G$1267)</f>
        <v>983.98775517115007</v>
      </c>
      <c r="K1267" s="19">
        <f ca="1">_xll.VoseSimPercentile(K1263,$G$1267)</f>
        <v>988.91091200340293</v>
      </c>
    </row>
    <row r="1268" spans="1:11">
      <c r="G1268" s="19"/>
    </row>
    <row r="1269" spans="1:11">
      <c r="G1269" s="52">
        <v>0.01</v>
      </c>
      <c r="I1269" s="31">
        <f ca="1">$I$1262-I1266</f>
        <v>20.611131789747333</v>
      </c>
      <c r="J1269" s="31">
        <f t="shared" ref="J1269" ca="1" si="60">$I$1262-J1266</f>
        <v>23.134450232547579</v>
      </c>
      <c r="K1269" s="31">
        <f ca="1">K$1262-K1266</f>
        <v>20.327965090376324</v>
      </c>
    </row>
    <row r="1270" spans="1:11" ht="15.75" thickBot="1">
      <c r="G1270" s="53">
        <v>0.05</v>
      </c>
      <c r="I1270" s="31">
        <f ca="1">I1262-I1267</f>
        <v>12.690264892065329</v>
      </c>
      <c r="J1270" s="31">
        <f t="shared" ref="J1270:K1270" ca="1" si="61">J1262-J1267</f>
        <v>16.01224482884993</v>
      </c>
      <c r="K1270" s="31">
        <f t="shared" ca="1" si="61"/>
        <v>11.089087996597073</v>
      </c>
    </row>
    <row r="1271" spans="1:11" ht="15.75" thickTop="1">
      <c r="G1271" s="19"/>
    </row>
    <row r="1272" spans="1:11">
      <c r="G1272" s="51" t="s">
        <v>121</v>
      </c>
      <c r="I1272" s="31">
        <f ca="1">I1262-I1263</f>
        <v>-8.4736679012124796</v>
      </c>
      <c r="J1272" s="31">
        <f t="shared" ref="J1272:K1272" ca="1" si="62">J1262-J1263</f>
        <v>-10.206071708092054</v>
      </c>
      <c r="K1272" s="31">
        <f t="shared" ca="1" si="62"/>
        <v>2.99512679382849</v>
      </c>
    </row>
    <row r="1273" spans="1:11">
      <c r="G1273" s="51" t="s">
        <v>122</v>
      </c>
    </row>
    <row r="1274" spans="1:11">
      <c r="G1274" s="25"/>
      <c r="I1274" s="24">
        <f ca="1">_xll.VoseSimCVARp(I1272,$G$1266)</f>
        <v>20.611131789747333</v>
      </c>
      <c r="J1274" s="24">
        <f ca="1">_xll.VoseSimCVARp(J1272,$G$1266)</f>
        <v>23.134450232547579</v>
      </c>
      <c r="K1274" s="24">
        <f ca="1">_xll.VoseSimCVARp(K1272,$G$1266)</f>
        <v>20.327965090376324</v>
      </c>
    </row>
    <row r="1275" spans="1:11" ht="15.75" thickBot="1">
      <c r="G1275" s="26" t="s">
        <v>123</v>
      </c>
      <c r="I1275" s="24">
        <f ca="1">_xll.VoseSimCVARp(I1272,$G$1267)</f>
        <v>15.399230960495515</v>
      </c>
      <c r="J1275" s="24">
        <f ca="1">_xll.VoseSimCVARp(J1272,$G$1267)</f>
        <v>19.614066907217676</v>
      </c>
      <c r="K1275" s="24">
        <f ca="1">_xll.VoseSimCVARp(K1272,$G$1267)</f>
        <v>15.774134622489186</v>
      </c>
    </row>
    <row r="1276" spans="1:11" ht="15.75" thickTop="1"/>
    <row r="1277" spans="1:11">
      <c r="G1277" s="51" t="s">
        <v>124</v>
      </c>
    </row>
    <row r="1278" spans="1:11">
      <c r="A1278" s="38"/>
      <c r="G1278" s="51" t="s">
        <v>125</v>
      </c>
    </row>
    <row r="1279" spans="1:11">
      <c r="A1279" s="38"/>
      <c r="B1279" s="19"/>
      <c r="C1279" s="19"/>
      <c r="D1279" s="19"/>
      <c r="E1279" s="38"/>
      <c r="F1279" s="19"/>
      <c r="I1279">
        <v>252</v>
      </c>
    </row>
    <row r="1280" spans="1:11">
      <c r="I1280" s="3" t="s">
        <v>128</v>
      </c>
      <c r="J1280" s="3"/>
      <c r="K1280" s="3" t="s">
        <v>129</v>
      </c>
    </row>
    <row r="1281" spans="2:11">
      <c r="I1281" s="3" t="s">
        <v>130</v>
      </c>
      <c r="J1281" s="3" t="s">
        <v>131</v>
      </c>
      <c r="K1281" s="19"/>
    </row>
    <row r="1282" spans="2:11">
      <c r="B1282" s="19"/>
      <c r="G1282" s="19">
        <v>1</v>
      </c>
      <c r="I1282" s="28" t="e">
        <f ca="1">EXP(_xll.VoseKthSmallest($M$8,$I$1279,$G$1282))-1</f>
        <v>#VALUE!</v>
      </c>
      <c r="J1282" s="28" t="e">
        <f ca="1">EXP(_xll.VoseKthSmallest($M$13,$I$1279,$G$1282))-1</f>
        <v>#VALUE!</v>
      </c>
      <c r="K1282" s="28" t="e">
        <f ca="1">EXP(_xll.VoseKthSmallest($M$26,$I$1279,$G$1282))-1</f>
        <v>#VALUE!</v>
      </c>
    </row>
    <row r="1283" spans="2:11">
      <c r="B1283" s="19" t="s">
        <v>133</v>
      </c>
      <c r="G1283" s="19">
        <v>2</v>
      </c>
      <c r="H1283" s="19"/>
      <c r="I1283" s="28">
        <f ca="1">EXP(_xll.VoseKthSmallest($M$8,$I$1279,$G$1283))-1</f>
        <v>-3.0645102778274258E-2</v>
      </c>
      <c r="J1283" s="28">
        <f ca="1">EXP(_xll.VoseKthSmallest($M$13,$I$1279,$G$1283))-1</f>
        <v>-2.4500112813535702E-2</v>
      </c>
      <c r="K1283" s="28">
        <f ca="1">EXP(_xll.VoseKthSmallest($M$26,$I$1279,$G$1283))-1</f>
        <v>-3.1895330276656031E-2</v>
      </c>
    </row>
    <row r="1284" spans="2:11">
      <c r="I1284" s="28"/>
      <c r="J1284" s="28"/>
      <c r="K1284" s="28"/>
    </row>
    <row r="1285" spans="2:11">
      <c r="G1285" t="s">
        <v>136</v>
      </c>
      <c r="H1285" s="19"/>
      <c r="I1285" s="28" t="str">
        <f ca="1">_xll.VoseSimMean(I1282)</f>
        <v>N/A</v>
      </c>
      <c r="J1285" s="28" t="str">
        <f ca="1">_xll.VoseSimMean(J1282)</f>
        <v>N/A</v>
      </c>
      <c r="K1285" s="28" t="str">
        <f ca="1">_xll.VoseSimMean(K1282)</f>
        <v>N/A</v>
      </c>
    </row>
    <row r="1286" spans="2:11">
      <c r="G1286" t="s">
        <v>136</v>
      </c>
      <c r="H1286" s="19"/>
      <c r="I1286" s="28">
        <f ca="1">_xll.VoseSimMean(I1283)</f>
        <v>-2.8913260182952056E-2</v>
      </c>
      <c r="J1286" s="28">
        <f ca="1">_xll.VoseSimMean(J1283)</f>
        <v>-2.9634142712305713E-2</v>
      </c>
      <c r="K1286" s="28">
        <f ca="1">_xll.VoseSimMean(K1283)</f>
        <v>-2.831763978839056E-2</v>
      </c>
    </row>
  </sheetData>
  <sortState ref="A2:H1286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49"/>
  <sheetViews>
    <sheetView topLeftCell="A28" workbookViewId="0">
      <selection activeCell="I44" sqref="I44"/>
    </sheetView>
  </sheetViews>
  <sheetFormatPr defaultRowHeight="15"/>
  <cols>
    <col min="1" max="1" width="34.28515625" bestFit="1" customWidth="1"/>
    <col min="2" max="2" width="28.140625" bestFit="1" customWidth="1"/>
    <col min="3" max="5" width="10.140625" bestFit="1" customWidth="1"/>
    <col min="7" max="9" width="12.7109375" bestFit="1" customWidth="1"/>
  </cols>
  <sheetData>
    <row r="1" spans="1:9">
      <c r="A1" s="3" t="s">
        <v>0</v>
      </c>
      <c r="B1" s="3"/>
      <c r="C1" s="10">
        <v>42610</v>
      </c>
      <c r="D1" s="10">
        <v>42246</v>
      </c>
      <c r="E1" s="10">
        <v>41882</v>
      </c>
      <c r="G1" s="10">
        <v>42610</v>
      </c>
      <c r="H1" s="10">
        <v>42246</v>
      </c>
      <c r="I1" s="10">
        <v>41882</v>
      </c>
    </row>
    <row r="3" spans="1:9">
      <c r="A3" s="12" t="s">
        <v>67</v>
      </c>
      <c r="B3" s="12"/>
      <c r="C3" s="12"/>
      <c r="D3" s="12"/>
      <c r="E3" s="12"/>
    </row>
    <row r="4" spans="1:9">
      <c r="A4" t="s">
        <v>68</v>
      </c>
    </row>
    <row r="5" spans="1:9">
      <c r="B5" t="s">
        <v>69</v>
      </c>
      <c r="C5" s="2">
        <v>3379000</v>
      </c>
      <c r="D5" s="2">
        <v>4801000</v>
      </c>
      <c r="E5" s="2">
        <v>5738000</v>
      </c>
      <c r="G5">
        <f>C5/'Costco-Income'!C$2</f>
        <v>2.8462166965692096E-2</v>
      </c>
      <c r="H5" s="19">
        <f>D5/'Costco-Income'!D$2</f>
        <v>4.1317050921264385E-2</v>
      </c>
      <c r="I5" s="19">
        <f>E5/'Costco-Income'!E$2</f>
        <v>5.0941051136363637E-2</v>
      </c>
    </row>
    <row r="6" spans="1:9">
      <c r="B6" t="s">
        <v>70</v>
      </c>
      <c r="C6" s="2">
        <v>1350000</v>
      </c>
      <c r="D6" s="2">
        <v>1618000</v>
      </c>
      <c r="E6" s="2">
        <v>1577000</v>
      </c>
      <c r="G6" s="19">
        <f>C6/'Costco-Income'!C$2</f>
        <v>1.1371389583807141E-2</v>
      </c>
      <c r="H6" s="19">
        <f>D6/'Costco-Income'!D$2</f>
        <v>1.3924388333806659E-2</v>
      </c>
      <c r="I6" s="19">
        <f>E6/'Costco-Income'!E$2</f>
        <v>1.4000355113636363E-2</v>
      </c>
    </row>
    <row r="7" spans="1:9">
      <c r="B7" t="s">
        <v>71</v>
      </c>
      <c r="C7" s="2">
        <v>1252000</v>
      </c>
      <c r="D7" s="2">
        <v>1224000</v>
      </c>
      <c r="E7" s="2">
        <v>1817000</v>
      </c>
      <c r="G7" s="19">
        <f>C7/'Costco-Income'!C$2</f>
        <v>1.0545910932538179E-2</v>
      </c>
      <c r="H7" s="19">
        <f>D7/'Costco-Income'!D$2</f>
        <v>1.0533653473782047E-2</v>
      </c>
      <c r="I7" s="19">
        <f>E7/'Costco-Income'!E$2</f>
        <v>1.6131036931818183E-2</v>
      </c>
    </row>
    <row r="8" spans="1:9">
      <c r="B8" t="s">
        <v>72</v>
      </c>
      <c r="C8" s="2">
        <v>8969000</v>
      </c>
      <c r="D8" s="2">
        <v>8908000</v>
      </c>
      <c r="E8" s="2">
        <v>8456000</v>
      </c>
      <c r="G8" s="19">
        <f>C8/'Costco-Income'!C$2</f>
        <v>7.5548143094197218E-2</v>
      </c>
      <c r="H8" s="19">
        <f>D8/'Costco-Income'!D$2</f>
        <v>7.6661589170302677E-2</v>
      </c>
      <c r="I8" s="19">
        <f>E8/'Costco-Income'!E$2</f>
        <v>7.5071022727272729E-2</v>
      </c>
    </row>
    <row r="9" spans="1:9">
      <c r="B9" t="s">
        <v>73</v>
      </c>
      <c r="C9" s="2">
        <v>268000</v>
      </c>
      <c r="D9" s="2">
        <v>228000</v>
      </c>
      <c r="E9" t="s">
        <v>6</v>
      </c>
      <c r="G9" s="19">
        <f>C9/'Costco-Income'!C$2</f>
        <v>2.2574314136743065E-3</v>
      </c>
      <c r="H9" s="19">
        <f>D9/'Costco-Income'!D$2</f>
        <v>1.9621511372731261E-3</v>
      </c>
      <c r="I9" s="19" t="e">
        <f>E9/'Costco-Income'!E$2</f>
        <v>#VALUE!</v>
      </c>
    </row>
    <row r="10" spans="1:9">
      <c r="G10" s="19">
        <f>C10/'Costco-Income'!C$2</f>
        <v>0</v>
      </c>
      <c r="H10" s="19">
        <f>D10/'Costco-Income'!D$2</f>
        <v>0</v>
      </c>
      <c r="I10" s="19">
        <f>E10/'Costco-Income'!E$2</f>
        <v>0</v>
      </c>
    </row>
    <row r="11" spans="1:9">
      <c r="A11" t="s">
        <v>74</v>
      </c>
      <c r="C11" s="2">
        <v>15218000</v>
      </c>
      <c r="D11" s="2">
        <v>16779000</v>
      </c>
      <c r="E11" s="2">
        <v>17588000</v>
      </c>
      <c r="G11" s="19">
        <f>C11/'Costco-Income'!C$2</f>
        <v>0.12818504198990893</v>
      </c>
      <c r="H11" s="19">
        <f>D11/'Costco-Income'!D$2</f>
        <v>0.14439883303642889</v>
      </c>
      <c r="I11" s="19">
        <f>E11/'Costco-Income'!E$2</f>
        <v>0.15614346590909092</v>
      </c>
    </row>
    <row r="12" spans="1:9">
      <c r="A12" t="s">
        <v>75</v>
      </c>
      <c r="C12" t="s">
        <v>6</v>
      </c>
      <c r="D12" t="s">
        <v>6</v>
      </c>
      <c r="E12" t="s">
        <v>6</v>
      </c>
      <c r="G12" s="19" t="e">
        <f>C12/'Costco-Income'!C$2</f>
        <v>#VALUE!</v>
      </c>
      <c r="H12" s="19" t="e">
        <f>D12/'Costco-Income'!D$2</f>
        <v>#VALUE!</v>
      </c>
      <c r="I12" s="19" t="e">
        <f>E12/'Costco-Income'!E$2</f>
        <v>#VALUE!</v>
      </c>
    </row>
    <row r="13" spans="1:9">
      <c r="A13" t="s">
        <v>76</v>
      </c>
      <c r="C13" s="2">
        <v>17043000</v>
      </c>
      <c r="D13" s="2">
        <v>15401000</v>
      </c>
      <c r="E13" s="2">
        <v>14830000</v>
      </c>
      <c r="G13" s="19">
        <f>C13/'Costco-Income'!C$2</f>
        <v>0.1435574760569075</v>
      </c>
      <c r="H13" s="19">
        <f>D13/'Costco-Income'!D$2</f>
        <v>0.1325398669523834</v>
      </c>
      <c r="I13" s="19">
        <f>E13/'Costco-Income'!E$2</f>
        <v>0.13165838068181818</v>
      </c>
    </row>
    <row r="14" spans="1:9">
      <c r="A14" t="s">
        <v>77</v>
      </c>
      <c r="C14" t="s">
        <v>6</v>
      </c>
      <c r="D14" t="s">
        <v>6</v>
      </c>
      <c r="E14" t="s">
        <v>6</v>
      </c>
      <c r="G14" s="19" t="e">
        <f>C14/'Costco-Income'!C$2</f>
        <v>#VALUE!</v>
      </c>
      <c r="H14" s="19" t="e">
        <f>D14/'Costco-Income'!D$2</f>
        <v>#VALUE!</v>
      </c>
      <c r="I14" s="19" t="e">
        <f>E14/'Costco-Income'!E$2</f>
        <v>#VALUE!</v>
      </c>
    </row>
    <row r="15" spans="1:9">
      <c r="A15" t="s">
        <v>78</v>
      </c>
      <c r="C15" t="s">
        <v>6</v>
      </c>
      <c r="D15" t="s">
        <v>6</v>
      </c>
      <c r="E15" t="s">
        <v>6</v>
      </c>
      <c r="G15" s="19" t="e">
        <f>C15/'Costco-Income'!C$2</f>
        <v>#VALUE!</v>
      </c>
      <c r="H15" s="19" t="e">
        <f>D15/'Costco-Income'!D$2</f>
        <v>#VALUE!</v>
      </c>
      <c r="I15" s="19" t="e">
        <f>E15/'Costco-Income'!E$2</f>
        <v>#VALUE!</v>
      </c>
    </row>
    <row r="16" spans="1:9">
      <c r="A16" t="s">
        <v>79</v>
      </c>
      <c r="C16" t="s">
        <v>6</v>
      </c>
      <c r="D16" t="s">
        <v>6</v>
      </c>
      <c r="E16" t="s">
        <v>6</v>
      </c>
      <c r="G16" s="19" t="e">
        <f>C16/'Costco-Income'!C$2</f>
        <v>#VALUE!</v>
      </c>
      <c r="H16" s="19" t="e">
        <f>D16/'Costco-Income'!D$2</f>
        <v>#VALUE!</v>
      </c>
      <c r="I16" s="19" t="e">
        <f>E16/'Costco-Income'!E$2</f>
        <v>#VALUE!</v>
      </c>
    </row>
    <row r="17" spans="1:9">
      <c r="A17" t="s">
        <v>80</v>
      </c>
      <c r="C17" s="2">
        <v>902000</v>
      </c>
      <c r="D17" s="2">
        <v>837000</v>
      </c>
      <c r="E17" s="2">
        <v>606000</v>
      </c>
      <c r="G17" s="19">
        <f>C17/'Costco-Income'!C$2</f>
        <v>7.5977728922918828E-3</v>
      </c>
      <c r="H17" s="19">
        <f>D17/'Costco-Income'!D$2</f>
        <v>7.2031600960421344E-3</v>
      </c>
      <c r="I17" s="19">
        <f>E17/'Costco-Income'!E$2</f>
        <v>5.3799715909090906E-3</v>
      </c>
    </row>
    <row r="18" spans="1:9">
      <c r="A18" t="s">
        <v>81</v>
      </c>
      <c r="C18" t="s">
        <v>6</v>
      </c>
      <c r="D18" t="s">
        <v>6</v>
      </c>
      <c r="E18" t="s">
        <v>6</v>
      </c>
      <c r="G18" s="19" t="e">
        <f>C18/'Costco-Income'!C$2</f>
        <v>#VALUE!</v>
      </c>
      <c r="H18" s="19" t="e">
        <f>D18/'Costco-Income'!D$2</f>
        <v>#VALUE!</v>
      </c>
      <c r="I18" s="19" t="e">
        <f>E18/'Costco-Income'!E$2</f>
        <v>#VALUE!</v>
      </c>
    </row>
    <row r="19" spans="1:9">
      <c r="G19" s="19">
        <f>C19/'Costco-Income'!C$2</f>
        <v>0</v>
      </c>
      <c r="H19" s="19">
        <f>D19/'Costco-Income'!D$2</f>
        <v>0</v>
      </c>
      <c r="I19" s="19">
        <f>E19/'Costco-Income'!E$2</f>
        <v>0</v>
      </c>
    </row>
    <row r="20" spans="1:9">
      <c r="A20" t="s">
        <v>82</v>
      </c>
      <c r="C20" s="2">
        <v>33163000</v>
      </c>
      <c r="D20" s="2">
        <v>33017000</v>
      </c>
      <c r="E20" s="2">
        <v>33024000</v>
      </c>
      <c r="G20" s="19">
        <f>C20/'Costco-Income'!C$2</f>
        <v>0.27934029093910834</v>
      </c>
      <c r="H20" s="19">
        <f>D20/'Costco-Income'!D$2</f>
        <v>0.28414186008485443</v>
      </c>
      <c r="I20" s="19">
        <f>E20/'Costco-Income'!E$2</f>
        <v>0.29318181818181815</v>
      </c>
    </row>
    <row r="21" spans="1:9">
      <c r="G21" s="19">
        <f>C21/'Costco-Income'!C$2</f>
        <v>0</v>
      </c>
      <c r="H21" s="19">
        <f>D21/'Costco-Income'!D$2</f>
        <v>0</v>
      </c>
      <c r="I21" s="19">
        <f>E21/'Costco-Income'!E$2</f>
        <v>0</v>
      </c>
    </row>
    <row r="22" spans="1:9">
      <c r="A22" s="12" t="s">
        <v>83</v>
      </c>
      <c r="B22" s="12"/>
      <c r="C22" s="12"/>
      <c r="D22" s="12"/>
      <c r="E22" s="12"/>
      <c r="G22" s="19">
        <f>C22/'Costco-Income'!C$2</f>
        <v>0</v>
      </c>
      <c r="H22" s="19">
        <f>D22/'Costco-Income'!D$2</f>
        <v>0</v>
      </c>
      <c r="I22" s="19">
        <f>E22/'Costco-Income'!E$2</f>
        <v>0</v>
      </c>
    </row>
    <row r="23" spans="1:9">
      <c r="A23" t="s">
        <v>84</v>
      </c>
      <c r="G23" s="19">
        <f>C23/'Costco-Income'!C$2</f>
        <v>0</v>
      </c>
      <c r="H23" s="19">
        <f>D23/'Costco-Income'!D$2</f>
        <v>0</v>
      </c>
      <c r="I23" s="19">
        <f>E23/'Costco-Income'!E$2</f>
        <v>0</v>
      </c>
    </row>
    <row r="24" spans="1:9">
      <c r="B24" t="s">
        <v>85</v>
      </c>
      <c r="C24" s="2">
        <v>11110000</v>
      </c>
      <c r="D24" s="2">
        <v>12292000</v>
      </c>
      <c r="E24" s="2">
        <v>11495000</v>
      </c>
      <c r="G24" s="19">
        <f>C24/'Costco-Income'!C$2</f>
        <v>9.3582324648960991E-2</v>
      </c>
      <c r="H24" s="19">
        <f>D24/'Costco-Income'!D$2</f>
        <v>0.10578404289193538</v>
      </c>
      <c r="I24" s="19">
        <f>E24/'Costco-Income'!E$2</f>
        <v>0.10205078125</v>
      </c>
    </row>
    <row r="25" spans="1:9">
      <c r="B25" t="s">
        <v>86</v>
      </c>
      <c r="C25" s="2">
        <v>1100000</v>
      </c>
      <c r="D25" s="2">
        <v>1283000</v>
      </c>
      <c r="E25" t="s">
        <v>6</v>
      </c>
      <c r="G25" s="19">
        <f>C25/'Costco-Income'!C$2</f>
        <v>9.2655766979169302E-3</v>
      </c>
      <c r="H25" s="19">
        <f>D25/'Costco-Income'!D$2</f>
        <v>1.1041403110181671E-2</v>
      </c>
      <c r="I25" s="19" t="e">
        <f>E25/'Costco-Income'!E$2</f>
        <v>#VALUE!</v>
      </c>
    </row>
    <row r="26" spans="1:9">
      <c r="B26" t="s">
        <v>87</v>
      </c>
      <c r="C26" s="2">
        <v>3365000</v>
      </c>
      <c r="D26" s="2">
        <v>2964000</v>
      </c>
      <c r="E26" s="2">
        <v>2917000</v>
      </c>
      <c r="G26" s="19">
        <f>C26/'Costco-Income'!C$2</f>
        <v>2.8344241444082246E-2</v>
      </c>
      <c r="H26" s="19">
        <f>D26/'Costco-Income'!D$2</f>
        <v>2.5507964784550641E-2</v>
      </c>
      <c r="I26" s="19">
        <f>E26/'Costco-Income'!E$2</f>
        <v>2.5896661931818183E-2</v>
      </c>
    </row>
    <row r="27" spans="1:9">
      <c r="G27" s="19">
        <f>C27/'Costco-Income'!C$2</f>
        <v>0</v>
      </c>
      <c r="H27" s="19">
        <f>D27/'Costco-Income'!D$2</f>
        <v>0</v>
      </c>
      <c r="I27" s="19">
        <f>E27/'Costco-Income'!E$2</f>
        <v>0</v>
      </c>
    </row>
    <row r="28" spans="1:9">
      <c r="A28" t="s">
        <v>88</v>
      </c>
      <c r="C28" s="2">
        <v>15575000</v>
      </c>
      <c r="D28" s="2">
        <v>16539000</v>
      </c>
      <c r="E28" s="2">
        <v>14412000</v>
      </c>
      <c r="G28" s="19">
        <f>C28/'Costco-Income'!C$2</f>
        <v>0.13119214279096017</v>
      </c>
      <c r="H28" s="19">
        <f>D28/'Costco-Income'!D$2</f>
        <v>0.1423334107866677</v>
      </c>
      <c r="I28" s="19">
        <f>E28/'Costco-Income'!E$2</f>
        <v>0.12794744318181819</v>
      </c>
    </row>
    <row r="29" spans="1:9">
      <c r="A29" t="s">
        <v>89</v>
      </c>
      <c r="C29" s="2">
        <v>4061000</v>
      </c>
      <c r="D29" s="2">
        <v>4852000</v>
      </c>
      <c r="E29" s="2">
        <v>5093000</v>
      </c>
      <c r="G29" s="19">
        <f>C29/'Costco-Income'!C$2</f>
        <v>3.420682451840059E-2</v>
      </c>
      <c r="H29" s="19">
        <f>D29/'Costco-Income'!D$2</f>
        <v>4.1755953149338637E-2</v>
      </c>
      <c r="I29" s="19">
        <f>E29/'Costco-Income'!E$2</f>
        <v>4.5214843749999997E-2</v>
      </c>
    </row>
    <row r="30" spans="1:9">
      <c r="A30" t="s">
        <v>90</v>
      </c>
      <c r="C30" s="2">
        <v>1195000</v>
      </c>
      <c r="D30" s="2">
        <v>783000</v>
      </c>
      <c r="E30" t="s">
        <v>6</v>
      </c>
      <c r="G30" s="19">
        <f>C30/'Costco-Income'!C$2</f>
        <v>1.006578559455521E-2</v>
      </c>
      <c r="H30" s="19">
        <f>D30/'Costco-Income'!D$2</f>
        <v>6.7384400898458678E-3</v>
      </c>
      <c r="I30" s="19" t="e">
        <f>E30/'Costco-Income'!E$2</f>
        <v>#VALUE!</v>
      </c>
    </row>
    <row r="31" spans="1:9">
      <c r="A31" t="s">
        <v>91</v>
      </c>
      <c r="C31" t="s">
        <v>6</v>
      </c>
      <c r="D31" t="s">
        <v>6</v>
      </c>
      <c r="E31" s="2">
        <v>1004000</v>
      </c>
      <c r="G31" s="19" t="e">
        <f>C31/'Costco-Income'!C$2</f>
        <v>#VALUE!</v>
      </c>
      <c r="H31" s="19" t="e">
        <f>D31/'Costco-Income'!D$2</f>
        <v>#VALUE!</v>
      </c>
      <c r="I31" s="19">
        <f>E31/'Costco-Income'!E$2</f>
        <v>8.9133522727272724E-3</v>
      </c>
    </row>
    <row r="32" spans="1:9">
      <c r="A32" t="s">
        <v>18</v>
      </c>
      <c r="C32" s="2">
        <v>253000</v>
      </c>
      <c r="D32" s="2">
        <v>226000</v>
      </c>
      <c r="E32" s="2">
        <v>212000</v>
      </c>
      <c r="G32" s="19">
        <f>C32/'Costco-Income'!C$2</f>
        <v>2.131082640520894E-3</v>
      </c>
      <c r="H32" s="19">
        <f>D32/'Costco-Income'!D$2</f>
        <v>1.9449392851917831E-3</v>
      </c>
      <c r="I32" s="19">
        <f>E32/'Costco-Income'!E$2</f>
        <v>1.8821022727272727E-3</v>
      </c>
    </row>
    <row r="33" spans="1:9">
      <c r="A33" t="s">
        <v>92</v>
      </c>
      <c r="C33" t="s">
        <v>6</v>
      </c>
      <c r="D33" t="s">
        <v>6</v>
      </c>
      <c r="E33" t="s">
        <v>6</v>
      </c>
      <c r="G33" s="19" t="e">
        <f>C33/'Costco-Income'!C$2</f>
        <v>#VALUE!</v>
      </c>
      <c r="H33" s="19" t="e">
        <f>D33/'Costco-Income'!D$2</f>
        <v>#VALUE!</v>
      </c>
      <c r="I33" s="19" t="e">
        <f>E33/'Costco-Income'!E$2</f>
        <v>#VALUE!</v>
      </c>
    </row>
    <row r="34" spans="1:9">
      <c r="G34" s="19">
        <f>C34/'Costco-Income'!C$2</f>
        <v>0</v>
      </c>
      <c r="H34" s="19">
        <f>D34/'Costco-Income'!D$2</f>
        <v>0</v>
      </c>
      <c r="I34" s="19">
        <f>E34/'Costco-Income'!E$2</f>
        <v>0</v>
      </c>
    </row>
    <row r="35" spans="1:9">
      <c r="A35" t="s">
        <v>93</v>
      </c>
      <c r="C35" s="2">
        <v>21084000</v>
      </c>
      <c r="D35" s="2">
        <v>22400000</v>
      </c>
      <c r="E35" s="2">
        <v>20721000</v>
      </c>
      <c r="G35" s="19">
        <f>C35/'Costco-Income'!C$2</f>
        <v>0.17759583554443686</v>
      </c>
      <c r="H35" s="19">
        <f>D35/'Costco-Income'!D$2</f>
        <v>0.19277274331104399</v>
      </c>
      <c r="I35" s="19">
        <f>E35/'Costco-Income'!E$2</f>
        <v>0.18395774147727273</v>
      </c>
    </row>
    <row r="36" spans="1:9">
      <c r="G36" s="19">
        <f>C36/'Costco-Income'!C$2</f>
        <v>0</v>
      </c>
      <c r="H36" s="19">
        <f>D36/'Costco-Income'!D$2</f>
        <v>0</v>
      </c>
      <c r="I36" s="19">
        <f>E36/'Costco-Income'!E$2</f>
        <v>0</v>
      </c>
    </row>
    <row r="37" spans="1:9">
      <c r="A37" s="12" t="s">
        <v>94</v>
      </c>
      <c r="B37" s="12"/>
      <c r="C37" s="12"/>
      <c r="D37" s="12"/>
      <c r="E37" s="12"/>
      <c r="G37" s="19">
        <f>C37/'Costco-Income'!C$2</f>
        <v>0</v>
      </c>
      <c r="H37" s="19">
        <f>D37/'Costco-Income'!D$2</f>
        <v>0</v>
      </c>
      <c r="I37" s="19">
        <f>E37/'Costco-Income'!E$2</f>
        <v>0</v>
      </c>
    </row>
    <row r="38" spans="1:9">
      <c r="A38" t="s">
        <v>95</v>
      </c>
      <c r="C38" t="s">
        <v>6</v>
      </c>
      <c r="D38" t="s">
        <v>6</v>
      </c>
      <c r="E38" t="s">
        <v>6</v>
      </c>
      <c r="G38" s="19" t="e">
        <f>C38/'Costco-Income'!C$2</f>
        <v>#VALUE!</v>
      </c>
      <c r="H38" s="19" t="e">
        <f>D38/'Costco-Income'!D$2</f>
        <v>#VALUE!</v>
      </c>
      <c r="I38" s="19" t="e">
        <f>E38/'Costco-Income'!E$2</f>
        <v>#VALUE!</v>
      </c>
    </row>
    <row r="39" spans="1:9">
      <c r="A39" t="s">
        <v>96</v>
      </c>
      <c r="C39" t="s">
        <v>6</v>
      </c>
      <c r="D39" t="s">
        <v>6</v>
      </c>
      <c r="E39" t="s">
        <v>6</v>
      </c>
      <c r="G39" s="19" t="e">
        <f>C39/'Costco-Income'!C$2</f>
        <v>#VALUE!</v>
      </c>
      <c r="H39" s="19" t="e">
        <f>D39/'Costco-Income'!D$2</f>
        <v>#VALUE!</v>
      </c>
      <c r="I39" s="19" t="e">
        <f>E39/'Costco-Income'!E$2</f>
        <v>#VALUE!</v>
      </c>
    </row>
    <row r="40" spans="1:9">
      <c r="A40" t="s">
        <v>97</v>
      </c>
      <c r="C40" t="s">
        <v>6</v>
      </c>
      <c r="D40" t="s">
        <v>6</v>
      </c>
      <c r="E40" t="s">
        <v>6</v>
      </c>
      <c r="G40" s="19" t="e">
        <f>C40/'Costco-Income'!C$2</f>
        <v>#VALUE!</v>
      </c>
      <c r="H40" s="19" t="e">
        <f>D40/'Costco-Income'!D$2</f>
        <v>#VALUE!</v>
      </c>
      <c r="I40" s="19" t="e">
        <f>E40/'Costco-Income'!E$2</f>
        <v>#VALUE!</v>
      </c>
    </row>
    <row r="41" spans="1:9">
      <c r="A41" t="s">
        <v>98</v>
      </c>
      <c r="C41" s="2">
        <v>2000</v>
      </c>
      <c r="D41" s="2">
        <v>2000</v>
      </c>
      <c r="E41" s="2">
        <v>2000</v>
      </c>
      <c r="G41" s="19">
        <f>C41/'Costco-Income'!C$2</f>
        <v>1.6846503087121689E-5</v>
      </c>
      <c r="H41" s="19">
        <f>D41/'Costco-Income'!D$2</f>
        <v>1.7211852081343212E-5</v>
      </c>
      <c r="I41" s="19">
        <f>E41/'Costco-Income'!E$2</f>
        <v>1.7755681818181817E-5</v>
      </c>
    </row>
    <row r="42" spans="1:9">
      <c r="A42" t="s">
        <v>99</v>
      </c>
      <c r="C42" s="2">
        <v>7686000</v>
      </c>
      <c r="D42" s="2">
        <v>6518000</v>
      </c>
      <c r="E42" s="2">
        <v>7458000</v>
      </c>
      <c r="G42" s="19">
        <f>C42/'Costco-Income'!C$2</f>
        <v>6.4741111363808654E-2</v>
      </c>
      <c r="H42" s="19">
        <f>D42/'Costco-Income'!D$2</f>
        <v>5.6093425933097532E-2</v>
      </c>
      <c r="I42" s="19">
        <f>E42/'Costco-Income'!E$2</f>
        <v>6.6210937499999997E-2</v>
      </c>
    </row>
    <row r="43" spans="1:9">
      <c r="A43" t="s">
        <v>100</v>
      </c>
      <c r="C43" t="s">
        <v>6</v>
      </c>
      <c r="D43" t="s">
        <v>6</v>
      </c>
      <c r="E43" t="s">
        <v>6</v>
      </c>
      <c r="G43" s="19" t="e">
        <f>C43/'Costco-Income'!C$2</f>
        <v>#VALUE!</v>
      </c>
      <c r="H43" s="19" t="e">
        <f>D43/'Costco-Income'!D$2</f>
        <v>#VALUE!</v>
      </c>
      <c r="I43" s="19" t="e">
        <f>E43/'Costco-Income'!E$2</f>
        <v>#VALUE!</v>
      </c>
    </row>
    <row r="44" spans="1:9">
      <c r="A44" t="s">
        <v>101</v>
      </c>
      <c r="C44" s="2">
        <v>5490000</v>
      </c>
      <c r="D44" s="2">
        <v>5218000</v>
      </c>
      <c r="E44" s="2">
        <v>4919000</v>
      </c>
      <c r="G44" s="19">
        <f>C44/'Costco-Income'!C$2</f>
        <v>4.6243650974149043E-2</v>
      </c>
      <c r="H44" s="19">
        <f>D44/'Costco-Income'!D$2</f>
        <v>4.490572208022444E-2</v>
      </c>
      <c r="I44" s="19">
        <f>E44/'Costco-Income'!E$2</f>
        <v>4.3670099431818182E-2</v>
      </c>
    </row>
    <row r="45" spans="1:9">
      <c r="A45" t="s">
        <v>102</v>
      </c>
      <c r="C45" s="2">
        <v>-1099000</v>
      </c>
      <c r="D45" s="2">
        <v>-1121000</v>
      </c>
      <c r="E45" s="2">
        <v>-76000</v>
      </c>
      <c r="G45" s="19">
        <f>C45/'Costco-Income'!C$2</f>
        <v>-9.2571534463733694E-3</v>
      </c>
      <c r="H45" s="19">
        <f>D45/'Costco-Income'!D$2</f>
        <v>-9.6472430915928702E-3</v>
      </c>
      <c r="I45" s="19">
        <f>E45/'Costco-Income'!E$2</f>
        <v>-6.747159090909091E-4</v>
      </c>
    </row>
    <row r="46" spans="1:9">
      <c r="G46" s="19">
        <f>C46/'Costco-Income'!C$2</f>
        <v>0</v>
      </c>
      <c r="H46" s="19">
        <f>D46/'Costco-Income'!D$2</f>
        <v>0</v>
      </c>
      <c r="I46" s="19">
        <f>E46/'Costco-Income'!E$2</f>
        <v>0</v>
      </c>
    </row>
    <row r="47" spans="1:9">
      <c r="A47" t="s">
        <v>103</v>
      </c>
      <c r="C47" s="2">
        <v>12079000</v>
      </c>
      <c r="D47" s="2">
        <v>10617000</v>
      </c>
      <c r="E47" s="2">
        <v>12303000</v>
      </c>
      <c r="G47" s="19">
        <f>C47/'Costco-Income'!C$2</f>
        <v>0.10174445539467145</v>
      </c>
      <c r="H47" s="19">
        <f>D47/'Costco-Income'!D$2</f>
        <v>9.1369116773810446E-2</v>
      </c>
      <c r="I47" s="19">
        <f>E47/'Costco-Income'!E$2</f>
        <v>0.10922407670454545</v>
      </c>
    </row>
    <row r="48" spans="1:9">
      <c r="G48" s="19">
        <f>C48/'Costco-Income'!C$2</f>
        <v>0</v>
      </c>
      <c r="H48" s="19">
        <f>D48/'Costco-Income'!D$2</f>
        <v>0</v>
      </c>
      <c r="I48" s="19">
        <f>E48/'Costco-Income'!E$2</f>
        <v>0</v>
      </c>
    </row>
    <row r="49" spans="1:9">
      <c r="A49" t="s">
        <v>104</v>
      </c>
      <c r="C49" s="2">
        <v>12079000</v>
      </c>
      <c r="D49" s="2">
        <v>10617000</v>
      </c>
      <c r="E49" s="2">
        <v>12303000</v>
      </c>
      <c r="G49" s="19">
        <f>C49/'Costco-Income'!C$2</f>
        <v>0.10174445539467145</v>
      </c>
      <c r="H49" s="19">
        <f>D49/'Costco-Income'!D$2</f>
        <v>9.1369116773810446E-2</v>
      </c>
      <c r="I49" s="19">
        <f>E49/'Costco-Income'!E$2</f>
        <v>0.10922407670454545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50"/>
  <sheetViews>
    <sheetView workbookViewId="0">
      <selection activeCell="G5" sqref="G5"/>
    </sheetView>
  </sheetViews>
  <sheetFormatPr defaultRowHeight="15"/>
  <cols>
    <col min="1" max="1" width="48" bestFit="1" customWidth="1"/>
    <col min="3" max="5" width="9.5703125" bestFit="1" customWidth="1"/>
    <col min="6" max="8" width="9.7109375" bestFit="1" customWidth="1"/>
    <col min="39" max="39" width="8.85546875" customWidth="1"/>
  </cols>
  <sheetData>
    <row r="1" spans="1:8">
      <c r="A1" s="3" t="s">
        <v>0</v>
      </c>
      <c r="C1" s="10">
        <v>42610</v>
      </c>
      <c r="D1" s="10">
        <v>42246</v>
      </c>
      <c r="E1" s="10">
        <v>41882</v>
      </c>
      <c r="F1" s="10">
        <v>42610</v>
      </c>
      <c r="G1" s="10">
        <v>42246</v>
      </c>
      <c r="H1" s="10">
        <v>41882</v>
      </c>
    </row>
    <row r="2" spans="1:8">
      <c r="A2" s="3" t="s">
        <v>25</v>
      </c>
      <c r="C2" s="11">
        <v>2350000</v>
      </c>
      <c r="D2" s="11">
        <v>2377000</v>
      </c>
      <c r="E2" s="11">
        <v>2058000</v>
      </c>
      <c r="F2" s="11">
        <v>2350000</v>
      </c>
      <c r="G2" s="11">
        <v>2377000</v>
      </c>
      <c r="H2" s="11">
        <v>2058000</v>
      </c>
    </row>
    <row r="3" spans="1:8">
      <c r="A3" s="3"/>
    </row>
    <row r="4" spans="1:8">
      <c r="A4" s="4" t="s">
        <v>28</v>
      </c>
      <c r="B4" s="5"/>
      <c r="C4" s="5"/>
      <c r="D4" s="5"/>
      <c r="E4" s="5"/>
    </row>
    <row r="5" spans="1:8">
      <c r="A5" t="s">
        <v>29</v>
      </c>
      <c r="C5" s="2">
        <v>1255000</v>
      </c>
      <c r="D5" s="2">
        <v>1127000</v>
      </c>
      <c r="E5" s="2">
        <v>1029000</v>
      </c>
      <c r="F5" s="30">
        <f>(C5-D5)/D5</f>
        <v>0.11357586512866016</v>
      </c>
      <c r="G5" s="30">
        <f>(D5-E5)/E5</f>
        <v>9.5238095238095233E-2</v>
      </c>
      <c r="H5" s="30"/>
    </row>
    <row r="6" spans="1:8">
      <c r="A6" t="s">
        <v>30</v>
      </c>
      <c r="C6" s="2">
        <v>671000</v>
      </c>
      <c r="D6" s="2">
        <v>202000</v>
      </c>
      <c r="E6" s="2">
        <v>202000</v>
      </c>
    </row>
    <row r="7" spans="1:8">
      <c r="A7" t="s">
        <v>31</v>
      </c>
      <c r="C7" t="s">
        <v>6</v>
      </c>
      <c r="D7" t="s">
        <v>6</v>
      </c>
      <c r="E7" t="s">
        <v>6</v>
      </c>
    </row>
    <row r="8" spans="1:8">
      <c r="A8" t="s">
        <v>32</v>
      </c>
      <c r="C8" s="2">
        <v>-1532000</v>
      </c>
      <c r="D8" s="2">
        <v>880000</v>
      </c>
      <c r="E8" s="2">
        <v>529000</v>
      </c>
    </row>
    <row r="9" spans="1:8">
      <c r="A9" t="s">
        <v>33</v>
      </c>
      <c r="C9" s="2">
        <v>-25000</v>
      </c>
      <c r="D9" s="2">
        <v>-890000</v>
      </c>
      <c r="E9" s="2">
        <v>-563000</v>
      </c>
    </row>
    <row r="10" spans="1:8">
      <c r="A10" t="s">
        <v>34</v>
      </c>
      <c r="C10" s="2">
        <v>547000</v>
      </c>
      <c r="D10" s="2">
        <v>557000</v>
      </c>
      <c r="E10" s="2">
        <v>699000</v>
      </c>
    </row>
    <row r="11" spans="1:8" ht="15.75" thickBot="1">
      <c r="A11" s="6"/>
      <c r="B11" s="6"/>
      <c r="C11" s="6"/>
      <c r="D11" s="6"/>
      <c r="E11" s="6"/>
    </row>
    <row r="12" spans="1:8">
      <c r="A12" s="3" t="s">
        <v>35</v>
      </c>
      <c r="C12" s="3">
        <v>3292000</v>
      </c>
      <c r="D12" s="3">
        <v>4285000</v>
      </c>
      <c r="E12" s="3">
        <v>3984000</v>
      </c>
    </row>
    <row r="14" spans="1:8">
      <c r="A14" s="4" t="s">
        <v>36</v>
      </c>
      <c r="B14" s="5"/>
      <c r="C14" s="5"/>
      <c r="D14" s="5"/>
      <c r="E14" s="5"/>
    </row>
    <row r="15" spans="1:8">
      <c r="A15" t="s">
        <v>37</v>
      </c>
      <c r="C15" s="2">
        <v>-2649000</v>
      </c>
      <c r="D15" s="2">
        <v>-2393000</v>
      </c>
      <c r="E15" s="2">
        <v>-1993000</v>
      </c>
    </row>
    <row r="16" spans="1:8">
      <c r="A16" t="s">
        <v>38</v>
      </c>
      <c r="C16" s="2">
        <v>277000</v>
      </c>
      <c r="D16" s="2">
        <v>-67000</v>
      </c>
      <c r="E16" s="2">
        <v>-97000</v>
      </c>
    </row>
    <row r="17" spans="1:5">
      <c r="A17" t="s">
        <v>39</v>
      </c>
      <c r="C17" s="2">
        <v>27000</v>
      </c>
      <c r="D17" s="2">
        <v>-20000</v>
      </c>
      <c r="E17" s="2">
        <v>-3000</v>
      </c>
    </row>
    <row r="18" spans="1:5" ht="15.75" thickBot="1">
      <c r="A18" s="6"/>
      <c r="B18" s="6"/>
      <c r="C18" s="6"/>
      <c r="D18" s="6"/>
      <c r="E18" s="6"/>
    </row>
    <row r="19" spans="1:5">
      <c r="A19" s="3" t="s">
        <v>40</v>
      </c>
      <c r="B19" s="3"/>
      <c r="C19" s="3">
        <v>-2345000</v>
      </c>
      <c r="D19" s="3">
        <v>-2480000</v>
      </c>
      <c r="E19" s="3">
        <v>-2093000</v>
      </c>
    </row>
    <row r="21" spans="1:5">
      <c r="A21" s="4" t="s">
        <v>41</v>
      </c>
      <c r="B21" s="5"/>
      <c r="C21" s="5"/>
      <c r="D21" s="5"/>
      <c r="E21" s="5"/>
    </row>
    <row r="22" spans="1:5">
      <c r="A22" t="s">
        <v>42</v>
      </c>
      <c r="C22" s="2">
        <v>-746000</v>
      </c>
      <c r="D22" s="2">
        <v>-2865000</v>
      </c>
      <c r="E22" s="2">
        <v>-584000</v>
      </c>
    </row>
    <row r="23" spans="1:5">
      <c r="A23" t="s">
        <v>43</v>
      </c>
      <c r="C23" s="2">
        <v>-486000</v>
      </c>
      <c r="D23" s="2">
        <v>-481000</v>
      </c>
      <c r="E23" s="2">
        <v>-334000</v>
      </c>
    </row>
    <row r="24" spans="1:5">
      <c r="A24" t="s">
        <v>44</v>
      </c>
      <c r="C24" s="2">
        <v>-1022000</v>
      </c>
      <c r="D24" s="2">
        <v>1079000</v>
      </c>
      <c r="E24" s="2">
        <v>178000</v>
      </c>
    </row>
    <row r="25" spans="1:5">
      <c r="A25" t="s">
        <v>45</v>
      </c>
      <c r="C25" s="2">
        <v>-239000</v>
      </c>
      <c r="D25" s="2">
        <v>-143000</v>
      </c>
      <c r="E25" s="2">
        <v>-130000</v>
      </c>
    </row>
    <row r="26" spans="1:5" ht="15.75" thickBot="1">
      <c r="A26" s="6"/>
      <c r="B26" s="6"/>
      <c r="C26" s="6"/>
      <c r="D26" s="6"/>
      <c r="E26" s="6"/>
    </row>
    <row r="27" spans="1:5">
      <c r="A27" s="3" t="s">
        <v>46</v>
      </c>
      <c r="B27" s="3"/>
      <c r="C27" s="3">
        <v>-2419000</v>
      </c>
      <c r="D27" s="3">
        <v>-2324000</v>
      </c>
      <c r="E27" s="3">
        <v>-786000</v>
      </c>
    </row>
    <row r="28" spans="1:5">
      <c r="A28" t="s">
        <v>47</v>
      </c>
      <c r="C28" s="2">
        <v>50000</v>
      </c>
      <c r="D28" s="2">
        <v>-418000</v>
      </c>
      <c r="E28" s="2">
        <v>-11000</v>
      </c>
    </row>
    <row r="29" spans="1:5" ht="15.75" thickBot="1">
      <c r="A29" s="6"/>
      <c r="B29" s="6"/>
      <c r="C29" s="6"/>
      <c r="D29" s="6"/>
      <c r="E29" s="6"/>
    </row>
    <row r="30" spans="1:5">
      <c r="A30" s="3" t="s">
        <v>48</v>
      </c>
      <c r="B30" s="3"/>
      <c r="C30" s="3">
        <v>-1422000</v>
      </c>
      <c r="D30" s="3">
        <v>-937000</v>
      </c>
      <c r="E30" s="3">
        <v>1094000</v>
      </c>
    </row>
    <row r="39" spans="1:2">
      <c r="A39" t="s">
        <v>137</v>
      </c>
    </row>
    <row r="41" spans="1:2">
      <c r="A41" t="s">
        <v>138</v>
      </c>
    </row>
    <row r="42" spans="1:2">
      <c r="A42" t="s">
        <v>139</v>
      </c>
    </row>
    <row r="43" spans="1:2">
      <c r="A43" t="s">
        <v>140</v>
      </c>
    </row>
    <row r="44" spans="1:2">
      <c r="A44" t="s">
        <v>141</v>
      </c>
    </row>
    <row r="45" spans="1:2">
      <c r="A45" t="s">
        <v>142</v>
      </c>
    </row>
    <row r="46" spans="1:2">
      <c r="A46" t="s">
        <v>143</v>
      </c>
    </row>
    <row r="47" spans="1:2">
      <c r="A47" t="s">
        <v>144</v>
      </c>
    </row>
    <row r="48" spans="1:2">
      <c r="A48" t="s">
        <v>149</v>
      </c>
      <c r="B48" s="30">
        <v>2.7300000000000001E-2</v>
      </c>
    </row>
    <row r="49" spans="1:1">
      <c r="A49" t="s">
        <v>145</v>
      </c>
    </row>
    <row r="50" spans="1:1">
      <c r="A50" t="s">
        <v>146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38"/>
  <sheetViews>
    <sheetView workbookViewId="0">
      <selection activeCell="C9" sqref="C9:E9"/>
    </sheetView>
  </sheetViews>
  <sheetFormatPr defaultRowHeight="15"/>
  <cols>
    <col min="1" max="1" width="36.7109375" bestFit="1" customWidth="1"/>
    <col min="2" max="2" width="30.7109375" bestFit="1" customWidth="1"/>
    <col min="3" max="5" width="10.85546875" bestFit="1" customWidth="1"/>
    <col min="10" max="10" width="9.140625" style="38"/>
    <col min="11" max="11" width="12.28515625" bestFit="1" customWidth="1"/>
  </cols>
  <sheetData>
    <row r="1" spans="1:15">
      <c r="A1" s="3" t="s">
        <v>0</v>
      </c>
      <c r="C1" s="1">
        <v>42400</v>
      </c>
      <c r="D1" s="1">
        <v>42035</v>
      </c>
      <c r="E1" s="1">
        <v>41670</v>
      </c>
      <c r="G1" s="1">
        <v>42400</v>
      </c>
      <c r="H1" s="1">
        <v>42035</v>
      </c>
      <c r="I1" s="1">
        <v>41670</v>
      </c>
      <c r="J1" s="1" t="s">
        <v>148</v>
      </c>
      <c r="L1" s="1">
        <v>42400</v>
      </c>
      <c r="M1" s="1">
        <v>42035</v>
      </c>
      <c r="N1" s="1">
        <v>41670</v>
      </c>
      <c r="O1" t="s">
        <v>148</v>
      </c>
    </row>
    <row r="2" spans="1:15">
      <c r="A2" s="3" t="s">
        <v>1</v>
      </c>
      <c r="C2" s="2">
        <v>482130000</v>
      </c>
      <c r="D2" s="2">
        <v>485651000</v>
      </c>
      <c r="E2" s="2">
        <v>476294000</v>
      </c>
      <c r="G2" s="41">
        <f>C2/$C$2</f>
        <v>1</v>
      </c>
      <c r="H2" s="41">
        <f>D2/$D$2</f>
        <v>1</v>
      </c>
      <c r="I2" s="41">
        <f>E2/$E$2</f>
        <v>1</v>
      </c>
      <c r="J2" s="41"/>
      <c r="L2" s="30">
        <f>(C2-D2)/D2</f>
        <v>-7.2500622875274635E-3</v>
      </c>
      <c r="M2" s="30">
        <f>(D2-E2)/E2</f>
        <v>1.9645429083717199E-2</v>
      </c>
    </row>
    <row r="3" spans="1:15">
      <c r="A3" t="s">
        <v>2</v>
      </c>
      <c r="C3" s="2">
        <v>360984000</v>
      </c>
      <c r="D3" s="2">
        <v>365086000</v>
      </c>
      <c r="E3" s="2">
        <v>358069000</v>
      </c>
      <c r="G3" s="41">
        <f t="shared" ref="G3:G38" si="0">C3/$C$2</f>
        <v>0.74872752162279888</v>
      </c>
      <c r="H3" s="41">
        <f t="shared" ref="H3:H38" si="1">D3/$D$2</f>
        <v>0.75174559508783056</v>
      </c>
      <c r="I3" s="41">
        <f>E3/$E$2</f>
        <v>0.7517814627100069</v>
      </c>
      <c r="J3" s="41">
        <f>AVERAGE(G3:I3)</f>
        <v>0.75075152647354548</v>
      </c>
      <c r="K3" t="s">
        <v>165</v>
      </c>
      <c r="L3" s="30">
        <f>(C3-D3)/D3</f>
        <v>-1.12357088466827E-2</v>
      </c>
      <c r="M3" s="30">
        <f>(D3-E3)/E3</f>
        <v>1.9596781625887748E-2</v>
      </c>
      <c r="O3" s="32">
        <f>AVERAGE(L3:M3)</f>
        <v>4.1805363896025242E-3</v>
      </c>
    </row>
    <row r="4" spans="1:15" ht="15.75" thickBot="1">
      <c r="A4" s="6"/>
      <c r="B4" s="6"/>
      <c r="C4" s="6"/>
      <c r="D4" s="6"/>
      <c r="E4" s="6"/>
      <c r="G4" s="41"/>
      <c r="H4" s="41"/>
      <c r="I4" s="41"/>
      <c r="J4" s="41"/>
      <c r="L4" s="30"/>
    </row>
    <row r="5" spans="1:15">
      <c r="A5" s="3" t="s">
        <v>3</v>
      </c>
      <c r="C5" s="2">
        <v>121146000</v>
      </c>
      <c r="D5" s="2">
        <v>120565000</v>
      </c>
      <c r="E5" s="2">
        <v>118225000</v>
      </c>
      <c r="G5" s="41">
        <f t="shared" si="0"/>
        <v>0.25127247837720118</v>
      </c>
      <c r="H5" s="41">
        <f t="shared" si="1"/>
        <v>0.24825440491216944</v>
      </c>
      <c r="I5" s="41">
        <f t="shared" ref="I5:I38" si="2">E5/$E$2</f>
        <v>0.24821853728999316</v>
      </c>
      <c r="J5" s="41"/>
      <c r="L5" s="30"/>
    </row>
    <row r="6" spans="1:15">
      <c r="G6" s="41"/>
      <c r="H6" s="41"/>
      <c r="I6" s="41"/>
      <c r="J6" s="41"/>
      <c r="L6" s="30"/>
    </row>
    <row r="7" spans="1:15">
      <c r="B7" s="5" t="s">
        <v>4</v>
      </c>
      <c r="C7" s="5"/>
      <c r="D7" s="5"/>
      <c r="E7" s="5"/>
      <c r="G7" s="41"/>
      <c r="H7" s="41"/>
      <c r="I7" s="41"/>
      <c r="J7" s="41"/>
      <c r="L7" s="30"/>
    </row>
    <row r="8" spans="1:15">
      <c r="B8" t="s">
        <v>5</v>
      </c>
      <c r="C8" t="s">
        <v>6</v>
      </c>
      <c r="D8" t="s">
        <v>6</v>
      </c>
      <c r="E8" t="s">
        <v>6</v>
      </c>
      <c r="G8" s="41"/>
      <c r="H8" s="41"/>
      <c r="I8" s="41"/>
      <c r="J8" s="41"/>
      <c r="L8" s="30"/>
    </row>
    <row r="9" spans="1:15">
      <c r="B9" t="s">
        <v>7</v>
      </c>
      <c r="C9" s="2">
        <v>97041000</v>
      </c>
      <c r="D9" s="2">
        <v>93418000</v>
      </c>
      <c r="E9" s="2">
        <v>91353000</v>
      </c>
      <c r="G9" s="41">
        <f t="shared" si="0"/>
        <v>0.20127558957127745</v>
      </c>
      <c r="H9" s="41">
        <f t="shared" si="1"/>
        <v>0.19235623935706916</v>
      </c>
      <c r="I9" s="41">
        <f t="shared" si="2"/>
        <v>0.1917996027663586</v>
      </c>
      <c r="J9" s="41">
        <f>AVERAGE(G9:I9)</f>
        <v>0.19514381056490171</v>
      </c>
      <c r="L9" s="30">
        <f t="shared" ref="L9:M9" si="3">(C9-D9)/D9</f>
        <v>3.8782675715600845E-2</v>
      </c>
      <c r="M9" s="30">
        <f t="shared" si="3"/>
        <v>2.260462163256817E-2</v>
      </c>
      <c r="O9" s="32">
        <f>AVERAGE(L9:M9)</f>
        <v>3.0693648674084507E-2</v>
      </c>
    </row>
    <row r="10" spans="1:15">
      <c r="B10" t="s">
        <v>8</v>
      </c>
      <c r="C10" t="s">
        <v>6</v>
      </c>
      <c r="D10" t="s">
        <v>6</v>
      </c>
      <c r="E10" t="s">
        <v>6</v>
      </c>
      <c r="G10" s="41"/>
      <c r="H10" s="41"/>
      <c r="I10" s="41"/>
      <c r="J10" s="41"/>
    </row>
    <row r="11" spans="1:15">
      <c r="B11" t="s">
        <v>9</v>
      </c>
      <c r="C11" t="s">
        <v>6</v>
      </c>
      <c r="D11" t="s">
        <v>6</v>
      </c>
      <c r="E11" t="s">
        <v>6</v>
      </c>
      <c r="G11" s="41"/>
      <c r="H11" s="41"/>
      <c r="I11" s="41"/>
      <c r="J11" s="41"/>
    </row>
    <row r="12" spans="1:15">
      <c r="G12" s="41"/>
      <c r="H12" s="41"/>
      <c r="I12" s="41"/>
      <c r="J12" s="41"/>
    </row>
    <row r="13" spans="1:15">
      <c r="B13" t="s">
        <v>10</v>
      </c>
      <c r="C13" t="s">
        <v>6</v>
      </c>
      <c r="D13" t="s">
        <v>6</v>
      </c>
      <c r="E13" t="s">
        <v>6</v>
      </c>
      <c r="G13" s="41"/>
      <c r="H13" s="41"/>
      <c r="I13" s="41"/>
      <c r="J13" s="41"/>
    </row>
    <row r="14" spans="1:15">
      <c r="G14" s="41">
        <f t="shared" si="0"/>
        <v>0</v>
      </c>
      <c r="H14" s="41">
        <f t="shared" si="1"/>
        <v>0</v>
      </c>
      <c r="I14" s="41">
        <f t="shared" si="2"/>
        <v>0</v>
      </c>
      <c r="J14" s="41"/>
    </row>
    <row r="15" spans="1:15" ht="15.75" thickBot="1">
      <c r="A15" s="6"/>
      <c r="B15" s="6"/>
      <c r="C15" s="6"/>
      <c r="D15" s="6"/>
      <c r="E15" s="6"/>
      <c r="G15" s="41">
        <f t="shared" si="0"/>
        <v>0</v>
      </c>
      <c r="H15" s="41">
        <f t="shared" si="1"/>
        <v>0</v>
      </c>
      <c r="I15" s="41">
        <f t="shared" si="2"/>
        <v>0</v>
      </c>
      <c r="J15" s="41"/>
    </row>
    <row r="16" spans="1:15">
      <c r="A16" s="3" t="s">
        <v>11</v>
      </c>
      <c r="C16" s="2">
        <v>24105000</v>
      </c>
      <c r="D16" s="2">
        <v>27147000</v>
      </c>
      <c r="E16" s="2">
        <v>26872000</v>
      </c>
      <c r="G16" s="41">
        <f t="shared" si="0"/>
        <v>4.9996888805923713E-2</v>
      </c>
      <c r="H16" s="41">
        <f t="shared" si="1"/>
        <v>5.5898165555100264E-2</v>
      </c>
      <c r="I16" s="41">
        <f t="shared" si="2"/>
        <v>5.6418934523634563E-2</v>
      </c>
      <c r="J16" s="41"/>
    </row>
    <row r="17" spans="2:10">
      <c r="G17" s="41">
        <f t="shared" si="0"/>
        <v>0</v>
      </c>
      <c r="H17" s="41">
        <f t="shared" si="1"/>
        <v>0</v>
      </c>
      <c r="I17" s="41">
        <f t="shared" si="2"/>
        <v>0</v>
      </c>
      <c r="J17" s="41"/>
    </row>
    <row r="18" spans="2:10">
      <c r="B18" s="5" t="s">
        <v>12</v>
      </c>
      <c r="C18" s="5"/>
      <c r="D18" s="5"/>
      <c r="E18" s="5"/>
      <c r="G18" s="41">
        <f t="shared" si="0"/>
        <v>0</v>
      </c>
      <c r="H18" s="41">
        <f t="shared" si="1"/>
        <v>0</v>
      </c>
      <c r="I18" s="41">
        <f t="shared" si="2"/>
        <v>0</v>
      </c>
      <c r="J18" s="41"/>
    </row>
    <row r="19" spans="2:10">
      <c r="B19" t="s">
        <v>13</v>
      </c>
      <c r="C19" s="2">
        <v>81000</v>
      </c>
      <c r="D19" s="2">
        <v>113000</v>
      </c>
      <c r="E19" s="2">
        <v>119000</v>
      </c>
      <c r="G19" s="41">
        <f t="shared" si="0"/>
        <v>1.6800448011946984E-4</v>
      </c>
      <c r="H19" s="41">
        <f t="shared" si="1"/>
        <v>2.3267737531684274E-4</v>
      </c>
      <c r="I19" s="41">
        <f t="shared" si="2"/>
        <v>2.498456835483966E-4</v>
      </c>
      <c r="J19" s="41"/>
    </row>
    <row r="20" spans="2:10">
      <c r="B20" t="s">
        <v>14</v>
      </c>
      <c r="C20" s="2">
        <v>24186000</v>
      </c>
      <c r="D20" s="2">
        <v>27260000</v>
      </c>
      <c r="E20" s="2">
        <v>26991000</v>
      </c>
      <c r="G20" s="41">
        <f t="shared" si="0"/>
        <v>5.0164893286043184E-2</v>
      </c>
      <c r="H20" s="41">
        <f t="shared" si="1"/>
        <v>5.6130842930417112E-2</v>
      </c>
      <c r="I20" s="41">
        <f t="shared" si="2"/>
        <v>5.666878020718296E-2</v>
      </c>
      <c r="J20" s="41"/>
    </row>
    <row r="21" spans="2:10">
      <c r="B21" t="s">
        <v>15</v>
      </c>
      <c r="C21" s="2">
        <v>2548000</v>
      </c>
      <c r="D21" s="2">
        <v>2461000</v>
      </c>
      <c r="E21" s="2">
        <v>2335000</v>
      </c>
      <c r="G21" s="41">
        <f t="shared" si="0"/>
        <v>5.2848816709186322E-3</v>
      </c>
      <c r="H21" s="41">
        <f t="shared" si="1"/>
        <v>5.0674249615464606E-3</v>
      </c>
      <c r="I21" s="41">
        <f t="shared" si="2"/>
        <v>4.9024342108025714E-3</v>
      </c>
      <c r="J21" s="41"/>
    </row>
    <row r="22" spans="2:10">
      <c r="B22" t="s">
        <v>16</v>
      </c>
      <c r="C22" s="2">
        <v>21638000</v>
      </c>
      <c r="D22" s="2">
        <v>24799000</v>
      </c>
      <c r="E22" s="2">
        <v>24656000</v>
      </c>
      <c r="G22" s="41">
        <f t="shared" si="0"/>
        <v>4.4880011615124553E-2</v>
      </c>
      <c r="H22" s="41">
        <f t="shared" si="1"/>
        <v>5.106341796887065E-2</v>
      </c>
      <c r="I22" s="41">
        <f t="shared" si="2"/>
        <v>5.1766345996380386E-2</v>
      </c>
      <c r="J22" s="41"/>
    </row>
    <row r="23" spans="2:10">
      <c r="B23" t="s">
        <v>17</v>
      </c>
      <c r="C23" s="2">
        <v>6558000</v>
      </c>
      <c r="D23" s="2">
        <v>7985000</v>
      </c>
      <c r="E23" s="2">
        <v>8105000</v>
      </c>
      <c r="G23" s="41">
        <f t="shared" si="0"/>
        <v>1.3602140501524486E-2</v>
      </c>
      <c r="H23" s="41">
        <f t="shared" si="1"/>
        <v>1.6441848158451233E-2</v>
      </c>
      <c r="I23" s="41">
        <f t="shared" si="2"/>
        <v>1.701680054756096E-2</v>
      </c>
      <c r="J23" s="41"/>
    </row>
    <row r="24" spans="2:10">
      <c r="B24" t="s">
        <v>18</v>
      </c>
      <c r="C24" s="2">
        <v>-386000</v>
      </c>
      <c r="D24" s="2">
        <v>-736000</v>
      </c>
      <c r="E24" s="2">
        <v>-673000</v>
      </c>
      <c r="G24" s="41">
        <f t="shared" si="0"/>
        <v>-8.0061394229772058E-4</v>
      </c>
      <c r="H24" s="41">
        <f t="shared" si="1"/>
        <v>-1.5154915772849227E-3</v>
      </c>
      <c r="I24" s="41">
        <f t="shared" si="2"/>
        <v>-1.4129928153619404E-3</v>
      </c>
      <c r="J24" s="41"/>
    </row>
    <row r="25" spans="2:10">
      <c r="G25" s="41">
        <f t="shared" si="0"/>
        <v>0</v>
      </c>
      <c r="H25" s="41">
        <f t="shared" si="1"/>
        <v>0</v>
      </c>
      <c r="I25" s="41">
        <f t="shared" si="2"/>
        <v>0</v>
      </c>
      <c r="J25" s="41"/>
    </row>
    <row r="26" spans="2:10">
      <c r="B26" t="s">
        <v>19</v>
      </c>
      <c r="C26" s="2">
        <v>15080000</v>
      </c>
      <c r="D26" s="2">
        <v>16814000</v>
      </c>
      <c r="E26" s="2">
        <v>16551000</v>
      </c>
      <c r="G26" s="41">
        <f t="shared" si="0"/>
        <v>3.1277871113600066E-2</v>
      </c>
      <c r="H26" s="41">
        <f t="shared" si="1"/>
        <v>3.4621569810419417E-2</v>
      </c>
      <c r="I26" s="41">
        <f t="shared" si="2"/>
        <v>3.4749545448819426E-2</v>
      </c>
      <c r="J26" s="41"/>
    </row>
    <row r="27" spans="2:10">
      <c r="G27" s="41">
        <f t="shared" si="0"/>
        <v>0</v>
      </c>
      <c r="H27" s="41">
        <f t="shared" si="1"/>
        <v>0</v>
      </c>
      <c r="I27" s="41">
        <f t="shared" si="2"/>
        <v>0</v>
      </c>
      <c r="J27" s="41"/>
    </row>
    <row r="28" spans="2:10">
      <c r="B28" s="5" t="s">
        <v>20</v>
      </c>
      <c r="C28" s="5"/>
      <c r="D28" s="5"/>
      <c r="E28" s="5"/>
      <c r="G28" s="41">
        <f t="shared" si="0"/>
        <v>0</v>
      </c>
      <c r="H28" s="41">
        <f t="shared" si="1"/>
        <v>0</v>
      </c>
      <c r="I28" s="41">
        <f t="shared" si="2"/>
        <v>0</v>
      </c>
      <c r="J28" s="41"/>
    </row>
    <row r="29" spans="2:10">
      <c r="B29" t="s">
        <v>21</v>
      </c>
      <c r="C29" t="s">
        <v>6</v>
      </c>
      <c r="D29" s="2">
        <v>285000</v>
      </c>
      <c r="E29" s="2">
        <v>144000</v>
      </c>
      <c r="G29" s="41"/>
      <c r="H29" s="41">
        <f t="shared" si="1"/>
        <v>5.868411678345149E-4</v>
      </c>
      <c r="I29" s="41">
        <f t="shared" si="2"/>
        <v>3.0233427252915215E-4</v>
      </c>
      <c r="J29" s="41"/>
    </row>
    <row r="30" spans="2:10">
      <c r="B30" t="s">
        <v>22</v>
      </c>
      <c r="C30" t="s">
        <v>6</v>
      </c>
      <c r="D30" t="s">
        <v>6</v>
      </c>
      <c r="E30" t="s">
        <v>6</v>
      </c>
      <c r="G30" s="41"/>
      <c r="H30" s="41"/>
      <c r="I30" s="41"/>
      <c r="J30" s="41"/>
    </row>
    <row r="31" spans="2:10">
      <c r="B31" t="s">
        <v>23</v>
      </c>
      <c r="C31" t="s">
        <v>6</v>
      </c>
      <c r="D31" t="s">
        <v>6</v>
      </c>
      <c r="E31" t="s">
        <v>6</v>
      </c>
      <c r="G31" s="41"/>
      <c r="H31" s="41"/>
      <c r="I31" s="41"/>
      <c r="J31" s="41"/>
    </row>
    <row r="32" spans="2:10">
      <c r="B32" t="s">
        <v>24</v>
      </c>
      <c r="C32" t="s">
        <v>6</v>
      </c>
      <c r="D32" t="s">
        <v>6</v>
      </c>
      <c r="E32" t="s">
        <v>6</v>
      </c>
      <c r="G32" s="41"/>
      <c r="H32" s="41"/>
      <c r="I32" s="41"/>
      <c r="J32" s="41"/>
    </row>
    <row r="33" spans="1:10">
      <c r="G33" s="41"/>
      <c r="H33" s="41"/>
      <c r="I33" s="41"/>
      <c r="J33" s="41"/>
    </row>
    <row r="34" spans="1:10" ht="15.75" thickBot="1">
      <c r="A34" s="6"/>
      <c r="B34" s="6"/>
      <c r="C34" s="6"/>
      <c r="D34" s="6"/>
      <c r="E34" s="6"/>
      <c r="G34" s="41"/>
      <c r="H34" s="41"/>
      <c r="I34" s="41"/>
      <c r="J34" s="41"/>
    </row>
    <row r="35" spans="1:10">
      <c r="A35" s="3" t="s">
        <v>25</v>
      </c>
      <c r="C35" s="2">
        <v>14694000</v>
      </c>
      <c r="D35" s="2">
        <v>16363000</v>
      </c>
      <c r="E35" s="2">
        <v>16022000</v>
      </c>
      <c r="G35" s="41">
        <f t="shared" si="0"/>
        <v>3.0477257171302344E-2</v>
      </c>
      <c r="H35" s="41">
        <f t="shared" si="1"/>
        <v>3.369291940096901E-2</v>
      </c>
      <c r="I35" s="41">
        <f t="shared" si="2"/>
        <v>3.363888690598664E-2</v>
      </c>
      <c r="J35" s="41"/>
    </row>
    <row r="36" spans="1:10">
      <c r="A36" t="s">
        <v>26</v>
      </c>
      <c r="C36" t="s">
        <v>6</v>
      </c>
      <c r="D36" t="s">
        <v>6</v>
      </c>
      <c r="E36" t="s">
        <v>6</v>
      </c>
      <c r="G36" s="41"/>
      <c r="H36" s="41"/>
      <c r="I36" s="41"/>
      <c r="J36" s="41"/>
    </row>
    <row r="37" spans="1:10" ht="15.75" thickBot="1">
      <c r="A37" s="6"/>
      <c r="B37" s="6"/>
      <c r="C37" s="6"/>
      <c r="D37" s="6"/>
      <c r="E37" s="6"/>
      <c r="G37" s="41"/>
      <c r="H37" s="41"/>
      <c r="I37" s="41"/>
      <c r="J37" s="41"/>
    </row>
    <row r="38" spans="1:10">
      <c r="A38" s="3" t="s">
        <v>27</v>
      </c>
      <c r="C38" s="2">
        <v>14694000</v>
      </c>
      <c r="D38" s="2">
        <v>16363000</v>
      </c>
      <c r="E38" s="2">
        <v>16022000</v>
      </c>
      <c r="G38" s="41">
        <f t="shared" si="0"/>
        <v>3.0477257171302344E-2</v>
      </c>
      <c r="H38" s="41">
        <f t="shared" si="1"/>
        <v>3.369291940096901E-2</v>
      </c>
      <c r="I38" s="41">
        <f t="shared" si="2"/>
        <v>3.363888690598664E-2</v>
      </c>
      <c r="J38" s="4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3:N44"/>
  <sheetViews>
    <sheetView topLeftCell="A41" workbookViewId="0">
      <selection activeCell="A43" sqref="A43"/>
    </sheetView>
  </sheetViews>
  <sheetFormatPr defaultRowHeight="15"/>
  <cols>
    <col min="1" max="1" width="49.42578125" bestFit="1" customWidth="1"/>
    <col min="2" max="2" width="12" bestFit="1" customWidth="1"/>
    <col min="3" max="6" width="11.140625" bestFit="1" customWidth="1"/>
    <col min="7" max="7" width="27.42578125" bestFit="1" customWidth="1"/>
    <col min="8" max="13" width="11.140625" bestFit="1" customWidth="1"/>
  </cols>
  <sheetData>
    <row r="3" spans="1:14">
      <c r="A3" s="38"/>
      <c r="B3" s="38"/>
      <c r="C3" s="38"/>
      <c r="D3" s="38"/>
      <c r="E3" s="32">
        <f>B6</f>
        <v>8.0000000000000002E-3</v>
      </c>
      <c r="F3" s="32">
        <f t="shared" ref="F3:M3" ca="1" si="0">E3-($B$6-$B$13)/10</f>
        <v>8.8468622731911507E-3</v>
      </c>
      <c r="G3" s="32">
        <f t="shared" ca="1" si="0"/>
        <v>9.6937245463823013E-3</v>
      </c>
      <c r="H3" s="32">
        <f t="shared" ca="1" si="0"/>
        <v>1.0540586819573452E-2</v>
      </c>
      <c r="I3" s="32">
        <f t="shared" ca="1" si="0"/>
        <v>1.1387449092764602E-2</v>
      </c>
      <c r="J3" s="32">
        <f t="shared" ca="1" si="0"/>
        <v>1.2234311365955753E-2</v>
      </c>
      <c r="K3" s="32">
        <f t="shared" ca="1" si="0"/>
        <v>1.3081173639146904E-2</v>
      </c>
      <c r="L3" s="32">
        <f t="shared" ca="1" si="0"/>
        <v>1.3928035912338054E-2</v>
      </c>
      <c r="M3" s="32">
        <f t="shared" ca="1" si="0"/>
        <v>1.4774898185529205E-2</v>
      </c>
      <c r="N3" s="38"/>
    </row>
    <row r="4" spans="1:14">
      <c r="A4" s="42" t="s">
        <v>137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</row>
    <row r="5" spans="1:14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</row>
    <row r="6" spans="1:14">
      <c r="A6" s="38" t="s">
        <v>166</v>
      </c>
      <c r="B6" s="32">
        <v>8.0000000000000002E-3</v>
      </c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</row>
    <row r="7" spans="1:14">
      <c r="A7" s="38" t="s">
        <v>158</v>
      </c>
      <c r="B7" s="22">
        <v>0.75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</row>
    <row r="8" spans="1:14" s="38" customFormat="1">
      <c r="B8" s="32"/>
      <c r="C8" s="32" t="s">
        <v>175</v>
      </c>
      <c r="D8" s="32" t="s">
        <v>155</v>
      </c>
      <c r="E8" s="38" t="s">
        <v>173</v>
      </c>
      <c r="F8" s="38" t="s">
        <v>152</v>
      </c>
      <c r="G8" s="38" t="s">
        <v>179</v>
      </c>
      <c r="H8" s="38" t="s">
        <v>174</v>
      </c>
    </row>
    <row r="9" spans="1:14">
      <c r="A9" s="38" t="s">
        <v>140</v>
      </c>
      <c r="B9" s="32">
        <f ca="1">_xll.VoseInput("WMT-Annual COst Decrease")+_xll.VoseCombined(G9:G11,H9:H11,C9:C11)</f>
        <v>2.287263848191478E-2</v>
      </c>
      <c r="C9" s="32" t="s">
        <v>176</v>
      </c>
      <c r="D9" s="32">
        <v>0</v>
      </c>
      <c r="E9" s="32">
        <v>1E-4</v>
      </c>
      <c r="F9" s="32">
        <v>2.0000000000000001E-4</v>
      </c>
      <c r="G9" s="32" t="str">
        <f>_xll.VoseTriangleObject(0,0.01,0.02)</f>
        <v>VoseTriangle(0,0.01,0.02)</v>
      </c>
      <c r="H9" s="45">
        <v>0.4</v>
      </c>
      <c r="I9" s="38" t="str">
        <f>_xll.VosePERTObject(0,0.01,0.02)</f>
        <v>VosePERT(0,0.01,0.02)</v>
      </c>
      <c r="J9" s="38"/>
      <c r="K9" s="38"/>
      <c r="L9" s="38"/>
      <c r="M9" s="38"/>
      <c r="N9" s="38"/>
    </row>
    <row r="10" spans="1:14">
      <c r="A10" s="38"/>
      <c r="B10" s="32"/>
      <c r="C10" s="32" t="s">
        <v>177</v>
      </c>
      <c r="D10" s="32">
        <v>1E-4</v>
      </c>
      <c r="E10" s="32">
        <v>1.4999999999999999E-4</v>
      </c>
      <c r="F10" s="32">
        <v>2.9999999999999997E-4</v>
      </c>
      <c r="G10" s="38" t="str">
        <f>_xll.VoseTriangleObject(0.01,0.02,0.03)</f>
        <v>VoseTriangle(0.01,0.02,0.03)</v>
      </c>
      <c r="H10" s="45">
        <v>0.4</v>
      </c>
      <c r="I10" s="38" t="str">
        <f>_xll.VosePERTObject(0.01,0.02,0.03)</f>
        <v>VosePERT(0.01,0.02,0.03)</v>
      </c>
      <c r="J10" s="38"/>
      <c r="K10" s="38"/>
      <c r="L10" s="38"/>
      <c r="M10" s="38"/>
      <c r="N10" s="38"/>
    </row>
    <row r="11" spans="1:14">
      <c r="A11" s="38"/>
      <c r="B11" s="32"/>
      <c r="C11" s="32" t="s">
        <v>178</v>
      </c>
      <c r="D11" s="32">
        <v>1E-4</v>
      </c>
      <c r="E11" s="32">
        <v>1.4999999999999999E-4</v>
      </c>
      <c r="F11" s="32">
        <v>1.4999999999999999E-4</v>
      </c>
      <c r="G11" s="38" t="str">
        <f>_xll.VoseTriangleObject(0.01,0.015,0.03)</f>
        <v>VoseTriangle(0.01,0.015,0.03)</v>
      </c>
      <c r="H11" s="45">
        <v>0.2</v>
      </c>
      <c r="I11" s="38" t="str">
        <f>_xll.VosePERTObject(0.01,0.015,0.03)</f>
        <v>VosePERT(0.01,0.015,0.03)</v>
      </c>
      <c r="J11" s="38"/>
      <c r="K11" s="38"/>
      <c r="L11" s="38"/>
      <c r="M11" s="38"/>
      <c r="N11" s="38"/>
    </row>
    <row r="12" spans="1:14">
      <c r="A12" s="38" t="s">
        <v>142</v>
      </c>
      <c r="B12" s="32">
        <v>3.0700000000000002E-2</v>
      </c>
      <c r="C12" s="32"/>
      <c r="D12" s="32"/>
      <c r="E12" s="38"/>
      <c r="F12" s="38"/>
      <c r="G12" s="38"/>
      <c r="H12" s="38"/>
      <c r="I12" s="38"/>
      <c r="J12" s="38"/>
      <c r="K12" s="38"/>
      <c r="L12" s="38"/>
      <c r="M12" s="38"/>
      <c r="N12" s="38"/>
    </row>
    <row r="13" spans="1:14">
      <c r="A13" s="38" t="s">
        <v>159</v>
      </c>
      <c r="B13" s="32">
        <f ca="1">_xll.VoseInput("WMT-Terminal Growth")+_xll.VoseCombined(G13:G15,H9:H11,C13:C15)</f>
        <v>1.6468622731911509E-2</v>
      </c>
      <c r="C13" s="32" t="s">
        <v>176</v>
      </c>
      <c r="D13" s="32">
        <v>1E-4</v>
      </c>
      <c r="E13" s="32">
        <v>1.4999999999999999E-4</v>
      </c>
      <c r="F13" s="32">
        <v>2.0000000000000001E-4</v>
      </c>
      <c r="G13" s="38" t="str">
        <f>_xll.VoseTriangleObject(0.01,0.015,0.02)</f>
        <v>VoseTriangle(0.01,0.015,0.02)</v>
      </c>
      <c r="H13" s="38"/>
      <c r="I13" s="38"/>
      <c r="J13" s="38"/>
      <c r="K13" s="38"/>
      <c r="L13" s="38"/>
      <c r="M13" s="38"/>
      <c r="N13" s="38"/>
    </row>
    <row r="14" spans="1:14">
      <c r="A14" s="38"/>
      <c r="B14" s="32"/>
      <c r="C14" s="32" t="s">
        <v>177</v>
      </c>
      <c r="D14" s="32">
        <v>1.2E-4</v>
      </c>
      <c r="E14" s="32">
        <v>1.6000000000000001E-4</v>
      </c>
      <c r="F14" s="32">
        <v>1.9000000000000001E-4</v>
      </c>
      <c r="G14" s="38" t="str">
        <f>_xll.VoseTriangleObject(0.012,0.016,0.019)</f>
        <v>VoseTriangle(0.012,0.016,0.019)</v>
      </c>
      <c r="H14" s="38"/>
      <c r="I14" s="38"/>
      <c r="J14" s="38"/>
      <c r="K14" s="38"/>
      <c r="L14" s="38"/>
      <c r="M14" s="38"/>
      <c r="N14" s="38"/>
    </row>
    <row r="15" spans="1:14">
      <c r="A15" s="38"/>
      <c r="B15" s="32"/>
      <c r="C15" s="32" t="s">
        <v>178</v>
      </c>
      <c r="D15" s="32">
        <v>1.4999999999999999E-4</v>
      </c>
      <c r="E15" s="32">
        <v>1.7000000000000001E-4</v>
      </c>
      <c r="F15" s="32">
        <v>1.9000000000000001E-4</v>
      </c>
      <c r="G15" s="38" t="str">
        <f>_xll.VoseTriangleObject(0.015,0.017,0.019)</f>
        <v>VoseTriangle(0.015,0.017,0.019)</v>
      </c>
      <c r="H15" s="38"/>
      <c r="I15" s="38"/>
      <c r="J15" s="38"/>
      <c r="K15" s="38"/>
      <c r="L15" s="38"/>
      <c r="M15" s="38"/>
      <c r="N15" s="38"/>
    </row>
    <row r="16" spans="1:14">
      <c r="A16" s="38" t="s">
        <v>144</v>
      </c>
      <c r="B16" s="38">
        <f ca="1">_xll.VoseInput("WMT-Beta")+_xll.VoseCombined(G16:G18,H9:H11,C16:C18)</f>
        <v>0.50976997918724365</v>
      </c>
      <c r="C16" s="32" t="s">
        <v>176</v>
      </c>
      <c r="D16" s="43">
        <v>-0.45</v>
      </c>
      <c r="E16" s="43">
        <v>-0.5</v>
      </c>
      <c r="F16" s="43">
        <v>-0.55000000000000004</v>
      </c>
      <c r="G16" s="38" t="str">
        <f>_xll.VoseTriangleObject(0.45,0.5,0.55)</f>
        <v>VoseTriangle(0.45,0.5,0.55)</v>
      </c>
      <c r="H16" s="38"/>
      <c r="I16" s="38"/>
      <c r="J16" s="38"/>
      <c r="K16" s="38"/>
      <c r="L16" s="38"/>
      <c r="M16" s="38"/>
      <c r="N16" s="38"/>
    </row>
    <row r="17" spans="1:14">
      <c r="A17" s="38"/>
      <c r="B17" s="38"/>
      <c r="C17" s="32" t="s">
        <v>177</v>
      </c>
      <c r="D17" s="43">
        <v>-0.48</v>
      </c>
      <c r="E17" s="43">
        <v>-0.52</v>
      </c>
      <c r="F17" s="43">
        <v>-0.56000000000000005</v>
      </c>
      <c r="G17" s="38" t="str">
        <f>_xll.VoseTriangleObject(0.48,0.52,0.56)</f>
        <v>VoseTriangle(0.48,0.52,0.56)</v>
      </c>
      <c r="H17" s="38"/>
      <c r="I17" s="38"/>
      <c r="J17" s="38"/>
      <c r="K17" s="38"/>
      <c r="L17" s="38"/>
      <c r="M17" s="38"/>
      <c r="N17" s="38"/>
    </row>
    <row r="18" spans="1:14">
      <c r="A18" s="38"/>
      <c r="B18" s="38"/>
      <c r="C18" s="32" t="s">
        <v>178</v>
      </c>
      <c r="D18" s="43">
        <v>-0.5</v>
      </c>
      <c r="E18" s="43">
        <v>-0.54</v>
      </c>
      <c r="F18" s="43">
        <v>-0.57999999999999996</v>
      </c>
      <c r="G18" s="38" t="str">
        <f>_xll.VoseTriangleObject(0.5,0.54,0.58)</f>
        <v>VoseTriangle(0.5,0.54,0.58)</v>
      </c>
      <c r="H18" s="38"/>
      <c r="I18" s="38"/>
      <c r="J18" s="38"/>
      <c r="K18" s="38"/>
      <c r="L18" s="38"/>
      <c r="M18" s="38"/>
      <c r="N18" s="38"/>
    </row>
    <row r="19" spans="1:14">
      <c r="A19" s="38" t="s">
        <v>149</v>
      </c>
      <c r="B19" s="30">
        <v>2.7300000000000001E-2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</row>
    <row r="20" spans="1:14">
      <c r="A20" s="38" t="s">
        <v>145</v>
      </c>
      <c r="B20" s="22">
        <v>0.08</v>
      </c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</row>
    <row r="21" spans="1:14">
      <c r="A21" s="38" t="s">
        <v>146</v>
      </c>
      <c r="B21" s="22">
        <v>0.33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</row>
    <row r="22" spans="1:14">
      <c r="A22" s="36" t="s">
        <v>172</v>
      </c>
      <c r="B22" s="30">
        <f ca="1">B19+B20*B16</f>
        <v>6.8081598334979496E-2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</row>
    <row r="23" spans="1:1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</row>
    <row r="24" spans="1:14">
      <c r="A24" s="38"/>
      <c r="B24" s="38">
        <v>2014</v>
      </c>
      <c r="C24" s="38">
        <v>2015</v>
      </c>
      <c r="D24" s="38">
        <v>2016</v>
      </c>
      <c r="E24" s="38">
        <v>2017</v>
      </c>
      <c r="F24" s="38">
        <v>2018</v>
      </c>
      <c r="G24" s="38">
        <v>2019</v>
      </c>
      <c r="H24" s="38">
        <v>2020</v>
      </c>
      <c r="I24" s="38">
        <v>2021</v>
      </c>
      <c r="J24" s="38">
        <v>2022</v>
      </c>
      <c r="K24" s="38">
        <v>2023</v>
      </c>
      <c r="L24" s="38">
        <v>2024</v>
      </c>
      <c r="M24" s="38">
        <v>2025</v>
      </c>
      <c r="N24" s="38"/>
    </row>
    <row r="25" spans="1:14">
      <c r="A25" s="38" t="s">
        <v>160</v>
      </c>
      <c r="B25" s="39">
        <v>112640000</v>
      </c>
      <c r="C25" s="39">
        <v>116199000</v>
      </c>
      <c r="D25" s="39">
        <v>118719000</v>
      </c>
      <c r="E25" s="39">
        <f t="shared" ref="E25:M25" si="1">D25*(1+E3)</f>
        <v>119668752</v>
      </c>
      <c r="F25" s="39">
        <f t="shared" ca="1" si="1"/>
        <v>120727444.96734868</v>
      </c>
      <c r="G25" s="39">
        <f t="shared" ca="1" si="1"/>
        <v>121897743.5640507</v>
      </c>
      <c r="H25" s="39">
        <f t="shared" ca="1" si="1"/>
        <v>123182617.31319767</v>
      </c>
      <c r="I25" s="39">
        <f t="shared" ca="1" si="1"/>
        <v>124585353.09696521</v>
      </c>
      <c r="J25" s="39">
        <f t="shared" ca="1" si="1"/>
        <v>126109569.09839103</v>
      </c>
      <c r="K25" s="39">
        <f t="shared" ca="1" si="1"/>
        <v>127759230.26932508</v>
      </c>
      <c r="L25" s="39">
        <f t="shared" ca="1" si="1"/>
        <v>129538665.41664892</v>
      </c>
      <c r="M25" s="39">
        <f t="shared" ca="1" si="1"/>
        <v>131452586.00926924</v>
      </c>
      <c r="N25" s="38"/>
    </row>
    <row r="26" spans="1:14">
      <c r="A26" s="38" t="s">
        <v>158</v>
      </c>
      <c r="B26" s="39">
        <v>98458000</v>
      </c>
      <c r="C26" s="39">
        <v>101065000</v>
      </c>
      <c r="D26" s="39">
        <v>102901000</v>
      </c>
      <c r="E26" s="39">
        <f t="shared" ref="E26:M26" ca="1" si="2">$B$7*(1-$B$9)^(E24-2017)*E25</f>
        <v>89751564</v>
      </c>
      <c r="F26" s="39">
        <f t="shared" ca="1" si="2"/>
        <v>88474567.322823942</v>
      </c>
      <c r="G26" s="39">
        <f t="shared" ca="1" si="2"/>
        <v>87288951.940000355</v>
      </c>
      <c r="H26" s="39">
        <f t="shared" ca="1" si="2"/>
        <v>86191455.491644412</v>
      </c>
      <c r="I26" s="39">
        <f t="shared" ca="1" si="2"/>
        <v>85179080.788361967</v>
      </c>
      <c r="J26" s="39">
        <f t="shared" ca="1" si="2"/>
        <v>84249082.117765352</v>
      </c>
      <c r="K26" s="39">
        <f t="shared" ca="1" si="2"/>
        <v>83398952.786298499</v>
      </c>
      <c r="L26" s="39">
        <f t="shared" ca="1" si="2"/>
        <v>82626413.816940486</v>
      </c>
      <c r="M26" s="39">
        <f t="shared" ca="1" si="2"/>
        <v>81929403.731183156</v>
      </c>
      <c r="N26" s="38"/>
    </row>
    <row r="27" spans="1:14">
      <c r="A27" s="38" t="s">
        <v>7</v>
      </c>
      <c r="B27" s="39">
        <v>10899000</v>
      </c>
      <c r="C27" s="39">
        <v>11445000</v>
      </c>
      <c r="D27" s="39">
        <v>12068000</v>
      </c>
      <c r="E27" s="39">
        <f>$B$12*E25</f>
        <v>3673830.6864</v>
      </c>
      <c r="F27" s="39">
        <f t="shared" ref="F27:M27" ca="1" si="3">$B$12*F25</f>
        <v>3706332.5604976048</v>
      </c>
      <c r="G27" s="39">
        <f t="shared" ca="1" si="3"/>
        <v>3742260.727416357</v>
      </c>
      <c r="H27" s="39">
        <f t="shared" ca="1" si="3"/>
        <v>3781706.3515151688</v>
      </c>
      <c r="I27" s="39">
        <f t="shared" ca="1" si="3"/>
        <v>3824770.3400768321</v>
      </c>
      <c r="J27" s="39">
        <f t="shared" ca="1" si="3"/>
        <v>3871563.7713206047</v>
      </c>
      <c r="K27" s="39">
        <f t="shared" ca="1" si="3"/>
        <v>3922208.36926828</v>
      </c>
      <c r="L27" s="39">
        <f t="shared" ca="1" si="3"/>
        <v>3976837.0282911221</v>
      </c>
      <c r="M27" s="39">
        <f t="shared" ca="1" si="3"/>
        <v>4035594.3904845659</v>
      </c>
      <c r="N27" s="38"/>
    </row>
    <row r="28" spans="1:14">
      <c r="A28" s="38" t="s">
        <v>161</v>
      </c>
      <c r="B28" s="39">
        <v>2058000</v>
      </c>
      <c r="C28" s="39">
        <v>2377000</v>
      </c>
      <c r="D28" s="39">
        <v>2350000</v>
      </c>
      <c r="E28" s="39">
        <f ca="1">E25-E26-E27</f>
        <v>26243357.3136</v>
      </c>
      <c r="F28" s="39">
        <f t="shared" ref="F28:M28" ca="1" si="4">F25-F26-F27</f>
        <v>28546545.084027134</v>
      </c>
      <c r="G28" s="39">
        <f t="shared" ca="1" si="4"/>
        <v>30866530.89663399</v>
      </c>
      <c r="H28" s="39">
        <f t="shared" ca="1" si="4"/>
        <v>33209455.47003809</v>
      </c>
      <c r="I28" s="39">
        <f t="shared" ca="1" si="4"/>
        <v>35581501.968526408</v>
      </c>
      <c r="J28" s="39">
        <f t="shared" ca="1" si="4"/>
        <v>37988923.20930507</v>
      </c>
      <c r="K28" s="39">
        <f t="shared" ca="1" si="4"/>
        <v>40438069.113758296</v>
      </c>
      <c r="L28" s="39">
        <f t="shared" ca="1" si="4"/>
        <v>42935414.571417317</v>
      </c>
      <c r="M28" s="39">
        <f t="shared" ca="1" si="4"/>
        <v>45487587.887601517</v>
      </c>
      <c r="N28" s="38"/>
    </row>
    <row r="29" spans="1:14">
      <c r="A29" s="38" t="s">
        <v>162</v>
      </c>
      <c r="B29" s="38"/>
      <c r="C29" s="38"/>
      <c r="D29" s="38"/>
      <c r="E29" s="39">
        <f ca="1">E28*(1-$B$21)</f>
        <v>17583049.400111999</v>
      </c>
      <c r="F29" s="39">
        <f t="shared" ref="F29:M29" ca="1" si="5">F28*(1-$B$21)</f>
        <v>19126185.206298176</v>
      </c>
      <c r="G29" s="39">
        <f t="shared" ca="1" si="5"/>
        <v>20680575.70074477</v>
      </c>
      <c r="H29" s="39">
        <f t="shared" ca="1" si="5"/>
        <v>22250335.164925519</v>
      </c>
      <c r="I29" s="39">
        <f t="shared" ca="1" si="5"/>
        <v>23839606.318912692</v>
      </c>
      <c r="J29" s="39">
        <f t="shared" ca="1" si="5"/>
        <v>25452578.550234396</v>
      </c>
      <c r="K29" s="39">
        <f t="shared" ca="1" si="5"/>
        <v>27093506.306218054</v>
      </c>
      <c r="L29" s="39">
        <f t="shared" ca="1" si="5"/>
        <v>28766727.762849599</v>
      </c>
      <c r="M29" s="39">
        <f t="shared" ca="1" si="5"/>
        <v>30476683.884693012</v>
      </c>
      <c r="N29" s="38"/>
    </row>
    <row r="30" spans="1:14">
      <c r="A30" s="38" t="s">
        <v>163</v>
      </c>
      <c r="B30" s="30">
        <f>B27/B25</f>
        <v>9.6759588068181815E-2</v>
      </c>
      <c r="C30" s="30">
        <f t="shared" ref="C30:D30" si="6">C27/C25</f>
        <v>9.8494823535486539E-2</v>
      </c>
      <c r="D30" s="30">
        <f t="shared" si="6"/>
        <v>0.10165179962769229</v>
      </c>
      <c r="E30" s="38"/>
      <c r="F30" s="38"/>
      <c r="G30" s="38"/>
      <c r="H30" s="38"/>
      <c r="I30" s="38"/>
      <c r="J30" s="38"/>
      <c r="K30" s="38"/>
      <c r="L30" s="38"/>
      <c r="M30" s="38"/>
      <c r="N30" s="38"/>
    </row>
    <row r="31" spans="1:14">
      <c r="A31" s="38" t="s">
        <v>164</v>
      </c>
      <c r="B31" s="30">
        <f>B26/B25</f>
        <v>0.87409446022727277</v>
      </c>
      <c r="C31" s="30">
        <f t="shared" ref="C31:D31" si="7">C26/C25</f>
        <v>0.86975791530047586</v>
      </c>
      <c r="D31" s="30">
        <f t="shared" si="7"/>
        <v>0.86676100708395454</v>
      </c>
      <c r="E31" s="38"/>
      <c r="F31" s="38"/>
      <c r="G31" s="38"/>
      <c r="H31" s="38"/>
      <c r="I31" s="38"/>
      <c r="J31" s="38"/>
      <c r="K31" s="38"/>
      <c r="L31" s="38"/>
      <c r="M31" s="38"/>
      <c r="N31" s="38"/>
    </row>
    <row r="32" spans="1:14">
      <c r="A32" s="38" t="s">
        <v>165</v>
      </c>
      <c r="B32" s="38"/>
      <c r="C32" s="35">
        <f>(C25-B25)/B25</f>
        <v>3.1596235795454543E-2</v>
      </c>
      <c r="D32" s="35">
        <f>(D25-C25)/C25</f>
        <v>2.1686933622492448E-2</v>
      </c>
      <c r="E32" s="38"/>
      <c r="F32" s="38"/>
      <c r="G32" s="38"/>
      <c r="H32" s="38"/>
      <c r="I32" s="38"/>
      <c r="J32" s="38"/>
      <c r="K32" s="38"/>
      <c r="L32" s="38"/>
      <c r="M32" s="38"/>
      <c r="N32" s="38"/>
    </row>
    <row r="33" spans="1:1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</row>
    <row r="34" spans="1:14">
      <c r="A34" s="38" t="s">
        <v>167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</row>
    <row r="35" spans="1:14">
      <c r="A35" s="40">
        <f ca="1">NPV(B22,E29:M29)</f>
        <v>152509257.12493646</v>
      </c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</row>
    <row r="36" spans="1:14">
      <c r="A36" s="38" t="s">
        <v>168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</row>
    <row r="37" spans="1:14">
      <c r="A37" s="40">
        <f ca="1">(M29*(1+B13))/(B22-B13)</f>
        <v>600209395.63632357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</row>
    <row r="38" spans="1:14">
      <c r="A38" s="38" t="s">
        <v>169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</row>
    <row r="39" spans="1:14">
      <c r="A39" s="40">
        <f ca="1">A37/(1+B22)^10</f>
        <v>310640775.38572192</v>
      </c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</row>
    <row r="40" spans="1:14">
      <c r="A40" s="38" t="s">
        <v>170</v>
      </c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</row>
    <row r="41" spans="1:14">
      <c r="A41" s="40">
        <f ca="1">_xll.VoseOutput("WMT-Total Value")+A35+A39</f>
        <v>463150032.51065838</v>
      </c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</row>
    <row r="42" spans="1:14">
      <c r="A42" s="38" t="s">
        <v>171</v>
      </c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</row>
    <row r="43" spans="1:14">
      <c r="A43" s="30">
        <f ca="1">_xll.VoseOutput("WMT-Terminal Value")+A39/A41</f>
        <v>0.67071305965755967</v>
      </c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</row>
    <row r="44" spans="1:14">
      <c r="A44" s="41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B1287"/>
  <sheetViews>
    <sheetView topLeftCell="A1268" workbookViewId="0">
      <selection activeCell="G1282" sqref="G1282"/>
    </sheetView>
  </sheetViews>
  <sheetFormatPr defaultRowHeight="15"/>
  <cols>
    <col min="1" max="1" width="18" customWidth="1"/>
    <col min="2" max="2" width="9.140625" hidden="1" customWidth="1"/>
    <col min="3" max="6" width="0" hidden="1" customWidth="1"/>
    <col min="9" max="9" width="12.28515625" customWidth="1"/>
    <col min="10" max="10" width="10.28515625" customWidth="1"/>
    <col min="11" max="12" width="10.5703125" customWidth="1"/>
    <col min="19" max="19" width="16.140625" bestFit="1" customWidth="1"/>
    <col min="27" max="27" width="18.140625" bestFit="1" customWidth="1"/>
  </cols>
  <sheetData>
    <row r="1" spans="1:28" ht="15.75" thickBot="1">
      <c r="A1" s="19" t="s">
        <v>60</v>
      </c>
      <c r="B1" s="19" t="s">
        <v>61</v>
      </c>
      <c r="C1" s="19" t="s">
        <v>62</v>
      </c>
      <c r="D1" s="19" t="s">
        <v>63</v>
      </c>
      <c r="E1" s="19" t="s">
        <v>64</v>
      </c>
      <c r="F1" s="19" t="s">
        <v>65</v>
      </c>
      <c r="G1" s="19" t="s">
        <v>66</v>
      </c>
      <c r="H1" t="s">
        <v>105</v>
      </c>
      <c r="K1" s="19"/>
      <c r="L1" s="19"/>
      <c r="M1" s="19" t="s">
        <v>106</v>
      </c>
      <c r="N1" s="19" t="s">
        <v>107</v>
      </c>
      <c r="S1" s="38" t="s">
        <v>66</v>
      </c>
      <c r="T1" s="30" t="s">
        <v>105</v>
      </c>
      <c r="U1" s="38"/>
      <c r="V1" s="38"/>
      <c r="W1" s="38"/>
      <c r="X1" s="38"/>
    </row>
    <row r="2" spans="1:28">
      <c r="A2" s="20">
        <v>40878</v>
      </c>
      <c r="B2" s="19">
        <v>58.639999000000003</v>
      </c>
      <c r="C2" s="19">
        <v>59.150002000000001</v>
      </c>
      <c r="D2" s="19">
        <v>58.459999000000003</v>
      </c>
      <c r="E2" s="19">
        <v>58.610000999999997</v>
      </c>
      <c r="F2" s="19">
        <v>8787300</v>
      </c>
      <c r="G2" s="19">
        <v>51.175178000000002</v>
      </c>
      <c r="I2" s="30"/>
      <c r="K2" s="19"/>
      <c r="L2" s="19"/>
      <c r="M2" s="30">
        <f>PERCENTILE(H3:H1259,5%)</f>
        <v>-1.4811278911899093E-2</v>
      </c>
      <c r="N2" s="30">
        <f>PERCENTILE(H3:H1259,1%)</f>
        <v>-3.0963583605400875E-2</v>
      </c>
      <c r="S2" s="38">
        <v>2198.8100589999999</v>
      </c>
      <c r="T2" s="30">
        <f>LN(S2/S3)</f>
        <v>-2.6569303207866061E-3</v>
      </c>
      <c r="U2" s="38"/>
      <c r="V2" s="38"/>
      <c r="W2" s="38" t="s">
        <v>153</v>
      </c>
      <c r="X2" s="38">
        <f>SLOPE(I2:I1258,T2:T1258)</f>
        <v>-7.4122557822392757E-2</v>
      </c>
      <c r="AA2" s="49" t="s">
        <v>66</v>
      </c>
      <c r="AB2" s="49"/>
    </row>
    <row r="3" spans="1:28">
      <c r="A3" s="20">
        <v>40879</v>
      </c>
      <c r="B3" s="19">
        <v>58.880001</v>
      </c>
      <c r="C3" s="19">
        <v>58.970001000000003</v>
      </c>
      <c r="D3" s="19">
        <v>58.040000999999997</v>
      </c>
      <c r="E3" s="19">
        <v>58.09</v>
      </c>
      <c r="F3" s="19">
        <v>11199100</v>
      </c>
      <c r="G3" s="19">
        <v>50.721141000000003</v>
      </c>
      <c r="H3" s="38">
        <f>LN(G3/G2)</f>
        <v>-8.9118038694533629E-3</v>
      </c>
      <c r="I3" s="30">
        <f t="shared" ref="I3:I66" si="0">-H3</f>
        <v>8.9118038694533629E-3</v>
      </c>
      <c r="K3" s="19"/>
      <c r="L3" s="19"/>
      <c r="M3" s="19"/>
      <c r="N3" s="19"/>
      <c r="S3" s="38">
        <v>2204.6599120000001</v>
      </c>
      <c r="T3" s="30">
        <f t="shared" ref="T3:T66" si="1">LN(S3/S4)</f>
        <v>1.3344021688134898E-3</v>
      </c>
      <c r="U3" s="38"/>
      <c r="V3" s="38"/>
      <c r="W3" s="38"/>
      <c r="X3" s="38"/>
      <c r="AA3" s="47"/>
      <c r="AB3" s="47"/>
    </row>
    <row r="4" spans="1:28">
      <c r="A4" s="20">
        <v>40882</v>
      </c>
      <c r="B4" s="19">
        <v>58.259998000000003</v>
      </c>
      <c r="C4" s="19">
        <v>58.509998000000003</v>
      </c>
      <c r="D4" s="19">
        <v>58</v>
      </c>
      <c r="E4" s="19">
        <v>58.34</v>
      </c>
      <c r="F4" s="19">
        <v>10515200</v>
      </c>
      <c r="G4" s="19">
        <v>50.939427999999999</v>
      </c>
      <c r="H4" s="38">
        <f t="shared" ref="H4:H67" si="2">LN(G4/G3)</f>
        <v>4.2944346588046842E-3</v>
      </c>
      <c r="I4" s="30">
        <f t="shared" si="0"/>
        <v>-4.2944346588046842E-3</v>
      </c>
      <c r="K4" s="19"/>
      <c r="L4" s="19"/>
      <c r="M4" s="3" t="s">
        <v>108</v>
      </c>
      <c r="N4" s="19"/>
      <c r="S4" s="38">
        <v>2201.719971</v>
      </c>
      <c r="T4" s="30">
        <f t="shared" si="1"/>
        <v>-5.2683892752049318E-3</v>
      </c>
      <c r="U4" s="38"/>
      <c r="V4" s="38"/>
      <c r="W4" s="38" t="s">
        <v>154</v>
      </c>
      <c r="X4" s="38">
        <f>RSQ(I2:I1258,T2:T1258)</f>
        <v>3.3415204633692212E-3</v>
      </c>
      <c r="AA4" s="47" t="s">
        <v>190</v>
      </c>
      <c r="AB4" s="47">
        <v>67.417804673290846</v>
      </c>
    </row>
    <row r="5" spans="1:28">
      <c r="A5" s="20">
        <v>40883</v>
      </c>
      <c r="B5" s="19">
        <v>58.57</v>
      </c>
      <c r="C5" s="19">
        <v>59.009998000000003</v>
      </c>
      <c r="D5" s="19">
        <v>58.400002000000001</v>
      </c>
      <c r="E5" s="19">
        <v>58.779998999999997</v>
      </c>
      <c r="F5" s="19">
        <v>11401600</v>
      </c>
      <c r="G5" s="19">
        <v>51.323611999999997</v>
      </c>
      <c r="H5" s="38">
        <f t="shared" si="2"/>
        <v>7.5136785966007881E-3</v>
      </c>
      <c r="I5" s="30">
        <f t="shared" si="0"/>
        <v>-7.5136785966007881E-3</v>
      </c>
      <c r="K5" s="19"/>
      <c r="L5" s="19"/>
      <c r="M5" s="19" t="str">
        <f>_xll.VoseDataObject(H3:H1259)</f>
        <v>VoseDataObject('[Project Analysis.xlsx]Walmart-Stocks'!H3:H1259)</v>
      </c>
      <c r="N5" s="19"/>
      <c r="S5" s="38">
        <v>2213.3500979999999</v>
      </c>
      <c r="T5" s="30">
        <f t="shared" si="1"/>
        <v>3.9067456340769443E-3</v>
      </c>
      <c r="U5" s="38"/>
      <c r="V5" s="38"/>
      <c r="W5" s="38"/>
      <c r="X5" s="38"/>
      <c r="AA5" s="47" t="s">
        <v>191</v>
      </c>
      <c r="AB5" s="47">
        <v>0.19940905550105217</v>
      </c>
    </row>
    <row r="6" spans="1:28">
      <c r="A6" s="20">
        <v>40884</v>
      </c>
      <c r="B6" s="19">
        <v>58.349997999999999</v>
      </c>
      <c r="C6" s="19">
        <v>59.200001</v>
      </c>
      <c r="D6" s="19">
        <v>58.259998000000003</v>
      </c>
      <c r="E6" s="19">
        <v>58.509998000000003</v>
      </c>
      <c r="F6" s="19">
        <v>15754600</v>
      </c>
      <c r="G6" s="19">
        <v>51.407080000000001</v>
      </c>
      <c r="H6" s="38">
        <f t="shared" si="2"/>
        <v>1.6249869779328217E-3</v>
      </c>
      <c r="I6" s="30">
        <f t="shared" si="0"/>
        <v>-1.6249869779328217E-3</v>
      </c>
      <c r="K6" s="19"/>
      <c r="L6" s="19"/>
      <c r="M6" s="19"/>
      <c r="N6" s="19"/>
      <c r="S6" s="38">
        <v>2204.719971</v>
      </c>
      <c r="T6" s="30">
        <f t="shared" si="1"/>
        <v>8.0769847597577586E-4</v>
      </c>
      <c r="U6" s="38"/>
      <c r="V6" s="38"/>
      <c r="W6" s="38"/>
      <c r="X6" s="38"/>
      <c r="AA6" s="47" t="s">
        <v>192</v>
      </c>
      <c r="AB6" s="47">
        <v>68.884867499999999</v>
      </c>
    </row>
    <row r="7" spans="1:28">
      <c r="A7" s="20">
        <v>40885</v>
      </c>
      <c r="B7" s="19">
        <v>58.389999000000003</v>
      </c>
      <c r="C7" s="19">
        <v>58.549999</v>
      </c>
      <c r="D7" s="19">
        <v>57.869999</v>
      </c>
      <c r="E7" s="19">
        <v>57.98</v>
      </c>
      <c r="F7" s="19">
        <v>10350300</v>
      </c>
      <c r="G7" s="19">
        <v>50.941420999999998</v>
      </c>
      <c r="H7" s="38">
        <f t="shared" si="2"/>
        <v>-9.099541440413781E-3</v>
      </c>
      <c r="I7" s="30">
        <f t="shared" si="0"/>
        <v>9.099541440413781E-3</v>
      </c>
      <c r="K7" s="19"/>
      <c r="L7" s="19"/>
      <c r="M7" s="3" t="s">
        <v>109</v>
      </c>
      <c r="N7" s="19"/>
      <c r="S7" s="38">
        <v>2202.9399410000001</v>
      </c>
      <c r="T7" s="30">
        <f t="shared" si="1"/>
        <v>2.1630907556930735E-3</v>
      </c>
      <c r="U7" s="38"/>
      <c r="V7" s="38"/>
      <c r="W7" s="38"/>
      <c r="X7" s="38"/>
      <c r="AA7" s="47" t="s">
        <v>193</v>
      </c>
      <c r="AB7" s="47">
        <v>69.966842</v>
      </c>
    </row>
    <row r="8" spans="1:28">
      <c r="A8" s="20">
        <v>40886</v>
      </c>
      <c r="B8" s="19">
        <v>58.16</v>
      </c>
      <c r="C8" s="19">
        <v>58.490001999999997</v>
      </c>
      <c r="D8" s="19">
        <v>57.470001000000003</v>
      </c>
      <c r="E8" s="19">
        <v>58.32</v>
      </c>
      <c r="F8" s="19">
        <v>10058900</v>
      </c>
      <c r="G8" s="19">
        <v>51.240146000000003</v>
      </c>
      <c r="H8" s="38">
        <f t="shared" si="2"/>
        <v>5.8469616352853516E-3</v>
      </c>
      <c r="I8" s="30">
        <f t="shared" si="0"/>
        <v>-5.8469616352853516E-3</v>
      </c>
      <c r="K8" s="19"/>
      <c r="L8" s="19"/>
      <c r="M8" s="19" t="str">
        <f>_xll.VoseStudent3FitObject(H3:H1259)</f>
        <v>VoseStudent3(0.0004667924693160705,0.01041401718418559,4)</v>
      </c>
      <c r="N8" s="19"/>
      <c r="S8" s="38">
        <v>2198.179932</v>
      </c>
      <c r="T8" s="30">
        <f t="shared" si="1"/>
        <v>7.4337023919075753E-3</v>
      </c>
      <c r="U8" s="38"/>
      <c r="V8" s="38"/>
      <c r="W8" s="38"/>
      <c r="X8" s="38"/>
      <c r="AA8" s="47" t="s">
        <v>194</v>
      </c>
      <c r="AB8" s="47">
        <v>7.0726993461551659</v>
      </c>
    </row>
    <row r="9" spans="1:28">
      <c r="A9" s="20">
        <v>40889</v>
      </c>
      <c r="B9" s="19">
        <v>57.869999</v>
      </c>
      <c r="C9" s="19">
        <v>58.439999</v>
      </c>
      <c r="D9" s="19">
        <v>57.759998000000003</v>
      </c>
      <c r="E9" s="19">
        <v>58.09</v>
      </c>
      <c r="F9" s="19">
        <v>10037100</v>
      </c>
      <c r="G9" s="19">
        <v>51.038068000000003</v>
      </c>
      <c r="H9" s="38">
        <f t="shared" si="2"/>
        <v>-3.9515407054026104E-3</v>
      </c>
      <c r="I9" s="30">
        <f t="shared" si="0"/>
        <v>3.9515407054026104E-3</v>
      </c>
      <c r="K9" s="19"/>
      <c r="L9" s="19"/>
      <c r="M9" s="22">
        <v>0.05</v>
      </c>
      <c r="N9" s="22">
        <v>0.01</v>
      </c>
      <c r="S9" s="38">
        <v>2181.8999020000001</v>
      </c>
      <c r="T9" s="30">
        <f t="shared" si="1"/>
        <v>-2.3896514373653198E-3</v>
      </c>
      <c r="U9" s="38"/>
      <c r="V9" s="38"/>
      <c r="W9" s="38"/>
      <c r="X9" s="38"/>
      <c r="AA9" s="47" t="s">
        <v>195</v>
      </c>
      <c r="AB9" s="47">
        <v>50.023076041103707</v>
      </c>
    </row>
    <row r="10" spans="1:28">
      <c r="A10" s="20">
        <v>40890</v>
      </c>
      <c r="B10" s="19">
        <v>58.130001</v>
      </c>
      <c r="C10" s="19">
        <v>58.349997999999999</v>
      </c>
      <c r="D10" s="19">
        <v>57.419998</v>
      </c>
      <c r="E10" s="19">
        <v>57.599997999999999</v>
      </c>
      <c r="F10" s="19">
        <v>10972100</v>
      </c>
      <c r="G10" s="19">
        <v>50.607551000000001</v>
      </c>
      <c r="H10" s="38">
        <f t="shared" si="2"/>
        <v>-8.4709912466725615E-3</v>
      </c>
      <c r="I10" s="30">
        <f t="shared" si="0"/>
        <v>8.4709912466725615E-3</v>
      </c>
      <c r="K10" s="19"/>
      <c r="L10" s="19"/>
      <c r="M10" s="30">
        <f ca="1">_xll.VoseSimulate(M8,M9)</f>
        <v>-1.5231748159584722E-2</v>
      </c>
      <c r="N10" s="30">
        <f ca="1">_xll.VoseSimulate(M8,N9)</f>
        <v>-2.7125061777348466E-2</v>
      </c>
      <c r="S10" s="38">
        <v>2187.1201169999999</v>
      </c>
      <c r="T10" s="30">
        <f t="shared" si="1"/>
        <v>4.6654694620837109E-3</v>
      </c>
      <c r="U10" s="38"/>
      <c r="V10" s="38"/>
      <c r="W10" s="38"/>
      <c r="X10" s="38"/>
      <c r="AA10" s="47" t="s">
        <v>196</v>
      </c>
      <c r="AB10" s="47">
        <v>9.0710289026945556E-2</v>
      </c>
    </row>
    <row r="11" spans="1:28">
      <c r="A11" s="20">
        <v>40891</v>
      </c>
      <c r="B11" s="19">
        <v>57.720001000000003</v>
      </c>
      <c r="C11" s="19">
        <v>58.119999</v>
      </c>
      <c r="D11" s="19">
        <v>57.52</v>
      </c>
      <c r="E11" s="19">
        <v>57.650002000000001</v>
      </c>
      <c r="F11" s="19">
        <v>8984200</v>
      </c>
      <c r="G11" s="19">
        <v>50.651484000000004</v>
      </c>
      <c r="H11" s="38">
        <f t="shared" si="2"/>
        <v>8.6773496817674136E-4</v>
      </c>
      <c r="I11" s="30">
        <f t="shared" si="0"/>
        <v>-8.6773496817674136E-4</v>
      </c>
      <c r="K11" s="19"/>
      <c r="L11" s="19"/>
      <c r="M11" s="19"/>
      <c r="N11" s="19"/>
      <c r="S11" s="38">
        <v>2176.9399410000001</v>
      </c>
      <c r="T11" s="30">
        <f t="shared" si="1"/>
        <v>-1.5835169024771387E-3</v>
      </c>
      <c r="U11" s="38"/>
      <c r="V11" s="38"/>
      <c r="W11" s="38"/>
      <c r="X11" s="38"/>
      <c r="AA11" s="47" t="s">
        <v>197</v>
      </c>
      <c r="AB11" s="47">
        <v>-0.42322069514201738</v>
      </c>
    </row>
    <row r="12" spans="1:28">
      <c r="A12" s="20">
        <v>40892</v>
      </c>
      <c r="B12" s="19">
        <v>57.830002</v>
      </c>
      <c r="C12" s="19">
        <v>58.400002000000001</v>
      </c>
      <c r="D12" s="19">
        <v>57.830002</v>
      </c>
      <c r="E12" s="19">
        <v>57.950001</v>
      </c>
      <c r="F12" s="19">
        <v>8557400</v>
      </c>
      <c r="G12" s="19">
        <v>50.915064000000001</v>
      </c>
      <c r="H12" s="38">
        <f t="shared" si="2"/>
        <v>5.1903032427628015E-3</v>
      </c>
      <c r="I12" s="30">
        <f t="shared" si="0"/>
        <v>-5.1903032427628015E-3</v>
      </c>
      <c r="K12" s="19"/>
      <c r="L12" s="19"/>
      <c r="M12" s="3" t="s">
        <v>110</v>
      </c>
      <c r="N12" s="19"/>
      <c r="S12" s="38">
        <v>2180.389893</v>
      </c>
      <c r="T12" s="30">
        <f t="shared" si="1"/>
        <v>7.4529552949928806E-3</v>
      </c>
      <c r="U12" s="38"/>
      <c r="V12" s="38"/>
      <c r="W12" s="38"/>
      <c r="X12" s="38"/>
      <c r="AA12" s="47" t="s">
        <v>198</v>
      </c>
      <c r="AB12" s="47">
        <v>34.931032999999999</v>
      </c>
    </row>
    <row r="13" spans="1:28">
      <c r="A13" s="20">
        <v>40893</v>
      </c>
      <c r="B13" s="19">
        <v>58.299999</v>
      </c>
      <c r="C13" s="19">
        <v>58.490001999999997</v>
      </c>
      <c r="D13" s="19">
        <v>58.09</v>
      </c>
      <c r="E13" s="19">
        <v>58.27</v>
      </c>
      <c r="F13" s="19">
        <v>14913900</v>
      </c>
      <c r="G13" s="19">
        <v>51.196216999999997</v>
      </c>
      <c r="H13" s="38">
        <f t="shared" si="2"/>
        <v>5.5068099771595613E-3</v>
      </c>
      <c r="I13" s="30">
        <f t="shared" si="0"/>
        <v>-5.5068099771595613E-3</v>
      </c>
      <c r="K13" s="19"/>
      <c r="L13" s="19"/>
      <c r="M13" s="19" t="str">
        <f ca="1">_xll.VoseStudent3FitObject(H3:H1259,TRUE)</f>
        <v>VoseStudent3(0.0008156359604300967,0.01051010341957073,4)</v>
      </c>
      <c r="N13" s="19"/>
      <c r="S13" s="38">
        <v>2164.1999510000001</v>
      </c>
      <c r="T13" s="30">
        <f t="shared" si="1"/>
        <v>-1.1550945719234191E-4</v>
      </c>
      <c r="U13" s="38"/>
      <c r="V13" s="38"/>
      <c r="W13" s="38"/>
      <c r="X13" s="38"/>
      <c r="AA13" s="47" t="s">
        <v>199</v>
      </c>
      <c r="AB13" s="47">
        <v>50.607551000000001</v>
      </c>
    </row>
    <row r="14" spans="1:28">
      <c r="A14" s="20">
        <v>40896</v>
      </c>
      <c r="B14" s="19">
        <v>58.299999</v>
      </c>
      <c r="C14" s="19">
        <v>58.57</v>
      </c>
      <c r="D14" s="19">
        <v>57.610000999999997</v>
      </c>
      <c r="E14" s="19">
        <v>57.779998999999997</v>
      </c>
      <c r="F14" s="19">
        <v>7235400</v>
      </c>
      <c r="G14" s="19">
        <v>50.765700000000002</v>
      </c>
      <c r="H14" s="38">
        <f t="shared" si="2"/>
        <v>-8.4447129109621426E-3</v>
      </c>
      <c r="I14" s="30">
        <f t="shared" si="0"/>
        <v>8.4447129109621426E-3</v>
      </c>
      <c r="K14" s="19"/>
      <c r="L14" s="19"/>
      <c r="M14" s="22">
        <v>0.05</v>
      </c>
      <c r="N14" s="22">
        <v>0.01</v>
      </c>
      <c r="S14" s="38">
        <v>2164.4499510000001</v>
      </c>
      <c r="T14" s="30">
        <f t="shared" si="1"/>
        <v>-1.3989282109407189E-3</v>
      </c>
      <c r="U14" s="38"/>
      <c r="V14" s="38"/>
      <c r="W14" s="38"/>
      <c r="X14" s="38"/>
      <c r="AA14" s="47" t="s">
        <v>200</v>
      </c>
      <c r="AB14" s="47">
        <v>85.538584</v>
      </c>
    </row>
    <row r="15" spans="1:28">
      <c r="A15" s="20">
        <v>40897</v>
      </c>
      <c r="B15" s="19">
        <v>58.369999</v>
      </c>
      <c r="C15" s="19">
        <v>59.27</v>
      </c>
      <c r="D15" s="19">
        <v>58.240001999999997</v>
      </c>
      <c r="E15" s="19">
        <v>59.189999</v>
      </c>
      <c r="F15" s="19">
        <v>11067400</v>
      </c>
      <c r="G15" s="19">
        <v>52.004530000000003</v>
      </c>
      <c r="H15" s="38">
        <f t="shared" si="2"/>
        <v>2.4109900485726227E-2</v>
      </c>
      <c r="I15" s="30">
        <f t="shared" si="0"/>
        <v>-2.4109900485726227E-2</v>
      </c>
      <c r="K15" s="19"/>
      <c r="L15" s="19"/>
      <c r="M15" s="30">
        <f ca="1">_xll.VoseSimulate(M13,M14)</f>
        <v>-1.4941384786488881E-2</v>
      </c>
      <c r="N15" s="30">
        <f ca="1">_xll.VoseSimulate(M13,N14)</f>
        <v>-2.6541971416574103E-2</v>
      </c>
      <c r="S15" s="38">
        <v>2167.4799800000001</v>
      </c>
      <c r="T15" s="30">
        <f t="shared" si="1"/>
        <v>1.948845391487013E-3</v>
      </c>
      <c r="U15" s="38"/>
      <c r="V15" s="38"/>
      <c r="W15" s="38"/>
      <c r="X15" s="38"/>
      <c r="AA15" s="47" t="s">
        <v>201</v>
      </c>
      <c r="AB15" s="47">
        <v>84811.598278999882</v>
      </c>
    </row>
    <row r="16" spans="1:28" ht="15.75" thickBot="1">
      <c r="A16" s="20">
        <v>40898</v>
      </c>
      <c r="B16" s="19">
        <v>59.189999</v>
      </c>
      <c r="C16" s="19">
        <v>59.66</v>
      </c>
      <c r="D16" s="19">
        <v>59.16</v>
      </c>
      <c r="E16" s="19">
        <v>59.389999000000003</v>
      </c>
      <c r="F16" s="19">
        <v>8574500</v>
      </c>
      <c r="G16" s="19">
        <v>52.180252000000003</v>
      </c>
      <c r="H16" s="38">
        <f t="shared" si="2"/>
        <v>3.373278961768496E-3</v>
      </c>
      <c r="I16" s="30">
        <f t="shared" si="0"/>
        <v>-3.373278961768496E-3</v>
      </c>
      <c r="K16" s="19" t="s">
        <v>136</v>
      </c>
      <c r="L16" s="19"/>
      <c r="M16" s="19">
        <f ca="1">_xll.VoseSimMean(M15)</f>
        <v>-1.5129451083060821E-2</v>
      </c>
      <c r="N16" s="19">
        <f ca="1">_xll.VoseSimMean(N15)</f>
        <v>-2.7029150855897504E-2</v>
      </c>
      <c r="S16" s="38">
        <v>2163.26001</v>
      </c>
      <c r="T16" s="30">
        <f t="shared" si="1"/>
        <v>1.1016119798123997E-2</v>
      </c>
      <c r="U16" s="38"/>
      <c r="V16" s="38"/>
      <c r="W16" s="38"/>
      <c r="X16" s="38"/>
      <c r="AA16" s="48" t="s">
        <v>202</v>
      </c>
      <c r="AB16" s="48">
        <v>1258</v>
      </c>
    </row>
    <row r="17" spans="1:24">
      <c r="A17" s="20">
        <v>40899</v>
      </c>
      <c r="B17" s="19">
        <v>59.41</v>
      </c>
      <c r="C17" s="19">
        <v>59.540000999999997</v>
      </c>
      <c r="D17" s="19">
        <v>59.049999</v>
      </c>
      <c r="E17" s="19">
        <v>59.189999</v>
      </c>
      <c r="F17" s="19">
        <v>7901700</v>
      </c>
      <c r="G17" s="19">
        <v>52.004530000000003</v>
      </c>
      <c r="H17" s="38">
        <f t="shared" si="2"/>
        <v>-3.373278961768483E-3</v>
      </c>
      <c r="I17" s="30">
        <f t="shared" si="0"/>
        <v>3.373278961768483E-3</v>
      </c>
      <c r="K17" s="19"/>
      <c r="L17" s="19"/>
      <c r="M17" s="19"/>
      <c r="N17" s="19"/>
      <c r="S17" s="38">
        <v>2139.5600589999999</v>
      </c>
      <c r="T17" s="30">
        <f t="shared" si="1"/>
        <v>3.7648783671193967E-3</v>
      </c>
      <c r="U17" s="38"/>
      <c r="V17" s="38"/>
      <c r="W17" s="38"/>
      <c r="X17" s="38"/>
    </row>
    <row r="18" spans="1:24">
      <c r="A18" s="20">
        <v>40900</v>
      </c>
      <c r="B18" s="19">
        <v>59.32</v>
      </c>
      <c r="C18" s="19">
        <v>60</v>
      </c>
      <c r="D18" s="19">
        <v>59.139999000000003</v>
      </c>
      <c r="E18" s="19">
        <v>59.990001999999997</v>
      </c>
      <c r="F18" s="19">
        <v>6190600</v>
      </c>
      <c r="G18" s="19">
        <v>52.707416000000002</v>
      </c>
      <c r="H18" s="38">
        <f t="shared" si="2"/>
        <v>1.3425336537937297E-2</v>
      </c>
      <c r="I18" s="30">
        <f t="shared" si="0"/>
        <v>-1.3425336537937297E-2</v>
      </c>
      <c r="K18" s="19"/>
      <c r="L18" s="19"/>
      <c r="M18" s="3" t="s">
        <v>111</v>
      </c>
      <c r="N18" s="19"/>
      <c r="S18" s="38">
        <v>2131.5200199999999</v>
      </c>
      <c r="T18" s="30">
        <f t="shared" si="1"/>
        <v>2.198019977703114E-2</v>
      </c>
      <c r="U18" s="38"/>
      <c r="V18" s="38"/>
      <c r="W18" s="38"/>
      <c r="X18" s="38"/>
    </row>
    <row r="19" spans="1:24">
      <c r="A19" s="20">
        <v>40904</v>
      </c>
      <c r="B19" s="19">
        <v>59.950001</v>
      </c>
      <c r="C19" s="19">
        <v>59.98</v>
      </c>
      <c r="D19" s="19">
        <v>59.66</v>
      </c>
      <c r="E19" s="19">
        <v>59.830002</v>
      </c>
      <c r="F19" s="19">
        <v>4866400</v>
      </c>
      <c r="G19" s="19">
        <v>52.566839000000002</v>
      </c>
      <c r="H19" s="38">
        <f t="shared" si="2"/>
        <v>-2.6706830374816463E-3</v>
      </c>
      <c r="I19" s="30">
        <f t="shared" si="0"/>
        <v>2.6706830374816463E-3</v>
      </c>
      <c r="K19" s="19"/>
      <c r="L19" s="19"/>
      <c r="M19" s="19" t="s">
        <v>112</v>
      </c>
      <c r="N19" s="19" t="s">
        <v>113</v>
      </c>
      <c r="S19" s="38">
        <v>2085.179932</v>
      </c>
      <c r="T19" s="30">
        <f t="shared" si="1"/>
        <v>-1.667520046979567E-3</v>
      </c>
      <c r="U19" s="38"/>
      <c r="V19" s="38"/>
      <c r="W19" s="38"/>
      <c r="X19" s="38"/>
    </row>
    <row r="20" spans="1:24">
      <c r="A20" s="20">
        <v>40905</v>
      </c>
      <c r="B20" s="19">
        <v>59.77</v>
      </c>
      <c r="C20" s="19">
        <v>59.939999</v>
      </c>
      <c r="D20" s="19">
        <v>59.630001</v>
      </c>
      <c r="E20" s="19">
        <v>59.73</v>
      </c>
      <c r="F20" s="19">
        <v>5241700</v>
      </c>
      <c r="G20" s="19">
        <v>52.478977</v>
      </c>
      <c r="H20" s="38">
        <f t="shared" si="2"/>
        <v>-1.6728323665777182E-3</v>
      </c>
      <c r="I20" s="30">
        <f t="shared" si="0"/>
        <v>1.6728323665777182E-3</v>
      </c>
      <c r="K20" s="19"/>
      <c r="L20" s="19"/>
      <c r="M20" s="19" t="str">
        <f ca="1">_xll.VoseStudent3FitObject(H3:H1259,TRUE)</f>
        <v>VoseStudent3(0.0006363629592897005,0.009474472667458902,6)</v>
      </c>
      <c r="N20" s="19">
        <v>1</v>
      </c>
      <c r="S20" s="38">
        <v>2088.6599120000001</v>
      </c>
      <c r="T20" s="30">
        <f t="shared" si="1"/>
        <v>-4.4332128813332093E-3</v>
      </c>
      <c r="U20" s="38"/>
      <c r="V20" s="38"/>
      <c r="W20" s="38"/>
      <c r="X20" s="38"/>
    </row>
    <row r="21" spans="1:24">
      <c r="A21" s="20">
        <v>40906</v>
      </c>
      <c r="B21" s="19">
        <v>59.720001000000003</v>
      </c>
      <c r="C21" s="19">
        <v>59.990001999999997</v>
      </c>
      <c r="D21" s="19">
        <v>59.34</v>
      </c>
      <c r="E21" s="19">
        <v>59.990001999999997</v>
      </c>
      <c r="F21" s="19">
        <v>6332200</v>
      </c>
      <c r="G21" s="19">
        <v>52.707416000000002</v>
      </c>
      <c r="H21" s="38">
        <f t="shared" si="2"/>
        <v>4.3435154040593633E-3</v>
      </c>
      <c r="I21" s="30">
        <f t="shared" si="0"/>
        <v>-4.3435154040593633E-3</v>
      </c>
      <c r="K21" s="19"/>
      <c r="L21" s="19"/>
      <c r="M21" s="19" t="str">
        <f ca="1">_xll.VoseHSFitObject(H3:H1259,TRUE)</f>
        <v>VoseHS(0.0006508022465642058,0.009504486303671702)</v>
      </c>
      <c r="N21" s="19">
        <v>1</v>
      </c>
      <c r="S21" s="38">
        <v>2097.9399410000001</v>
      </c>
      <c r="T21" s="30">
        <f t="shared" si="1"/>
        <v>-6.5468847876808331E-3</v>
      </c>
      <c r="U21" s="38"/>
      <c r="V21" s="38"/>
      <c r="W21" s="38"/>
      <c r="X21" s="38"/>
    </row>
    <row r="22" spans="1:24">
      <c r="A22" s="20">
        <v>40907</v>
      </c>
      <c r="B22" s="19">
        <v>59.889999000000003</v>
      </c>
      <c r="C22" s="19">
        <v>59.939999</v>
      </c>
      <c r="D22" s="19">
        <v>59.689999</v>
      </c>
      <c r="E22" s="19">
        <v>59.759998000000003</v>
      </c>
      <c r="F22" s="19">
        <v>4665300</v>
      </c>
      <c r="G22" s="19">
        <v>52.505333999999998</v>
      </c>
      <c r="H22" s="38">
        <f t="shared" si="2"/>
        <v>-3.841402273007782E-3</v>
      </c>
      <c r="I22" s="30">
        <f t="shared" si="0"/>
        <v>3.841402273007782E-3</v>
      </c>
      <c r="K22" s="19"/>
      <c r="L22" s="19"/>
      <c r="M22" s="19" t="str">
        <f ca="1">_xll.VoseLaplaceFitObject(H3:H1259,TRUE)</f>
        <v>VoseLaplace(0.0005007052477003428,0.0100960020932648)</v>
      </c>
      <c r="N22" s="19">
        <v>1</v>
      </c>
      <c r="S22" s="38">
        <v>2111.719971</v>
      </c>
      <c r="T22" s="30">
        <f t="shared" si="1"/>
        <v>-6.810018806473475E-3</v>
      </c>
      <c r="U22" s="38"/>
      <c r="V22" s="38"/>
      <c r="W22" s="38"/>
      <c r="X22" s="38"/>
    </row>
    <row r="23" spans="1:24">
      <c r="A23" s="20">
        <v>40911</v>
      </c>
      <c r="B23" s="19">
        <v>59.970001000000003</v>
      </c>
      <c r="C23" s="19">
        <v>61.060001</v>
      </c>
      <c r="D23" s="19">
        <v>59.869999</v>
      </c>
      <c r="E23" s="19">
        <v>60.330002</v>
      </c>
      <c r="F23" s="19">
        <v>12668800</v>
      </c>
      <c r="G23" s="19">
        <v>53.006141</v>
      </c>
      <c r="H23" s="38">
        <f t="shared" si="2"/>
        <v>9.4930103278329479E-3</v>
      </c>
      <c r="I23" s="30">
        <f t="shared" si="0"/>
        <v>-9.4930103278329479E-3</v>
      </c>
      <c r="K23" s="19"/>
      <c r="L23" s="19"/>
      <c r="M23" s="19" t="str">
        <f ca="1">_xll.VoseErrorFitObject(H3:H1259,TRUE)</f>
        <v>VoseError(0.0002372420174383844,0.0101578624802,1.087439823150295)</v>
      </c>
      <c r="N23" s="19">
        <v>1</v>
      </c>
      <c r="S23" s="38">
        <v>2126.1499020000001</v>
      </c>
      <c r="T23" s="30">
        <f t="shared" si="1"/>
        <v>-1.2228399443930542E-4</v>
      </c>
      <c r="U23" s="38"/>
      <c r="V23" s="38"/>
      <c r="W23" s="38"/>
      <c r="X23" s="38"/>
    </row>
    <row r="24" spans="1:24">
      <c r="A24" s="20">
        <v>40912</v>
      </c>
      <c r="B24" s="19">
        <v>60.209999000000003</v>
      </c>
      <c r="C24" s="19">
        <v>60.349997999999999</v>
      </c>
      <c r="D24" s="19">
        <v>59.470001000000003</v>
      </c>
      <c r="E24" s="19">
        <v>59.709999000000003</v>
      </c>
      <c r="F24" s="19">
        <v>9593300</v>
      </c>
      <c r="G24" s="19">
        <v>52.461404999999999</v>
      </c>
      <c r="H24" s="38">
        <f t="shared" si="2"/>
        <v>-1.033001837406106E-2</v>
      </c>
      <c r="I24" s="30">
        <f t="shared" si="0"/>
        <v>1.033001837406106E-2</v>
      </c>
      <c r="K24" s="19"/>
      <c r="L24" s="19"/>
      <c r="M24" s="19" t="str">
        <f ca="1">_xll.VoseLogisticFitObject(H3:H1259,TRUE)</f>
        <v>VoseLogistic(0.0003442331210054109,0.00534832024521795)</v>
      </c>
      <c r="N24" s="19">
        <v>1</v>
      </c>
      <c r="S24" s="38">
        <v>2126.4099120000001</v>
      </c>
      <c r="T24" s="30">
        <f t="shared" si="1"/>
        <v>-3.1131401617605554E-3</v>
      </c>
      <c r="U24" s="38"/>
      <c r="V24" s="38"/>
      <c r="W24" s="38"/>
      <c r="X24" s="38"/>
    </row>
    <row r="25" spans="1:24">
      <c r="A25" s="20">
        <v>40913</v>
      </c>
      <c r="B25" s="19">
        <v>59.349997999999999</v>
      </c>
      <c r="C25" s="19">
        <v>59.619999</v>
      </c>
      <c r="D25" s="19">
        <v>58.369999</v>
      </c>
      <c r="E25" s="19">
        <v>59.419998</v>
      </c>
      <c r="F25" s="19">
        <v>12768200</v>
      </c>
      <c r="G25" s="19">
        <v>52.206609</v>
      </c>
      <c r="H25" s="38">
        <f t="shared" si="2"/>
        <v>-4.8686603206920037E-3</v>
      </c>
      <c r="I25" s="30">
        <f t="shared" si="0"/>
        <v>4.8686603206920037E-3</v>
      </c>
      <c r="K25" s="19"/>
      <c r="L25" s="19"/>
      <c r="M25" s="19"/>
      <c r="N25" s="19"/>
      <c r="S25" s="38">
        <v>2133.040039</v>
      </c>
      <c r="T25" s="30">
        <f t="shared" si="1"/>
        <v>-2.991196103286747E-3</v>
      </c>
      <c r="U25" s="38"/>
      <c r="V25" s="38"/>
      <c r="W25" s="38"/>
      <c r="X25" s="38"/>
    </row>
    <row r="26" spans="1:24">
      <c r="A26" s="20">
        <v>40914</v>
      </c>
      <c r="B26" s="19">
        <v>59.419998</v>
      </c>
      <c r="C26" s="19">
        <v>59.450001</v>
      </c>
      <c r="D26" s="19">
        <v>58.869999</v>
      </c>
      <c r="E26" s="19">
        <v>59</v>
      </c>
      <c r="F26" s="19">
        <v>8069400</v>
      </c>
      <c r="G26" s="19">
        <v>51.837597000000002</v>
      </c>
      <c r="H26" s="38">
        <f t="shared" si="2"/>
        <v>-7.0933992667625168E-3</v>
      </c>
      <c r="I26" s="30">
        <f t="shared" si="0"/>
        <v>7.0933992667625168E-3</v>
      </c>
      <c r="K26" s="19"/>
      <c r="L26" s="19"/>
      <c r="M26" s="19" t="str">
        <f ca="1">_xll.VoseBMAObject(M20:M24,N20:N24)</f>
        <v>VoseBMA('[Project Analysis.xlsx]Walmart-Stocks'!M20:M24,'[Project Analysis.xlsx]Walmart-Stocks'!N20:N24)</v>
      </c>
      <c r="N26" s="19"/>
      <c r="S26" s="38">
        <v>2139.429932</v>
      </c>
      <c r="T26" s="30">
        <f t="shared" si="1"/>
        <v>-1.741927702175836E-3</v>
      </c>
      <c r="U26" s="38"/>
      <c r="V26" s="38"/>
      <c r="W26" s="38"/>
      <c r="X26" s="38"/>
    </row>
    <row r="27" spans="1:24">
      <c r="A27" s="20">
        <v>40917</v>
      </c>
      <c r="B27" s="19">
        <v>59.029998999999997</v>
      </c>
      <c r="C27" s="19">
        <v>59.549999</v>
      </c>
      <c r="D27" s="19">
        <v>58.919998</v>
      </c>
      <c r="E27" s="19">
        <v>59.18</v>
      </c>
      <c r="F27" s="19">
        <v>6679300</v>
      </c>
      <c r="G27" s="19">
        <v>51.995745999999997</v>
      </c>
      <c r="H27" s="38">
        <f t="shared" si="2"/>
        <v>3.0462107397228504E-3</v>
      </c>
      <c r="I27" s="30">
        <f t="shared" si="0"/>
        <v>-3.0462107397228504E-3</v>
      </c>
      <c r="K27" s="19"/>
      <c r="L27" s="19"/>
      <c r="M27" s="22">
        <v>0.05</v>
      </c>
      <c r="N27" s="22">
        <v>0.01</v>
      </c>
      <c r="S27" s="38">
        <v>2143.1599120000001</v>
      </c>
      <c r="T27" s="30">
        <f t="shared" si="1"/>
        <v>-3.8049574576371451E-3</v>
      </c>
      <c r="U27" s="38"/>
      <c r="V27" s="38"/>
      <c r="W27" s="38"/>
      <c r="X27" s="38"/>
    </row>
    <row r="28" spans="1:24">
      <c r="A28" s="20">
        <v>40918</v>
      </c>
      <c r="B28" s="19">
        <v>59.43</v>
      </c>
      <c r="C28" s="19">
        <v>59.709999000000003</v>
      </c>
      <c r="D28" s="19">
        <v>58.98</v>
      </c>
      <c r="E28" s="19">
        <v>59.040000999999997</v>
      </c>
      <c r="F28" s="19">
        <v>6907300</v>
      </c>
      <c r="G28" s="19">
        <v>51.872742000000002</v>
      </c>
      <c r="H28" s="38">
        <f t="shared" si="2"/>
        <v>-2.3684576500270947E-3</v>
      </c>
      <c r="I28" s="30">
        <f t="shared" si="0"/>
        <v>2.3684576500270947E-3</v>
      </c>
      <c r="K28" s="19"/>
      <c r="L28" s="19"/>
      <c r="M28" s="30">
        <f>_xll.VoseSimulate(M26,M27)</f>
        <v>-1.6043411464307988E-2</v>
      </c>
      <c r="N28" s="30">
        <f>_xll.VoseSimulate(M26,N27)</f>
        <v>-2.6832185108511496E-2</v>
      </c>
      <c r="S28" s="38">
        <v>2151.330078</v>
      </c>
      <c r="T28" s="30">
        <f t="shared" si="1"/>
        <v>4.7385946404059154E-3</v>
      </c>
      <c r="U28" s="38"/>
      <c r="V28" s="38"/>
      <c r="W28" s="38"/>
      <c r="X28" s="38"/>
    </row>
    <row r="29" spans="1:24">
      <c r="A29" s="20">
        <v>40919</v>
      </c>
      <c r="B29" s="19">
        <v>59.060001</v>
      </c>
      <c r="C29" s="19">
        <v>59.529998999999997</v>
      </c>
      <c r="D29" s="19">
        <v>59.040000999999997</v>
      </c>
      <c r="E29" s="19">
        <v>59.400002000000001</v>
      </c>
      <c r="F29" s="19">
        <v>6365600</v>
      </c>
      <c r="G29" s="19">
        <v>52.189039999999999</v>
      </c>
      <c r="H29" s="38">
        <f t="shared" si="2"/>
        <v>6.0790612650679201E-3</v>
      </c>
      <c r="I29" s="30">
        <f t="shared" si="0"/>
        <v>-6.0790612650679201E-3</v>
      </c>
      <c r="K29" s="19" t="s">
        <v>136</v>
      </c>
      <c r="L29" s="19"/>
      <c r="M29" s="19">
        <f>_xll.VoseSimMean(M28)</f>
        <v>-1.5686908558716371E-2</v>
      </c>
      <c r="N29" s="19">
        <f>_xll.VoseSimMean(N28)</f>
        <v>-2.6583395140455313E-2</v>
      </c>
      <c r="S29" s="38">
        <v>2141.1599120000001</v>
      </c>
      <c r="T29" s="30">
        <f t="shared" si="1"/>
        <v>-8.4145242314662383E-5</v>
      </c>
      <c r="U29" s="38"/>
      <c r="V29" s="38"/>
      <c r="W29" s="38"/>
      <c r="X29" s="38"/>
    </row>
    <row r="30" spans="1:24">
      <c r="A30" s="20">
        <v>40920</v>
      </c>
      <c r="B30" s="19">
        <v>59.790000999999997</v>
      </c>
      <c r="C30" s="19">
        <v>60</v>
      </c>
      <c r="D30" s="19">
        <v>59.400002000000001</v>
      </c>
      <c r="E30" s="19">
        <v>59.5</v>
      </c>
      <c r="F30" s="19">
        <v>7236400</v>
      </c>
      <c r="G30" s="19">
        <v>52.276899</v>
      </c>
      <c r="H30" s="38">
        <f t="shared" si="2"/>
        <v>1.6820606133672793E-3</v>
      </c>
      <c r="I30" s="30">
        <f t="shared" si="0"/>
        <v>-1.6820606133672793E-3</v>
      </c>
      <c r="S30" s="38">
        <v>2141.3400879999999</v>
      </c>
      <c r="T30" s="30">
        <f t="shared" si="1"/>
        <v>-1.3766710511558952E-3</v>
      </c>
      <c r="U30" s="38"/>
      <c r="V30" s="38"/>
      <c r="W30" s="38"/>
      <c r="X30" s="38"/>
    </row>
    <row r="31" spans="1:24">
      <c r="A31" s="20">
        <v>40921</v>
      </c>
      <c r="B31" s="19">
        <v>59.18</v>
      </c>
      <c r="C31" s="19">
        <v>59.610000999999997</v>
      </c>
      <c r="D31" s="19">
        <v>59.009998000000003</v>
      </c>
      <c r="E31" s="19">
        <v>59.540000999999997</v>
      </c>
      <c r="F31" s="19">
        <v>7729300</v>
      </c>
      <c r="G31" s="19">
        <v>52.312044</v>
      </c>
      <c r="H31" s="38">
        <f t="shared" si="2"/>
        <v>6.7205959472805556E-4</v>
      </c>
      <c r="I31" s="30">
        <f t="shared" si="0"/>
        <v>-6.7205959472805556E-4</v>
      </c>
      <c r="S31" s="38">
        <v>2144.290039</v>
      </c>
      <c r="T31" s="30">
        <f t="shared" si="1"/>
        <v>2.1895719655424944E-3</v>
      </c>
      <c r="U31" s="38"/>
      <c r="V31" s="38"/>
      <c r="W31" s="38"/>
      <c r="X31" s="38"/>
    </row>
    <row r="32" spans="1:24">
      <c r="A32" s="20">
        <v>40925</v>
      </c>
      <c r="B32" s="19">
        <v>59.869999</v>
      </c>
      <c r="C32" s="19">
        <v>60.110000999999997</v>
      </c>
      <c r="D32" s="19">
        <v>59.52</v>
      </c>
      <c r="E32" s="19">
        <v>59.849997999999999</v>
      </c>
      <c r="F32" s="19">
        <v>8500000</v>
      </c>
      <c r="G32" s="19">
        <v>52.584409000000001</v>
      </c>
      <c r="H32" s="38">
        <f t="shared" si="2"/>
        <v>5.1930375965426549E-3</v>
      </c>
      <c r="I32" s="30">
        <f t="shared" si="0"/>
        <v>-5.1930375965426549E-3</v>
      </c>
      <c r="S32" s="38">
        <v>2139.6000979999999</v>
      </c>
      <c r="T32" s="30">
        <f t="shared" si="1"/>
        <v>6.1415057663595871E-3</v>
      </c>
      <c r="U32" s="38"/>
      <c r="V32" s="38"/>
      <c r="W32" s="38"/>
      <c r="X32" s="38"/>
    </row>
    <row r="33" spans="1:24">
      <c r="A33" s="20">
        <v>40926</v>
      </c>
      <c r="B33" s="19">
        <v>59.790000999999997</v>
      </c>
      <c r="C33" s="19">
        <v>60.029998999999997</v>
      </c>
      <c r="D33" s="19">
        <v>59.650002000000001</v>
      </c>
      <c r="E33" s="19">
        <v>60.009998000000003</v>
      </c>
      <c r="F33" s="19">
        <v>5911400</v>
      </c>
      <c r="G33" s="19">
        <v>52.724984999999997</v>
      </c>
      <c r="H33" s="38">
        <f t="shared" si="2"/>
        <v>2.6697729074097315E-3</v>
      </c>
      <c r="I33" s="30">
        <f t="shared" si="0"/>
        <v>-2.6697729074097315E-3</v>
      </c>
      <c r="S33" s="38">
        <v>2126.5</v>
      </c>
      <c r="T33" s="30">
        <f t="shared" si="1"/>
        <v>-3.0426178920773266E-3</v>
      </c>
      <c r="U33" s="38"/>
      <c r="V33" s="38"/>
      <c r="W33" s="38"/>
      <c r="X33" s="38"/>
    </row>
    <row r="34" spans="1:24">
      <c r="A34" s="20">
        <v>40927</v>
      </c>
      <c r="B34" s="19">
        <v>59.93</v>
      </c>
      <c r="C34" s="19">
        <v>60.73</v>
      </c>
      <c r="D34" s="19">
        <v>59.75</v>
      </c>
      <c r="E34" s="19">
        <v>60.610000999999997</v>
      </c>
      <c r="F34" s="19">
        <v>9234600</v>
      </c>
      <c r="G34" s="19">
        <v>53.252149000000003</v>
      </c>
      <c r="H34" s="38">
        <f t="shared" si="2"/>
        <v>9.9487187129557991E-3</v>
      </c>
      <c r="I34" s="30">
        <f t="shared" si="0"/>
        <v>-9.9487187129557991E-3</v>
      </c>
      <c r="S34" s="38">
        <v>2132.9799800000001</v>
      </c>
      <c r="T34" s="30">
        <f t="shared" si="1"/>
        <v>2.0158385876223729E-4</v>
      </c>
      <c r="U34" s="38"/>
      <c r="V34" s="38"/>
      <c r="W34" s="38"/>
      <c r="X34" s="38"/>
    </row>
    <row r="35" spans="1:24">
      <c r="A35" s="20">
        <v>40928</v>
      </c>
      <c r="B35" s="19">
        <v>60.75</v>
      </c>
      <c r="C35" s="19">
        <v>61.25</v>
      </c>
      <c r="D35" s="19">
        <v>60.669998</v>
      </c>
      <c r="E35" s="19">
        <v>61.009998000000003</v>
      </c>
      <c r="F35" s="19">
        <v>10378800</v>
      </c>
      <c r="G35" s="19">
        <v>53.603588000000002</v>
      </c>
      <c r="H35" s="38">
        <f t="shared" si="2"/>
        <v>6.5778455521296802E-3</v>
      </c>
      <c r="I35" s="30">
        <f t="shared" si="0"/>
        <v>-6.5778455521296802E-3</v>
      </c>
      <c r="S35" s="38">
        <v>2132.5500489999999</v>
      </c>
      <c r="T35" s="30">
        <f t="shared" si="1"/>
        <v>-3.104076499634731E-3</v>
      </c>
      <c r="U35" s="38"/>
      <c r="V35" s="38"/>
      <c r="W35" s="38"/>
      <c r="X35" s="38"/>
    </row>
    <row r="36" spans="1:24">
      <c r="A36" s="20">
        <v>40931</v>
      </c>
      <c r="B36" s="19">
        <v>60.810001</v>
      </c>
      <c r="C36" s="19">
        <v>60.98</v>
      </c>
      <c r="D36" s="19">
        <v>60.509998000000003</v>
      </c>
      <c r="E36" s="19">
        <v>60.91</v>
      </c>
      <c r="F36" s="19">
        <v>7134100</v>
      </c>
      <c r="G36" s="19">
        <v>53.515729</v>
      </c>
      <c r="H36" s="38">
        <f t="shared" si="2"/>
        <v>-1.6403954424322371E-3</v>
      </c>
      <c r="I36" s="30">
        <f t="shared" si="0"/>
        <v>1.6403954424322371E-3</v>
      </c>
      <c r="S36" s="38">
        <v>2139.179932</v>
      </c>
      <c r="T36" s="30">
        <f t="shared" si="1"/>
        <v>1.1459325937728834E-3</v>
      </c>
      <c r="U36" s="38"/>
      <c r="V36" s="38"/>
      <c r="W36" s="38"/>
      <c r="X36" s="38"/>
    </row>
    <row r="37" spans="1:24">
      <c r="A37" s="20">
        <v>40932</v>
      </c>
      <c r="B37" s="19">
        <v>60.75</v>
      </c>
      <c r="C37" s="19">
        <v>62</v>
      </c>
      <c r="D37" s="19">
        <v>60.75</v>
      </c>
      <c r="E37" s="19">
        <v>61.389999000000003</v>
      </c>
      <c r="F37" s="19">
        <v>7362800</v>
      </c>
      <c r="G37" s="19">
        <v>53.937457999999999</v>
      </c>
      <c r="H37" s="38">
        <f t="shared" si="2"/>
        <v>7.8495794718871706E-3</v>
      </c>
      <c r="I37" s="30">
        <f t="shared" si="0"/>
        <v>-7.8495794718871706E-3</v>
      </c>
      <c r="S37" s="38">
        <v>2136.7299800000001</v>
      </c>
      <c r="T37" s="30">
        <f t="shared" si="1"/>
        <v>-1.2524577866582336E-2</v>
      </c>
      <c r="U37" s="38"/>
      <c r="V37" s="38"/>
      <c r="W37" s="38"/>
      <c r="X37" s="38"/>
    </row>
    <row r="38" spans="1:24">
      <c r="A38" s="20">
        <v>40933</v>
      </c>
      <c r="B38" s="19">
        <v>61.18</v>
      </c>
      <c r="C38" s="19">
        <v>61.610000999999997</v>
      </c>
      <c r="D38" s="19">
        <v>61.040000999999997</v>
      </c>
      <c r="E38" s="19">
        <v>61.470001000000003</v>
      </c>
      <c r="F38" s="19">
        <v>5915800</v>
      </c>
      <c r="G38" s="19">
        <v>54.007747999999999</v>
      </c>
      <c r="H38" s="38">
        <f t="shared" si="2"/>
        <v>1.3023275889557377E-3</v>
      </c>
      <c r="I38" s="30">
        <f t="shared" si="0"/>
        <v>-1.3023275889557377E-3</v>
      </c>
      <c r="S38" s="38">
        <v>2163.6599120000001</v>
      </c>
      <c r="T38" s="30">
        <f t="shared" si="1"/>
        <v>4.5953303755956135E-3</v>
      </c>
      <c r="U38" s="38"/>
      <c r="V38" s="38"/>
      <c r="W38" s="38"/>
      <c r="X38" s="38"/>
    </row>
    <row r="39" spans="1:24">
      <c r="A39" s="20">
        <v>40934</v>
      </c>
      <c r="B39" s="19">
        <v>61.799999</v>
      </c>
      <c r="C39" s="19">
        <v>61.84</v>
      </c>
      <c r="D39" s="19">
        <v>60.77</v>
      </c>
      <c r="E39" s="19">
        <v>60.970001000000003</v>
      </c>
      <c r="F39" s="19">
        <v>7436200</v>
      </c>
      <c r="G39" s="19">
        <v>53.568446999999999</v>
      </c>
      <c r="H39" s="38">
        <f t="shared" si="2"/>
        <v>-8.1672983870277622E-3</v>
      </c>
      <c r="I39" s="30">
        <f t="shared" si="0"/>
        <v>8.1672983870277622E-3</v>
      </c>
      <c r="S39" s="38">
        <v>2153.73999</v>
      </c>
      <c r="T39" s="30">
        <f t="shared" si="1"/>
        <v>-3.2587877673729898E-3</v>
      </c>
      <c r="U39" s="38"/>
      <c r="V39" s="38"/>
      <c r="W39" s="38"/>
      <c r="X39" s="38"/>
    </row>
    <row r="40" spans="1:24">
      <c r="A40" s="20">
        <v>40935</v>
      </c>
      <c r="B40" s="19">
        <v>60.860000999999997</v>
      </c>
      <c r="C40" s="19">
        <v>61.119999</v>
      </c>
      <c r="D40" s="19">
        <v>60.540000999999997</v>
      </c>
      <c r="E40" s="19">
        <v>60.709999000000003</v>
      </c>
      <c r="F40" s="19">
        <v>6287300</v>
      </c>
      <c r="G40" s="19">
        <v>53.340007999999997</v>
      </c>
      <c r="H40" s="38">
        <f t="shared" si="2"/>
        <v>-4.273550631135571E-3</v>
      </c>
      <c r="I40" s="30">
        <f t="shared" si="0"/>
        <v>4.273550631135571E-3</v>
      </c>
      <c r="S40" s="38">
        <v>2160.7700199999999</v>
      </c>
      <c r="T40" s="30">
        <f t="shared" si="1"/>
        <v>4.8144428658220277E-4</v>
      </c>
      <c r="U40" s="38"/>
      <c r="V40" s="38"/>
      <c r="W40" s="38"/>
      <c r="X40" s="38"/>
    </row>
    <row r="41" spans="1:24">
      <c r="A41" s="20">
        <v>40938</v>
      </c>
      <c r="B41" s="19">
        <v>60.470001000000003</v>
      </c>
      <c r="C41" s="19">
        <v>61.32</v>
      </c>
      <c r="D41" s="19">
        <v>60.349997999999999</v>
      </c>
      <c r="E41" s="19">
        <v>61.299999</v>
      </c>
      <c r="F41" s="19">
        <v>7636900</v>
      </c>
      <c r="G41" s="19">
        <v>53.858384000000001</v>
      </c>
      <c r="H41" s="38">
        <f t="shared" si="2"/>
        <v>9.6714144848922597E-3</v>
      </c>
      <c r="I41" s="30">
        <f t="shared" si="0"/>
        <v>-9.6714144848922597E-3</v>
      </c>
      <c r="S41" s="38">
        <v>2159.7299800000001</v>
      </c>
      <c r="T41" s="30">
        <f t="shared" si="1"/>
        <v>4.2874861231427417E-3</v>
      </c>
      <c r="U41" s="38"/>
      <c r="V41" s="38"/>
      <c r="W41" s="38"/>
      <c r="X41" s="38"/>
    </row>
    <row r="42" spans="1:24">
      <c r="A42" s="20">
        <v>40939</v>
      </c>
      <c r="B42" s="19">
        <v>61.529998999999997</v>
      </c>
      <c r="C42" s="19">
        <v>61.57</v>
      </c>
      <c r="D42" s="19">
        <v>60.580002</v>
      </c>
      <c r="E42" s="19">
        <v>61.360000999999997</v>
      </c>
      <c r="F42" s="19">
        <v>9761500</v>
      </c>
      <c r="G42" s="19">
        <v>53.911101000000002</v>
      </c>
      <c r="H42" s="38">
        <f t="shared" si="2"/>
        <v>9.7832896213145295E-4</v>
      </c>
      <c r="I42" s="30">
        <f t="shared" si="0"/>
        <v>-9.7832896213145295E-4</v>
      </c>
      <c r="S42" s="38">
        <v>2150.48999</v>
      </c>
      <c r="T42" s="30">
        <f t="shared" si="1"/>
        <v>-4.9678818158212078E-3</v>
      </c>
      <c r="U42" s="38"/>
      <c r="V42" s="38"/>
      <c r="W42" s="38"/>
      <c r="X42" s="38"/>
    </row>
    <row r="43" spans="1:24">
      <c r="A43" s="20">
        <v>40940</v>
      </c>
      <c r="B43" s="19">
        <v>61.790000999999997</v>
      </c>
      <c r="C43" s="19">
        <v>62.630001</v>
      </c>
      <c r="D43" s="19">
        <v>61.790000999999997</v>
      </c>
      <c r="E43" s="19">
        <v>62.18</v>
      </c>
      <c r="F43" s="19">
        <v>12130600</v>
      </c>
      <c r="G43" s="19">
        <v>54.631556000000003</v>
      </c>
      <c r="H43" s="38">
        <f t="shared" si="2"/>
        <v>1.327525233863662E-2</v>
      </c>
      <c r="I43" s="30">
        <f t="shared" si="0"/>
        <v>-1.327525233863662E-2</v>
      </c>
      <c r="S43" s="38">
        <v>2161.1999510000001</v>
      </c>
      <c r="T43" s="30">
        <f t="shared" si="1"/>
        <v>-3.2660234772408018E-3</v>
      </c>
      <c r="U43" s="38"/>
      <c r="V43" s="38"/>
      <c r="W43" s="38"/>
      <c r="X43" s="38"/>
    </row>
    <row r="44" spans="1:24">
      <c r="A44" s="20">
        <v>40941</v>
      </c>
      <c r="B44" s="19">
        <v>62.400002000000001</v>
      </c>
      <c r="C44" s="19">
        <v>62.470001000000003</v>
      </c>
      <c r="D44" s="19">
        <v>61.82</v>
      </c>
      <c r="E44" s="19">
        <v>61.939999</v>
      </c>
      <c r="F44" s="19">
        <v>6211300</v>
      </c>
      <c r="G44" s="19">
        <v>54.42069</v>
      </c>
      <c r="H44" s="38">
        <f t="shared" si="2"/>
        <v>-3.8672520839765408E-3</v>
      </c>
      <c r="I44" s="30">
        <f t="shared" si="0"/>
        <v>3.8672520839765408E-3</v>
      </c>
      <c r="S44" s="38">
        <v>2168.2700199999999</v>
      </c>
      <c r="T44" s="30">
        <f t="shared" si="1"/>
        <v>7.9363927170502876E-3</v>
      </c>
      <c r="U44" s="38"/>
      <c r="V44" s="38"/>
      <c r="W44" s="38"/>
      <c r="X44" s="38"/>
    </row>
    <row r="45" spans="1:24">
      <c r="A45" s="20">
        <v>40942</v>
      </c>
      <c r="B45" s="19">
        <v>62.32</v>
      </c>
      <c r="C45" s="19">
        <v>62.43</v>
      </c>
      <c r="D45" s="19">
        <v>61.700001</v>
      </c>
      <c r="E45" s="19">
        <v>62.029998999999997</v>
      </c>
      <c r="F45" s="19">
        <v>7727200</v>
      </c>
      <c r="G45" s="19">
        <v>54.499763999999999</v>
      </c>
      <c r="H45" s="38">
        <f t="shared" si="2"/>
        <v>1.4519589478002534E-3</v>
      </c>
      <c r="I45" s="30">
        <f t="shared" si="0"/>
        <v>-1.4519589478002534E-3</v>
      </c>
      <c r="S45" s="38">
        <v>2151.1298830000001</v>
      </c>
      <c r="T45" s="30">
        <f t="shared" si="1"/>
        <v>-9.3651275565667449E-3</v>
      </c>
      <c r="U45" s="38"/>
      <c r="V45" s="38"/>
      <c r="W45" s="38"/>
      <c r="X45" s="38"/>
    </row>
    <row r="46" spans="1:24">
      <c r="A46" s="20">
        <v>40945</v>
      </c>
      <c r="B46" s="19">
        <v>61.849997999999999</v>
      </c>
      <c r="C46" s="19">
        <v>61.98</v>
      </c>
      <c r="D46" s="19">
        <v>61.700001</v>
      </c>
      <c r="E46" s="19">
        <v>61.880001</v>
      </c>
      <c r="F46" s="19">
        <v>5480600</v>
      </c>
      <c r="G46" s="19">
        <v>54.367975999999999</v>
      </c>
      <c r="H46" s="38">
        <f t="shared" si="2"/>
        <v>-2.4210673313082342E-3</v>
      </c>
      <c r="I46" s="30">
        <f t="shared" si="0"/>
        <v>2.4210673313082342E-3</v>
      </c>
      <c r="S46" s="38">
        <v>2171.3701169999999</v>
      </c>
      <c r="T46" s="30">
        <f t="shared" si="1"/>
        <v>5.2825763509087575E-3</v>
      </c>
      <c r="U46" s="38"/>
      <c r="V46" s="38"/>
      <c r="W46" s="38"/>
      <c r="X46" s="38"/>
    </row>
    <row r="47" spans="1:24">
      <c r="A47" s="20">
        <v>40946</v>
      </c>
      <c r="B47" s="19">
        <v>61.619999</v>
      </c>
      <c r="C47" s="19">
        <v>61.900002000000001</v>
      </c>
      <c r="D47" s="19">
        <v>61.619999</v>
      </c>
      <c r="E47" s="19">
        <v>61.689999</v>
      </c>
      <c r="F47" s="19">
        <v>6084400</v>
      </c>
      <c r="G47" s="19">
        <v>54.201039000000002</v>
      </c>
      <c r="H47" s="38">
        <f t="shared" si="2"/>
        <v>-3.0752260497243838E-3</v>
      </c>
      <c r="I47" s="30">
        <f t="shared" si="0"/>
        <v>3.0752260497243838E-3</v>
      </c>
      <c r="S47" s="38">
        <v>2159.929932</v>
      </c>
      <c r="T47" s="30">
        <f t="shared" si="1"/>
        <v>6.4234951715066626E-3</v>
      </c>
      <c r="U47" s="38"/>
      <c r="V47" s="38"/>
      <c r="W47" s="38"/>
      <c r="X47" s="38"/>
    </row>
    <row r="48" spans="1:24">
      <c r="A48" s="20">
        <v>40947</v>
      </c>
      <c r="B48" s="19">
        <v>61.91</v>
      </c>
      <c r="C48" s="19">
        <v>62.02</v>
      </c>
      <c r="D48" s="19">
        <v>61.23</v>
      </c>
      <c r="E48" s="19">
        <v>61.619999</v>
      </c>
      <c r="F48" s="19">
        <v>7260000</v>
      </c>
      <c r="G48" s="19">
        <v>54.139536999999997</v>
      </c>
      <c r="H48" s="38">
        <f t="shared" si="2"/>
        <v>-1.1353457564484846E-3</v>
      </c>
      <c r="I48" s="30">
        <f t="shared" si="0"/>
        <v>1.1353457564484846E-3</v>
      </c>
      <c r="S48" s="38">
        <v>2146.1000979999999</v>
      </c>
      <c r="T48" s="30">
        <f t="shared" si="1"/>
        <v>-8.6248497700706916E-3</v>
      </c>
      <c r="U48" s="38"/>
      <c r="V48" s="38"/>
      <c r="W48" s="38"/>
      <c r="X48" s="38"/>
    </row>
    <row r="49" spans="1:24">
      <c r="A49" s="20">
        <v>40948</v>
      </c>
      <c r="B49" s="19">
        <v>61.580002</v>
      </c>
      <c r="C49" s="19">
        <v>62.16</v>
      </c>
      <c r="D49" s="19">
        <v>61.580002</v>
      </c>
      <c r="E49" s="19">
        <v>61.959999000000003</v>
      </c>
      <c r="F49" s="19">
        <v>6453100</v>
      </c>
      <c r="G49" s="19">
        <v>54.438262000000002</v>
      </c>
      <c r="H49" s="38">
        <f t="shared" si="2"/>
        <v>5.5025199714312245E-3</v>
      </c>
      <c r="I49" s="30">
        <f t="shared" si="0"/>
        <v>-5.5025199714312245E-3</v>
      </c>
      <c r="S49" s="38">
        <v>2164.6899410000001</v>
      </c>
      <c r="T49" s="30">
        <f t="shared" si="1"/>
        <v>-5.7532933124543554E-3</v>
      </c>
      <c r="U49" s="38"/>
      <c r="V49" s="38"/>
      <c r="W49" s="38"/>
      <c r="X49" s="38"/>
    </row>
    <row r="50" spans="1:24">
      <c r="A50" s="20">
        <v>40949</v>
      </c>
      <c r="B50" s="19">
        <v>61.68</v>
      </c>
      <c r="C50" s="19">
        <v>61.91</v>
      </c>
      <c r="D50" s="19">
        <v>61.380001</v>
      </c>
      <c r="E50" s="19">
        <v>61.900002000000001</v>
      </c>
      <c r="F50" s="19">
        <v>5501000</v>
      </c>
      <c r="G50" s="19">
        <v>54.385548</v>
      </c>
      <c r="H50" s="38">
        <f t="shared" si="2"/>
        <v>-9.6879541568997219E-4</v>
      </c>
      <c r="I50" s="30">
        <f t="shared" si="0"/>
        <v>9.6879541568997219E-4</v>
      </c>
      <c r="S50" s="38">
        <v>2177.179932</v>
      </c>
      <c r="T50" s="30">
        <f t="shared" si="1"/>
        <v>6.478752169386928E-3</v>
      </c>
      <c r="U50" s="38"/>
      <c r="V50" s="38"/>
      <c r="W50" s="38"/>
      <c r="X50" s="38"/>
    </row>
    <row r="51" spans="1:24">
      <c r="A51" s="20">
        <v>40952</v>
      </c>
      <c r="B51" s="19">
        <v>62.009998000000003</v>
      </c>
      <c r="C51" s="19">
        <v>62.080002</v>
      </c>
      <c r="D51" s="19">
        <v>61.73</v>
      </c>
      <c r="E51" s="19">
        <v>61.790000999999997</v>
      </c>
      <c r="F51" s="19">
        <v>4175000</v>
      </c>
      <c r="G51" s="19">
        <v>54.288901000000003</v>
      </c>
      <c r="H51" s="38">
        <f t="shared" si="2"/>
        <v>-1.778652229088319E-3</v>
      </c>
      <c r="I51" s="30">
        <f t="shared" si="0"/>
        <v>1.778652229088319E-3</v>
      </c>
      <c r="S51" s="38">
        <v>2163.1201169999999</v>
      </c>
      <c r="T51" s="30">
        <f t="shared" si="1"/>
        <v>1.0858000137422273E-2</v>
      </c>
      <c r="U51" s="38"/>
      <c r="V51" s="38"/>
      <c r="W51" s="38"/>
      <c r="X51" s="38"/>
    </row>
    <row r="52" spans="1:24">
      <c r="A52" s="20">
        <v>40953</v>
      </c>
      <c r="B52" s="19">
        <v>61.91</v>
      </c>
      <c r="C52" s="19">
        <v>62.240001999999997</v>
      </c>
      <c r="D52" s="19">
        <v>61.790000999999997</v>
      </c>
      <c r="E52" s="19">
        <v>62.220001000000003</v>
      </c>
      <c r="F52" s="19">
        <v>5173100</v>
      </c>
      <c r="G52" s="19">
        <v>54.666701000000003</v>
      </c>
      <c r="H52" s="38">
        <f t="shared" si="2"/>
        <v>6.9349626309070326E-3</v>
      </c>
      <c r="I52" s="30">
        <f t="shared" si="0"/>
        <v>-6.9349626309070326E-3</v>
      </c>
      <c r="S52" s="38">
        <v>2139.76001</v>
      </c>
      <c r="T52" s="30">
        <f t="shared" si="1"/>
        <v>2.9909368142030094E-4</v>
      </c>
      <c r="U52" s="38"/>
      <c r="V52" s="38"/>
      <c r="W52" s="38"/>
      <c r="X52" s="38"/>
    </row>
    <row r="53" spans="1:24">
      <c r="A53" s="20">
        <v>40954</v>
      </c>
      <c r="B53" s="19">
        <v>62.32</v>
      </c>
      <c r="C53" s="19">
        <v>62.439999</v>
      </c>
      <c r="D53" s="19">
        <v>61.59</v>
      </c>
      <c r="E53" s="19">
        <v>61.759998000000003</v>
      </c>
      <c r="F53" s="19">
        <v>5833700</v>
      </c>
      <c r="G53" s="19">
        <v>54.262540999999999</v>
      </c>
      <c r="H53" s="38">
        <f t="shared" si="2"/>
        <v>-7.4206309929751258E-3</v>
      </c>
      <c r="I53" s="30">
        <f t="shared" si="0"/>
        <v>7.4206309929751258E-3</v>
      </c>
      <c r="S53" s="38">
        <v>2139.1201169999999</v>
      </c>
      <c r="T53" s="30">
        <f t="shared" si="1"/>
        <v>-1.8603270347706181E-5</v>
      </c>
      <c r="U53" s="38"/>
      <c r="V53" s="38"/>
      <c r="W53" s="38"/>
      <c r="X53" s="38"/>
    </row>
    <row r="54" spans="1:24">
      <c r="A54" s="20">
        <v>40955</v>
      </c>
      <c r="B54" s="19">
        <v>61.77</v>
      </c>
      <c r="C54" s="19">
        <v>62.189999</v>
      </c>
      <c r="D54" s="19">
        <v>61.700001</v>
      </c>
      <c r="E54" s="19">
        <v>62.040000999999997</v>
      </c>
      <c r="F54" s="19">
        <v>7256400</v>
      </c>
      <c r="G54" s="19">
        <v>54.508552000000002</v>
      </c>
      <c r="H54" s="38">
        <f t="shared" si="2"/>
        <v>4.5234705784417874E-3</v>
      </c>
      <c r="I54" s="30">
        <f t="shared" si="0"/>
        <v>-4.5234705784417874E-3</v>
      </c>
      <c r="S54" s="38">
        <v>2139.1599120000001</v>
      </c>
      <c r="T54" s="30">
        <f t="shared" si="1"/>
        <v>-3.7794279558526649E-3</v>
      </c>
      <c r="U54" s="38"/>
      <c r="V54" s="38"/>
      <c r="W54" s="38"/>
      <c r="X54" s="38"/>
    </row>
    <row r="55" spans="1:24">
      <c r="A55" s="20">
        <v>40956</v>
      </c>
      <c r="B55" s="19">
        <v>62.32</v>
      </c>
      <c r="C55" s="19">
        <v>62.57</v>
      </c>
      <c r="D55" s="19">
        <v>61.91</v>
      </c>
      <c r="E55" s="19">
        <v>62.48</v>
      </c>
      <c r="F55" s="19">
        <v>8191800</v>
      </c>
      <c r="G55" s="19">
        <v>54.895136000000001</v>
      </c>
      <c r="H55" s="38">
        <f t="shared" si="2"/>
        <v>7.0671403504513246E-3</v>
      </c>
      <c r="I55" s="30">
        <f t="shared" si="0"/>
        <v>-7.0671403504513246E-3</v>
      </c>
      <c r="S55" s="38">
        <v>2147.26001</v>
      </c>
      <c r="T55" s="30">
        <f t="shared" si="1"/>
        <v>1.0058516338082277E-2</v>
      </c>
      <c r="U55" s="38"/>
      <c r="V55" s="38"/>
      <c r="W55" s="38"/>
      <c r="X55" s="38"/>
    </row>
    <row r="56" spans="1:24">
      <c r="A56" s="20">
        <v>40960</v>
      </c>
      <c r="B56" s="19">
        <v>60.330002</v>
      </c>
      <c r="C56" s="19">
        <v>60.5</v>
      </c>
      <c r="D56" s="19">
        <v>59.669998</v>
      </c>
      <c r="E56" s="19">
        <v>60.07</v>
      </c>
      <c r="F56" s="19">
        <v>23894800</v>
      </c>
      <c r="G56" s="19">
        <v>52.777701999999998</v>
      </c>
      <c r="H56" s="38">
        <f t="shared" si="2"/>
        <v>-3.933595623267281E-2</v>
      </c>
      <c r="I56" s="30">
        <f t="shared" si="0"/>
        <v>3.933595623267281E-2</v>
      </c>
      <c r="S56" s="38">
        <v>2125.7700199999999</v>
      </c>
      <c r="T56" s="30">
        <f t="shared" si="1"/>
        <v>-5.8784939968330771E-4</v>
      </c>
      <c r="U56" s="38"/>
      <c r="V56" s="38"/>
      <c r="W56" s="38"/>
      <c r="X56" s="38"/>
    </row>
    <row r="57" spans="1:24">
      <c r="A57" s="20">
        <v>40961</v>
      </c>
      <c r="B57" s="19">
        <v>59.580002</v>
      </c>
      <c r="C57" s="19">
        <v>59.900002000000001</v>
      </c>
      <c r="D57" s="19">
        <v>58.369999</v>
      </c>
      <c r="E57" s="19">
        <v>58.599997999999999</v>
      </c>
      <c r="F57" s="19">
        <v>28630200</v>
      </c>
      <c r="G57" s="19">
        <v>51.486153999999999</v>
      </c>
      <c r="H57" s="38">
        <f t="shared" si="2"/>
        <v>-2.4775873754973986E-2</v>
      </c>
      <c r="I57" s="30">
        <f t="shared" si="0"/>
        <v>2.4775873754973986E-2</v>
      </c>
      <c r="S57" s="38">
        <v>2127.0200199999999</v>
      </c>
      <c r="T57" s="30">
        <f t="shared" si="1"/>
        <v>-1.4941748028884077E-2</v>
      </c>
      <c r="U57" s="38"/>
      <c r="V57" s="38"/>
      <c r="W57" s="38"/>
      <c r="X57" s="38"/>
    </row>
    <row r="58" spans="1:24">
      <c r="A58" s="20">
        <v>40962</v>
      </c>
      <c r="B58" s="19">
        <v>58.59</v>
      </c>
      <c r="C58" s="19">
        <v>58.900002000000001</v>
      </c>
      <c r="D58" s="19">
        <v>58.209999000000003</v>
      </c>
      <c r="E58" s="19">
        <v>58.540000999999997</v>
      </c>
      <c r="F58" s="19">
        <v>14880300</v>
      </c>
      <c r="G58" s="19">
        <v>51.433439999999997</v>
      </c>
      <c r="H58" s="38">
        <f t="shared" si="2"/>
        <v>-1.0243725720405286E-3</v>
      </c>
      <c r="I58" s="30">
        <f t="shared" si="0"/>
        <v>1.0243725720405286E-3</v>
      </c>
      <c r="S58" s="38">
        <v>2159.040039</v>
      </c>
      <c r="T58" s="30">
        <f t="shared" si="1"/>
        <v>1.4570387013562412E-2</v>
      </c>
      <c r="U58" s="38"/>
      <c r="V58" s="38"/>
      <c r="W58" s="38"/>
      <c r="X58" s="38"/>
    </row>
    <row r="59" spans="1:24">
      <c r="A59" s="20">
        <v>40963</v>
      </c>
      <c r="B59" s="19">
        <v>58.75</v>
      </c>
      <c r="C59" s="19">
        <v>58.950001</v>
      </c>
      <c r="D59" s="19">
        <v>58.5</v>
      </c>
      <c r="E59" s="19">
        <v>58.790000999999997</v>
      </c>
      <c r="F59" s="19">
        <v>9925900</v>
      </c>
      <c r="G59" s="19">
        <v>51.653091000000003</v>
      </c>
      <c r="H59" s="38">
        <f t="shared" si="2"/>
        <v>4.2614943054237958E-3</v>
      </c>
      <c r="I59" s="30">
        <f t="shared" si="0"/>
        <v>-4.2614943054237958E-3</v>
      </c>
      <c r="S59" s="38">
        <v>2127.8100589999999</v>
      </c>
      <c r="T59" s="30">
        <f t="shared" si="1"/>
        <v>-2.482774229870716E-2</v>
      </c>
      <c r="U59" s="38"/>
      <c r="V59" s="38"/>
      <c r="W59" s="38"/>
      <c r="X59" s="38"/>
    </row>
    <row r="60" spans="1:24">
      <c r="A60" s="20">
        <v>40966</v>
      </c>
      <c r="B60" s="19">
        <v>58.700001</v>
      </c>
      <c r="C60" s="19">
        <v>58.779998999999997</v>
      </c>
      <c r="D60" s="19">
        <v>58.290000999999997</v>
      </c>
      <c r="E60" s="19">
        <v>58.459999000000003</v>
      </c>
      <c r="F60" s="19">
        <v>12258800</v>
      </c>
      <c r="G60" s="19">
        <v>51.363149999999997</v>
      </c>
      <c r="H60" s="38">
        <f t="shared" si="2"/>
        <v>-5.6290496096364859E-3</v>
      </c>
      <c r="I60" s="30">
        <f t="shared" si="0"/>
        <v>5.6290496096364859E-3</v>
      </c>
      <c r="S60" s="38">
        <v>2181.3000489999999</v>
      </c>
      <c r="T60" s="30">
        <f t="shared" si="1"/>
        <v>-2.2254880636449503E-3</v>
      </c>
      <c r="U60" s="38"/>
      <c r="V60" s="38"/>
      <c r="W60" s="38"/>
      <c r="X60" s="38"/>
    </row>
    <row r="61" spans="1:24">
      <c r="A61" s="20">
        <v>40967</v>
      </c>
      <c r="B61" s="19">
        <v>58.439999</v>
      </c>
      <c r="C61" s="19">
        <v>59.099997999999999</v>
      </c>
      <c r="D61" s="19">
        <v>58.349997999999999</v>
      </c>
      <c r="E61" s="19">
        <v>58.93</v>
      </c>
      <c r="F61" s="19">
        <v>10761900</v>
      </c>
      <c r="G61" s="19">
        <v>51.776094999999998</v>
      </c>
      <c r="H61" s="38">
        <f t="shared" si="2"/>
        <v>8.0075669845998936E-3</v>
      </c>
      <c r="I61" s="30">
        <f t="shared" si="0"/>
        <v>-8.0075669845998936E-3</v>
      </c>
      <c r="S61" s="38">
        <v>2186.1599120000001</v>
      </c>
      <c r="T61" s="30">
        <f t="shared" si="1"/>
        <v>-1.4639577393839857E-4</v>
      </c>
      <c r="U61" s="38"/>
      <c r="V61" s="38"/>
      <c r="W61" s="38"/>
      <c r="X61" s="38"/>
    </row>
    <row r="62" spans="1:24">
      <c r="A62" s="20">
        <v>40968</v>
      </c>
      <c r="B62" s="19">
        <v>58.84</v>
      </c>
      <c r="C62" s="19">
        <v>59.330002</v>
      </c>
      <c r="D62" s="19">
        <v>58.720001000000003</v>
      </c>
      <c r="E62" s="19">
        <v>59.080002</v>
      </c>
      <c r="F62" s="19">
        <v>11484400</v>
      </c>
      <c r="G62" s="19">
        <v>51.907887000000002</v>
      </c>
      <c r="H62" s="38">
        <f t="shared" si="2"/>
        <v>2.5421876829128279E-3</v>
      </c>
      <c r="I62" s="30">
        <f t="shared" si="0"/>
        <v>-2.5421876829128279E-3</v>
      </c>
      <c r="S62" s="38">
        <v>2186.4799800000001</v>
      </c>
      <c r="T62" s="30">
        <f t="shared" si="1"/>
        <v>2.9772423706444862E-3</v>
      </c>
      <c r="U62" s="38"/>
      <c r="V62" s="38"/>
      <c r="W62" s="38"/>
      <c r="X62" s="38"/>
    </row>
    <row r="63" spans="1:24">
      <c r="A63" s="20">
        <v>40969</v>
      </c>
      <c r="B63" s="19">
        <v>59.360000999999997</v>
      </c>
      <c r="C63" s="19">
        <v>59.419998</v>
      </c>
      <c r="D63" s="19">
        <v>58.639999000000003</v>
      </c>
      <c r="E63" s="19">
        <v>58.82</v>
      </c>
      <c r="F63" s="19">
        <v>16283900</v>
      </c>
      <c r="G63" s="19">
        <v>51.679448000000001</v>
      </c>
      <c r="H63" s="38">
        <f t="shared" si="2"/>
        <v>-4.4105656414509618E-3</v>
      </c>
      <c r="I63" s="30">
        <f t="shared" si="0"/>
        <v>4.4105656414509618E-3</v>
      </c>
      <c r="S63" s="38">
        <v>2179.9799800000001</v>
      </c>
      <c r="T63" s="30">
        <f t="shared" si="1"/>
        <v>4.1922415783452651E-3</v>
      </c>
      <c r="U63" s="38"/>
      <c r="V63" s="38"/>
      <c r="W63" s="38"/>
      <c r="X63" s="38"/>
    </row>
    <row r="64" spans="1:24">
      <c r="A64" s="20">
        <v>40970</v>
      </c>
      <c r="B64" s="19">
        <v>58.990001999999997</v>
      </c>
      <c r="C64" s="19">
        <v>59.279998999999997</v>
      </c>
      <c r="D64" s="19">
        <v>58.799999</v>
      </c>
      <c r="E64" s="19">
        <v>59.009998000000003</v>
      </c>
      <c r="F64" s="19">
        <v>9848100</v>
      </c>
      <c r="G64" s="19">
        <v>51.846381999999998</v>
      </c>
      <c r="H64" s="38">
        <f t="shared" si="2"/>
        <v>3.2249757318076212E-3</v>
      </c>
      <c r="I64" s="30">
        <f t="shared" si="0"/>
        <v>-3.2249757318076212E-3</v>
      </c>
      <c r="S64" s="38">
        <v>2170.860107</v>
      </c>
      <c r="T64" s="30">
        <f t="shared" si="1"/>
        <v>-4.1385504576534266E-5</v>
      </c>
      <c r="U64" s="38"/>
      <c r="V64" s="38"/>
      <c r="W64" s="38"/>
      <c r="X64" s="38"/>
    </row>
    <row r="65" spans="1:24">
      <c r="A65" s="20">
        <v>40973</v>
      </c>
      <c r="B65" s="19">
        <v>58.959999000000003</v>
      </c>
      <c r="C65" s="19">
        <v>59.59</v>
      </c>
      <c r="D65" s="19">
        <v>58.75</v>
      </c>
      <c r="E65" s="19">
        <v>59.400002000000001</v>
      </c>
      <c r="F65" s="19">
        <v>9651000</v>
      </c>
      <c r="G65" s="19">
        <v>52.189039999999999</v>
      </c>
      <c r="H65" s="38">
        <f t="shared" si="2"/>
        <v>6.5873571231691037E-3</v>
      </c>
      <c r="I65" s="30">
        <f t="shared" si="0"/>
        <v>-6.5873571231691037E-3</v>
      </c>
      <c r="S65" s="38">
        <v>2170.9499510000001</v>
      </c>
      <c r="T65" s="30">
        <f t="shared" si="1"/>
        <v>-2.3786910985704626E-3</v>
      </c>
      <c r="U65" s="38"/>
      <c r="V65" s="38"/>
      <c r="W65" s="38"/>
      <c r="X65" s="38"/>
    </row>
    <row r="66" spans="1:24">
      <c r="A66" s="20">
        <v>40974</v>
      </c>
      <c r="B66" s="19">
        <v>59.040000999999997</v>
      </c>
      <c r="C66" s="19">
        <v>59.220001000000003</v>
      </c>
      <c r="D66" s="19">
        <v>58.75</v>
      </c>
      <c r="E66" s="19">
        <v>58.970001000000003</v>
      </c>
      <c r="F66" s="19">
        <v>9057100</v>
      </c>
      <c r="G66" s="19">
        <v>51.811239999999998</v>
      </c>
      <c r="H66" s="38">
        <f t="shared" si="2"/>
        <v>-7.2653970138844646E-3</v>
      </c>
      <c r="I66" s="30">
        <f t="shared" si="0"/>
        <v>7.2653970138844646E-3</v>
      </c>
      <c r="S66" s="38">
        <v>2176.1201169999999</v>
      </c>
      <c r="T66" s="30">
        <f t="shared" si="1"/>
        <v>-1.9555915792795644E-3</v>
      </c>
      <c r="U66" s="38"/>
      <c r="V66" s="38"/>
      <c r="W66" s="38"/>
      <c r="X66" s="38"/>
    </row>
    <row r="67" spans="1:24">
      <c r="A67" s="20">
        <v>40975</v>
      </c>
      <c r="B67" s="19">
        <v>59.110000999999997</v>
      </c>
      <c r="C67" s="19">
        <v>59.860000999999997</v>
      </c>
      <c r="D67" s="19">
        <v>59.110000999999997</v>
      </c>
      <c r="E67" s="19">
        <v>59.860000999999997</v>
      </c>
      <c r="F67" s="19">
        <v>14916900</v>
      </c>
      <c r="G67" s="19">
        <v>52.593195999999999</v>
      </c>
      <c r="H67" s="38">
        <f t="shared" si="2"/>
        <v>1.4979643620752655E-2</v>
      </c>
      <c r="I67" s="30">
        <f t="shared" ref="I67:I130" si="3">-H67</f>
        <v>-1.4979643620752655E-2</v>
      </c>
      <c r="S67" s="38">
        <v>2180.3798830000001</v>
      </c>
      <c r="T67" s="30">
        <f t="shared" ref="T67:T130" si="4">LN(S67/S68)</f>
        <v>5.2144285434831354E-3</v>
      </c>
      <c r="U67" s="38"/>
      <c r="V67" s="38"/>
      <c r="W67" s="38"/>
      <c r="X67" s="38"/>
    </row>
    <row r="68" spans="1:24">
      <c r="A68" s="20">
        <v>40976</v>
      </c>
      <c r="B68" s="19">
        <v>59.84</v>
      </c>
      <c r="C68" s="19">
        <v>59.950001</v>
      </c>
      <c r="D68" s="19">
        <v>59.450001</v>
      </c>
      <c r="E68" s="19">
        <v>59.77</v>
      </c>
      <c r="F68" s="19">
        <v>7795600</v>
      </c>
      <c r="G68" s="19">
        <v>52.865619000000002</v>
      </c>
      <c r="H68" s="38">
        <f t="shared" ref="H68:H131" si="5">LN(G68/G67)</f>
        <v>5.1664454216158546E-3</v>
      </c>
      <c r="I68" s="30">
        <f t="shared" si="3"/>
        <v>-5.1664454216158546E-3</v>
      </c>
      <c r="S68" s="38">
        <v>2169.040039</v>
      </c>
      <c r="T68" s="30">
        <f t="shared" si="4"/>
        <v>-1.5800644041810373E-3</v>
      </c>
      <c r="U68" s="38"/>
      <c r="V68" s="38"/>
      <c r="W68" s="38"/>
      <c r="X68" s="38"/>
    </row>
    <row r="69" spans="1:24">
      <c r="A69" s="20">
        <v>40977</v>
      </c>
      <c r="B69" s="19">
        <v>59.830002</v>
      </c>
      <c r="C69" s="19">
        <v>60.200001</v>
      </c>
      <c r="D69" s="19">
        <v>59.830002</v>
      </c>
      <c r="E69" s="19">
        <v>60.080002</v>
      </c>
      <c r="F69" s="19">
        <v>6292900</v>
      </c>
      <c r="G69" s="19">
        <v>53.139811000000002</v>
      </c>
      <c r="H69" s="38">
        <f t="shared" si="5"/>
        <v>5.1731804962997889E-3</v>
      </c>
      <c r="I69" s="30">
        <f t="shared" si="3"/>
        <v>-5.1731804962997889E-3</v>
      </c>
      <c r="S69" s="38">
        <v>2172.469971</v>
      </c>
      <c r="T69" s="30">
        <f t="shared" si="4"/>
        <v>-1.3661600732483932E-3</v>
      </c>
      <c r="U69" s="38"/>
      <c r="V69" s="38"/>
      <c r="W69" s="38"/>
      <c r="X69" s="38"/>
    </row>
    <row r="70" spans="1:24">
      <c r="A70" s="20">
        <v>40980</v>
      </c>
      <c r="B70" s="19">
        <v>60.169998</v>
      </c>
      <c r="C70" s="19">
        <v>60.900002000000001</v>
      </c>
      <c r="D70" s="19">
        <v>60.09</v>
      </c>
      <c r="E70" s="19">
        <v>60.68</v>
      </c>
      <c r="F70" s="19">
        <v>7576800</v>
      </c>
      <c r="G70" s="19">
        <v>53.670499999999997</v>
      </c>
      <c r="H70" s="38">
        <f t="shared" si="5"/>
        <v>9.9371186543705508E-3</v>
      </c>
      <c r="I70" s="30">
        <f t="shared" si="3"/>
        <v>-9.9371186543705508E-3</v>
      </c>
      <c r="S70" s="38">
        <v>2175.4399410000001</v>
      </c>
      <c r="T70" s="30">
        <f t="shared" si="4"/>
        <v>-5.2540552892296902E-3</v>
      </c>
      <c r="U70" s="38"/>
      <c r="V70" s="38"/>
      <c r="W70" s="38"/>
      <c r="X70" s="38"/>
    </row>
    <row r="71" spans="1:24">
      <c r="A71" s="20">
        <v>40981</v>
      </c>
      <c r="B71" s="19">
        <v>60.93</v>
      </c>
      <c r="C71" s="19">
        <v>61.080002</v>
      </c>
      <c r="D71" s="19">
        <v>60.52</v>
      </c>
      <c r="E71" s="19">
        <v>61</v>
      </c>
      <c r="F71" s="19">
        <v>8734600</v>
      </c>
      <c r="G71" s="19">
        <v>53.953533999999998</v>
      </c>
      <c r="H71" s="38">
        <f t="shared" si="5"/>
        <v>5.2596923192078301E-3</v>
      </c>
      <c r="I71" s="30">
        <f t="shared" si="3"/>
        <v>-5.2596923192078301E-3</v>
      </c>
      <c r="S71" s="38">
        <v>2186.8999020000001</v>
      </c>
      <c r="T71" s="30">
        <f t="shared" si="4"/>
        <v>1.9498668278891155E-3</v>
      </c>
      <c r="U71" s="38"/>
      <c r="V71" s="38"/>
      <c r="W71" s="38"/>
      <c r="X71" s="38"/>
    </row>
    <row r="72" spans="1:24">
      <c r="A72" s="20">
        <v>40982</v>
      </c>
      <c r="B72" s="19">
        <v>60.84</v>
      </c>
      <c r="C72" s="19">
        <v>61.150002000000001</v>
      </c>
      <c r="D72" s="19">
        <v>60.689999</v>
      </c>
      <c r="E72" s="19">
        <v>61.080002</v>
      </c>
      <c r="F72" s="19">
        <v>6375000</v>
      </c>
      <c r="G72" s="19">
        <v>54.024295000000002</v>
      </c>
      <c r="H72" s="38">
        <f t="shared" si="5"/>
        <v>1.3106581375995398E-3</v>
      </c>
      <c r="I72" s="30">
        <f t="shared" si="3"/>
        <v>-1.3106581375995398E-3</v>
      </c>
      <c r="S72" s="38">
        <v>2182.639893</v>
      </c>
      <c r="T72" s="30">
        <f t="shared" si="4"/>
        <v>-5.6348160417969207E-4</v>
      </c>
      <c r="U72" s="38"/>
      <c r="V72" s="38"/>
      <c r="W72" s="38"/>
      <c r="X72" s="38"/>
    </row>
    <row r="73" spans="1:24">
      <c r="A73" s="20">
        <v>40983</v>
      </c>
      <c r="B73" s="19">
        <v>60.889999000000003</v>
      </c>
      <c r="C73" s="19">
        <v>61.259998000000003</v>
      </c>
      <c r="D73" s="19">
        <v>60.779998999999997</v>
      </c>
      <c r="E73" s="19">
        <v>61.23</v>
      </c>
      <c r="F73" s="19">
        <v>6755000</v>
      </c>
      <c r="G73" s="19">
        <v>54.156965</v>
      </c>
      <c r="H73" s="38">
        <f t="shared" si="5"/>
        <v>2.452736573986267E-3</v>
      </c>
      <c r="I73" s="30">
        <f t="shared" si="3"/>
        <v>-2.452736573986267E-3</v>
      </c>
      <c r="S73" s="38">
        <v>2183.8701169999999</v>
      </c>
      <c r="T73" s="30">
        <f t="shared" si="4"/>
        <v>-1.4413098689576487E-3</v>
      </c>
      <c r="U73" s="38"/>
      <c r="V73" s="38"/>
      <c r="W73" s="38"/>
      <c r="X73" s="38"/>
    </row>
    <row r="74" spans="1:24">
      <c r="A74" s="20">
        <v>40984</v>
      </c>
      <c r="B74" s="19">
        <v>61.41</v>
      </c>
      <c r="C74" s="19">
        <v>61.470001000000003</v>
      </c>
      <c r="D74" s="19">
        <v>60.77</v>
      </c>
      <c r="E74" s="19">
        <v>60.84</v>
      </c>
      <c r="F74" s="19">
        <v>12077100</v>
      </c>
      <c r="G74" s="19">
        <v>53.812016999999997</v>
      </c>
      <c r="H74" s="38">
        <f t="shared" si="5"/>
        <v>-6.3897828297642288E-3</v>
      </c>
      <c r="I74" s="30">
        <f t="shared" si="3"/>
        <v>6.3897828297642288E-3</v>
      </c>
      <c r="S74" s="38">
        <v>2187.0200199999999</v>
      </c>
      <c r="T74" s="30">
        <f t="shared" si="4"/>
        <v>2.1972017746725615E-3</v>
      </c>
      <c r="U74" s="38"/>
      <c r="V74" s="38"/>
      <c r="W74" s="38"/>
      <c r="X74" s="38"/>
    </row>
    <row r="75" spans="1:24">
      <c r="A75" s="20">
        <v>40987</v>
      </c>
      <c r="B75" s="19">
        <v>60.580002</v>
      </c>
      <c r="C75" s="19">
        <v>60.880001</v>
      </c>
      <c r="D75" s="19">
        <v>60.459999000000003</v>
      </c>
      <c r="E75" s="19">
        <v>60.740001999999997</v>
      </c>
      <c r="F75" s="19">
        <v>8251900</v>
      </c>
      <c r="G75" s="19">
        <v>53.723570000000002</v>
      </c>
      <c r="H75" s="38">
        <f t="shared" si="5"/>
        <v>-1.6449813947549145E-3</v>
      </c>
      <c r="I75" s="30">
        <f t="shared" si="3"/>
        <v>1.6449813947549145E-3</v>
      </c>
      <c r="S75" s="38">
        <v>2182.219971</v>
      </c>
      <c r="T75" s="30">
        <f t="shared" si="4"/>
        <v>1.8668463000156262E-3</v>
      </c>
      <c r="U75" s="38"/>
      <c r="V75" s="38"/>
      <c r="W75" s="38"/>
      <c r="X75" s="38"/>
    </row>
    <row r="76" spans="1:24">
      <c r="A76" s="20">
        <v>40988</v>
      </c>
      <c r="B76" s="19">
        <v>60.330002</v>
      </c>
      <c r="C76" s="19">
        <v>60.860000999999997</v>
      </c>
      <c r="D76" s="19">
        <v>60.290000999999997</v>
      </c>
      <c r="E76" s="19">
        <v>60.599997999999999</v>
      </c>
      <c r="F76" s="19">
        <v>7911500</v>
      </c>
      <c r="G76" s="19">
        <v>53.599739</v>
      </c>
      <c r="H76" s="38">
        <f t="shared" si="5"/>
        <v>-2.3076264812417948E-3</v>
      </c>
      <c r="I76" s="30">
        <f t="shared" si="3"/>
        <v>2.3076264812417948E-3</v>
      </c>
      <c r="S76" s="38">
        <v>2178.1499020000001</v>
      </c>
      <c r="T76" s="30">
        <f t="shared" si="4"/>
        <v>-5.4941422173428317E-3</v>
      </c>
      <c r="U76" s="38"/>
      <c r="V76" s="38"/>
      <c r="W76" s="38"/>
      <c r="X76" s="38"/>
    </row>
    <row r="77" spans="1:24">
      <c r="A77" s="20">
        <v>40989</v>
      </c>
      <c r="B77" s="19">
        <v>60.450001</v>
      </c>
      <c r="C77" s="19">
        <v>60.720001000000003</v>
      </c>
      <c r="D77" s="19">
        <v>60.369999</v>
      </c>
      <c r="E77" s="19">
        <v>60.560001</v>
      </c>
      <c r="F77" s="19">
        <v>7302800</v>
      </c>
      <c r="G77" s="19">
        <v>53.564363</v>
      </c>
      <c r="H77" s="38">
        <f t="shared" si="5"/>
        <v>-6.6022111182363738E-4</v>
      </c>
      <c r="I77" s="30">
        <f t="shared" si="3"/>
        <v>6.6022111182363738E-4</v>
      </c>
      <c r="S77" s="38">
        <v>2190.1499020000001</v>
      </c>
      <c r="T77" s="30">
        <f t="shared" si="4"/>
        <v>2.7890160588736079E-3</v>
      </c>
      <c r="U77" s="38"/>
      <c r="V77" s="38"/>
      <c r="W77" s="38"/>
      <c r="X77" s="38"/>
    </row>
    <row r="78" spans="1:24">
      <c r="A78" s="20">
        <v>40990</v>
      </c>
      <c r="B78" s="19">
        <v>60.23</v>
      </c>
      <c r="C78" s="19">
        <v>60.77</v>
      </c>
      <c r="D78" s="19">
        <v>60.23</v>
      </c>
      <c r="E78" s="19">
        <v>60.650002000000001</v>
      </c>
      <c r="F78" s="19">
        <v>5710800</v>
      </c>
      <c r="G78" s="19">
        <v>53.643965999999999</v>
      </c>
      <c r="H78" s="38">
        <f t="shared" si="5"/>
        <v>1.4850154903328864E-3</v>
      </c>
      <c r="I78" s="30">
        <f t="shared" si="3"/>
        <v>-1.4850154903328864E-3</v>
      </c>
      <c r="S78" s="38">
        <v>2184.0500489999999</v>
      </c>
      <c r="T78" s="30">
        <f t="shared" si="4"/>
        <v>-7.9636327962473777E-4</v>
      </c>
      <c r="U78" s="38"/>
      <c r="V78" s="38"/>
      <c r="W78" s="38"/>
      <c r="X78" s="38"/>
    </row>
    <row r="79" spans="1:24">
      <c r="A79" s="20">
        <v>40991</v>
      </c>
      <c r="B79" s="19">
        <v>60.610000999999997</v>
      </c>
      <c r="C79" s="19">
        <v>60.849997999999999</v>
      </c>
      <c r="D79" s="19">
        <v>60.41</v>
      </c>
      <c r="E79" s="19">
        <v>60.75</v>
      </c>
      <c r="F79" s="19">
        <v>6957700</v>
      </c>
      <c r="G79" s="19">
        <v>53.732413000000001</v>
      </c>
      <c r="H79" s="38">
        <f t="shared" si="5"/>
        <v>1.6474204257477837E-3</v>
      </c>
      <c r="I79" s="30">
        <f t="shared" si="3"/>
        <v>-1.6474204257477837E-3</v>
      </c>
      <c r="S79" s="38">
        <v>2185.790039</v>
      </c>
      <c r="T79" s="30">
        <f t="shared" si="4"/>
        <v>4.7234151815842293E-3</v>
      </c>
      <c r="U79" s="38"/>
      <c r="V79" s="38"/>
      <c r="W79" s="38"/>
      <c r="X79" s="38"/>
    </row>
    <row r="80" spans="1:24">
      <c r="A80" s="20">
        <v>40994</v>
      </c>
      <c r="B80" s="19">
        <v>60.900002000000001</v>
      </c>
      <c r="C80" s="19">
        <v>61.32</v>
      </c>
      <c r="D80" s="19">
        <v>60.759998000000003</v>
      </c>
      <c r="E80" s="19">
        <v>61.200001</v>
      </c>
      <c r="F80" s="19">
        <v>6214800</v>
      </c>
      <c r="G80" s="19">
        <v>54.130431999999999</v>
      </c>
      <c r="H80" s="38">
        <f t="shared" si="5"/>
        <v>7.3801280978617895E-3</v>
      </c>
      <c r="I80" s="30">
        <f t="shared" si="3"/>
        <v>-7.3801280978617895E-3</v>
      </c>
      <c r="S80" s="38">
        <v>2175.48999</v>
      </c>
      <c r="T80" s="30">
        <f t="shared" si="4"/>
        <v>-2.8687970637969228E-3</v>
      </c>
      <c r="U80" s="38"/>
      <c r="V80" s="38"/>
      <c r="W80" s="38"/>
      <c r="X80" s="38"/>
    </row>
    <row r="81" spans="1:24">
      <c r="A81" s="20">
        <v>40995</v>
      </c>
      <c r="B81" s="19">
        <v>61.349997999999999</v>
      </c>
      <c r="C81" s="19">
        <v>61.5</v>
      </c>
      <c r="D81" s="19">
        <v>61.02</v>
      </c>
      <c r="E81" s="19">
        <v>61.09</v>
      </c>
      <c r="F81" s="19">
        <v>7351600</v>
      </c>
      <c r="G81" s="19">
        <v>54.033138000000001</v>
      </c>
      <c r="H81" s="38">
        <f t="shared" si="5"/>
        <v>-1.7990165494848108E-3</v>
      </c>
      <c r="I81" s="30">
        <f t="shared" si="3"/>
        <v>1.7990165494848108E-3</v>
      </c>
      <c r="S81" s="38">
        <v>2181.73999</v>
      </c>
      <c r="T81" s="30">
        <f t="shared" si="4"/>
        <v>3.8971768568868799E-4</v>
      </c>
      <c r="U81" s="38"/>
      <c r="V81" s="38"/>
      <c r="W81" s="38"/>
      <c r="X81" s="38"/>
    </row>
    <row r="82" spans="1:24">
      <c r="A82" s="20">
        <v>40996</v>
      </c>
      <c r="B82" s="19">
        <v>61.150002000000001</v>
      </c>
      <c r="C82" s="19">
        <v>61.48</v>
      </c>
      <c r="D82" s="19">
        <v>60.98</v>
      </c>
      <c r="E82" s="19">
        <v>61.189999</v>
      </c>
      <c r="F82" s="19">
        <v>7124000</v>
      </c>
      <c r="G82" s="19">
        <v>54.121585000000003</v>
      </c>
      <c r="H82" s="38">
        <f t="shared" si="5"/>
        <v>1.6355646293289539E-3</v>
      </c>
      <c r="I82" s="30">
        <f t="shared" si="3"/>
        <v>-1.6355646293289539E-3</v>
      </c>
      <c r="S82" s="38">
        <v>2180.889893</v>
      </c>
      <c r="T82" s="30">
        <f t="shared" si="4"/>
        <v>-9.0757701220377175E-4</v>
      </c>
      <c r="U82" s="38"/>
      <c r="V82" s="38"/>
      <c r="W82" s="38"/>
      <c r="X82" s="38"/>
    </row>
    <row r="83" spans="1:24">
      <c r="A83" s="20">
        <v>40997</v>
      </c>
      <c r="B83" s="19">
        <v>60.77</v>
      </c>
      <c r="C83" s="19">
        <v>60.950001</v>
      </c>
      <c r="D83" s="19">
        <v>60.619999</v>
      </c>
      <c r="E83" s="19">
        <v>60.82</v>
      </c>
      <c r="F83" s="19">
        <v>6691700</v>
      </c>
      <c r="G83" s="19">
        <v>53.794327000000003</v>
      </c>
      <c r="H83" s="38">
        <f t="shared" si="5"/>
        <v>-6.0650741326247161E-3</v>
      </c>
      <c r="I83" s="30">
        <f t="shared" si="3"/>
        <v>6.0650741326247161E-3</v>
      </c>
      <c r="S83" s="38">
        <v>2182.8701169999999</v>
      </c>
      <c r="T83" s="30">
        <f t="shared" si="4"/>
        <v>8.566697203483924E-3</v>
      </c>
      <c r="U83" s="38"/>
      <c r="V83" s="38"/>
      <c r="W83" s="38"/>
      <c r="X83" s="38"/>
    </row>
    <row r="84" spans="1:24">
      <c r="A84" s="20">
        <v>40998</v>
      </c>
      <c r="B84" s="19">
        <v>61.07</v>
      </c>
      <c r="C84" s="19">
        <v>61.419998</v>
      </c>
      <c r="D84" s="19">
        <v>60.919998</v>
      </c>
      <c r="E84" s="19">
        <v>61.200001</v>
      </c>
      <c r="F84" s="19">
        <v>6941400</v>
      </c>
      <c r="G84" s="19">
        <v>54.130431999999999</v>
      </c>
      <c r="H84" s="38">
        <f t="shared" si="5"/>
        <v>6.2285260527804569E-3</v>
      </c>
      <c r="I84" s="30">
        <f t="shared" si="3"/>
        <v>-6.2285260527804569E-3</v>
      </c>
      <c r="S84" s="38">
        <v>2164.25</v>
      </c>
      <c r="T84" s="30">
        <f t="shared" si="4"/>
        <v>2.1254932837361468E-4</v>
      </c>
      <c r="U84" s="38"/>
      <c r="V84" s="38"/>
      <c r="W84" s="38"/>
      <c r="X84" s="38"/>
    </row>
    <row r="85" spans="1:24">
      <c r="A85" s="20">
        <v>41001</v>
      </c>
      <c r="B85" s="19">
        <v>61.080002</v>
      </c>
      <c r="C85" s="19">
        <v>61.490001999999997</v>
      </c>
      <c r="D85" s="19">
        <v>60.970001000000003</v>
      </c>
      <c r="E85" s="19">
        <v>61.360000999999997</v>
      </c>
      <c r="F85" s="19">
        <v>6465900</v>
      </c>
      <c r="G85" s="19">
        <v>54.271948999999999</v>
      </c>
      <c r="H85" s="38">
        <f t="shared" si="5"/>
        <v>2.6109588938770479E-3</v>
      </c>
      <c r="I85" s="30">
        <f t="shared" si="3"/>
        <v>-2.6109588938770479E-3</v>
      </c>
      <c r="S85" s="38">
        <v>2163.790039</v>
      </c>
      <c r="T85" s="30">
        <f t="shared" si="4"/>
        <v>3.1290428248181399E-3</v>
      </c>
      <c r="U85" s="38"/>
      <c r="V85" s="38"/>
      <c r="W85" s="38"/>
      <c r="X85" s="38"/>
    </row>
    <row r="86" spans="1:24">
      <c r="A86" s="20">
        <v>41002</v>
      </c>
      <c r="B86" s="19">
        <v>61.139999000000003</v>
      </c>
      <c r="C86" s="19">
        <v>61.41</v>
      </c>
      <c r="D86" s="19">
        <v>60.240001999999997</v>
      </c>
      <c r="E86" s="19">
        <v>60.650002000000001</v>
      </c>
      <c r="F86" s="19">
        <v>11180100</v>
      </c>
      <c r="G86" s="19">
        <v>53.643965999999999</v>
      </c>
      <c r="H86" s="38">
        <f t="shared" si="5"/>
        <v>-1.1638507417486598E-2</v>
      </c>
      <c r="I86" s="30">
        <f t="shared" si="3"/>
        <v>1.1638507417486598E-2</v>
      </c>
      <c r="S86" s="38">
        <v>2157.030029</v>
      </c>
      <c r="T86" s="30">
        <f t="shared" si="4"/>
        <v>-6.3819410006827546E-3</v>
      </c>
      <c r="U86" s="38"/>
      <c r="V86" s="38"/>
      <c r="W86" s="38"/>
      <c r="X86" s="38"/>
    </row>
    <row r="87" spans="1:24">
      <c r="A87" s="20">
        <v>41003</v>
      </c>
      <c r="B87" s="19">
        <v>60.529998999999997</v>
      </c>
      <c r="C87" s="19">
        <v>60.59</v>
      </c>
      <c r="D87" s="19">
        <v>60.02</v>
      </c>
      <c r="E87" s="19">
        <v>60.259998000000003</v>
      </c>
      <c r="F87" s="19">
        <v>10851700</v>
      </c>
      <c r="G87" s="19">
        <v>53.299014999999997</v>
      </c>
      <c r="H87" s="38">
        <f t="shared" si="5"/>
        <v>-6.4511423395764607E-3</v>
      </c>
      <c r="I87" s="30">
        <f t="shared" si="3"/>
        <v>6.4511423395764607E-3</v>
      </c>
      <c r="S87" s="38">
        <v>2170.8400879999999</v>
      </c>
      <c r="T87" s="30">
        <f t="shared" si="4"/>
        <v>-1.2705942552551364E-3</v>
      </c>
      <c r="U87" s="38"/>
      <c r="V87" s="38"/>
      <c r="W87" s="38"/>
      <c r="X87" s="38"/>
    </row>
    <row r="88" spans="1:24">
      <c r="A88" s="20">
        <v>41004</v>
      </c>
      <c r="B88" s="19">
        <v>60.200001</v>
      </c>
      <c r="C88" s="19">
        <v>60.689999</v>
      </c>
      <c r="D88" s="19">
        <v>60.07</v>
      </c>
      <c r="E88" s="19">
        <v>60.669998</v>
      </c>
      <c r="F88" s="19">
        <v>6528700</v>
      </c>
      <c r="G88" s="19">
        <v>53.661653000000001</v>
      </c>
      <c r="H88" s="38">
        <f t="shared" si="5"/>
        <v>6.7807988911159911E-3</v>
      </c>
      <c r="I88" s="30">
        <f t="shared" si="3"/>
        <v>-6.7807988911159911E-3</v>
      </c>
      <c r="S88" s="38">
        <v>2173.6000979999999</v>
      </c>
      <c r="T88" s="30">
        <f t="shared" si="4"/>
        <v>1.6299800885987742E-3</v>
      </c>
      <c r="U88" s="38"/>
      <c r="V88" s="38"/>
      <c r="W88" s="38"/>
      <c r="X88" s="38"/>
    </row>
    <row r="89" spans="1:24">
      <c r="A89" s="20">
        <v>41008</v>
      </c>
      <c r="B89" s="19">
        <v>60.220001000000003</v>
      </c>
      <c r="C89" s="19">
        <v>60.34</v>
      </c>
      <c r="D89" s="19">
        <v>60.080002</v>
      </c>
      <c r="E89" s="19">
        <v>60.130001</v>
      </c>
      <c r="F89" s="19">
        <v>6831700</v>
      </c>
      <c r="G89" s="19">
        <v>53.184033999999997</v>
      </c>
      <c r="H89" s="38">
        <f t="shared" si="5"/>
        <v>-8.9404110691737333E-3</v>
      </c>
      <c r="I89" s="30">
        <f t="shared" si="3"/>
        <v>8.9404110691737333E-3</v>
      </c>
      <c r="S89" s="38">
        <v>2170.0600589999999</v>
      </c>
      <c r="T89" s="30">
        <f t="shared" si="4"/>
        <v>1.6049206929937636E-3</v>
      </c>
      <c r="U89" s="38"/>
      <c r="V89" s="38"/>
      <c r="W89" s="38"/>
      <c r="X89" s="38"/>
    </row>
    <row r="90" spans="1:24">
      <c r="A90" s="20">
        <v>41009</v>
      </c>
      <c r="B90" s="19">
        <v>60.029998999999997</v>
      </c>
      <c r="C90" s="19">
        <v>60.389999000000003</v>
      </c>
      <c r="D90" s="19">
        <v>59.549999</v>
      </c>
      <c r="E90" s="19">
        <v>59.93</v>
      </c>
      <c r="F90" s="19">
        <v>9553100</v>
      </c>
      <c r="G90" s="19">
        <v>53.007137</v>
      </c>
      <c r="H90" s="38">
        <f t="shared" si="5"/>
        <v>-3.3316736592050237E-3</v>
      </c>
      <c r="I90" s="30">
        <f t="shared" si="3"/>
        <v>3.3316736592050237E-3</v>
      </c>
      <c r="S90" s="38">
        <v>2166.580078</v>
      </c>
      <c r="T90" s="30">
        <f t="shared" si="4"/>
        <v>-1.1992611701764468E-3</v>
      </c>
      <c r="U90" s="38"/>
      <c r="V90" s="38"/>
      <c r="W90" s="38"/>
      <c r="X90" s="38"/>
    </row>
    <row r="91" spans="1:24">
      <c r="A91" s="20">
        <v>41010</v>
      </c>
      <c r="B91" s="19">
        <v>60.290000999999997</v>
      </c>
      <c r="C91" s="19">
        <v>60.290000999999997</v>
      </c>
      <c r="D91" s="19">
        <v>59.66</v>
      </c>
      <c r="E91" s="19">
        <v>59.799999</v>
      </c>
      <c r="F91" s="19">
        <v>7747700</v>
      </c>
      <c r="G91" s="19">
        <v>52.892153</v>
      </c>
      <c r="H91" s="38">
        <f t="shared" si="5"/>
        <v>-2.1715734862082074E-3</v>
      </c>
      <c r="I91" s="30">
        <f t="shared" si="3"/>
        <v>2.1715734862082074E-3</v>
      </c>
      <c r="S91" s="38">
        <v>2169.179932</v>
      </c>
      <c r="T91" s="30">
        <f t="shared" si="4"/>
        <v>3.2273254255773474E-4</v>
      </c>
      <c r="U91" s="38"/>
      <c r="V91" s="38"/>
      <c r="W91" s="38"/>
      <c r="X91" s="38"/>
    </row>
    <row r="92" spans="1:24">
      <c r="A92" s="20">
        <v>41011</v>
      </c>
      <c r="B92" s="19">
        <v>59.799999</v>
      </c>
      <c r="C92" s="19">
        <v>60.200001</v>
      </c>
      <c r="D92" s="19">
        <v>59.560001</v>
      </c>
      <c r="E92" s="19">
        <v>60.139999000000003</v>
      </c>
      <c r="F92" s="19">
        <v>7367700</v>
      </c>
      <c r="G92" s="19">
        <v>53.192878</v>
      </c>
      <c r="H92" s="38">
        <f t="shared" si="5"/>
        <v>5.6695238280900142E-3</v>
      </c>
      <c r="I92" s="30">
        <f t="shared" si="3"/>
        <v>-5.6695238280900142E-3</v>
      </c>
      <c r="S92" s="38">
        <v>2168.4799800000001</v>
      </c>
      <c r="T92" s="30">
        <f t="shared" si="4"/>
        <v>-3.0160188196025378E-3</v>
      </c>
      <c r="U92" s="38"/>
      <c r="V92" s="38"/>
      <c r="W92" s="38"/>
      <c r="X92" s="38"/>
    </row>
    <row r="93" spans="1:24">
      <c r="A93" s="20">
        <v>41012</v>
      </c>
      <c r="B93" s="19">
        <v>60</v>
      </c>
      <c r="C93" s="19">
        <v>60.209999000000003</v>
      </c>
      <c r="D93" s="19">
        <v>59.75</v>
      </c>
      <c r="E93" s="19">
        <v>59.77</v>
      </c>
      <c r="F93" s="19">
        <v>6692600</v>
      </c>
      <c r="G93" s="19">
        <v>52.865619000000002</v>
      </c>
      <c r="H93" s="38">
        <f t="shared" si="5"/>
        <v>-6.1713120192547792E-3</v>
      </c>
      <c r="I93" s="30">
        <f t="shared" si="3"/>
        <v>6.1713120192547792E-3</v>
      </c>
      <c r="S93" s="38">
        <v>2175.030029</v>
      </c>
      <c r="T93" s="30">
        <f t="shared" si="4"/>
        <v>4.543626595285696E-3</v>
      </c>
      <c r="U93" s="38"/>
      <c r="V93" s="38"/>
      <c r="W93" s="38"/>
      <c r="X93" s="38"/>
    </row>
    <row r="94" spans="1:24">
      <c r="A94" s="20">
        <v>41015</v>
      </c>
      <c r="B94" s="19">
        <v>59.939999</v>
      </c>
      <c r="C94" s="19">
        <v>60.810001</v>
      </c>
      <c r="D94" s="19">
        <v>59.869999</v>
      </c>
      <c r="E94" s="19">
        <v>60.580002</v>
      </c>
      <c r="F94" s="19">
        <v>6844600</v>
      </c>
      <c r="G94" s="19">
        <v>53.582053000000002</v>
      </c>
      <c r="H94" s="38">
        <f t="shared" si="5"/>
        <v>1.3460976732211263E-2</v>
      </c>
      <c r="I94" s="30">
        <f t="shared" si="3"/>
        <v>-1.3460976732211263E-2</v>
      </c>
      <c r="S94" s="38">
        <v>2165.169922</v>
      </c>
      <c r="T94" s="30">
        <f t="shared" si="4"/>
        <v>-3.6190700145063283E-3</v>
      </c>
      <c r="U94" s="38"/>
      <c r="V94" s="38"/>
      <c r="W94" s="38"/>
      <c r="X94" s="38"/>
    </row>
    <row r="95" spans="1:24">
      <c r="A95" s="20">
        <v>41016</v>
      </c>
      <c r="B95" s="19">
        <v>61.110000999999997</v>
      </c>
      <c r="C95" s="19">
        <v>61.950001</v>
      </c>
      <c r="D95" s="19">
        <v>61.09</v>
      </c>
      <c r="E95" s="19">
        <v>61.869999</v>
      </c>
      <c r="F95" s="19">
        <v>10676400</v>
      </c>
      <c r="G95" s="19">
        <v>54.723035000000003</v>
      </c>
      <c r="H95" s="38">
        <f t="shared" si="5"/>
        <v>2.1070556039076913E-2</v>
      </c>
      <c r="I95" s="30">
        <f t="shared" si="3"/>
        <v>-2.1070556039076913E-2</v>
      </c>
      <c r="S95" s="38">
        <v>2173.0200199999999</v>
      </c>
      <c r="T95" s="30">
        <f t="shared" si="4"/>
        <v>4.2612086686796488E-3</v>
      </c>
      <c r="U95" s="38"/>
      <c r="V95" s="38"/>
      <c r="W95" s="38"/>
      <c r="X95" s="38"/>
    </row>
    <row r="96" spans="1:24">
      <c r="A96" s="20">
        <v>41017</v>
      </c>
      <c r="B96" s="19">
        <v>61.549999</v>
      </c>
      <c r="C96" s="19">
        <v>62.25</v>
      </c>
      <c r="D96" s="19">
        <v>61.549999</v>
      </c>
      <c r="E96" s="19">
        <v>62.060001</v>
      </c>
      <c r="F96" s="19">
        <v>7957300</v>
      </c>
      <c r="G96" s="19">
        <v>54.891089000000001</v>
      </c>
      <c r="H96" s="38">
        <f t="shared" si="5"/>
        <v>3.0662860868520365E-3</v>
      </c>
      <c r="I96" s="30">
        <f t="shared" si="3"/>
        <v>-3.0662860868520365E-3</v>
      </c>
      <c r="S96" s="38">
        <v>2163.780029</v>
      </c>
      <c r="T96" s="30">
        <f t="shared" si="4"/>
        <v>-1.4362048323089381E-3</v>
      </c>
      <c r="U96" s="38"/>
      <c r="V96" s="38"/>
      <c r="W96" s="38"/>
      <c r="X96" s="38"/>
    </row>
    <row r="97" spans="1:24">
      <c r="A97" s="20">
        <v>41018</v>
      </c>
      <c r="B97" s="19">
        <v>61.959999000000003</v>
      </c>
      <c r="C97" s="19">
        <v>62.049999</v>
      </c>
      <c r="D97" s="19">
        <v>61.470001000000003</v>
      </c>
      <c r="E97" s="19">
        <v>61.75</v>
      </c>
      <c r="F97" s="19">
        <v>6379600</v>
      </c>
      <c r="G97" s="19">
        <v>54.616897999999999</v>
      </c>
      <c r="H97" s="38">
        <f t="shared" si="5"/>
        <v>-5.0076999952845206E-3</v>
      </c>
      <c r="I97" s="30">
        <f t="shared" si="3"/>
        <v>5.0076999952845206E-3</v>
      </c>
      <c r="S97" s="38">
        <v>2166.889893</v>
      </c>
      <c r="T97" s="30">
        <f t="shared" si="4"/>
        <v>2.3794621249798175E-3</v>
      </c>
      <c r="U97" s="38"/>
      <c r="V97" s="38"/>
      <c r="W97" s="38"/>
      <c r="X97" s="38"/>
    </row>
    <row r="98" spans="1:24">
      <c r="A98" s="20">
        <v>41019</v>
      </c>
      <c r="B98" s="19">
        <v>61.700001</v>
      </c>
      <c r="C98" s="19">
        <v>62.490001999999997</v>
      </c>
      <c r="D98" s="19">
        <v>61.66</v>
      </c>
      <c r="E98" s="19">
        <v>62.450001</v>
      </c>
      <c r="F98" s="19">
        <v>8997700</v>
      </c>
      <c r="G98" s="19">
        <v>55.236037000000003</v>
      </c>
      <c r="H98" s="38">
        <f t="shared" si="5"/>
        <v>1.1272262426806519E-2</v>
      </c>
      <c r="I98" s="30">
        <f t="shared" si="3"/>
        <v>-1.1272262426806519E-2</v>
      </c>
      <c r="S98" s="38">
        <v>2161.73999</v>
      </c>
      <c r="T98" s="30">
        <f t="shared" si="4"/>
        <v>-9.2937916829076938E-4</v>
      </c>
      <c r="U98" s="38"/>
      <c r="V98" s="38"/>
      <c r="W98" s="38"/>
      <c r="X98" s="38"/>
    </row>
    <row r="99" spans="1:24">
      <c r="A99" s="20">
        <v>41022</v>
      </c>
      <c r="B99" s="19">
        <v>59.150002000000001</v>
      </c>
      <c r="C99" s="19">
        <v>60.240001999999997</v>
      </c>
      <c r="D99" s="19">
        <v>59.130001</v>
      </c>
      <c r="E99" s="19">
        <v>59.540000999999997</v>
      </c>
      <c r="F99" s="19">
        <v>38007300</v>
      </c>
      <c r="G99" s="19">
        <v>52.662188</v>
      </c>
      <c r="H99" s="38">
        <f t="shared" si="5"/>
        <v>-4.7717881707634843E-2</v>
      </c>
      <c r="I99" s="30">
        <f t="shared" si="3"/>
        <v>4.7717881707634843E-2</v>
      </c>
      <c r="S99" s="38">
        <v>2163.75</v>
      </c>
      <c r="T99" s="30">
        <f t="shared" si="4"/>
        <v>5.2454226347346793E-3</v>
      </c>
      <c r="U99" s="38"/>
      <c r="V99" s="38"/>
      <c r="W99" s="38"/>
      <c r="X99" s="38"/>
    </row>
    <row r="100" spans="1:24">
      <c r="A100" s="20">
        <v>41023</v>
      </c>
      <c r="B100" s="19">
        <v>59.259998000000003</v>
      </c>
      <c r="C100" s="19">
        <v>59.349997999999999</v>
      </c>
      <c r="D100" s="19">
        <v>57.650002000000001</v>
      </c>
      <c r="E100" s="19">
        <v>57.77</v>
      </c>
      <c r="F100" s="19">
        <v>30090600</v>
      </c>
      <c r="G100" s="19">
        <v>51.096651000000001</v>
      </c>
      <c r="H100" s="38">
        <f t="shared" si="5"/>
        <v>-3.0178745866769947E-2</v>
      </c>
      <c r="I100" s="30">
        <f t="shared" si="3"/>
        <v>3.0178745866769947E-2</v>
      </c>
      <c r="S100" s="38">
        <v>2152.429932</v>
      </c>
      <c r="T100" s="30">
        <f t="shared" si="4"/>
        <v>1.3475864591820549E-4</v>
      </c>
      <c r="U100" s="38"/>
      <c r="V100" s="38"/>
      <c r="W100" s="38"/>
      <c r="X100" s="38"/>
    </row>
    <row r="101" spans="1:24">
      <c r="A101" s="20">
        <v>41024</v>
      </c>
      <c r="B101" s="19">
        <v>57.91</v>
      </c>
      <c r="C101" s="19">
        <v>58.43</v>
      </c>
      <c r="D101" s="19">
        <v>57.18</v>
      </c>
      <c r="E101" s="19">
        <v>57.360000999999997</v>
      </c>
      <c r="F101" s="19">
        <v>28011800</v>
      </c>
      <c r="G101" s="19">
        <v>50.734012999999997</v>
      </c>
      <c r="H101" s="38">
        <f t="shared" si="5"/>
        <v>-7.1224033854763421E-3</v>
      </c>
      <c r="I101" s="30">
        <f t="shared" si="3"/>
        <v>7.1224033854763421E-3</v>
      </c>
      <c r="S101" s="38">
        <v>2152.139893</v>
      </c>
      <c r="T101" s="30">
        <f t="shared" si="4"/>
        <v>6.9848425545492024E-3</v>
      </c>
      <c r="U101" s="38"/>
      <c r="V101" s="38"/>
      <c r="W101" s="38"/>
      <c r="X101" s="38"/>
    </row>
    <row r="102" spans="1:24">
      <c r="A102" s="20">
        <v>41025</v>
      </c>
      <c r="B102" s="19">
        <v>57.59</v>
      </c>
      <c r="C102" s="19">
        <v>59.43</v>
      </c>
      <c r="D102" s="19">
        <v>57.57</v>
      </c>
      <c r="E102" s="19">
        <v>58.950001</v>
      </c>
      <c r="F102" s="19">
        <v>25092900</v>
      </c>
      <c r="G102" s="19">
        <v>52.140343000000001</v>
      </c>
      <c r="H102" s="38">
        <f t="shared" si="5"/>
        <v>2.7342433410378515E-2</v>
      </c>
      <c r="I102" s="30">
        <f t="shared" si="3"/>
        <v>-2.7342433410378515E-2</v>
      </c>
      <c r="S102" s="38">
        <v>2137.1599120000001</v>
      </c>
      <c r="T102" s="30">
        <f t="shared" si="4"/>
        <v>3.4028194222132059E-3</v>
      </c>
      <c r="U102" s="38"/>
      <c r="V102" s="38"/>
      <c r="W102" s="38"/>
      <c r="X102" s="38"/>
    </row>
    <row r="103" spans="1:24">
      <c r="A103" s="20">
        <v>41026</v>
      </c>
      <c r="B103" s="19">
        <v>59.18</v>
      </c>
      <c r="C103" s="19">
        <v>59.459999000000003</v>
      </c>
      <c r="D103" s="19">
        <v>58.939999</v>
      </c>
      <c r="E103" s="19">
        <v>59.029998999999997</v>
      </c>
      <c r="F103" s="19">
        <v>9027900</v>
      </c>
      <c r="G103" s="19">
        <v>52.211100000000002</v>
      </c>
      <c r="H103" s="38">
        <f t="shared" si="5"/>
        <v>1.356129034919299E-3</v>
      </c>
      <c r="I103" s="30">
        <f t="shared" si="3"/>
        <v>-1.356129034919299E-3</v>
      </c>
      <c r="S103" s="38">
        <v>2129.8999020000001</v>
      </c>
      <c r="T103" s="30">
        <f t="shared" si="4"/>
        <v>1.5138186568454184E-2</v>
      </c>
      <c r="U103" s="38"/>
      <c r="V103" s="38"/>
      <c r="W103" s="38"/>
      <c r="X103" s="38"/>
    </row>
    <row r="104" spans="1:24">
      <c r="A104" s="20">
        <v>41029</v>
      </c>
      <c r="B104" s="19">
        <v>58.82</v>
      </c>
      <c r="C104" s="19">
        <v>58.990001999999997</v>
      </c>
      <c r="D104" s="19">
        <v>58.529998999999997</v>
      </c>
      <c r="E104" s="19">
        <v>58.91</v>
      </c>
      <c r="F104" s="19">
        <v>7482600</v>
      </c>
      <c r="G104" s="19">
        <v>52.104962</v>
      </c>
      <c r="H104" s="38">
        <f t="shared" si="5"/>
        <v>-2.0349318137792886E-3</v>
      </c>
      <c r="I104" s="30">
        <f t="shared" si="3"/>
        <v>2.0349318137792886E-3</v>
      </c>
      <c r="S104" s="38">
        <v>2097.8999020000001</v>
      </c>
      <c r="T104" s="30">
        <f t="shared" si="4"/>
        <v>-8.7195782734437023E-4</v>
      </c>
      <c r="U104" s="38"/>
      <c r="V104" s="38"/>
      <c r="W104" s="38"/>
      <c r="X104" s="38"/>
    </row>
    <row r="105" spans="1:24">
      <c r="A105" s="20">
        <v>41030</v>
      </c>
      <c r="B105" s="19">
        <v>58.950001</v>
      </c>
      <c r="C105" s="19">
        <v>59.27</v>
      </c>
      <c r="D105" s="19">
        <v>58.48</v>
      </c>
      <c r="E105" s="19">
        <v>59.07</v>
      </c>
      <c r="F105" s="19">
        <v>9915700</v>
      </c>
      <c r="G105" s="19">
        <v>52.246479999999998</v>
      </c>
      <c r="H105" s="38">
        <f t="shared" si="5"/>
        <v>2.7123360070014646E-3</v>
      </c>
      <c r="I105" s="30">
        <f t="shared" si="3"/>
        <v>-2.7123360070014646E-3</v>
      </c>
      <c r="S105" s="38">
        <v>2099.7299800000001</v>
      </c>
      <c r="T105" s="30">
        <f t="shared" si="4"/>
        <v>5.3386867527391987E-3</v>
      </c>
      <c r="U105" s="38"/>
      <c r="V105" s="38"/>
      <c r="W105" s="38"/>
      <c r="X105" s="38"/>
    </row>
    <row r="106" spans="1:24">
      <c r="A106" s="20">
        <v>41031</v>
      </c>
      <c r="B106" s="19">
        <v>58.959999000000003</v>
      </c>
      <c r="C106" s="19">
        <v>59.32</v>
      </c>
      <c r="D106" s="19">
        <v>58.82</v>
      </c>
      <c r="E106" s="19">
        <v>59.009998000000003</v>
      </c>
      <c r="F106" s="19">
        <v>7347700</v>
      </c>
      <c r="G106" s="19">
        <v>52.193409000000003</v>
      </c>
      <c r="H106" s="38">
        <f t="shared" si="5"/>
        <v>-1.0162976057531104E-3</v>
      </c>
      <c r="I106" s="30">
        <f t="shared" si="3"/>
        <v>1.0162976057531104E-3</v>
      </c>
      <c r="S106" s="38">
        <v>2088.5500489999999</v>
      </c>
      <c r="T106" s="30">
        <f t="shared" si="4"/>
        <v>-6.8710288215743185E-3</v>
      </c>
      <c r="U106" s="38"/>
      <c r="V106" s="38"/>
      <c r="W106" s="38"/>
      <c r="X106" s="38"/>
    </row>
    <row r="107" spans="1:24">
      <c r="A107" s="20">
        <v>41032</v>
      </c>
      <c r="B107" s="19">
        <v>59.200001</v>
      </c>
      <c r="C107" s="19">
        <v>59.200001</v>
      </c>
      <c r="D107" s="19">
        <v>58.810001</v>
      </c>
      <c r="E107" s="19">
        <v>58.990001999999997</v>
      </c>
      <c r="F107" s="19">
        <v>6891900</v>
      </c>
      <c r="G107" s="19">
        <v>52.175722999999998</v>
      </c>
      <c r="H107" s="38">
        <f t="shared" si="5"/>
        <v>-3.3891247019839402E-4</v>
      </c>
      <c r="I107" s="30">
        <f t="shared" si="3"/>
        <v>3.3891247019839402E-4</v>
      </c>
      <c r="S107" s="38">
        <v>2102.9499510000001</v>
      </c>
      <c r="T107" s="30">
        <f t="shared" si="4"/>
        <v>1.9467064123035718E-3</v>
      </c>
      <c r="U107" s="38"/>
      <c r="V107" s="38"/>
      <c r="W107" s="38"/>
      <c r="X107" s="38"/>
    </row>
    <row r="108" spans="1:24">
      <c r="A108" s="20">
        <v>41033</v>
      </c>
      <c r="B108" s="19">
        <v>58.860000999999997</v>
      </c>
      <c r="C108" s="19">
        <v>59.18</v>
      </c>
      <c r="D108" s="19">
        <v>58.68</v>
      </c>
      <c r="E108" s="19">
        <v>58.700001</v>
      </c>
      <c r="F108" s="19">
        <v>6944500</v>
      </c>
      <c r="G108" s="19">
        <v>51.919221999999998</v>
      </c>
      <c r="H108" s="38">
        <f t="shared" si="5"/>
        <v>-4.9282223866773745E-3</v>
      </c>
      <c r="I108" s="30">
        <f t="shared" si="3"/>
        <v>4.9282223866773745E-3</v>
      </c>
      <c r="S108" s="38">
        <v>2098.860107</v>
      </c>
      <c r="T108" s="30">
        <f t="shared" si="4"/>
        <v>1.3473862722098988E-2</v>
      </c>
      <c r="U108" s="38"/>
      <c r="V108" s="38"/>
      <c r="W108" s="38"/>
      <c r="X108" s="38"/>
    </row>
    <row r="109" spans="1:24">
      <c r="A109" s="20">
        <v>41036</v>
      </c>
      <c r="B109" s="19">
        <v>58.549999</v>
      </c>
      <c r="C109" s="19">
        <v>59.360000999999997</v>
      </c>
      <c r="D109" s="19">
        <v>58.549999</v>
      </c>
      <c r="E109" s="19">
        <v>59.189999</v>
      </c>
      <c r="F109" s="19">
        <v>8658200</v>
      </c>
      <c r="G109" s="19">
        <v>52.352617000000002</v>
      </c>
      <c r="H109" s="38">
        <f t="shared" si="5"/>
        <v>8.3128388240818803E-3</v>
      </c>
      <c r="I109" s="30">
        <f t="shared" si="3"/>
        <v>-8.3128388240818803E-3</v>
      </c>
      <c r="S109" s="38">
        <v>2070.7700199999999</v>
      </c>
      <c r="T109" s="30">
        <f t="shared" si="4"/>
        <v>1.6889243109367773E-2</v>
      </c>
      <c r="U109" s="38"/>
      <c r="V109" s="38"/>
      <c r="W109" s="38"/>
      <c r="X109" s="38"/>
    </row>
    <row r="110" spans="1:24">
      <c r="A110" s="20">
        <v>41037</v>
      </c>
      <c r="B110" s="19">
        <v>59.060001</v>
      </c>
      <c r="C110" s="19">
        <v>59.369999</v>
      </c>
      <c r="D110" s="19">
        <v>58.630001</v>
      </c>
      <c r="E110" s="19">
        <v>59.049999</v>
      </c>
      <c r="F110" s="19">
        <v>10273300</v>
      </c>
      <c r="G110" s="19">
        <v>52.228789999999996</v>
      </c>
      <c r="H110" s="38">
        <f t="shared" si="5"/>
        <v>-2.3680510985100594E-3</v>
      </c>
      <c r="I110" s="30">
        <f t="shared" si="3"/>
        <v>2.3680510985100594E-3</v>
      </c>
      <c r="S110" s="38">
        <v>2036.089966</v>
      </c>
      <c r="T110" s="30">
        <f t="shared" si="4"/>
        <v>1.7614121723580567E-2</v>
      </c>
      <c r="U110" s="38"/>
      <c r="V110" s="38"/>
      <c r="W110" s="38"/>
      <c r="X110" s="38"/>
    </row>
    <row r="111" spans="1:24">
      <c r="A111" s="20">
        <v>41038</v>
      </c>
      <c r="B111" s="19">
        <v>58.48</v>
      </c>
      <c r="C111" s="19">
        <v>59.240001999999997</v>
      </c>
      <c r="D111" s="19">
        <v>58.27</v>
      </c>
      <c r="E111" s="19">
        <v>59.029998999999997</v>
      </c>
      <c r="F111" s="19">
        <v>11157600</v>
      </c>
      <c r="G111" s="19">
        <v>52.565390999999998</v>
      </c>
      <c r="H111" s="38">
        <f t="shared" si="5"/>
        <v>6.4240619922608933E-3</v>
      </c>
      <c r="I111" s="30">
        <f t="shared" si="3"/>
        <v>-6.4240619922608933E-3</v>
      </c>
      <c r="S111" s="38">
        <v>2000.540039</v>
      </c>
      <c r="T111" s="30">
        <f t="shared" si="4"/>
        <v>-1.8262246454750181E-2</v>
      </c>
      <c r="U111" s="38"/>
      <c r="V111" s="38"/>
      <c r="W111" s="38"/>
      <c r="X111" s="38"/>
    </row>
    <row r="112" spans="1:24">
      <c r="A112" s="20">
        <v>41039</v>
      </c>
      <c r="B112" s="19">
        <v>59.349997999999999</v>
      </c>
      <c r="C112" s="19">
        <v>59.610000999999997</v>
      </c>
      <c r="D112" s="19">
        <v>59.09</v>
      </c>
      <c r="E112" s="19">
        <v>59.189999</v>
      </c>
      <c r="F112" s="19">
        <v>7740700</v>
      </c>
      <c r="G112" s="19">
        <v>52.707869000000002</v>
      </c>
      <c r="H112" s="38">
        <f t="shared" si="5"/>
        <v>2.7068238789878462E-3</v>
      </c>
      <c r="I112" s="30">
        <f t="shared" si="3"/>
        <v>-2.7068238789878462E-3</v>
      </c>
      <c r="S112" s="38">
        <v>2037.410034</v>
      </c>
      <c r="T112" s="30">
        <f t="shared" si="4"/>
        <v>-3.6580792723724311E-2</v>
      </c>
      <c r="U112" s="38"/>
      <c r="V112" s="38"/>
      <c r="W112" s="38"/>
      <c r="X112" s="38"/>
    </row>
    <row r="113" spans="1:24">
      <c r="A113" s="20">
        <v>41040</v>
      </c>
      <c r="B113" s="19">
        <v>59.080002</v>
      </c>
      <c r="C113" s="19">
        <v>59.650002000000001</v>
      </c>
      <c r="D113" s="19">
        <v>58.810001</v>
      </c>
      <c r="E113" s="19">
        <v>59.419998</v>
      </c>
      <c r="F113" s="19">
        <v>7473600</v>
      </c>
      <c r="G113" s="19">
        <v>52.912680000000002</v>
      </c>
      <c r="H113" s="38">
        <f t="shared" si="5"/>
        <v>3.8782463952153701E-3</v>
      </c>
      <c r="I113" s="30">
        <f t="shared" si="3"/>
        <v>-3.8782463952153701E-3</v>
      </c>
      <c r="S113" s="38">
        <v>2113.320068</v>
      </c>
      <c r="T113" s="30">
        <f t="shared" si="4"/>
        <v>1.3275566984318879E-2</v>
      </c>
      <c r="U113" s="38"/>
      <c r="V113" s="38"/>
      <c r="W113" s="38"/>
      <c r="X113" s="38"/>
    </row>
    <row r="114" spans="1:24">
      <c r="A114" s="20">
        <v>41043</v>
      </c>
      <c r="B114" s="19">
        <v>59.09</v>
      </c>
      <c r="C114" s="19">
        <v>59.549999</v>
      </c>
      <c r="D114" s="19">
        <v>58.919998</v>
      </c>
      <c r="E114" s="19">
        <v>59.07</v>
      </c>
      <c r="F114" s="19">
        <v>6201000</v>
      </c>
      <c r="G114" s="19">
        <v>52.601011</v>
      </c>
      <c r="H114" s="38">
        <f t="shared" si="5"/>
        <v>-5.9076675926491799E-3</v>
      </c>
      <c r="I114" s="30">
        <f t="shared" si="3"/>
        <v>5.9076675926491799E-3</v>
      </c>
      <c r="S114" s="38">
        <v>2085.4499510000001</v>
      </c>
      <c r="T114" s="30">
        <f t="shared" si="4"/>
        <v>-1.6529289144317837E-3</v>
      </c>
      <c r="U114" s="38"/>
      <c r="V114" s="38"/>
      <c r="W114" s="38"/>
      <c r="X114" s="38"/>
    </row>
    <row r="115" spans="1:24">
      <c r="A115" s="20">
        <v>41044</v>
      </c>
      <c r="B115" s="19">
        <v>58.950001</v>
      </c>
      <c r="C115" s="19">
        <v>59.650002000000001</v>
      </c>
      <c r="D115" s="19">
        <v>58.950001</v>
      </c>
      <c r="E115" s="19">
        <v>59.349997999999999</v>
      </c>
      <c r="F115" s="19">
        <v>10561400</v>
      </c>
      <c r="G115" s="19">
        <v>52.850346000000002</v>
      </c>
      <c r="H115" s="38">
        <f t="shared" si="5"/>
        <v>4.7289190341974555E-3</v>
      </c>
      <c r="I115" s="30">
        <f t="shared" si="3"/>
        <v>-4.7289190341974555E-3</v>
      </c>
      <c r="S115" s="38">
        <v>2088.8999020000001</v>
      </c>
      <c r="T115" s="30">
        <f t="shared" si="4"/>
        <v>2.7083904396495474E-3</v>
      </c>
      <c r="U115" s="38"/>
      <c r="V115" s="38"/>
      <c r="W115" s="38"/>
      <c r="X115" s="38"/>
    </row>
    <row r="116" spans="1:24">
      <c r="A116" s="20">
        <v>41045</v>
      </c>
      <c r="B116" s="19">
        <v>59.529998999999997</v>
      </c>
      <c r="C116" s="19">
        <v>59.66</v>
      </c>
      <c r="D116" s="19">
        <v>59.150002000000001</v>
      </c>
      <c r="E116" s="19">
        <v>59.189999</v>
      </c>
      <c r="F116" s="19">
        <v>10838100</v>
      </c>
      <c r="G116" s="19">
        <v>52.707869000000002</v>
      </c>
      <c r="H116" s="38">
        <f t="shared" si="5"/>
        <v>-2.6994978367637446E-3</v>
      </c>
      <c r="I116" s="30">
        <f t="shared" si="3"/>
        <v>2.6994978367637446E-3</v>
      </c>
      <c r="S116" s="38">
        <v>2083.25</v>
      </c>
      <c r="T116" s="30">
        <f t="shared" si="4"/>
        <v>5.7913826350895967E-3</v>
      </c>
      <c r="U116" s="38"/>
      <c r="V116" s="38"/>
      <c r="W116" s="38"/>
      <c r="X116" s="38"/>
    </row>
    <row r="117" spans="1:24">
      <c r="A117" s="20">
        <v>41046</v>
      </c>
      <c r="B117" s="19">
        <v>61.34</v>
      </c>
      <c r="C117" s="19">
        <v>62.5</v>
      </c>
      <c r="D117" s="19">
        <v>61.25</v>
      </c>
      <c r="E117" s="19">
        <v>61.68</v>
      </c>
      <c r="F117" s="19">
        <v>29292400</v>
      </c>
      <c r="G117" s="19">
        <v>54.925181000000002</v>
      </c>
      <c r="H117" s="38">
        <f t="shared" si="5"/>
        <v>4.120715237936088E-2</v>
      </c>
      <c r="I117" s="30">
        <f t="shared" si="3"/>
        <v>-4.120715237936088E-2</v>
      </c>
      <c r="S117" s="38">
        <v>2071.219971</v>
      </c>
      <c r="T117" s="30">
        <f t="shared" si="4"/>
        <v>-3.2632838884862482E-3</v>
      </c>
      <c r="U117" s="38"/>
      <c r="V117" s="38"/>
      <c r="W117" s="38"/>
      <c r="X117" s="38"/>
    </row>
    <row r="118" spans="1:24">
      <c r="A118" s="20">
        <v>41047</v>
      </c>
      <c r="B118" s="19">
        <v>61.869999</v>
      </c>
      <c r="C118" s="19">
        <v>62.630001</v>
      </c>
      <c r="D118" s="19">
        <v>61.759998000000003</v>
      </c>
      <c r="E118" s="19">
        <v>62.43</v>
      </c>
      <c r="F118" s="19">
        <v>16630700</v>
      </c>
      <c r="G118" s="19">
        <v>55.593044999999996</v>
      </c>
      <c r="H118" s="38">
        <f t="shared" si="5"/>
        <v>1.2086189836015346E-2</v>
      </c>
      <c r="I118" s="30">
        <f t="shared" si="3"/>
        <v>-1.2086189836015346E-2</v>
      </c>
      <c r="S118" s="38">
        <v>2077.98999</v>
      </c>
      <c r="T118" s="30">
        <f t="shared" si="4"/>
        <v>3.1280929982563338E-3</v>
      </c>
      <c r="U118" s="38"/>
      <c r="V118" s="38"/>
      <c r="W118" s="38"/>
      <c r="X118" s="38"/>
    </row>
    <row r="119" spans="1:24">
      <c r="A119" s="20">
        <v>41050</v>
      </c>
      <c r="B119" s="19">
        <v>62.380001</v>
      </c>
      <c r="C119" s="19">
        <v>63.099997999999999</v>
      </c>
      <c r="D119" s="19">
        <v>62.139999000000003</v>
      </c>
      <c r="E119" s="19">
        <v>63.040000999999997</v>
      </c>
      <c r="F119" s="19">
        <v>11149900</v>
      </c>
      <c r="G119" s="19">
        <v>56.136242000000003</v>
      </c>
      <c r="H119" s="38">
        <f t="shared" si="5"/>
        <v>9.7235253957132003E-3</v>
      </c>
      <c r="I119" s="30">
        <f t="shared" si="3"/>
        <v>-9.7235253957132003E-3</v>
      </c>
      <c r="S119" s="38">
        <v>2071.5</v>
      </c>
      <c r="T119" s="30">
        <f t="shared" si="4"/>
        <v>-1.8424088906440429E-3</v>
      </c>
      <c r="U119" s="38"/>
      <c r="V119" s="38"/>
      <c r="W119" s="38"/>
      <c r="X119" s="38"/>
    </row>
    <row r="120" spans="1:24">
      <c r="A120" s="20">
        <v>41051</v>
      </c>
      <c r="B120" s="19">
        <v>62.990001999999997</v>
      </c>
      <c r="C120" s="19">
        <v>63.950001</v>
      </c>
      <c r="D120" s="19">
        <v>62.900002000000001</v>
      </c>
      <c r="E120" s="19">
        <v>63.73</v>
      </c>
      <c r="F120" s="19">
        <v>12074400</v>
      </c>
      <c r="G120" s="19">
        <v>56.750675999999999</v>
      </c>
      <c r="H120" s="38">
        <f t="shared" si="5"/>
        <v>1.0885939285044308E-2</v>
      </c>
      <c r="I120" s="30">
        <f t="shared" si="3"/>
        <v>-1.0885939285044308E-2</v>
      </c>
      <c r="S120" s="38">
        <v>2075.320068</v>
      </c>
      <c r="T120" s="30">
        <f t="shared" si="4"/>
        <v>-1.8005054405386205E-3</v>
      </c>
      <c r="U120" s="38"/>
      <c r="V120" s="38"/>
      <c r="W120" s="38"/>
      <c r="X120" s="38"/>
    </row>
    <row r="121" spans="1:24">
      <c r="A121" s="20">
        <v>41052</v>
      </c>
      <c r="B121" s="19">
        <v>63.389999000000003</v>
      </c>
      <c r="C121" s="19">
        <v>64.690002000000007</v>
      </c>
      <c r="D121" s="19">
        <v>63.290000999999997</v>
      </c>
      <c r="E121" s="19">
        <v>64.580001999999993</v>
      </c>
      <c r="F121" s="19">
        <v>15682200</v>
      </c>
      <c r="G121" s="19">
        <v>57.507590999999998</v>
      </c>
      <c r="H121" s="38">
        <f t="shared" si="5"/>
        <v>1.3249388296241124E-2</v>
      </c>
      <c r="I121" s="30">
        <f t="shared" si="3"/>
        <v>-1.3249388296241124E-2</v>
      </c>
      <c r="S121" s="38">
        <v>2079.0600589999999</v>
      </c>
      <c r="T121" s="30">
        <f t="shared" si="4"/>
        <v>-8.1482984228569144E-3</v>
      </c>
      <c r="U121" s="38"/>
      <c r="V121" s="38"/>
      <c r="W121" s="38"/>
      <c r="X121" s="38"/>
    </row>
    <row r="122" spans="1:24">
      <c r="A122" s="20">
        <v>41053</v>
      </c>
      <c r="B122" s="19">
        <v>64.709998999999996</v>
      </c>
      <c r="C122" s="19">
        <v>65.180000000000007</v>
      </c>
      <c r="D122" s="19">
        <v>64.459998999999996</v>
      </c>
      <c r="E122" s="19">
        <v>65.069999999999993</v>
      </c>
      <c r="F122" s="19">
        <v>11302700</v>
      </c>
      <c r="G122" s="19">
        <v>57.943928</v>
      </c>
      <c r="H122" s="38">
        <f t="shared" si="5"/>
        <v>7.558827832130942E-3</v>
      </c>
      <c r="I122" s="30">
        <f t="shared" si="3"/>
        <v>-7.558827832130942E-3</v>
      </c>
      <c r="S122" s="38">
        <v>2096.070068</v>
      </c>
      <c r="T122" s="30">
        <f t="shared" si="4"/>
        <v>-9.2175323600370163E-3</v>
      </c>
      <c r="U122" s="38"/>
      <c r="V122" s="38"/>
      <c r="W122" s="38"/>
      <c r="X122" s="38"/>
    </row>
    <row r="123" spans="1:24">
      <c r="A123" s="20">
        <v>41054</v>
      </c>
      <c r="B123" s="19">
        <v>64.860000999999997</v>
      </c>
      <c r="C123" s="19">
        <v>65.5</v>
      </c>
      <c r="D123" s="19">
        <v>64.800003000000004</v>
      </c>
      <c r="E123" s="19">
        <v>65.309997999999993</v>
      </c>
      <c r="F123" s="19">
        <v>10179900</v>
      </c>
      <c r="G123" s="19">
        <v>58.157643</v>
      </c>
      <c r="H123" s="38">
        <f t="shared" si="5"/>
        <v>3.681521956046234E-3</v>
      </c>
      <c r="I123" s="30">
        <f t="shared" si="3"/>
        <v>-3.681521956046234E-3</v>
      </c>
      <c r="S123" s="38">
        <v>2115.4799800000001</v>
      </c>
      <c r="T123" s="30">
        <f t="shared" si="4"/>
        <v>-1.7192357309944891E-3</v>
      </c>
      <c r="U123" s="38"/>
      <c r="V123" s="38"/>
      <c r="W123" s="38"/>
      <c r="X123" s="38"/>
    </row>
    <row r="124" spans="1:24">
      <c r="A124" s="20">
        <v>41058</v>
      </c>
      <c r="B124" s="19">
        <v>65.400002000000001</v>
      </c>
      <c r="C124" s="19">
        <v>65.760002</v>
      </c>
      <c r="D124" s="19">
        <v>65.209998999999996</v>
      </c>
      <c r="E124" s="19">
        <v>65.680000000000007</v>
      </c>
      <c r="F124" s="19">
        <v>10036900</v>
      </c>
      <c r="G124" s="19">
        <v>58.487124999999999</v>
      </c>
      <c r="H124" s="38">
        <f t="shared" si="5"/>
        <v>5.6493382761068018E-3</v>
      </c>
      <c r="I124" s="30">
        <f t="shared" si="3"/>
        <v>-5.6493382761068018E-3</v>
      </c>
      <c r="S124" s="38">
        <v>2119.1201169999999</v>
      </c>
      <c r="T124" s="30">
        <f t="shared" si="4"/>
        <v>3.3041017947016116E-3</v>
      </c>
      <c r="U124" s="38"/>
      <c r="V124" s="38"/>
      <c r="W124" s="38"/>
      <c r="X124" s="38"/>
    </row>
    <row r="125" spans="1:24">
      <c r="A125" s="20">
        <v>41059</v>
      </c>
      <c r="B125" s="19">
        <v>65.410004000000001</v>
      </c>
      <c r="C125" s="19">
        <v>65.949996999999996</v>
      </c>
      <c r="D125" s="19">
        <v>65.330001999999993</v>
      </c>
      <c r="E125" s="19">
        <v>65.440002000000007</v>
      </c>
      <c r="F125" s="19">
        <v>9979700</v>
      </c>
      <c r="G125" s="19">
        <v>58.273409999999998</v>
      </c>
      <c r="H125" s="38">
        <f t="shared" si="5"/>
        <v>-3.6607444230545611E-3</v>
      </c>
      <c r="I125" s="30">
        <f t="shared" si="3"/>
        <v>3.6607444230545611E-3</v>
      </c>
      <c r="S125" s="38">
        <v>2112.1298830000001</v>
      </c>
      <c r="T125" s="30">
        <f t="shared" si="4"/>
        <v>1.2886157698214313E-3</v>
      </c>
      <c r="U125" s="38"/>
      <c r="V125" s="38"/>
      <c r="W125" s="38"/>
      <c r="X125" s="38"/>
    </row>
    <row r="126" spans="1:24">
      <c r="A126" s="20">
        <v>41060</v>
      </c>
      <c r="B126" s="19">
        <v>65.400002000000001</v>
      </c>
      <c r="C126" s="19">
        <v>66.660004000000001</v>
      </c>
      <c r="D126" s="19">
        <v>65.379997000000003</v>
      </c>
      <c r="E126" s="19">
        <v>65.819999999999993</v>
      </c>
      <c r="F126" s="19">
        <v>16765500</v>
      </c>
      <c r="G126" s="19">
        <v>58.611792000000001</v>
      </c>
      <c r="H126" s="38">
        <f t="shared" si="5"/>
        <v>5.790004885826313E-3</v>
      </c>
      <c r="I126" s="30">
        <f t="shared" si="3"/>
        <v>-5.790004885826313E-3</v>
      </c>
      <c r="S126" s="38">
        <v>2109.4099120000001</v>
      </c>
      <c r="T126" s="30">
        <f t="shared" si="4"/>
        <v>4.8853283781898054E-3</v>
      </c>
      <c r="U126" s="38"/>
      <c r="V126" s="38"/>
      <c r="W126" s="38"/>
      <c r="X126" s="38"/>
    </row>
    <row r="127" spans="1:24">
      <c r="A127" s="20">
        <v>41061</v>
      </c>
      <c r="B127" s="19">
        <v>65.430000000000007</v>
      </c>
      <c r="C127" s="19">
        <v>65.879997000000003</v>
      </c>
      <c r="D127" s="19">
        <v>65.129997000000003</v>
      </c>
      <c r="E127" s="19">
        <v>65.550003000000004</v>
      </c>
      <c r="F127" s="19">
        <v>15300700</v>
      </c>
      <c r="G127" s="19">
        <v>58.371364</v>
      </c>
      <c r="H127" s="38">
        <f t="shared" si="5"/>
        <v>-4.1104778968880512E-3</v>
      </c>
      <c r="I127" s="30">
        <f t="shared" si="3"/>
        <v>4.1104778968880512E-3</v>
      </c>
      <c r="S127" s="38">
        <v>2099.1298830000001</v>
      </c>
      <c r="T127" s="30">
        <f t="shared" si="4"/>
        <v>-2.9160622587003754E-3</v>
      </c>
      <c r="U127" s="38"/>
      <c r="V127" s="38"/>
      <c r="W127" s="38"/>
      <c r="X127" s="38"/>
    </row>
    <row r="128" spans="1:24">
      <c r="A128" s="20">
        <v>41064</v>
      </c>
      <c r="B128" s="19">
        <v>65.900002000000001</v>
      </c>
      <c r="C128" s="19">
        <v>66.129997000000003</v>
      </c>
      <c r="D128" s="19">
        <v>65.400002000000001</v>
      </c>
      <c r="E128" s="19">
        <v>65.989998</v>
      </c>
      <c r="F128" s="19">
        <v>13876800</v>
      </c>
      <c r="G128" s="19">
        <v>58.763173000000002</v>
      </c>
      <c r="H128" s="38">
        <f t="shared" si="5"/>
        <v>6.689922055782698E-3</v>
      </c>
      <c r="I128" s="30">
        <f t="shared" si="3"/>
        <v>-6.689922055782698E-3</v>
      </c>
      <c r="S128" s="38">
        <v>2105.26001</v>
      </c>
      <c r="T128" s="30">
        <f t="shared" si="4"/>
        <v>2.820696337857359E-3</v>
      </c>
      <c r="U128" s="38"/>
      <c r="V128" s="38"/>
      <c r="W128" s="38"/>
      <c r="X128" s="38"/>
    </row>
    <row r="129" spans="1:24">
      <c r="A129" s="20">
        <v>41065</v>
      </c>
      <c r="B129" s="19">
        <v>65.739998</v>
      </c>
      <c r="C129" s="19">
        <v>65.900002000000001</v>
      </c>
      <c r="D129" s="19">
        <v>65.430000000000007</v>
      </c>
      <c r="E129" s="19">
        <v>65.5</v>
      </c>
      <c r="F129" s="19">
        <v>9341000</v>
      </c>
      <c r="G129" s="19">
        <v>58.326836999999998</v>
      </c>
      <c r="H129" s="38">
        <f t="shared" si="5"/>
        <v>-7.453035827533607E-3</v>
      </c>
      <c r="I129" s="30">
        <f t="shared" si="3"/>
        <v>7.453035827533607E-3</v>
      </c>
      <c r="S129" s="38">
        <v>2099.330078</v>
      </c>
      <c r="T129" s="30">
        <f t="shared" si="4"/>
        <v>1.1343986763476727E-3</v>
      </c>
      <c r="U129" s="38"/>
      <c r="V129" s="38"/>
      <c r="W129" s="38"/>
      <c r="X129" s="38"/>
    </row>
    <row r="130" spans="1:24">
      <c r="A130" s="20">
        <v>41066</v>
      </c>
      <c r="B130" s="19">
        <v>65.599997999999999</v>
      </c>
      <c r="C130" s="19">
        <v>65.970000999999996</v>
      </c>
      <c r="D130" s="19">
        <v>65.459998999999996</v>
      </c>
      <c r="E130" s="19">
        <v>65.930000000000007</v>
      </c>
      <c r="F130" s="19">
        <v>10846900</v>
      </c>
      <c r="G130" s="19">
        <v>58.709746000000003</v>
      </c>
      <c r="H130" s="38">
        <f t="shared" si="5"/>
        <v>6.5434303773836862E-3</v>
      </c>
      <c r="I130" s="30">
        <f t="shared" si="3"/>
        <v>-6.5434303773836862E-3</v>
      </c>
      <c r="S130" s="38">
        <v>2096.9499510000001</v>
      </c>
      <c r="T130" s="30">
        <f t="shared" si="4"/>
        <v>-1.0057688960932291E-3</v>
      </c>
      <c r="U130" s="38"/>
      <c r="V130" s="38"/>
      <c r="W130" s="38"/>
      <c r="X130" s="38"/>
    </row>
    <row r="131" spans="1:24">
      <c r="A131" s="20">
        <v>41067</v>
      </c>
      <c r="B131" s="19">
        <v>66.080001999999993</v>
      </c>
      <c r="C131" s="19">
        <v>66.080001999999993</v>
      </c>
      <c r="D131" s="19">
        <v>65.779999000000004</v>
      </c>
      <c r="E131" s="19">
        <v>65.870002999999997</v>
      </c>
      <c r="F131" s="19">
        <v>12546700</v>
      </c>
      <c r="G131" s="19">
        <v>58.656319000000003</v>
      </c>
      <c r="H131" s="38">
        <f t="shared" si="5"/>
        <v>-9.1043358555849936E-4</v>
      </c>
      <c r="I131" s="30">
        <f t="shared" ref="I131:I194" si="6">-H131</f>
        <v>9.1043358555849936E-4</v>
      </c>
      <c r="S131" s="38">
        <v>2099.0600589999999</v>
      </c>
      <c r="T131" s="30">
        <f t="shared" ref="T131:T194" si="7">LN(S131/S132)</f>
        <v>4.2776949685127815E-3</v>
      </c>
      <c r="U131" s="38"/>
      <c r="V131" s="38"/>
      <c r="W131" s="38"/>
      <c r="X131" s="38"/>
    </row>
    <row r="132" spans="1:24">
      <c r="A132" s="20">
        <v>41068</v>
      </c>
      <c r="B132" s="19">
        <v>66.190002000000007</v>
      </c>
      <c r="C132" s="19">
        <v>68.230002999999996</v>
      </c>
      <c r="D132" s="19">
        <v>66.080001999999993</v>
      </c>
      <c r="E132" s="19">
        <v>68.220000999999996</v>
      </c>
      <c r="F132" s="19">
        <v>18012600</v>
      </c>
      <c r="G132" s="19">
        <v>60.748959999999997</v>
      </c>
      <c r="H132" s="38">
        <f t="shared" ref="H132:H195" si="8">LN(G132/G131)</f>
        <v>3.50546526012342E-2</v>
      </c>
      <c r="I132" s="30">
        <f t="shared" si="6"/>
        <v>-3.50546526012342E-2</v>
      </c>
      <c r="S132" s="38">
        <v>2090.1000979999999</v>
      </c>
      <c r="T132" s="30">
        <f t="shared" si="7"/>
        <v>-2.1046585556623991E-4</v>
      </c>
      <c r="U132" s="38"/>
      <c r="V132" s="38"/>
      <c r="W132" s="38"/>
      <c r="X132" s="38"/>
    </row>
    <row r="133" spans="1:24">
      <c r="A133" s="20">
        <v>41071</v>
      </c>
      <c r="B133" s="19">
        <v>68.389999000000003</v>
      </c>
      <c r="C133" s="19">
        <v>68.480002999999996</v>
      </c>
      <c r="D133" s="19">
        <v>67.470000999999996</v>
      </c>
      <c r="E133" s="19">
        <v>67.529999000000004</v>
      </c>
      <c r="F133" s="19">
        <v>10491400</v>
      </c>
      <c r="G133" s="19">
        <v>60.134523000000002</v>
      </c>
      <c r="H133" s="38">
        <f t="shared" si="8"/>
        <v>-1.0165860154092656E-2</v>
      </c>
      <c r="I133" s="30">
        <f t="shared" si="6"/>
        <v>1.0165860154092656E-2</v>
      </c>
      <c r="S133" s="38">
        <v>2090.540039</v>
      </c>
      <c r="T133" s="30">
        <f t="shared" si="7"/>
        <v>6.9505294260036226E-3</v>
      </c>
      <c r="U133" s="38"/>
      <c r="V133" s="38"/>
      <c r="W133" s="38"/>
      <c r="X133" s="38"/>
    </row>
    <row r="134" spans="1:24">
      <c r="A134" s="20">
        <v>41072</v>
      </c>
      <c r="B134" s="19">
        <v>67.669998000000007</v>
      </c>
      <c r="C134" s="19">
        <v>67.849997999999999</v>
      </c>
      <c r="D134" s="19">
        <v>67.300003000000004</v>
      </c>
      <c r="E134" s="19">
        <v>67.720000999999996</v>
      </c>
      <c r="F134" s="19">
        <v>8987800</v>
      </c>
      <c r="G134" s="19">
        <v>60.303716999999999</v>
      </c>
      <c r="H134" s="38">
        <f t="shared" si="8"/>
        <v>2.8096410459437096E-3</v>
      </c>
      <c r="I134" s="30">
        <f t="shared" si="6"/>
        <v>-2.8096410459437096E-3</v>
      </c>
      <c r="S134" s="38">
        <v>2076.0600589999999</v>
      </c>
      <c r="T134" s="30">
        <f t="shared" si="7"/>
        <v>1.3588637760190403E-2</v>
      </c>
      <c r="U134" s="38"/>
      <c r="V134" s="38"/>
      <c r="W134" s="38"/>
      <c r="X134" s="38"/>
    </row>
    <row r="135" spans="1:24">
      <c r="A135" s="20">
        <v>41073</v>
      </c>
      <c r="B135" s="19">
        <v>67.589995999999999</v>
      </c>
      <c r="C135" s="19">
        <v>67.75</v>
      </c>
      <c r="D135" s="19">
        <v>66.959998999999996</v>
      </c>
      <c r="E135" s="19">
        <v>67.069999999999993</v>
      </c>
      <c r="F135" s="19">
        <v>10748900</v>
      </c>
      <c r="G135" s="19">
        <v>59.724899999999998</v>
      </c>
      <c r="H135" s="38">
        <f t="shared" si="8"/>
        <v>-9.6447247546642568E-3</v>
      </c>
      <c r="I135" s="30">
        <f t="shared" si="6"/>
        <v>9.6447247546642568E-3</v>
      </c>
      <c r="S135" s="38">
        <v>2048.040039</v>
      </c>
      <c r="T135" s="30">
        <f t="shared" si="7"/>
        <v>-2.0876364235120157E-3</v>
      </c>
      <c r="U135" s="38"/>
      <c r="V135" s="38"/>
      <c r="W135" s="38"/>
      <c r="X135" s="38"/>
    </row>
    <row r="136" spans="1:24">
      <c r="A136" s="20">
        <v>41074</v>
      </c>
      <c r="B136" s="19">
        <v>67.099997999999999</v>
      </c>
      <c r="C136" s="19">
        <v>67.790001000000004</v>
      </c>
      <c r="D136" s="19">
        <v>67.089995999999999</v>
      </c>
      <c r="E136" s="19">
        <v>67.629997000000003</v>
      </c>
      <c r="F136" s="19">
        <v>9994400</v>
      </c>
      <c r="G136" s="19">
        <v>60.223570000000002</v>
      </c>
      <c r="H136" s="38">
        <f t="shared" si="8"/>
        <v>8.3147850570543282E-3</v>
      </c>
      <c r="I136" s="30">
        <f t="shared" si="6"/>
        <v>-8.3147850570543282E-3</v>
      </c>
      <c r="S136" s="38">
        <v>2052.320068</v>
      </c>
      <c r="T136" s="30">
        <f t="shared" si="7"/>
        <v>6.0014590783345695E-3</v>
      </c>
      <c r="U136" s="38"/>
      <c r="V136" s="38"/>
      <c r="W136" s="38"/>
      <c r="X136" s="38"/>
    </row>
    <row r="137" spans="1:24">
      <c r="A137" s="20">
        <v>41075</v>
      </c>
      <c r="B137" s="19">
        <v>68.050003000000004</v>
      </c>
      <c r="C137" s="19">
        <v>68.059997999999993</v>
      </c>
      <c r="D137" s="19">
        <v>67.589995999999999</v>
      </c>
      <c r="E137" s="19">
        <v>67.75</v>
      </c>
      <c r="F137" s="19">
        <v>12742000</v>
      </c>
      <c r="G137" s="19">
        <v>60.330430999999997</v>
      </c>
      <c r="H137" s="38">
        <f t="shared" si="8"/>
        <v>1.7728325414615648E-3</v>
      </c>
      <c r="I137" s="30">
        <f t="shared" si="6"/>
        <v>-1.7728325414615648E-3</v>
      </c>
      <c r="S137" s="38">
        <v>2040.040039</v>
      </c>
      <c r="T137" s="30">
        <f t="shared" si="7"/>
        <v>-3.7135946105880755E-3</v>
      </c>
      <c r="U137" s="38"/>
      <c r="V137" s="38"/>
      <c r="W137" s="38"/>
      <c r="X137" s="38"/>
    </row>
    <row r="138" spans="1:24">
      <c r="A138" s="20">
        <v>41078</v>
      </c>
      <c r="B138" s="19">
        <v>67.470000999999996</v>
      </c>
      <c r="C138" s="19">
        <v>68.279999000000004</v>
      </c>
      <c r="D138" s="19">
        <v>67.430000000000007</v>
      </c>
      <c r="E138" s="19">
        <v>68.120002999999997</v>
      </c>
      <c r="F138" s="19">
        <v>7553500</v>
      </c>
      <c r="G138" s="19">
        <v>60.659913000000003</v>
      </c>
      <c r="H138" s="38">
        <f t="shared" si="8"/>
        <v>5.4464315676064721E-3</v>
      </c>
      <c r="I138" s="30">
        <f t="shared" si="6"/>
        <v>-5.4464315676064721E-3</v>
      </c>
      <c r="S138" s="38">
        <v>2047.630005</v>
      </c>
      <c r="T138" s="30">
        <f t="shared" si="7"/>
        <v>2.0515771310288176E-4</v>
      </c>
      <c r="U138" s="38"/>
      <c r="V138" s="38"/>
      <c r="W138" s="38"/>
      <c r="X138" s="38"/>
    </row>
    <row r="139" spans="1:24">
      <c r="A139" s="20">
        <v>41079</v>
      </c>
      <c r="B139" s="19">
        <v>68.089995999999999</v>
      </c>
      <c r="C139" s="19">
        <v>68.25</v>
      </c>
      <c r="D139" s="19">
        <v>67.699996999999996</v>
      </c>
      <c r="E139" s="19">
        <v>67.809997999999993</v>
      </c>
      <c r="F139" s="19">
        <v>7906000</v>
      </c>
      <c r="G139" s="19">
        <v>60.383857999999996</v>
      </c>
      <c r="H139" s="38">
        <f t="shared" si="8"/>
        <v>-4.5612504688131222E-3</v>
      </c>
      <c r="I139" s="30">
        <f t="shared" si="6"/>
        <v>4.5612504688131222E-3</v>
      </c>
      <c r="S139" s="38">
        <v>2047.209961</v>
      </c>
      <c r="T139" s="30">
        <f t="shared" si="7"/>
        <v>-9.4558634687098679E-3</v>
      </c>
      <c r="U139" s="38"/>
      <c r="V139" s="38"/>
      <c r="W139" s="38"/>
      <c r="X139" s="38"/>
    </row>
    <row r="140" spans="1:24">
      <c r="A140" s="20">
        <v>41080</v>
      </c>
      <c r="B140" s="19">
        <v>67.860000999999997</v>
      </c>
      <c r="C140" s="19">
        <v>68.540001000000004</v>
      </c>
      <c r="D140" s="19">
        <v>67.779999000000004</v>
      </c>
      <c r="E140" s="19">
        <v>68.519997000000004</v>
      </c>
      <c r="F140" s="19">
        <v>8989800</v>
      </c>
      <c r="G140" s="19">
        <v>61.016101999999997</v>
      </c>
      <c r="H140" s="38">
        <f t="shared" si="8"/>
        <v>1.0415978986158595E-2</v>
      </c>
      <c r="I140" s="30">
        <f t="shared" si="6"/>
        <v>-1.0415978986158595E-2</v>
      </c>
      <c r="S140" s="38">
        <v>2066.6599120000001</v>
      </c>
      <c r="T140" s="30">
        <f t="shared" si="7"/>
        <v>9.7489765084672747E-3</v>
      </c>
      <c r="U140" s="38"/>
      <c r="V140" s="38"/>
      <c r="W140" s="38"/>
      <c r="X140" s="38"/>
    </row>
    <row r="141" spans="1:24">
      <c r="A141" s="20">
        <v>41081</v>
      </c>
      <c r="B141" s="19">
        <v>68.489998</v>
      </c>
      <c r="C141" s="19">
        <v>68.660004000000001</v>
      </c>
      <c r="D141" s="19">
        <v>67.680000000000007</v>
      </c>
      <c r="E141" s="19">
        <v>67.699996999999996</v>
      </c>
      <c r="F141" s="19">
        <v>9843600</v>
      </c>
      <c r="G141" s="19">
        <v>60.285904000000002</v>
      </c>
      <c r="H141" s="38">
        <f t="shared" si="8"/>
        <v>-1.2039484658032633E-2</v>
      </c>
      <c r="I141" s="30">
        <f t="shared" si="6"/>
        <v>1.2039484658032633E-2</v>
      </c>
      <c r="S141" s="38">
        <v>2046.6099850000001</v>
      </c>
      <c r="T141" s="30">
        <f t="shared" si="7"/>
        <v>-8.514434129144554E-3</v>
      </c>
      <c r="U141" s="38"/>
      <c r="V141" s="38"/>
      <c r="W141" s="38"/>
      <c r="X141" s="38"/>
    </row>
    <row r="142" spans="1:24">
      <c r="A142" s="20">
        <v>41082</v>
      </c>
      <c r="B142" s="19">
        <v>68.089995999999999</v>
      </c>
      <c r="C142" s="19">
        <v>68.349997999999999</v>
      </c>
      <c r="D142" s="19">
        <v>67.190002000000007</v>
      </c>
      <c r="E142" s="19">
        <v>67.300003000000004</v>
      </c>
      <c r="F142" s="19">
        <v>11400700</v>
      </c>
      <c r="G142" s="19">
        <v>59.929715000000002</v>
      </c>
      <c r="H142" s="38">
        <f t="shared" si="8"/>
        <v>-5.9258529845315194E-3</v>
      </c>
      <c r="I142" s="30">
        <f t="shared" si="6"/>
        <v>5.9258529845315194E-3</v>
      </c>
      <c r="S142" s="38">
        <v>2064.110107</v>
      </c>
      <c r="T142" s="30">
        <f t="shared" si="7"/>
        <v>-1.6947950262444553E-4</v>
      </c>
      <c r="U142" s="38"/>
      <c r="V142" s="38"/>
      <c r="W142" s="38"/>
      <c r="X142" s="38"/>
    </row>
    <row r="143" spans="1:24">
      <c r="A143" s="20">
        <v>41085</v>
      </c>
      <c r="B143" s="19">
        <v>67.059997999999993</v>
      </c>
      <c r="C143" s="19">
        <v>68.230002999999996</v>
      </c>
      <c r="D143" s="19">
        <v>67.059997999999993</v>
      </c>
      <c r="E143" s="19">
        <v>68.180000000000007</v>
      </c>
      <c r="F143" s="19">
        <v>11830600</v>
      </c>
      <c r="G143" s="19">
        <v>60.713340000000002</v>
      </c>
      <c r="H143" s="38">
        <f t="shared" si="8"/>
        <v>1.2990984366553989E-2</v>
      </c>
      <c r="I143" s="30">
        <f t="shared" si="6"/>
        <v>-1.2990984366553989E-2</v>
      </c>
      <c r="S143" s="38">
        <v>2064.459961</v>
      </c>
      <c r="T143" s="30">
        <f t="shared" si="7"/>
        <v>-9.6075230499917813E-3</v>
      </c>
      <c r="U143" s="38"/>
      <c r="V143" s="38"/>
      <c r="W143" s="38"/>
      <c r="X143" s="38"/>
    </row>
    <row r="144" spans="1:24">
      <c r="A144" s="20">
        <v>41086</v>
      </c>
      <c r="B144" s="19">
        <v>68.480002999999996</v>
      </c>
      <c r="C144" s="19">
        <v>68.919998000000007</v>
      </c>
      <c r="D144" s="19">
        <v>68.25</v>
      </c>
      <c r="E144" s="19">
        <v>68.580001999999993</v>
      </c>
      <c r="F144" s="19">
        <v>10811800</v>
      </c>
      <c r="G144" s="19">
        <v>61.069535999999999</v>
      </c>
      <c r="H144" s="38">
        <f t="shared" si="8"/>
        <v>5.849706090432785E-3</v>
      </c>
      <c r="I144" s="30">
        <f t="shared" si="6"/>
        <v>-5.849706090432785E-3</v>
      </c>
      <c r="S144" s="38">
        <v>2084.389893</v>
      </c>
      <c r="T144" s="30">
        <f t="shared" si="7"/>
        <v>1.2406365635768817E-2</v>
      </c>
      <c r="U144" s="38"/>
      <c r="V144" s="38"/>
      <c r="W144" s="38"/>
      <c r="X144" s="38"/>
    </row>
    <row r="145" spans="1:24">
      <c r="A145" s="20">
        <v>41087</v>
      </c>
      <c r="B145" s="19">
        <v>68.589995999999999</v>
      </c>
      <c r="C145" s="19">
        <v>68.75</v>
      </c>
      <c r="D145" s="19">
        <v>68.260002</v>
      </c>
      <c r="E145" s="19">
        <v>68.589995999999999</v>
      </c>
      <c r="F145" s="19">
        <v>8797800</v>
      </c>
      <c r="G145" s="19">
        <v>61.078436000000004</v>
      </c>
      <c r="H145" s="38">
        <f t="shared" si="8"/>
        <v>1.4572489203099377E-4</v>
      </c>
      <c r="I145" s="30">
        <f t="shared" si="6"/>
        <v>-1.4572489203099377E-4</v>
      </c>
      <c r="S145" s="38">
        <v>2058.6899410000001</v>
      </c>
      <c r="T145" s="30">
        <f t="shared" si="7"/>
        <v>7.532129051973039E-4</v>
      </c>
      <c r="U145" s="38"/>
      <c r="V145" s="38"/>
      <c r="W145" s="38"/>
      <c r="X145" s="38"/>
    </row>
    <row r="146" spans="1:24">
      <c r="A146" s="20">
        <v>41088</v>
      </c>
      <c r="B146" s="19">
        <v>67.919998000000007</v>
      </c>
      <c r="C146" s="19">
        <v>68.349997999999999</v>
      </c>
      <c r="D146" s="19">
        <v>67.489998</v>
      </c>
      <c r="E146" s="19">
        <v>68.300003000000004</v>
      </c>
      <c r="F146" s="19">
        <v>8578400</v>
      </c>
      <c r="G146" s="19">
        <v>60.820200999999997</v>
      </c>
      <c r="H146" s="38">
        <f t="shared" si="8"/>
        <v>-4.2368871819708949E-3</v>
      </c>
      <c r="I146" s="30">
        <f t="shared" si="6"/>
        <v>4.2368871819708949E-3</v>
      </c>
      <c r="S146" s="38">
        <v>2057.139893</v>
      </c>
      <c r="T146" s="30">
        <f t="shared" si="7"/>
        <v>3.1696106671955265E-3</v>
      </c>
      <c r="U146" s="38"/>
      <c r="V146" s="38"/>
      <c r="W146" s="38"/>
      <c r="X146" s="38"/>
    </row>
    <row r="147" spans="1:24">
      <c r="A147" s="20">
        <v>41089</v>
      </c>
      <c r="B147" s="19">
        <v>68.940002000000007</v>
      </c>
      <c r="C147" s="19">
        <v>69.720000999999996</v>
      </c>
      <c r="D147" s="19">
        <v>68.559997999999993</v>
      </c>
      <c r="E147" s="19">
        <v>69.720000999999996</v>
      </c>
      <c r="F147" s="19">
        <v>10663400</v>
      </c>
      <c r="G147" s="19">
        <v>62.084688999999997</v>
      </c>
      <c r="H147" s="38">
        <f t="shared" si="8"/>
        <v>2.0577417517068829E-2</v>
      </c>
      <c r="I147" s="30">
        <f t="shared" si="6"/>
        <v>-2.0577417517068829E-2</v>
      </c>
      <c r="S147" s="38">
        <v>2050.6298830000001</v>
      </c>
      <c r="T147" s="30">
        <f t="shared" si="7"/>
        <v>-2.3903650994534542E-4</v>
      </c>
      <c r="U147" s="38"/>
      <c r="V147" s="38"/>
      <c r="W147" s="38"/>
      <c r="X147" s="38"/>
    </row>
    <row r="148" spans="1:24">
      <c r="A148" s="20">
        <v>41092</v>
      </c>
      <c r="B148" s="19">
        <v>69.599997999999999</v>
      </c>
      <c r="C148" s="19">
        <v>69.949996999999996</v>
      </c>
      <c r="D148" s="19">
        <v>69.150002000000001</v>
      </c>
      <c r="E148" s="19">
        <v>69.349997999999999</v>
      </c>
      <c r="F148" s="19">
        <v>10425200</v>
      </c>
      <c r="G148" s="19">
        <v>61.755206999999999</v>
      </c>
      <c r="H148" s="38">
        <f t="shared" si="8"/>
        <v>-5.321108755095511E-3</v>
      </c>
      <c r="I148" s="30">
        <f t="shared" si="6"/>
        <v>5.321108755095511E-3</v>
      </c>
      <c r="S148" s="38">
        <v>2051.1201169999999</v>
      </c>
      <c r="T148" s="30">
        <f t="shared" si="7"/>
        <v>-5.9545827060152288E-3</v>
      </c>
      <c r="U148" s="38"/>
      <c r="V148" s="38"/>
      <c r="W148" s="38"/>
      <c r="X148" s="38"/>
    </row>
    <row r="149" spans="1:24">
      <c r="A149" s="20">
        <v>41093</v>
      </c>
      <c r="B149" s="19">
        <v>69.650002000000001</v>
      </c>
      <c r="C149" s="19">
        <v>70.769997000000004</v>
      </c>
      <c r="D149" s="19">
        <v>69.300003000000004</v>
      </c>
      <c r="E149" s="19">
        <v>70.75</v>
      </c>
      <c r="F149" s="19">
        <v>9394700</v>
      </c>
      <c r="G149" s="19">
        <v>63.001888999999998</v>
      </c>
      <c r="H149" s="38">
        <f t="shared" si="8"/>
        <v>1.9986414229334795E-2</v>
      </c>
      <c r="I149" s="30">
        <f t="shared" si="6"/>
        <v>-1.9986414229334795E-2</v>
      </c>
      <c r="S149" s="38">
        <v>2063.3701169999999</v>
      </c>
      <c r="T149" s="30">
        <f t="shared" si="7"/>
        <v>-8.7144996519244577E-3</v>
      </c>
      <c r="U149" s="38"/>
      <c r="V149" s="38"/>
      <c r="W149" s="38"/>
      <c r="X149" s="38"/>
    </row>
    <row r="150" spans="1:24">
      <c r="A150" s="20">
        <v>41095</v>
      </c>
      <c r="B150" s="19">
        <v>70.370002999999997</v>
      </c>
      <c r="C150" s="19">
        <v>71.300003000000004</v>
      </c>
      <c r="D150" s="19">
        <v>70.370002999999997</v>
      </c>
      <c r="E150" s="19">
        <v>71.080001999999993</v>
      </c>
      <c r="F150" s="19">
        <v>12440500</v>
      </c>
      <c r="G150" s="19">
        <v>63.295751000000003</v>
      </c>
      <c r="H150" s="38">
        <f t="shared" si="8"/>
        <v>4.6534920256305744E-3</v>
      </c>
      <c r="I150" s="30">
        <f t="shared" si="6"/>
        <v>-4.6534920256305744E-3</v>
      </c>
      <c r="S150" s="38">
        <v>2081.429932</v>
      </c>
      <c r="T150" s="30">
        <f t="shared" si="7"/>
        <v>7.7796067866815026E-3</v>
      </c>
      <c r="U150" s="38"/>
      <c r="V150" s="38"/>
      <c r="W150" s="38"/>
      <c r="X150" s="38"/>
    </row>
    <row r="151" spans="1:24">
      <c r="A151" s="20">
        <v>41096</v>
      </c>
      <c r="B151" s="19">
        <v>70.730002999999996</v>
      </c>
      <c r="C151" s="19">
        <v>71.360000999999997</v>
      </c>
      <c r="D151" s="19">
        <v>70.730002999999996</v>
      </c>
      <c r="E151" s="19">
        <v>71.360000999999997</v>
      </c>
      <c r="F151" s="19">
        <v>8009200</v>
      </c>
      <c r="G151" s="19">
        <v>63.545085999999998</v>
      </c>
      <c r="H151" s="38">
        <f t="shared" si="8"/>
        <v>3.93146761011189E-3</v>
      </c>
      <c r="I151" s="30">
        <f t="shared" si="6"/>
        <v>-3.93146761011189E-3</v>
      </c>
      <c r="S151" s="38">
        <v>2065.3000489999999</v>
      </c>
      <c r="T151" s="30">
        <f t="shared" si="7"/>
        <v>-5.0759493430435152E-3</v>
      </c>
      <c r="U151" s="38"/>
      <c r="V151" s="38"/>
      <c r="W151" s="38"/>
      <c r="X151" s="38"/>
    </row>
    <row r="152" spans="1:24">
      <c r="A152" s="20">
        <v>41099</v>
      </c>
      <c r="B152" s="19">
        <v>71.260002</v>
      </c>
      <c r="C152" s="19">
        <v>71.760002</v>
      </c>
      <c r="D152" s="19">
        <v>71.019997000000004</v>
      </c>
      <c r="E152" s="19">
        <v>71.760002</v>
      </c>
      <c r="F152" s="19">
        <v>11150400</v>
      </c>
      <c r="G152" s="19">
        <v>63.901282000000002</v>
      </c>
      <c r="H152" s="38">
        <f t="shared" si="8"/>
        <v>5.5897540753026423E-3</v>
      </c>
      <c r="I152" s="30">
        <f t="shared" si="6"/>
        <v>-5.5897540753026423E-3</v>
      </c>
      <c r="S152" s="38">
        <v>2075.8100589999999</v>
      </c>
      <c r="T152" s="30">
        <f t="shared" si="7"/>
        <v>-9.2736357017856857E-3</v>
      </c>
      <c r="U152" s="38"/>
      <c r="V152" s="38"/>
      <c r="W152" s="38"/>
      <c r="X152" s="38"/>
    </row>
    <row r="153" spans="1:24">
      <c r="A153" s="20">
        <v>41100</v>
      </c>
      <c r="B153" s="19">
        <v>71.930000000000007</v>
      </c>
      <c r="C153" s="19">
        <v>72.580001999999993</v>
      </c>
      <c r="D153" s="19">
        <v>71.639999000000003</v>
      </c>
      <c r="E153" s="19">
        <v>72.110000999999997</v>
      </c>
      <c r="F153" s="19">
        <v>13328200</v>
      </c>
      <c r="G153" s="19">
        <v>64.212950000000006</v>
      </c>
      <c r="H153" s="38">
        <f t="shared" si="8"/>
        <v>4.865479970095639E-3</v>
      </c>
      <c r="I153" s="30">
        <f t="shared" si="6"/>
        <v>-4.865479970095639E-3</v>
      </c>
      <c r="S153" s="38">
        <v>2095.1499020000001</v>
      </c>
      <c r="T153" s="30">
        <f t="shared" si="7"/>
        <v>1.64799402984732E-3</v>
      </c>
      <c r="U153" s="38"/>
      <c r="V153" s="38"/>
      <c r="W153" s="38"/>
      <c r="X153" s="38"/>
    </row>
    <row r="154" spans="1:24">
      <c r="A154" s="20">
        <v>41101</v>
      </c>
      <c r="B154" s="19">
        <v>72.129997000000003</v>
      </c>
      <c r="C154" s="19">
        <v>72.440002000000007</v>
      </c>
      <c r="D154" s="19">
        <v>71.779999000000004</v>
      </c>
      <c r="E154" s="19">
        <v>72.260002</v>
      </c>
      <c r="F154" s="19">
        <v>12243900</v>
      </c>
      <c r="G154" s="19">
        <v>64.346525</v>
      </c>
      <c r="H154" s="38">
        <f t="shared" si="8"/>
        <v>2.0780272798550069E-3</v>
      </c>
      <c r="I154" s="30">
        <f t="shared" si="6"/>
        <v>-2.0780272798550069E-3</v>
      </c>
      <c r="S154" s="38">
        <v>2091.6999510000001</v>
      </c>
      <c r="T154" s="30">
        <f t="shared" si="7"/>
        <v>1.8710001220028356E-3</v>
      </c>
      <c r="U154" s="38"/>
      <c r="V154" s="38"/>
      <c r="W154" s="38"/>
      <c r="X154" s="38"/>
    </row>
    <row r="155" spans="1:24">
      <c r="A155" s="20">
        <v>41102</v>
      </c>
      <c r="B155" s="19">
        <v>72.069999999999993</v>
      </c>
      <c r="C155" s="19">
        <v>72.620002999999997</v>
      </c>
      <c r="D155" s="19">
        <v>71.639999000000003</v>
      </c>
      <c r="E155" s="19">
        <v>72.309997999999993</v>
      </c>
      <c r="F155" s="19">
        <v>10195800</v>
      </c>
      <c r="G155" s="19">
        <v>64.391045000000005</v>
      </c>
      <c r="H155" s="38">
        <f t="shared" si="8"/>
        <v>6.9163961654296693E-4</v>
      </c>
      <c r="I155" s="30">
        <f t="shared" si="6"/>
        <v>-6.9163961654296693E-4</v>
      </c>
      <c r="S155" s="38">
        <v>2087.790039</v>
      </c>
      <c r="T155" s="30">
        <f t="shared" si="7"/>
        <v>-1.8136895909355406E-3</v>
      </c>
      <c r="U155" s="38"/>
      <c r="V155" s="38"/>
      <c r="W155" s="38"/>
      <c r="X155" s="38"/>
    </row>
    <row r="156" spans="1:24">
      <c r="A156" s="20">
        <v>41103</v>
      </c>
      <c r="B156" s="19">
        <v>72.269997000000004</v>
      </c>
      <c r="C156" s="19">
        <v>73.239998</v>
      </c>
      <c r="D156" s="19">
        <v>72.150002000000001</v>
      </c>
      <c r="E156" s="19">
        <v>73.180000000000007</v>
      </c>
      <c r="F156" s="19">
        <v>8180100</v>
      </c>
      <c r="G156" s="19">
        <v>65.165769999999995</v>
      </c>
      <c r="H156" s="38">
        <f t="shared" si="8"/>
        <v>1.1959760425313078E-2</v>
      </c>
      <c r="I156" s="30">
        <f t="shared" si="6"/>
        <v>-1.1959760425313078E-2</v>
      </c>
      <c r="S156" s="38">
        <v>2091.580078</v>
      </c>
      <c r="T156" s="30">
        <f t="shared" si="7"/>
        <v>4.7858743900950742E-5</v>
      </c>
      <c r="U156" s="38"/>
      <c r="V156" s="38"/>
      <c r="W156" s="38"/>
      <c r="X156" s="38"/>
    </row>
    <row r="157" spans="1:24">
      <c r="A157" s="20">
        <v>41106</v>
      </c>
      <c r="B157" s="19">
        <v>72.919998000000007</v>
      </c>
      <c r="C157" s="19">
        <v>73.180000000000007</v>
      </c>
      <c r="D157" s="19">
        <v>72.580001999999993</v>
      </c>
      <c r="E157" s="19">
        <v>72.980002999999996</v>
      </c>
      <c r="F157" s="19">
        <v>8080600</v>
      </c>
      <c r="G157" s="19">
        <v>64.987675999999993</v>
      </c>
      <c r="H157" s="38">
        <f t="shared" si="8"/>
        <v>-2.7366791525690022E-3</v>
      </c>
      <c r="I157" s="30">
        <f t="shared" si="6"/>
        <v>2.7366791525690022E-3</v>
      </c>
      <c r="S157" s="38">
        <v>2091.4799800000001</v>
      </c>
      <c r="T157" s="30">
        <f t="shared" si="7"/>
        <v>-5.2075629179119901E-3</v>
      </c>
      <c r="U157" s="38"/>
      <c r="V157" s="38"/>
      <c r="W157" s="38"/>
      <c r="X157" s="38"/>
    </row>
    <row r="158" spans="1:24">
      <c r="A158" s="20">
        <v>41107</v>
      </c>
      <c r="B158" s="19">
        <v>72.900002000000001</v>
      </c>
      <c r="C158" s="19">
        <v>73.099997999999999</v>
      </c>
      <c r="D158" s="19">
        <v>72.309997999999993</v>
      </c>
      <c r="E158" s="19">
        <v>73.099997999999999</v>
      </c>
      <c r="F158" s="19">
        <v>12176300</v>
      </c>
      <c r="G158" s="19">
        <v>65.094530000000006</v>
      </c>
      <c r="H158" s="38">
        <f t="shared" si="8"/>
        <v>1.6428691874034393E-3</v>
      </c>
      <c r="I158" s="30">
        <f t="shared" si="6"/>
        <v>-1.6428691874034393E-3</v>
      </c>
      <c r="S158" s="38">
        <v>2102.3999020000001</v>
      </c>
      <c r="T158" s="30">
        <f t="shared" si="7"/>
        <v>7.6125480391681512E-4</v>
      </c>
      <c r="U158" s="38"/>
      <c r="V158" s="38"/>
      <c r="W158" s="38"/>
      <c r="X158" s="38"/>
    </row>
    <row r="159" spans="1:24">
      <c r="A159" s="20">
        <v>41108</v>
      </c>
      <c r="B159" s="19">
        <v>72.889999000000003</v>
      </c>
      <c r="C159" s="19">
        <v>73.459998999999996</v>
      </c>
      <c r="D159" s="19">
        <v>72.720000999999996</v>
      </c>
      <c r="E159" s="19">
        <v>72.849997999999999</v>
      </c>
      <c r="F159" s="19">
        <v>9495100</v>
      </c>
      <c r="G159" s="19">
        <v>64.871908000000005</v>
      </c>
      <c r="H159" s="38">
        <f t="shared" si="8"/>
        <v>-3.4258416427712574E-3</v>
      </c>
      <c r="I159" s="30">
        <f t="shared" si="6"/>
        <v>3.4258416427712574E-3</v>
      </c>
      <c r="S159" s="38">
        <v>2100.8000489999999</v>
      </c>
      <c r="T159" s="30">
        <f t="shared" si="7"/>
        <v>3.0797379324564098E-3</v>
      </c>
      <c r="U159" s="38"/>
      <c r="V159" s="38"/>
      <c r="W159" s="38"/>
      <c r="X159" s="38"/>
    </row>
    <row r="160" spans="1:24">
      <c r="A160" s="20">
        <v>41109</v>
      </c>
      <c r="B160" s="19">
        <v>72.849997999999999</v>
      </c>
      <c r="C160" s="19">
        <v>72.860000999999997</v>
      </c>
      <c r="D160" s="19">
        <v>70.230002999999996</v>
      </c>
      <c r="E160" s="19">
        <v>71.529999000000004</v>
      </c>
      <c r="F160" s="19">
        <v>16878000</v>
      </c>
      <c r="G160" s="19">
        <v>63.696466999999998</v>
      </c>
      <c r="H160" s="38">
        <f t="shared" si="8"/>
        <v>-1.8285581532254451E-2</v>
      </c>
      <c r="I160" s="30">
        <f t="shared" si="6"/>
        <v>1.8285581532254451E-2</v>
      </c>
      <c r="S160" s="38">
        <v>2094.3400879999999</v>
      </c>
      <c r="T160" s="30">
        <f t="shared" si="7"/>
        <v>6.5197258913036061E-3</v>
      </c>
      <c r="U160" s="38"/>
      <c r="V160" s="38"/>
      <c r="W160" s="38"/>
      <c r="X160" s="38"/>
    </row>
    <row r="161" spans="1:24">
      <c r="A161" s="20">
        <v>41110</v>
      </c>
      <c r="B161" s="19">
        <v>71.459998999999996</v>
      </c>
      <c r="C161" s="19">
        <v>72.489998</v>
      </c>
      <c r="D161" s="19">
        <v>71.309997999999993</v>
      </c>
      <c r="E161" s="19">
        <v>72.25</v>
      </c>
      <c r="F161" s="19">
        <v>11052000</v>
      </c>
      <c r="G161" s="19">
        <v>64.337618000000006</v>
      </c>
      <c r="H161" s="38">
        <f t="shared" si="8"/>
        <v>1.0015401123632568E-2</v>
      </c>
      <c r="I161" s="30">
        <f t="shared" si="6"/>
        <v>-1.0015401123632568E-2</v>
      </c>
      <c r="S161" s="38">
        <v>2080.7299800000001</v>
      </c>
      <c r="T161" s="30">
        <f t="shared" si="7"/>
        <v>-9.8476965888961271E-4</v>
      </c>
      <c r="U161" s="38"/>
      <c r="V161" s="38"/>
      <c r="W161" s="38"/>
      <c r="X161" s="38"/>
    </row>
    <row r="162" spans="1:24">
      <c r="A162" s="20">
        <v>41113</v>
      </c>
      <c r="B162" s="19">
        <v>71.620002999999997</v>
      </c>
      <c r="C162" s="19">
        <v>71.989998</v>
      </c>
      <c r="D162" s="19">
        <v>71.260002</v>
      </c>
      <c r="E162" s="19">
        <v>71.849997999999999</v>
      </c>
      <c r="F162" s="19">
        <v>6656500</v>
      </c>
      <c r="G162" s="19">
        <v>63.981422000000002</v>
      </c>
      <c r="H162" s="38">
        <f t="shared" si="8"/>
        <v>-5.5517390853801448E-3</v>
      </c>
      <c r="I162" s="30">
        <f t="shared" si="6"/>
        <v>5.5517390853801448E-3</v>
      </c>
      <c r="S162" s="38">
        <v>2082.780029</v>
      </c>
      <c r="T162" s="30">
        <f t="shared" si="7"/>
        <v>1.7291222756818405E-4</v>
      </c>
      <c r="U162" s="38"/>
      <c r="V162" s="38"/>
      <c r="W162" s="38"/>
      <c r="X162" s="38"/>
    </row>
    <row r="163" spans="1:24">
      <c r="A163" s="20">
        <v>41114</v>
      </c>
      <c r="B163" s="19">
        <v>71.680000000000007</v>
      </c>
      <c r="C163" s="19">
        <v>72.239998</v>
      </c>
      <c r="D163" s="19">
        <v>71.449996999999996</v>
      </c>
      <c r="E163" s="19">
        <v>72.139999000000003</v>
      </c>
      <c r="F163" s="19">
        <v>7475700</v>
      </c>
      <c r="G163" s="19">
        <v>64.239664000000005</v>
      </c>
      <c r="H163" s="38">
        <f t="shared" si="8"/>
        <v>4.0280792688607014E-3</v>
      </c>
      <c r="I163" s="30">
        <f t="shared" si="6"/>
        <v>-4.0280792688607014E-3</v>
      </c>
      <c r="S163" s="38">
        <v>2082.419922</v>
      </c>
      <c r="T163" s="30">
        <f t="shared" si="7"/>
        <v>9.9900696845903383E-3</v>
      </c>
      <c r="U163" s="38"/>
      <c r="V163" s="38"/>
      <c r="W163" s="38"/>
      <c r="X163" s="38"/>
    </row>
    <row r="164" spans="1:24">
      <c r="A164" s="20">
        <v>41115</v>
      </c>
      <c r="B164" s="19">
        <v>72.260002</v>
      </c>
      <c r="C164" s="19">
        <v>72.459998999999996</v>
      </c>
      <c r="D164" s="19">
        <v>71.870002999999997</v>
      </c>
      <c r="E164" s="19">
        <v>72.080001999999993</v>
      </c>
      <c r="F164" s="19">
        <v>6981900</v>
      </c>
      <c r="G164" s="19">
        <v>64.186237000000006</v>
      </c>
      <c r="H164" s="38">
        <f t="shared" si="8"/>
        <v>-8.3202847192274921E-4</v>
      </c>
      <c r="I164" s="30">
        <f t="shared" si="6"/>
        <v>8.3202847192274921E-4</v>
      </c>
      <c r="S164" s="38">
        <v>2061.719971</v>
      </c>
      <c r="T164" s="30">
        <f t="shared" si="7"/>
        <v>9.6157541401615809E-3</v>
      </c>
      <c r="U164" s="38"/>
      <c r="V164" s="38"/>
      <c r="W164" s="38"/>
      <c r="X164" s="38"/>
    </row>
    <row r="165" spans="1:24">
      <c r="A165" s="20">
        <v>41116</v>
      </c>
      <c r="B165" s="19">
        <v>72.699996999999996</v>
      </c>
      <c r="C165" s="19">
        <v>73.949996999999996</v>
      </c>
      <c r="D165" s="19">
        <v>72.690002000000007</v>
      </c>
      <c r="E165" s="19">
        <v>73.669998000000007</v>
      </c>
      <c r="F165" s="19">
        <v>8192400</v>
      </c>
      <c r="G165" s="19">
        <v>65.602107000000004</v>
      </c>
      <c r="H165" s="38">
        <f t="shared" si="8"/>
        <v>2.1819003569828865E-2</v>
      </c>
      <c r="I165" s="30">
        <f t="shared" si="6"/>
        <v>-2.1819003569828865E-2</v>
      </c>
      <c r="S165" s="38">
        <v>2041.98999</v>
      </c>
      <c r="T165" s="30">
        <f t="shared" si="7"/>
        <v>-2.7435462066001262E-3</v>
      </c>
      <c r="U165" s="38"/>
      <c r="V165" s="38"/>
      <c r="W165" s="38"/>
      <c r="X165" s="38"/>
    </row>
    <row r="166" spans="1:24">
      <c r="A166" s="20">
        <v>41117</v>
      </c>
      <c r="B166" s="19">
        <v>73.839995999999999</v>
      </c>
      <c r="C166" s="19">
        <v>74.800003000000004</v>
      </c>
      <c r="D166" s="19">
        <v>73.790001000000004</v>
      </c>
      <c r="E166" s="19">
        <v>74.519997000000004</v>
      </c>
      <c r="F166" s="19">
        <v>10861500</v>
      </c>
      <c r="G166" s="19">
        <v>66.359018000000006</v>
      </c>
      <c r="H166" s="38">
        <f t="shared" si="8"/>
        <v>1.1471852804942676E-2</v>
      </c>
      <c r="I166" s="30">
        <f t="shared" si="6"/>
        <v>-1.1471852804942676E-2</v>
      </c>
      <c r="S166" s="38">
        <v>2047.599976</v>
      </c>
      <c r="T166" s="30">
        <f t="shared" si="7"/>
        <v>2.7827028948345474E-3</v>
      </c>
      <c r="U166" s="38"/>
      <c r="V166" s="38"/>
      <c r="W166" s="38"/>
      <c r="X166" s="38"/>
    </row>
    <row r="167" spans="1:24">
      <c r="A167" s="20">
        <v>41120</v>
      </c>
      <c r="B167" s="19">
        <v>74.459998999999996</v>
      </c>
      <c r="C167" s="19">
        <v>75.239998</v>
      </c>
      <c r="D167" s="19">
        <v>74.449996999999996</v>
      </c>
      <c r="E167" s="19">
        <v>74.980002999999996</v>
      </c>
      <c r="F167" s="19">
        <v>9145600</v>
      </c>
      <c r="G167" s="19">
        <v>66.768647999999999</v>
      </c>
      <c r="H167" s="38">
        <f t="shared" si="8"/>
        <v>6.1539619084999908E-3</v>
      </c>
      <c r="I167" s="30">
        <f t="shared" si="6"/>
        <v>-6.1539619084999908E-3</v>
      </c>
      <c r="S167" s="38">
        <v>2041.910034</v>
      </c>
      <c r="T167" s="30">
        <f t="shared" si="7"/>
        <v>-1.2048074005081098E-2</v>
      </c>
      <c r="U167" s="38"/>
      <c r="V167" s="38"/>
      <c r="W167" s="38"/>
      <c r="X167" s="38"/>
    </row>
    <row r="168" spans="1:24">
      <c r="A168" s="20">
        <v>41121</v>
      </c>
      <c r="B168" s="19">
        <v>74.760002</v>
      </c>
      <c r="C168" s="19">
        <v>74.980002999999996</v>
      </c>
      <c r="D168" s="19">
        <v>74.430000000000007</v>
      </c>
      <c r="E168" s="19">
        <v>74.430000000000007</v>
      </c>
      <c r="F168" s="19">
        <v>8322900</v>
      </c>
      <c r="G168" s="19">
        <v>66.278878000000006</v>
      </c>
      <c r="H168" s="38">
        <f t="shared" si="8"/>
        <v>-7.3623648185093486E-3</v>
      </c>
      <c r="I168" s="30">
        <f t="shared" si="6"/>
        <v>7.3623648185093486E-3</v>
      </c>
      <c r="S168" s="38">
        <v>2066.6599120000001</v>
      </c>
      <c r="T168" s="30">
        <f t="shared" si="7"/>
        <v>1.0452797852349736E-2</v>
      </c>
      <c r="U168" s="38"/>
      <c r="V168" s="38"/>
      <c r="W168" s="38"/>
      <c r="X168" s="38"/>
    </row>
    <row r="169" spans="1:24">
      <c r="A169" s="20">
        <v>41122</v>
      </c>
      <c r="B169" s="19">
        <v>74.699996999999996</v>
      </c>
      <c r="C169" s="19">
        <v>74.790001000000004</v>
      </c>
      <c r="D169" s="19">
        <v>73.419998000000007</v>
      </c>
      <c r="E169" s="19">
        <v>73.620002999999997</v>
      </c>
      <c r="F169" s="19">
        <v>9699000</v>
      </c>
      <c r="G169" s="19">
        <v>65.557586000000001</v>
      </c>
      <c r="H169" s="38">
        <f t="shared" si="8"/>
        <v>-1.0942332266362934E-2</v>
      </c>
      <c r="I169" s="30">
        <f t="shared" si="6"/>
        <v>1.0942332266362934E-2</v>
      </c>
      <c r="S169" s="38">
        <v>2045.170044</v>
      </c>
      <c r="T169" s="30">
        <f t="shared" si="7"/>
        <v>-1.019629847580408E-2</v>
      </c>
      <c r="U169" s="38"/>
      <c r="V169" s="38"/>
      <c r="W169" s="38"/>
      <c r="X169" s="38"/>
    </row>
    <row r="170" spans="1:24">
      <c r="A170" s="20">
        <v>41123</v>
      </c>
      <c r="B170" s="19">
        <v>73.050003000000004</v>
      </c>
      <c r="C170" s="19">
        <v>74.160004000000001</v>
      </c>
      <c r="D170" s="19">
        <v>72.940002000000007</v>
      </c>
      <c r="E170" s="19">
        <v>74.050003000000004</v>
      </c>
      <c r="F170" s="19">
        <v>8093000</v>
      </c>
      <c r="G170" s="19">
        <v>65.940495999999996</v>
      </c>
      <c r="H170" s="38">
        <f t="shared" si="8"/>
        <v>5.8238276397305057E-3</v>
      </c>
      <c r="I170" s="30">
        <f t="shared" si="6"/>
        <v>-5.8238276397305057E-3</v>
      </c>
      <c r="S170" s="38">
        <v>2066.1298830000001</v>
      </c>
      <c r="T170" s="30">
        <f t="shared" si="7"/>
        <v>-3.2134798118797336E-3</v>
      </c>
      <c r="U170" s="38"/>
      <c r="V170" s="38"/>
      <c r="W170" s="38"/>
      <c r="X170" s="38"/>
    </row>
    <row r="171" spans="1:24">
      <c r="A171" s="20">
        <v>41124</v>
      </c>
      <c r="B171" s="19">
        <v>74.739998</v>
      </c>
      <c r="C171" s="19">
        <v>74.959998999999996</v>
      </c>
      <c r="D171" s="19">
        <v>74.25</v>
      </c>
      <c r="E171" s="19">
        <v>74.550003000000004</v>
      </c>
      <c r="F171" s="19">
        <v>8740000</v>
      </c>
      <c r="G171" s="19">
        <v>66.385739000000001</v>
      </c>
      <c r="H171" s="38">
        <f t="shared" si="8"/>
        <v>6.7294997137609452E-3</v>
      </c>
      <c r="I171" s="30">
        <f t="shared" si="6"/>
        <v>-6.7294997137609452E-3</v>
      </c>
      <c r="S171" s="38">
        <v>2072.780029</v>
      </c>
      <c r="T171" s="30">
        <f t="shared" si="7"/>
        <v>6.310959037162926E-3</v>
      </c>
      <c r="U171" s="38"/>
      <c r="V171" s="38"/>
      <c r="W171" s="38"/>
      <c r="X171" s="38"/>
    </row>
    <row r="172" spans="1:24">
      <c r="A172" s="20">
        <v>41127</v>
      </c>
      <c r="B172" s="19">
        <v>74.919998000000007</v>
      </c>
      <c r="C172" s="19">
        <v>74.919998000000007</v>
      </c>
      <c r="D172" s="19">
        <v>74.279999000000004</v>
      </c>
      <c r="E172" s="19">
        <v>74.279999000000004</v>
      </c>
      <c r="F172" s="19">
        <v>6117500</v>
      </c>
      <c r="G172" s="19">
        <v>66.145303999999996</v>
      </c>
      <c r="H172" s="38">
        <f t="shared" si="8"/>
        <v>-3.62836145154785E-3</v>
      </c>
      <c r="I172" s="30">
        <f t="shared" si="6"/>
        <v>3.62836145154785E-3</v>
      </c>
      <c r="S172" s="38">
        <v>2059.73999</v>
      </c>
      <c r="T172" s="30">
        <f t="shared" si="7"/>
        <v>-2.0418423901345938E-3</v>
      </c>
      <c r="U172" s="38"/>
      <c r="V172" s="38"/>
      <c r="W172" s="38"/>
      <c r="X172" s="38"/>
    </row>
    <row r="173" spans="1:24">
      <c r="A173" s="20">
        <v>41128</v>
      </c>
      <c r="B173" s="19">
        <v>74.410004000000001</v>
      </c>
      <c r="C173" s="19">
        <v>74.599997999999999</v>
      </c>
      <c r="D173" s="19">
        <v>73.970000999999996</v>
      </c>
      <c r="E173" s="19">
        <v>73.989998</v>
      </c>
      <c r="F173" s="19">
        <v>7614500</v>
      </c>
      <c r="G173" s="19">
        <v>65.887062</v>
      </c>
      <c r="H173" s="38">
        <f t="shared" si="8"/>
        <v>-3.9118034029009636E-3</v>
      </c>
      <c r="I173" s="30">
        <f t="shared" si="6"/>
        <v>3.9118034029009636E-3</v>
      </c>
      <c r="S173" s="38">
        <v>2063.9499510000001</v>
      </c>
      <c r="T173" s="30">
        <f t="shared" si="7"/>
        <v>4.3408797962407337E-3</v>
      </c>
      <c r="U173" s="38"/>
      <c r="V173" s="38"/>
      <c r="W173" s="38"/>
      <c r="X173" s="38"/>
    </row>
    <row r="174" spans="1:24">
      <c r="A174" s="20">
        <v>41129</v>
      </c>
      <c r="B174" s="19">
        <v>73.650002000000001</v>
      </c>
      <c r="C174" s="19">
        <v>74.510002</v>
      </c>
      <c r="D174" s="19">
        <v>73.430000000000007</v>
      </c>
      <c r="E174" s="19">
        <v>74.309997999999993</v>
      </c>
      <c r="F174" s="19">
        <v>6578300</v>
      </c>
      <c r="G174" s="19">
        <v>66.529888999999997</v>
      </c>
      <c r="H174" s="38">
        <f t="shared" si="8"/>
        <v>9.709210867848074E-3</v>
      </c>
      <c r="I174" s="30">
        <f t="shared" si="6"/>
        <v>-9.709210867848074E-3</v>
      </c>
      <c r="S174" s="38">
        <v>2055.01001</v>
      </c>
      <c r="T174" s="30">
        <f t="shared" si="7"/>
        <v>8.7780120839133745E-3</v>
      </c>
      <c r="U174" s="38"/>
      <c r="V174" s="38"/>
      <c r="W174" s="38"/>
      <c r="X174" s="38"/>
    </row>
    <row r="175" spans="1:24">
      <c r="A175" s="20">
        <v>41130</v>
      </c>
      <c r="B175" s="19">
        <v>74.279999000000004</v>
      </c>
      <c r="C175" s="19">
        <v>74.519997000000004</v>
      </c>
      <c r="D175" s="19">
        <v>73.760002</v>
      </c>
      <c r="E175" s="19">
        <v>73.849997999999999</v>
      </c>
      <c r="F175" s="19">
        <v>5284700</v>
      </c>
      <c r="G175" s="19">
        <v>66.118050999999994</v>
      </c>
      <c r="H175" s="38">
        <f t="shared" si="8"/>
        <v>-6.2095095227800851E-3</v>
      </c>
      <c r="I175" s="30">
        <f t="shared" si="6"/>
        <v>6.2095095227800851E-3</v>
      </c>
      <c r="S175" s="38">
        <v>2037.0500489999999</v>
      </c>
      <c r="T175" s="30">
        <f t="shared" si="7"/>
        <v>5.4510717198609884E-4</v>
      </c>
      <c r="U175" s="38"/>
      <c r="V175" s="38"/>
      <c r="W175" s="38"/>
      <c r="X175" s="38"/>
    </row>
    <row r="176" spans="1:24">
      <c r="A176" s="20">
        <v>41131</v>
      </c>
      <c r="B176" s="19">
        <v>73.849997999999999</v>
      </c>
      <c r="C176" s="19">
        <v>74.25</v>
      </c>
      <c r="D176" s="19">
        <v>73.430000000000007</v>
      </c>
      <c r="E176" s="19">
        <v>73.680000000000007</v>
      </c>
      <c r="F176" s="19">
        <v>5644200</v>
      </c>
      <c r="G176" s="19">
        <v>65.965851000000001</v>
      </c>
      <c r="H176" s="38">
        <f t="shared" si="8"/>
        <v>-2.3045967761200401E-3</v>
      </c>
      <c r="I176" s="30">
        <f t="shared" si="6"/>
        <v>2.3045967761200401E-3</v>
      </c>
      <c r="S176" s="38">
        <v>2035.9399410000001</v>
      </c>
      <c r="T176" s="30">
        <f t="shared" si="7"/>
        <v>-3.7814200960276936E-4</v>
      </c>
      <c r="U176" s="38"/>
      <c r="V176" s="38"/>
      <c r="W176" s="38"/>
      <c r="X176" s="38"/>
    </row>
    <row r="177" spans="1:24">
      <c r="A177" s="20">
        <v>41134</v>
      </c>
      <c r="B177" s="19">
        <v>73.410004000000001</v>
      </c>
      <c r="C177" s="19">
        <v>73.690002000000007</v>
      </c>
      <c r="D177" s="19">
        <v>73.180000000000007</v>
      </c>
      <c r="E177" s="19">
        <v>73.400002000000001</v>
      </c>
      <c r="F177" s="19">
        <v>6301000</v>
      </c>
      <c r="G177" s="19">
        <v>65.715168000000006</v>
      </c>
      <c r="H177" s="38">
        <f t="shared" si="8"/>
        <v>-3.8074326085877062E-3</v>
      </c>
      <c r="I177" s="30">
        <f t="shared" si="6"/>
        <v>3.8074326085877062E-3</v>
      </c>
      <c r="S177" s="38">
        <v>2036.709961</v>
      </c>
      <c r="T177" s="30">
        <f t="shared" si="7"/>
        <v>-6.4065095838299205E-3</v>
      </c>
      <c r="U177" s="38"/>
      <c r="V177" s="38"/>
      <c r="W177" s="38"/>
      <c r="X177" s="38"/>
    </row>
    <row r="178" spans="1:24">
      <c r="A178" s="20">
        <v>41135</v>
      </c>
      <c r="B178" s="19">
        <v>73.839995999999999</v>
      </c>
      <c r="C178" s="19">
        <v>74.269997000000004</v>
      </c>
      <c r="D178" s="19">
        <v>73.569999999999993</v>
      </c>
      <c r="E178" s="19">
        <v>74.010002</v>
      </c>
      <c r="F178" s="19">
        <v>7242000</v>
      </c>
      <c r="G178" s="19">
        <v>66.261302999999998</v>
      </c>
      <c r="H178" s="38">
        <f t="shared" si="8"/>
        <v>8.2762952099751288E-3</v>
      </c>
      <c r="I178" s="30">
        <f t="shared" si="6"/>
        <v>-8.2762952099751288E-3</v>
      </c>
      <c r="S178" s="38">
        <v>2049.8000489999999</v>
      </c>
      <c r="T178" s="30">
        <f t="shared" si="7"/>
        <v>-8.7777298047479432E-4</v>
      </c>
      <c r="U178" s="38"/>
      <c r="V178" s="38"/>
      <c r="W178" s="38"/>
      <c r="X178" s="38"/>
    </row>
    <row r="179" spans="1:24">
      <c r="A179" s="20">
        <v>41136</v>
      </c>
      <c r="B179" s="19">
        <v>73.910004000000001</v>
      </c>
      <c r="C179" s="19">
        <v>74.519997000000004</v>
      </c>
      <c r="D179" s="19">
        <v>73.819999999999993</v>
      </c>
      <c r="E179" s="19">
        <v>74.449996999999996</v>
      </c>
      <c r="F179" s="19">
        <v>7774400</v>
      </c>
      <c r="G179" s="19">
        <v>66.655231000000001</v>
      </c>
      <c r="H179" s="38">
        <f t="shared" si="8"/>
        <v>5.9274665314862605E-3</v>
      </c>
      <c r="I179" s="30">
        <f t="shared" si="6"/>
        <v>-5.9274665314862605E-3</v>
      </c>
      <c r="S179" s="38">
        <v>2051.6000979999999</v>
      </c>
      <c r="T179" s="30">
        <f t="shared" si="7"/>
        <v>9.8509213283250836E-4</v>
      </c>
      <c r="U179" s="38"/>
      <c r="V179" s="38"/>
      <c r="W179" s="38"/>
      <c r="X179" s="38"/>
    </row>
    <row r="180" spans="1:24">
      <c r="A180" s="20">
        <v>41137</v>
      </c>
      <c r="B180" s="19">
        <v>72.580001999999993</v>
      </c>
      <c r="C180" s="19">
        <v>72.75</v>
      </c>
      <c r="D180" s="19">
        <v>71.779999000000004</v>
      </c>
      <c r="E180" s="19">
        <v>72.150002000000001</v>
      </c>
      <c r="F180" s="19">
        <v>17813200</v>
      </c>
      <c r="G180" s="19">
        <v>64.596040000000002</v>
      </c>
      <c r="H180" s="38">
        <f t="shared" si="8"/>
        <v>-3.1380419566098376E-2</v>
      </c>
      <c r="I180" s="30">
        <f t="shared" si="6"/>
        <v>3.1380419566098376E-2</v>
      </c>
      <c r="S180" s="38">
        <v>2049.580078</v>
      </c>
      <c r="T180" s="30">
        <f t="shared" si="7"/>
        <v>4.3959671019814534E-3</v>
      </c>
      <c r="U180" s="38"/>
      <c r="V180" s="38"/>
      <c r="W180" s="38"/>
      <c r="X180" s="38"/>
    </row>
    <row r="181" spans="1:24">
      <c r="A181" s="20">
        <v>41138</v>
      </c>
      <c r="B181" s="19">
        <v>72.410004000000001</v>
      </c>
      <c r="C181" s="19">
        <v>72.690002000000007</v>
      </c>
      <c r="D181" s="19">
        <v>71.839995999999999</v>
      </c>
      <c r="E181" s="19">
        <v>71.989998</v>
      </c>
      <c r="F181" s="19">
        <v>9734900</v>
      </c>
      <c r="G181" s="19">
        <v>64.452788999999996</v>
      </c>
      <c r="H181" s="38">
        <f t="shared" si="8"/>
        <v>-2.2201062954057644E-3</v>
      </c>
      <c r="I181" s="30">
        <f t="shared" si="6"/>
        <v>2.2201062954057644E-3</v>
      </c>
      <c r="S181" s="38">
        <v>2040.589966</v>
      </c>
      <c r="T181" s="30">
        <f t="shared" si="7"/>
        <v>6.5735830102084192E-3</v>
      </c>
      <c r="U181" s="38"/>
      <c r="V181" s="38"/>
      <c r="W181" s="38"/>
      <c r="X181" s="38"/>
    </row>
    <row r="182" spans="1:24">
      <c r="A182" s="20">
        <v>41141</v>
      </c>
      <c r="B182" s="19">
        <v>72.010002</v>
      </c>
      <c r="C182" s="19">
        <v>72.410004000000001</v>
      </c>
      <c r="D182" s="19">
        <v>71.660004000000001</v>
      </c>
      <c r="E182" s="19">
        <v>72.300003000000004</v>
      </c>
      <c r="F182" s="19">
        <v>5548700</v>
      </c>
      <c r="G182" s="19">
        <v>64.730337000000006</v>
      </c>
      <c r="H182" s="38">
        <f t="shared" si="8"/>
        <v>4.2969764805643358E-3</v>
      </c>
      <c r="I182" s="30">
        <f t="shared" si="6"/>
        <v>-4.2969764805643358E-3</v>
      </c>
      <c r="S182" s="38">
        <v>2027.219971</v>
      </c>
      <c r="T182" s="30">
        <f t="shared" si="7"/>
        <v>5.584727884835018E-3</v>
      </c>
      <c r="U182" s="38"/>
      <c r="V182" s="38"/>
      <c r="W182" s="38"/>
      <c r="X182" s="38"/>
    </row>
    <row r="183" spans="1:24">
      <c r="A183" s="20">
        <v>41142</v>
      </c>
      <c r="B183" s="19">
        <v>72.300003000000004</v>
      </c>
      <c r="C183" s="19">
        <v>72.339995999999999</v>
      </c>
      <c r="D183" s="19">
        <v>71.430000000000007</v>
      </c>
      <c r="E183" s="19">
        <v>71.430000000000007</v>
      </c>
      <c r="F183" s="19">
        <v>7634200</v>
      </c>
      <c r="G183" s="19">
        <v>63.951422000000001</v>
      </c>
      <c r="H183" s="38">
        <f t="shared" si="8"/>
        <v>-1.2106214885573454E-2</v>
      </c>
      <c r="I183" s="30">
        <f t="shared" si="6"/>
        <v>1.2106214885573454E-2</v>
      </c>
      <c r="S183" s="38">
        <v>2015.9300539999999</v>
      </c>
      <c r="T183" s="30">
        <f t="shared" si="7"/>
        <v>-1.8386309650007115E-3</v>
      </c>
      <c r="U183" s="38"/>
      <c r="V183" s="38"/>
      <c r="W183" s="38"/>
      <c r="X183" s="38"/>
    </row>
    <row r="184" spans="1:24">
      <c r="A184" s="20">
        <v>41143</v>
      </c>
      <c r="B184" s="19">
        <v>71.349997999999999</v>
      </c>
      <c r="C184" s="19">
        <v>71.849997999999999</v>
      </c>
      <c r="D184" s="19">
        <v>71.349997999999999</v>
      </c>
      <c r="E184" s="19">
        <v>71.769997000000004</v>
      </c>
      <c r="F184" s="19">
        <v>6661000</v>
      </c>
      <c r="G184" s="19">
        <v>64.255820999999997</v>
      </c>
      <c r="H184" s="38">
        <f t="shared" si="8"/>
        <v>4.7485549936543501E-3</v>
      </c>
      <c r="I184" s="30">
        <f t="shared" si="6"/>
        <v>-4.7485549936543501E-3</v>
      </c>
      <c r="S184" s="38">
        <v>2019.6400149999999</v>
      </c>
      <c r="T184" s="30">
        <f t="shared" si="7"/>
        <v>-1.261768241643932E-3</v>
      </c>
      <c r="U184" s="38"/>
      <c r="V184" s="38"/>
      <c r="W184" s="38"/>
      <c r="X184" s="38"/>
    </row>
    <row r="185" spans="1:24">
      <c r="A185" s="20">
        <v>41144</v>
      </c>
      <c r="B185" s="19">
        <v>71.800003000000004</v>
      </c>
      <c r="C185" s="19">
        <v>71.940002000000007</v>
      </c>
      <c r="D185" s="19">
        <v>71.400002000000001</v>
      </c>
      <c r="E185" s="19">
        <v>71.559997999999993</v>
      </c>
      <c r="F185" s="19">
        <v>6005100</v>
      </c>
      <c r="G185" s="19">
        <v>64.067808999999997</v>
      </c>
      <c r="H185" s="38">
        <f t="shared" si="8"/>
        <v>-2.9302807991188062E-3</v>
      </c>
      <c r="I185" s="30">
        <f t="shared" si="6"/>
        <v>2.9302807991188062E-3</v>
      </c>
      <c r="S185" s="38">
        <v>2022.1899410000001</v>
      </c>
      <c r="T185" s="30">
        <f t="shared" si="7"/>
        <v>1.6262545533244185E-2</v>
      </c>
      <c r="U185" s="38"/>
      <c r="V185" s="38"/>
      <c r="W185" s="38"/>
      <c r="X185" s="38"/>
    </row>
    <row r="186" spans="1:24">
      <c r="A186" s="20">
        <v>41145</v>
      </c>
      <c r="B186" s="19">
        <v>71.389999000000003</v>
      </c>
      <c r="C186" s="19">
        <v>72.199996999999996</v>
      </c>
      <c r="D186" s="19">
        <v>71.349997999999999</v>
      </c>
      <c r="E186" s="19">
        <v>72.110000999999997</v>
      </c>
      <c r="F186" s="19">
        <v>5190100</v>
      </c>
      <c r="G186" s="19">
        <v>64.560227999999995</v>
      </c>
      <c r="H186" s="38">
        <f t="shared" si="8"/>
        <v>7.656517459831565E-3</v>
      </c>
      <c r="I186" s="30">
        <f t="shared" si="6"/>
        <v>-7.656517459831565E-3</v>
      </c>
      <c r="S186" s="38">
        <v>1989.5699460000001</v>
      </c>
      <c r="T186" s="30">
        <f t="shared" si="7"/>
        <v>1.557925340134523E-4</v>
      </c>
      <c r="U186" s="38"/>
      <c r="V186" s="38"/>
      <c r="W186" s="38"/>
      <c r="X186" s="38"/>
    </row>
    <row r="187" spans="1:24">
      <c r="A187" s="20">
        <v>41148</v>
      </c>
      <c r="B187" s="19">
        <v>72.169998000000007</v>
      </c>
      <c r="C187" s="19">
        <v>72.790001000000004</v>
      </c>
      <c r="D187" s="19">
        <v>72.069999999999993</v>
      </c>
      <c r="E187" s="19">
        <v>72.5</v>
      </c>
      <c r="F187" s="19">
        <v>5766900</v>
      </c>
      <c r="G187" s="19">
        <v>64.909395000000004</v>
      </c>
      <c r="H187" s="38">
        <f t="shared" si="8"/>
        <v>5.3938188502193184E-3</v>
      </c>
      <c r="I187" s="30">
        <f t="shared" si="6"/>
        <v>-5.3938188502193184E-3</v>
      </c>
      <c r="S187" s="38">
        <v>1989.26001</v>
      </c>
      <c r="T187" s="30">
        <f t="shared" si="7"/>
        <v>5.0396727822188481E-3</v>
      </c>
      <c r="U187" s="38"/>
      <c r="V187" s="38"/>
      <c r="W187" s="38"/>
      <c r="X187" s="38"/>
    </row>
    <row r="188" spans="1:24">
      <c r="A188" s="20">
        <v>41149</v>
      </c>
      <c r="B188" s="19">
        <v>72.180000000000007</v>
      </c>
      <c r="C188" s="19">
        <v>72.709998999999996</v>
      </c>
      <c r="D188" s="19">
        <v>72.160004000000001</v>
      </c>
      <c r="E188" s="19">
        <v>72.410004000000001</v>
      </c>
      <c r="F188" s="19">
        <v>4822700</v>
      </c>
      <c r="G188" s="19">
        <v>64.828821000000005</v>
      </c>
      <c r="H188" s="38">
        <f t="shared" si="8"/>
        <v>-1.2421014076412803E-3</v>
      </c>
      <c r="I188" s="30">
        <f t="shared" si="6"/>
        <v>1.2421014076412803E-3</v>
      </c>
      <c r="S188" s="38">
        <v>1979.26001</v>
      </c>
      <c r="T188" s="30">
        <f t="shared" si="7"/>
        <v>-1.1303756054675167E-2</v>
      </c>
      <c r="U188" s="38"/>
      <c r="V188" s="38"/>
      <c r="W188" s="38"/>
      <c r="X188" s="38"/>
    </row>
    <row r="189" spans="1:24">
      <c r="A189" s="20">
        <v>41150</v>
      </c>
      <c r="B189" s="19">
        <v>72.610000999999997</v>
      </c>
      <c r="C189" s="19">
        <v>73.019997000000004</v>
      </c>
      <c r="D189" s="19">
        <v>72.430000000000007</v>
      </c>
      <c r="E189" s="19">
        <v>72.769997000000004</v>
      </c>
      <c r="F189" s="19">
        <v>4230800</v>
      </c>
      <c r="G189" s="19">
        <v>65.151122999999998</v>
      </c>
      <c r="H189" s="38">
        <f t="shared" si="8"/>
        <v>4.9592675707978888E-3</v>
      </c>
      <c r="I189" s="30">
        <f t="shared" si="6"/>
        <v>-4.9592675707978888E-3</v>
      </c>
      <c r="S189" s="38">
        <v>2001.76001</v>
      </c>
      <c r="T189" s="30">
        <f t="shared" si="7"/>
        <v>8.8462303513638313E-4</v>
      </c>
      <c r="U189" s="38"/>
      <c r="V189" s="38"/>
      <c r="W189" s="38"/>
      <c r="X189" s="38"/>
    </row>
    <row r="190" spans="1:24">
      <c r="A190" s="20">
        <v>41151</v>
      </c>
      <c r="B190" s="19">
        <v>72.629997000000003</v>
      </c>
      <c r="C190" s="19">
        <v>72.75</v>
      </c>
      <c r="D190" s="19">
        <v>72.150002000000001</v>
      </c>
      <c r="E190" s="19">
        <v>72.25</v>
      </c>
      <c r="F190" s="19">
        <v>5237200</v>
      </c>
      <c r="G190" s="19">
        <v>64.685569000000001</v>
      </c>
      <c r="H190" s="38">
        <f t="shared" si="8"/>
        <v>-7.1714087609435276E-3</v>
      </c>
      <c r="I190" s="30">
        <f t="shared" si="6"/>
        <v>7.1714087609435276E-3</v>
      </c>
      <c r="S190" s="38">
        <v>1999.98999</v>
      </c>
      <c r="T190" s="30">
        <f t="shared" si="7"/>
        <v>3.300439956470432E-3</v>
      </c>
      <c r="U190" s="38"/>
      <c r="V190" s="38"/>
      <c r="W190" s="38"/>
      <c r="X190" s="38"/>
    </row>
    <row r="191" spans="1:24">
      <c r="A191" s="20">
        <v>41152</v>
      </c>
      <c r="B191" s="19">
        <v>72.589995999999999</v>
      </c>
      <c r="C191" s="19">
        <v>72.949996999999996</v>
      </c>
      <c r="D191" s="19">
        <v>72.360000999999997</v>
      </c>
      <c r="E191" s="19">
        <v>72.599997999999999</v>
      </c>
      <c r="F191" s="19">
        <v>5885100</v>
      </c>
      <c r="G191" s="19">
        <v>64.998924000000002</v>
      </c>
      <c r="H191" s="38">
        <f t="shared" si="8"/>
        <v>4.8325841060642555E-3</v>
      </c>
      <c r="I191" s="30">
        <f t="shared" si="6"/>
        <v>-4.8325841060642555E-3</v>
      </c>
      <c r="S191" s="38">
        <v>1993.400024</v>
      </c>
      <c r="T191" s="30">
        <f t="shared" si="7"/>
        <v>3.4926341991238E-3</v>
      </c>
      <c r="U191" s="38"/>
      <c r="V191" s="38"/>
      <c r="W191" s="38"/>
      <c r="X191" s="38"/>
    </row>
    <row r="192" spans="1:24">
      <c r="A192" s="20">
        <v>41156</v>
      </c>
      <c r="B192" s="19">
        <v>72.769997000000004</v>
      </c>
      <c r="C192" s="19">
        <v>73.839995999999999</v>
      </c>
      <c r="D192" s="19">
        <v>72.569999999999993</v>
      </c>
      <c r="E192" s="19">
        <v>73.510002</v>
      </c>
      <c r="F192" s="19">
        <v>8524100</v>
      </c>
      <c r="G192" s="19">
        <v>65.813652000000005</v>
      </c>
      <c r="H192" s="38">
        <f t="shared" si="8"/>
        <v>1.2456578102033773E-2</v>
      </c>
      <c r="I192" s="30">
        <f t="shared" si="6"/>
        <v>-1.2456578102033773E-2</v>
      </c>
      <c r="S192" s="38">
        <v>1986.4499510000001</v>
      </c>
      <c r="T192" s="30">
        <f t="shared" si="7"/>
        <v>4.0859495652811485E-3</v>
      </c>
      <c r="U192" s="38"/>
      <c r="V192" s="38"/>
      <c r="W192" s="38"/>
      <c r="X192" s="38"/>
    </row>
    <row r="193" spans="1:24">
      <c r="A193" s="20">
        <v>41157</v>
      </c>
      <c r="B193" s="19">
        <v>73.860000999999997</v>
      </c>
      <c r="C193" s="19">
        <v>73.949996999999996</v>
      </c>
      <c r="D193" s="19">
        <v>73.370002999999997</v>
      </c>
      <c r="E193" s="19">
        <v>73.550003000000004</v>
      </c>
      <c r="F193" s="19">
        <v>7964100</v>
      </c>
      <c r="G193" s="19">
        <v>65.849464999999995</v>
      </c>
      <c r="H193" s="38">
        <f t="shared" si="8"/>
        <v>5.4400961634874171E-4</v>
      </c>
      <c r="I193" s="30">
        <f t="shared" si="6"/>
        <v>-5.4400961634874171E-4</v>
      </c>
      <c r="S193" s="38">
        <v>1978.349976</v>
      </c>
      <c r="T193" s="30">
        <f t="shared" si="7"/>
        <v>2.3588385853510946E-2</v>
      </c>
      <c r="U193" s="38"/>
      <c r="V193" s="38"/>
      <c r="W193" s="38"/>
      <c r="X193" s="38"/>
    </row>
    <row r="194" spans="1:24">
      <c r="A194" s="20">
        <v>41158</v>
      </c>
      <c r="B194" s="19">
        <v>73.980002999999996</v>
      </c>
      <c r="C194" s="19">
        <v>74.809997999999993</v>
      </c>
      <c r="D194" s="19">
        <v>73.839995999999999</v>
      </c>
      <c r="E194" s="19">
        <v>74.809997999999993</v>
      </c>
      <c r="F194" s="19">
        <v>6508500</v>
      </c>
      <c r="G194" s="19">
        <v>66.977540000000005</v>
      </c>
      <c r="H194" s="38">
        <f t="shared" si="8"/>
        <v>1.69860356794348E-2</v>
      </c>
      <c r="I194" s="30">
        <f t="shared" si="6"/>
        <v>-1.69860356794348E-2</v>
      </c>
      <c r="S194" s="38">
        <v>1932.2299800000001</v>
      </c>
      <c r="T194" s="30">
        <f t="shared" si="7"/>
        <v>-8.1541314223962831E-3</v>
      </c>
      <c r="U194" s="38"/>
      <c r="V194" s="38"/>
      <c r="W194" s="38"/>
      <c r="X194" s="38"/>
    </row>
    <row r="195" spans="1:24">
      <c r="A195" s="20">
        <v>41159</v>
      </c>
      <c r="B195" s="19">
        <v>74.699996999999996</v>
      </c>
      <c r="C195" s="19">
        <v>74.800003000000004</v>
      </c>
      <c r="D195" s="19">
        <v>73.5</v>
      </c>
      <c r="E195" s="19">
        <v>73.819999999999993</v>
      </c>
      <c r="F195" s="19">
        <v>6621400</v>
      </c>
      <c r="G195" s="19">
        <v>66.091193000000004</v>
      </c>
      <c r="H195" s="38">
        <f t="shared" si="8"/>
        <v>-1.3321838848460735E-2</v>
      </c>
      <c r="I195" s="30">
        <f t="shared" ref="I195:I258" si="9">-H195</f>
        <v>1.3321838848460735E-2</v>
      </c>
      <c r="S195" s="38">
        <v>1948.0500489999999</v>
      </c>
      <c r="T195" s="30">
        <f t="shared" ref="T195:T258" si="10">LN(S195/S196)</f>
        <v>-1.8718651532711654E-3</v>
      </c>
      <c r="U195" s="38"/>
      <c r="V195" s="38"/>
      <c r="W195" s="38"/>
      <c r="X195" s="38"/>
    </row>
    <row r="196" spans="1:24">
      <c r="A196" s="20">
        <v>41162</v>
      </c>
      <c r="B196" s="19">
        <v>73.889999000000003</v>
      </c>
      <c r="C196" s="19">
        <v>74.120002999999997</v>
      </c>
      <c r="D196" s="19">
        <v>73.5</v>
      </c>
      <c r="E196" s="19">
        <v>73.510002</v>
      </c>
      <c r="F196" s="19">
        <v>6500100</v>
      </c>
      <c r="G196" s="19">
        <v>65.813652000000005</v>
      </c>
      <c r="H196" s="38">
        <f t="shared" ref="H196:H259" si="11">LN(G196/G195)</f>
        <v>-4.2082064473226389E-3</v>
      </c>
      <c r="I196" s="30">
        <f t="shared" si="9"/>
        <v>4.2082064473226389E-3</v>
      </c>
      <c r="S196" s="38">
        <v>1951.6999510000001</v>
      </c>
      <c r="T196" s="30">
        <f t="shared" si="10"/>
        <v>1.1284366553322904E-2</v>
      </c>
      <c r="U196" s="38"/>
      <c r="V196" s="38"/>
      <c r="W196" s="38"/>
      <c r="X196" s="38"/>
    </row>
    <row r="197" spans="1:24">
      <c r="A197" s="20">
        <v>41163</v>
      </c>
      <c r="B197" s="19">
        <v>73.720000999999996</v>
      </c>
      <c r="C197" s="19">
        <v>74.419998000000007</v>
      </c>
      <c r="D197" s="19">
        <v>73.550003000000004</v>
      </c>
      <c r="E197" s="19">
        <v>74.059997999999993</v>
      </c>
      <c r="F197" s="19">
        <v>5291400</v>
      </c>
      <c r="G197" s="19">
        <v>66.306064000000006</v>
      </c>
      <c r="H197" s="38">
        <f t="shared" si="11"/>
        <v>7.45406204158404E-3</v>
      </c>
      <c r="I197" s="30">
        <f t="shared" si="9"/>
        <v>-7.45406204158404E-3</v>
      </c>
      <c r="S197" s="38">
        <v>1929.8000489999999</v>
      </c>
      <c r="T197" s="30">
        <f t="shared" si="10"/>
        <v>4.4299598797164323E-3</v>
      </c>
      <c r="U197" s="38"/>
      <c r="V197" s="38"/>
      <c r="W197" s="38"/>
      <c r="X197" s="38"/>
    </row>
    <row r="198" spans="1:24">
      <c r="A198" s="20">
        <v>41164</v>
      </c>
      <c r="B198" s="19">
        <v>74.059997999999993</v>
      </c>
      <c r="C198" s="19">
        <v>74.349997999999999</v>
      </c>
      <c r="D198" s="19">
        <v>73.75</v>
      </c>
      <c r="E198" s="19">
        <v>74.069999999999993</v>
      </c>
      <c r="F198" s="19">
        <v>4297800</v>
      </c>
      <c r="G198" s="19">
        <v>66.315019000000007</v>
      </c>
      <c r="H198" s="38">
        <f t="shared" si="11"/>
        <v>1.3504640153801691E-4</v>
      </c>
      <c r="I198" s="30">
        <f t="shared" si="9"/>
        <v>-1.3504640153801691E-4</v>
      </c>
      <c r="S198" s="38">
        <v>1921.2700199999999</v>
      </c>
      <c r="T198" s="30">
        <f t="shared" si="10"/>
        <v>-1.2532577326809282E-2</v>
      </c>
      <c r="U198" s="38"/>
      <c r="V198" s="38"/>
      <c r="W198" s="38"/>
      <c r="X198" s="38"/>
    </row>
    <row r="199" spans="1:24">
      <c r="A199" s="20">
        <v>41165</v>
      </c>
      <c r="B199" s="19">
        <v>73.949996999999996</v>
      </c>
      <c r="C199" s="19">
        <v>75.190002000000007</v>
      </c>
      <c r="D199" s="19">
        <v>73.949996999999996</v>
      </c>
      <c r="E199" s="19">
        <v>75.139999000000003</v>
      </c>
      <c r="F199" s="19">
        <v>7407400</v>
      </c>
      <c r="G199" s="19">
        <v>67.272992000000002</v>
      </c>
      <c r="H199" s="38">
        <f t="shared" si="11"/>
        <v>1.4342446069614831E-2</v>
      </c>
      <c r="I199" s="30">
        <f t="shared" si="9"/>
        <v>-1.4342446069614831E-2</v>
      </c>
      <c r="S199" s="38">
        <v>1945.5</v>
      </c>
      <c r="T199" s="30">
        <f t="shared" si="10"/>
        <v>1.43507312538776E-2</v>
      </c>
      <c r="U199" s="38"/>
      <c r="V199" s="38"/>
      <c r="W199" s="38"/>
      <c r="X199" s="38"/>
    </row>
    <row r="200" spans="1:24">
      <c r="A200" s="20">
        <v>41166</v>
      </c>
      <c r="B200" s="19">
        <v>74.839995999999999</v>
      </c>
      <c r="C200" s="19">
        <v>74.989998</v>
      </c>
      <c r="D200" s="19">
        <v>74.260002</v>
      </c>
      <c r="E200" s="19">
        <v>74.5</v>
      </c>
      <c r="F200" s="19">
        <v>8535700</v>
      </c>
      <c r="G200" s="19">
        <v>66.699999000000005</v>
      </c>
      <c r="H200" s="38">
        <f t="shared" si="11"/>
        <v>-8.5539105981632287E-3</v>
      </c>
      <c r="I200" s="30">
        <f t="shared" si="9"/>
        <v>8.5539105981632287E-3</v>
      </c>
      <c r="S200" s="38">
        <v>1917.780029</v>
      </c>
      <c r="T200" s="30">
        <f t="shared" si="10"/>
        <v>-2.6033408087892532E-5</v>
      </c>
      <c r="U200" s="38"/>
      <c r="V200" s="38"/>
      <c r="W200" s="38"/>
      <c r="X200" s="38"/>
    </row>
    <row r="201" spans="1:24">
      <c r="A201" s="20">
        <v>41169</v>
      </c>
      <c r="B201" s="19">
        <v>74.360000999999997</v>
      </c>
      <c r="C201" s="19">
        <v>74.680000000000007</v>
      </c>
      <c r="D201" s="19">
        <v>73.870002999999997</v>
      </c>
      <c r="E201" s="19">
        <v>73.989998</v>
      </c>
      <c r="F201" s="19">
        <v>6854600</v>
      </c>
      <c r="G201" s="19">
        <v>66.243392999999998</v>
      </c>
      <c r="H201" s="38">
        <f t="shared" si="11"/>
        <v>-6.8692063378271995E-3</v>
      </c>
      <c r="I201" s="30">
        <f t="shared" si="9"/>
        <v>6.8692063378271995E-3</v>
      </c>
      <c r="S201" s="38">
        <v>1917.829956</v>
      </c>
      <c r="T201" s="30">
        <f t="shared" si="10"/>
        <v>-4.6766320024294265E-3</v>
      </c>
      <c r="U201" s="38"/>
      <c r="V201" s="38"/>
      <c r="W201" s="38"/>
      <c r="X201" s="38"/>
    </row>
    <row r="202" spans="1:24">
      <c r="A202" s="20">
        <v>41170</v>
      </c>
      <c r="B202" s="19">
        <v>73.849997999999999</v>
      </c>
      <c r="C202" s="19">
        <v>74.169998000000007</v>
      </c>
      <c r="D202" s="19">
        <v>73.680000000000007</v>
      </c>
      <c r="E202" s="19">
        <v>73.949996999999996</v>
      </c>
      <c r="F202" s="19">
        <v>5304100</v>
      </c>
      <c r="G202" s="19">
        <v>66.207579999999993</v>
      </c>
      <c r="H202" s="38">
        <f t="shared" si="11"/>
        <v>-5.4077369250818278E-4</v>
      </c>
      <c r="I202" s="30">
        <f t="shared" si="9"/>
        <v>5.4077369250818278E-4</v>
      </c>
      <c r="S202" s="38">
        <v>1926.8199460000001</v>
      </c>
      <c r="T202" s="30">
        <f t="shared" si="10"/>
        <v>1.6346110504470802E-2</v>
      </c>
      <c r="U202" s="38"/>
      <c r="V202" s="38"/>
      <c r="W202" s="38"/>
      <c r="X202" s="38"/>
    </row>
    <row r="203" spans="1:24">
      <c r="A203" s="20">
        <v>41171</v>
      </c>
      <c r="B203" s="19">
        <v>74.25</v>
      </c>
      <c r="C203" s="19">
        <v>74.629997000000003</v>
      </c>
      <c r="D203" s="19">
        <v>73.989998</v>
      </c>
      <c r="E203" s="19">
        <v>74.370002999999997</v>
      </c>
      <c r="F203" s="19">
        <v>5655900</v>
      </c>
      <c r="G203" s="19">
        <v>66.583612000000002</v>
      </c>
      <c r="H203" s="38">
        <f t="shared" si="11"/>
        <v>5.6635233023170093E-3</v>
      </c>
      <c r="I203" s="30">
        <f t="shared" si="9"/>
        <v>-5.6635233023170093E-3</v>
      </c>
      <c r="S203" s="38">
        <v>1895.579956</v>
      </c>
      <c r="T203" s="30">
        <f t="shared" si="10"/>
        <v>1.638173787203618E-2</v>
      </c>
      <c r="U203" s="38"/>
      <c r="V203" s="38"/>
      <c r="W203" s="38"/>
      <c r="X203" s="38"/>
    </row>
    <row r="204" spans="1:24">
      <c r="A204" s="20">
        <v>41172</v>
      </c>
      <c r="B204" s="19">
        <v>74.319999999999993</v>
      </c>
      <c r="C204" s="19">
        <v>74.819999999999993</v>
      </c>
      <c r="D204" s="19">
        <v>74.319999999999993</v>
      </c>
      <c r="E204" s="19">
        <v>74.75</v>
      </c>
      <c r="F204" s="19">
        <v>4523200</v>
      </c>
      <c r="G204" s="19">
        <v>66.923823999999996</v>
      </c>
      <c r="H204" s="38">
        <f t="shared" si="11"/>
        <v>5.0965361421194694E-3</v>
      </c>
      <c r="I204" s="30">
        <f t="shared" si="9"/>
        <v>-5.0965361421194694E-3</v>
      </c>
      <c r="S204" s="38">
        <v>1864.780029</v>
      </c>
      <c r="T204" s="30">
        <f t="shared" si="10"/>
        <v>1.933001507774379E-2</v>
      </c>
      <c r="U204" s="38"/>
      <c r="V204" s="38"/>
      <c r="W204" s="38"/>
      <c r="X204" s="38"/>
    </row>
    <row r="205" spans="1:24">
      <c r="A205" s="20">
        <v>41173</v>
      </c>
      <c r="B205" s="19">
        <v>74.959998999999996</v>
      </c>
      <c r="C205" s="19">
        <v>75.089995999999999</v>
      </c>
      <c r="D205" s="19">
        <v>74.330001999999993</v>
      </c>
      <c r="E205" s="19">
        <v>74.449996999999996</v>
      </c>
      <c r="F205" s="19">
        <v>10562300</v>
      </c>
      <c r="G205" s="19">
        <v>66.655231000000001</v>
      </c>
      <c r="H205" s="38">
        <f t="shared" si="11"/>
        <v>-4.0214891770589027E-3</v>
      </c>
      <c r="I205" s="30">
        <f t="shared" si="9"/>
        <v>4.0214891770589027E-3</v>
      </c>
      <c r="S205" s="38">
        <v>1829.079956</v>
      </c>
      <c r="T205" s="30">
        <f t="shared" si="10"/>
        <v>-1.2377447169312198E-2</v>
      </c>
      <c r="U205" s="38"/>
      <c r="V205" s="38"/>
      <c r="W205" s="38"/>
      <c r="X205" s="38"/>
    </row>
    <row r="206" spans="1:24">
      <c r="A206" s="20">
        <v>41176</v>
      </c>
      <c r="B206" s="19">
        <v>74.199996999999996</v>
      </c>
      <c r="C206" s="19">
        <v>74.959998999999996</v>
      </c>
      <c r="D206" s="19">
        <v>74.180000000000007</v>
      </c>
      <c r="E206" s="19">
        <v>74.739998</v>
      </c>
      <c r="F206" s="19">
        <v>4413700</v>
      </c>
      <c r="G206" s="19">
        <v>66.914868999999996</v>
      </c>
      <c r="H206" s="38">
        <f t="shared" si="11"/>
        <v>3.8876713727656821E-3</v>
      </c>
      <c r="I206" s="30">
        <f t="shared" si="9"/>
        <v>-3.8876713727656821E-3</v>
      </c>
      <c r="S206" s="38">
        <v>1851.8599850000001</v>
      </c>
      <c r="T206" s="30">
        <f t="shared" si="10"/>
        <v>-1.8896835434723531E-4</v>
      </c>
      <c r="U206" s="38"/>
      <c r="V206" s="38"/>
      <c r="W206" s="38"/>
      <c r="X206" s="38"/>
    </row>
    <row r="207" spans="1:24">
      <c r="A207" s="20">
        <v>41177</v>
      </c>
      <c r="B207" s="19">
        <v>74.910004000000001</v>
      </c>
      <c r="C207" s="19">
        <v>75.050003000000004</v>
      </c>
      <c r="D207" s="19">
        <v>74.260002</v>
      </c>
      <c r="E207" s="19">
        <v>74.260002</v>
      </c>
      <c r="F207" s="19">
        <v>6424700</v>
      </c>
      <c r="G207" s="19">
        <v>66.485128000000003</v>
      </c>
      <c r="H207" s="38">
        <f t="shared" si="11"/>
        <v>-6.4429159857698984E-3</v>
      </c>
      <c r="I207" s="30">
        <f t="shared" si="9"/>
        <v>6.4429159857698984E-3</v>
      </c>
      <c r="S207" s="38">
        <v>1852.209961</v>
      </c>
      <c r="T207" s="30">
        <f t="shared" si="10"/>
        <v>-6.638403938297871E-4</v>
      </c>
      <c r="U207" s="38"/>
      <c r="V207" s="38"/>
      <c r="W207" s="38"/>
      <c r="X207" s="38"/>
    </row>
    <row r="208" spans="1:24">
      <c r="A208" s="20">
        <v>41178</v>
      </c>
      <c r="B208" s="19">
        <v>74.160004000000001</v>
      </c>
      <c r="C208" s="19">
        <v>74.839995999999999</v>
      </c>
      <c r="D208" s="19">
        <v>74.139999000000003</v>
      </c>
      <c r="E208" s="19">
        <v>74.190002000000007</v>
      </c>
      <c r="F208" s="19">
        <v>4804900</v>
      </c>
      <c r="G208" s="19">
        <v>66.422456999999994</v>
      </c>
      <c r="H208" s="38">
        <f t="shared" si="11"/>
        <v>-9.4307641877535158E-4</v>
      </c>
      <c r="I208" s="30">
        <f t="shared" si="9"/>
        <v>9.4307641877535158E-4</v>
      </c>
      <c r="S208" s="38">
        <v>1853.4399410000001</v>
      </c>
      <c r="T208" s="30">
        <f t="shared" si="10"/>
        <v>-1.4255058233664721E-2</v>
      </c>
      <c r="U208" s="38"/>
      <c r="V208" s="38"/>
      <c r="W208" s="38"/>
      <c r="X208" s="38"/>
    </row>
    <row r="209" spans="1:24">
      <c r="A209" s="20">
        <v>41179</v>
      </c>
      <c r="B209" s="19">
        <v>74.370002999999997</v>
      </c>
      <c r="C209" s="19">
        <v>74.5</v>
      </c>
      <c r="D209" s="19">
        <v>73.830001999999993</v>
      </c>
      <c r="E209" s="19">
        <v>73.980002999999996</v>
      </c>
      <c r="F209" s="19">
        <v>5390100</v>
      </c>
      <c r="G209" s="19">
        <v>66.234444999999994</v>
      </c>
      <c r="H209" s="38">
        <f t="shared" si="11"/>
        <v>-2.8345622888986816E-3</v>
      </c>
      <c r="I209" s="30">
        <f t="shared" si="9"/>
        <v>2.8345622888986816E-3</v>
      </c>
      <c r="S209" s="38">
        <v>1880.0500489999999</v>
      </c>
      <c r="T209" s="30">
        <f t="shared" si="10"/>
        <v>-1.8654158095200504E-2</v>
      </c>
      <c r="U209" s="38"/>
      <c r="V209" s="38"/>
      <c r="W209" s="38"/>
      <c r="X209" s="38"/>
    </row>
    <row r="210" spans="1:24">
      <c r="A210" s="20">
        <v>41180</v>
      </c>
      <c r="B210" s="19">
        <v>73.860000999999997</v>
      </c>
      <c r="C210" s="19">
        <v>74.059997999999993</v>
      </c>
      <c r="D210" s="19">
        <v>73.419998000000007</v>
      </c>
      <c r="E210" s="19">
        <v>73.800003000000004</v>
      </c>
      <c r="F210" s="19">
        <v>6021000</v>
      </c>
      <c r="G210" s="19">
        <v>66.07329</v>
      </c>
      <c r="H210" s="38">
        <f t="shared" si="11"/>
        <v>-2.4360643721492302E-3</v>
      </c>
      <c r="I210" s="30">
        <f t="shared" si="9"/>
        <v>2.4360643721492302E-3</v>
      </c>
      <c r="S210" s="38">
        <v>1915.4499510000001</v>
      </c>
      <c r="T210" s="30">
        <f t="shared" si="10"/>
        <v>1.5255683580189725E-3</v>
      </c>
      <c r="U210" s="38"/>
      <c r="V210" s="38"/>
      <c r="W210" s="38"/>
      <c r="X210" s="38"/>
    </row>
    <row r="211" spans="1:24">
      <c r="A211" s="20">
        <v>41183</v>
      </c>
      <c r="B211" s="19">
        <v>73.800003000000004</v>
      </c>
      <c r="C211" s="19">
        <v>74.489998</v>
      </c>
      <c r="D211" s="19">
        <v>73.800003000000004</v>
      </c>
      <c r="E211" s="19">
        <v>74.050003000000004</v>
      </c>
      <c r="F211" s="19">
        <v>4662300</v>
      </c>
      <c r="G211" s="19">
        <v>66.297116000000003</v>
      </c>
      <c r="H211" s="38">
        <f t="shared" si="11"/>
        <v>3.3818165265561808E-3</v>
      </c>
      <c r="I211" s="30">
        <f t="shared" si="9"/>
        <v>-3.3818165265561808E-3</v>
      </c>
      <c r="S211" s="38">
        <v>1912.530029</v>
      </c>
      <c r="T211" s="30">
        <f t="shared" si="10"/>
        <v>4.9796200223488655E-3</v>
      </c>
      <c r="U211" s="38"/>
      <c r="V211" s="38"/>
      <c r="W211" s="38"/>
      <c r="X211" s="38"/>
    </row>
    <row r="212" spans="1:24">
      <c r="A212" s="20">
        <v>41184</v>
      </c>
      <c r="B212" s="19">
        <v>73.980002999999996</v>
      </c>
      <c r="C212" s="19">
        <v>74.360000999999997</v>
      </c>
      <c r="D212" s="19">
        <v>73.629997000000003</v>
      </c>
      <c r="E212" s="19">
        <v>73.75</v>
      </c>
      <c r="F212" s="19">
        <v>4236500</v>
      </c>
      <c r="G212" s="19">
        <v>66.028521999999995</v>
      </c>
      <c r="H212" s="38">
        <f t="shared" si="11"/>
        <v>-4.0595968088406676E-3</v>
      </c>
      <c r="I212" s="30">
        <f t="shared" si="9"/>
        <v>4.0595968088406676E-3</v>
      </c>
      <c r="S212" s="38">
        <v>1903.030029</v>
      </c>
      <c r="T212" s="30">
        <f t="shared" si="10"/>
        <v>-1.8920968934657827E-2</v>
      </c>
      <c r="U212" s="38"/>
      <c r="V212" s="38"/>
      <c r="W212" s="38"/>
      <c r="X212" s="38"/>
    </row>
    <row r="213" spans="1:24">
      <c r="A213" s="20">
        <v>41185</v>
      </c>
      <c r="B213" s="19">
        <v>74.029999000000004</v>
      </c>
      <c r="C213" s="19">
        <v>74.75</v>
      </c>
      <c r="D213" s="19">
        <v>73.75</v>
      </c>
      <c r="E213" s="19">
        <v>74.199996999999996</v>
      </c>
      <c r="F213" s="19">
        <v>8164700</v>
      </c>
      <c r="G213" s="19">
        <v>66.431404999999998</v>
      </c>
      <c r="H213" s="38">
        <f t="shared" si="11"/>
        <v>6.0831113452794981E-3</v>
      </c>
      <c r="I213" s="30">
        <f t="shared" si="9"/>
        <v>-6.0831113452794981E-3</v>
      </c>
      <c r="S213" s="38">
        <v>1939.380005</v>
      </c>
      <c r="T213" s="30">
        <f t="shared" si="10"/>
        <v>-4.433346643196018E-4</v>
      </c>
      <c r="U213" s="38"/>
      <c r="V213" s="38"/>
      <c r="W213" s="38"/>
      <c r="X213" s="38"/>
    </row>
    <row r="214" spans="1:24">
      <c r="A214" s="20">
        <v>41186</v>
      </c>
      <c r="B214" s="19">
        <v>74.510002</v>
      </c>
      <c r="C214" s="19">
        <v>75.010002</v>
      </c>
      <c r="D214" s="19">
        <v>74.510002</v>
      </c>
      <c r="E214" s="19">
        <v>74.720000999999996</v>
      </c>
      <c r="F214" s="19">
        <v>5000900</v>
      </c>
      <c r="G214" s="19">
        <v>66.896966000000006</v>
      </c>
      <c r="H214" s="38">
        <f t="shared" si="11"/>
        <v>6.983703298946038E-3</v>
      </c>
      <c r="I214" s="30">
        <f t="shared" si="9"/>
        <v>-6.983703298946038E-3</v>
      </c>
      <c r="S214" s="38">
        <v>1940.23999</v>
      </c>
      <c r="T214" s="30">
        <f t="shared" si="10"/>
        <v>2.4458651059441346E-2</v>
      </c>
      <c r="U214" s="38"/>
      <c r="V214" s="38"/>
      <c r="W214" s="38"/>
      <c r="X214" s="38"/>
    </row>
    <row r="215" spans="1:24">
      <c r="A215" s="20">
        <v>41187</v>
      </c>
      <c r="B215" s="19">
        <v>74.940002000000007</v>
      </c>
      <c r="C215" s="19">
        <v>75.5</v>
      </c>
      <c r="D215" s="19">
        <v>74.889999000000003</v>
      </c>
      <c r="E215" s="19">
        <v>75.129997000000003</v>
      </c>
      <c r="F215" s="19">
        <v>5205100</v>
      </c>
      <c r="G215" s="19">
        <v>67.264037000000002</v>
      </c>
      <c r="H215" s="38">
        <f t="shared" si="11"/>
        <v>5.4721104904655246E-3</v>
      </c>
      <c r="I215" s="30">
        <f t="shared" si="9"/>
        <v>-5.4721104904655246E-3</v>
      </c>
      <c r="S215" s="38">
        <v>1893.3599850000001</v>
      </c>
      <c r="T215" s="30">
        <f t="shared" si="10"/>
        <v>5.5133506231893649E-3</v>
      </c>
      <c r="U215" s="38"/>
      <c r="V215" s="38"/>
      <c r="W215" s="38"/>
      <c r="X215" s="38"/>
    </row>
    <row r="216" spans="1:24">
      <c r="A216" s="20">
        <v>41190</v>
      </c>
      <c r="B216" s="19">
        <v>75.160004000000001</v>
      </c>
      <c r="C216" s="19">
        <v>75.550003000000004</v>
      </c>
      <c r="D216" s="19">
        <v>75.059997999999993</v>
      </c>
      <c r="E216" s="19">
        <v>75.25</v>
      </c>
      <c r="F216" s="19">
        <v>4545900</v>
      </c>
      <c r="G216" s="19">
        <v>67.371475000000004</v>
      </c>
      <c r="H216" s="38">
        <f t="shared" si="11"/>
        <v>1.5959834253117496E-3</v>
      </c>
      <c r="I216" s="30">
        <f t="shared" si="9"/>
        <v>-1.5959834253117496E-3</v>
      </c>
      <c r="S216" s="38">
        <v>1882.9499510000001</v>
      </c>
      <c r="T216" s="30">
        <f t="shared" si="10"/>
        <v>-1.0922922453367977E-2</v>
      </c>
      <c r="U216" s="38"/>
      <c r="V216" s="38"/>
      <c r="W216" s="38"/>
      <c r="X216" s="38"/>
    </row>
    <row r="217" spans="1:24">
      <c r="A217" s="20">
        <v>41191</v>
      </c>
      <c r="B217" s="19">
        <v>75.160004000000001</v>
      </c>
      <c r="C217" s="19">
        <v>75.379997000000003</v>
      </c>
      <c r="D217" s="19">
        <v>74.129997000000003</v>
      </c>
      <c r="E217" s="19">
        <v>74.139999000000003</v>
      </c>
      <c r="F217" s="19">
        <v>8307300</v>
      </c>
      <c r="G217" s="19">
        <v>66.377690000000001</v>
      </c>
      <c r="H217" s="38">
        <f t="shared" si="11"/>
        <v>-1.4860702703145174E-2</v>
      </c>
      <c r="I217" s="30">
        <f t="shared" si="9"/>
        <v>1.4860702703145174E-2</v>
      </c>
      <c r="S217" s="38">
        <v>1903.630005</v>
      </c>
      <c r="T217" s="30">
        <f t="shared" si="10"/>
        <v>1.4045237921062189E-2</v>
      </c>
      <c r="U217" s="38"/>
      <c r="V217" s="38"/>
      <c r="W217" s="38"/>
      <c r="X217" s="38"/>
    </row>
    <row r="218" spans="1:24">
      <c r="A218" s="20">
        <v>41192</v>
      </c>
      <c r="B218" s="19">
        <v>74.650002000000001</v>
      </c>
      <c r="C218" s="19">
        <v>76.809997999999993</v>
      </c>
      <c r="D218" s="19">
        <v>74.639999000000003</v>
      </c>
      <c r="E218" s="19">
        <v>75.419998000000007</v>
      </c>
      <c r="F218" s="19">
        <v>19364800</v>
      </c>
      <c r="G218" s="19">
        <v>67.523674999999997</v>
      </c>
      <c r="H218" s="38">
        <f t="shared" si="11"/>
        <v>1.7117271076208345E-2</v>
      </c>
      <c r="I218" s="30">
        <f t="shared" si="9"/>
        <v>-1.7117271076208345E-2</v>
      </c>
      <c r="S218" s="38">
        <v>1877.079956</v>
      </c>
      <c r="T218" s="30">
        <f t="shared" si="10"/>
        <v>-1.5761544984816713E-2</v>
      </c>
      <c r="U218" s="38"/>
      <c r="V218" s="38"/>
      <c r="W218" s="38"/>
      <c r="X218" s="38"/>
    </row>
    <row r="219" spans="1:24">
      <c r="A219" s="20">
        <v>41193</v>
      </c>
      <c r="B219" s="19">
        <v>76.599997999999999</v>
      </c>
      <c r="C219" s="19">
        <v>76.610000999999997</v>
      </c>
      <c r="D219" s="19">
        <v>74.949996999999996</v>
      </c>
      <c r="E219" s="19">
        <v>75.010002</v>
      </c>
      <c r="F219" s="19">
        <v>8325500</v>
      </c>
      <c r="G219" s="19">
        <v>67.156604999999999</v>
      </c>
      <c r="H219" s="38">
        <f t="shared" si="11"/>
        <v>-5.4509971156395214E-3</v>
      </c>
      <c r="I219" s="30">
        <f t="shared" si="9"/>
        <v>5.4509971156395214E-3</v>
      </c>
      <c r="S219" s="38">
        <v>1906.900024</v>
      </c>
      <c r="T219" s="30">
        <f t="shared" si="10"/>
        <v>2.0080726790476438E-2</v>
      </c>
      <c r="U219" s="38"/>
      <c r="V219" s="38"/>
      <c r="W219" s="38"/>
      <c r="X219" s="38"/>
    </row>
    <row r="220" spans="1:24">
      <c r="A220" s="20">
        <v>41194</v>
      </c>
      <c r="B220" s="19">
        <v>75.419998000000007</v>
      </c>
      <c r="C220" s="19">
        <v>76.040001000000004</v>
      </c>
      <c r="D220" s="19">
        <v>75.300003000000004</v>
      </c>
      <c r="E220" s="19">
        <v>75.809997999999993</v>
      </c>
      <c r="F220" s="19">
        <v>8029300</v>
      </c>
      <c r="G220" s="19">
        <v>67.872842000000006</v>
      </c>
      <c r="H220" s="38">
        <f t="shared" si="11"/>
        <v>1.0608704001747571E-2</v>
      </c>
      <c r="I220" s="30">
        <f t="shared" si="9"/>
        <v>-1.0608704001747571E-2</v>
      </c>
      <c r="S220" s="38">
        <v>1868.98999</v>
      </c>
      <c r="T220" s="30">
        <f t="shared" si="10"/>
        <v>5.1819885399586188E-3</v>
      </c>
      <c r="U220" s="38"/>
      <c r="V220" s="38"/>
      <c r="W220" s="38"/>
      <c r="X220" s="38"/>
    </row>
    <row r="221" spans="1:24">
      <c r="A221" s="20">
        <v>41197</v>
      </c>
      <c r="B221" s="19">
        <v>75.870002999999997</v>
      </c>
      <c r="C221" s="19">
        <v>77.349997999999999</v>
      </c>
      <c r="D221" s="19">
        <v>75.559997999999993</v>
      </c>
      <c r="E221" s="19">
        <v>77.150002000000001</v>
      </c>
      <c r="F221" s="19">
        <v>9669600</v>
      </c>
      <c r="G221" s="19">
        <v>69.072550000000007</v>
      </c>
      <c r="H221" s="38">
        <f t="shared" si="11"/>
        <v>1.7521417476824189E-2</v>
      </c>
      <c r="I221" s="30">
        <f t="shared" si="9"/>
        <v>-1.7521417476824189E-2</v>
      </c>
      <c r="S221" s="38">
        <v>1859.329956</v>
      </c>
      <c r="T221" s="30">
        <f t="shared" si="10"/>
        <v>-1.1762766026242346E-2</v>
      </c>
      <c r="U221" s="38"/>
      <c r="V221" s="38"/>
      <c r="W221" s="38"/>
      <c r="X221" s="38"/>
    </row>
    <row r="222" spans="1:24">
      <c r="A222" s="20">
        <v>41198</v>
      </c>
      <c r="B222" s="19">
        <v>77.599997999999999</v>
      </c>
      <c r="C222" s="19">
        <v>77.599997999999999</v>
      </c>
      <c r="D222" s="19">
        <v>76.690002000000007</v>
      </c>
      <c r="E222" s="19">
        <v>76.910004000000001</v>
      </c>
      <c r="F222" s="19">
        <v>6310100</v>
      </c>
      <c r="G222" s="19">
        <v>68.857680000000002</v>
      </c>
      <c r="H222" s="38">
        <f t="shared" si="11"/>
        <v>-3.1156356922659423E-3</v>
      </c>
      <c r="I222" s="30">
        <f t="shared" si="9"/>
        <v>3.1156356922659423E-3</v>
      </c>
      <c r="S222" s="38">
        <v>1881.329956</v>
      </c>
      <c r="T222" s="30">
        <f t="shared" si="10"/>
        <v>5.316801874443635E-4</v>
      </c>
      <c r="U222" s="38"/>
      <c r="V222" s="38"/>
      <c r="W222" s="38"/>
      <c r="X222" s="38"/>
    </row>
    <row r="223" spans="1:24">
      <c r="A223" s="20">
        <v>41199</v>
      </c>
      <c r="B223" s="19">
        <v>77.330001999999993</v>
      </c>
      <c r="C223" s="19">
        <v>77.5</v>
      </c>
      <c r="D223" s="19">
        <v>76.480002999999996</v>
      </c>
      <c r="E223" s="19">
        <v>77.029999000000004</v>
      </c>
      <c r="F223" s="19">
        <v>7494500</v>
      </c>
      <c r="G223" s="19">
        <v>68.965112000000005</v>
      </c>
      <c r="H223" s="38">
        <f t="shared" si="11"/>
        <v>1.5589877436084799E-3</v>
      </c>
      <c r="I223" s="30">
        <f t="shared" si="9"/>
        <v>-1.5589877436084799E-3</v>
      </c>
      <c r="S223" s="38">
        <v>1880.329956</v>
      </c>
      <c r="T223" s="30">
        <f t="shared" si="10"/>
        <v>-2.183577282074398E-2</v>
      </c>
      <c r="U223" s="38"/>
      <c r="V223" s="38"/>
      <c r="W223" s="38"/>
      <c r="X223" s="38"/>
    </row>
    <row r="224" spans="1:24">
      <c r="A224" s="20">
        <v>41200</v>
      </c>
      <c r="B224" s="19">
        <v>77.019997000000004</v>
      </c>
      <c r="C224" s="19">
        <v>77.230002999999996</v>
      </c>
      <c r="D224" s="19">
        <v>76.169998000000007</v>
      </c>
      <c r="E224" s="19">
        <v>76.559997999999993</v>
      </c>
      <c r="F224" s="19">
        <v>7325700</v>
      </c>
      <c r="G224" s="19">
        <v>68.544319000000002</v>
      </c>
      <c r="H224" s="38">
        <f t="shared" si="11"/>
        <v>-6.1202247789793772E-3</v>
      </c>
      <c r="I224" s="30">
        <f t="shared" si="9"/>
        <v>6.1202247789793772E-3</v>
      </c>
      <c r="S224" s="38">
        <v>1921.839966</v>
      </c>
      <c r="T224" s="30">
        <f t="shared" si="10"/>
        <v>1.6558061184935031E-2</v>
      </c>
      <c r="U224" s="38"/>
      <c r="V224" s="38"/>
      <c r="W224" s="38"/>
      <c r="X224" s="38"/>
    </row>
    <row r="225" spans="1:24">
      <c r="A225" s="20">
        <v>41201</v>
      </c>
      <c r="B225" s="19">
        <v>76.580001999999993</v>
      </c>
      <c r="C225" s="19">
        <v>76.709998999999996</v>
      </c>
      <c r="D225" s="19">
        <v>75.430000000000007</v>
      </c>
      <c r="E225" s="19">
        <v>75.620002999999997</v>
      </c>
      <c r="F225" s="19">
        <v>6942500</v>
      </c>
      <c r="G225" s="19">
        <v>67.702740000000006</v>
      </c>
      <c r="H225" s="38">
        <f t="shared" si="11"/>
        <v>-1.2353876986572677E-2</v>
      </c>
      <c r="I225" s="30">
        <f t="shared" si="9"/>
        <v>1.2353876986572677E-2</v>
      </c>
      <c r="S225" s="38">
        <v>1890.280029</v>
      </c>
      <c r="T225" s="30">
        <f t="shared" si="10"/>
        <v>-2.5282375384065234E-2</v>
      </c>
      <c r="U225" s="38"/>
      <c r="V225" s="38"/>
      <c r="W225" s="38"/>
      <c r="X225" s="38"/>
    </row>
    <row r="226" spans="1:24">
      <c r="A226" s="20">
        <v>41204</v>
      </c>
      <c r="B226" s="19">
        <v>75.680000000000007</v>
      </c>
      <c r="C226" s="19">
        <v>75.779999000000004</v>
      </c>
      <c r="D226" s="19">
        <v>75.089995999999999</v>
      </c>
      <c r="E226" s="19">
        <v>75.650002000000001</v>
      </c>
      <c r="F226" s="19">
        <v>5425400</v>
      </c>
      <c r="G226" s="19">
        <v>67.729596999999998</v>
      </c>
      <c r="H226" s="38">
        <f t="shared" si="11"/>
        <v>3.9661134034850464E-4</v>
      </c>
      <c r="I226" s="30">
        <f t="shared" si="9"/>
        <v>-3.9661134034850464E-4</v>
      </c>
      <c r="S226" s="38">
        <v>1938.6800539999999</v>
      </c>
      <c r="T226" s="30">
        <f t="shared" si="10"/>
        <v>7.7725142384488712E-3</v>
      </c>
      <c r="U226" s="38"/>
      <c r="V226" s="38"/>
      <c r="W226" s="38"/>
      <c r="X226" s="38"/>
    </row>
    <row r="227" spans="1:24">
      <c r="A227" s="20">
        <v>41205</v>
      </c>
      <c r="B227" s="19">
        <v>75.050003000000004</v>
      </c>
      <c r="C227" s="19">
        <v>75.489998</v>
      </c>
      <c r="D227" s="19">
        <v>74.510002</v>
      </c>
      <c r="E227" s="19">
        <v>74.760002</v>
      </c>
      <c r="F227" s="19">
        <v>5833900</v>
      </c>
      <c r="G227" s="19">
        <v>66.932778999999996</v>
      </c>
      <c r="H227" s="38">
        <f t="shared" si="11"/>
        <v>-1.1834445870481528E-2</v>
      </c>
      <c r="I227" s="30">
        <f t="shared" si="9"/>
        <v>1.1834445870481528E-2</v>
      </c>
      <c r="S227" s="38">
        <v>1923.670044</v>
      </c>
      <c r="T227" s="30">
        <f t="shared" si="10"/>
        <v>8.529084787104222E-4</v>
      </c>
      <c r="U227" s="38"/>
      <c r="V227" s="38"/>
      <c r="W227" s="38"/>
      <c r="X227" s="38"/>
    </row>
    <row r="228" spans="1:24">
      <c r="A228" s="20">
        <v>41206</v>
      </c>
      <c r="B228" s="19">
        <v>74.930000000000007</v>
      </c>
      <c r="C228" s="19">
        <v>75</v>
      </c>
      <c r="D228" s="19">
        <v>74.519997000000004</v>
      </c>
      <c r="E228" s="19">
        <v>74.819999999999993</v>
      </c>
      <c r="F228" s="19">
        <v>4583200</v>
      </c>
      <c r="G228" s="19">
        <v>66.986495000000005</v>
      </c>
      <c r="H228" s="38">
        <f t="shared" si="11"/>
        <v>8.0221466673646409E-4</v>
      </c>
      <c r="I228" s="30">
        <f t="shared" si="9"/>
        <v>-8.0221466673646409E-4</v>
      </c>
      <c r="S228" s="38">
        <v>1922.030029</v>
      </c>
      <c r="T228" s="30">
        <f t="shared" si="10"/>
        <v>-1.0897537692782108E-2</v>
      </c>
      <c r="U228" s="38"/>
      <c r="V228" s="38"/>
      <c r="W228" s="38"/>
      <c r="X228" s="38"/>
    </row>
    <row r="229" spans="1:24">
      <c r="A229" s="20">
        <v>41207</v>
      </c>
      <c r="B229" s="19">
        <v>75.300003000000004</v>
      </c>
      <c r="C229" s="19">
        <v>75.5</v>
      </c>
      <c r="D229" s="19">
        <v>74.889999000000003</v>
      </c>
      <c r="E229" s="19">
        <v>75.319999999999993</v>
      </c>
      <c r="F229" s="19">
        <v>4432900</v>
      </c>
      <c r="G229" s="19">
        <v>67.434145999999998</v>
      </c>
      <c r="H229" s="38">
        <f t="shared" si="11"/>
        <v>6.6604749323752885E-3</v>
      </c>
      <c r="I229" s="30">
        <f t="shared" si="9"/>
        <v>-6.6604749323752885E-3</v>
      </c>
      <c r="S229" s="38">
        <v>1943.089966</v>
      </c>
      <c r="T229" s="30">
        <f t="shared" si="10"/>
        <v>-2.3985816544630535E-2</v>
      </c>
      <c r="U229" s="38"/>
      <c r="V229" s="38"/>
      <c r="W229" s="38"/>
      <c r="X229" s="38"/>
    </row>
    <row r="230" spans="1:24">
      <c r="A230" s="20">
        <v>41208</v>
      </c>
      <c r="B230" s="19">
        <v>75.199996999999996</v>
      </c>
      <c r="C230" s="19">
        <v>75.419998000000007</v>
      </c>
      <c r="D230" s="19">
        <v>74.680000000000007</v>
      </c>
      <c r="E230" s="19">
        <v>75.110000999999997</v>
      </c>
      <c r="F230" s="19">
        <v>4446900</v>
      </c>
      <c r="G230" s="19">
        <v>67.246133999999998</v>
      </c>
      <c r="H230" s="38">
        <f t="shared" si="11"/>
        <v>-2.7919770011106616E-3</v>
      </c>
      <c r="I230" s="30">
        <f t="shared" si="9"/>
        <v>2.7919770011106616E-3</v>
      </c>
      <c r="S230" s="38">
        <v>1990.26001</v>
      </c>
      <c r="T230" s="30">
        <f t="shared" si="10"/>
        <v>-1.3202162915856163E-2</v>
      </c>
      <c r="U230" s="38"/>
      <c r="V230" s="38"/>
      <c r="W230" s="38"/>
      <c r="X230" s="38"/>
    </row>
    <row r="231" spans="1:24">
      <c r="A231" s="20">
        <v>41213</v>
      </c>
      <c r="B231" s="19">
        <v>75.25</v>
      </c>
      <c r="C231" s="19">
        <v>75.680000000000007</v>
      </c>
      <c r="D231" s="19">
        <v>74.129997000000003</v>
      </c>
      <c r="E231" s="19">
        <v>75.019997000000004</v>
      </c>
      <c r="F231" s="19">
        <v>6551200</v>
      </c>
      <c r="G231" s="19">
        <v>67.165553000000003</v>
      </c>
      <c r="H231" s="38">
        <f t="shared" si="11"/>
        <v>-1.1990179046542637E-3</v>
      </c>
      <c r="I231" s="30">
        <f t="shared" si="9"/>
        <v>1.1990179046542637E-3</v>
      </c>
      <c r="S231" s="38">
        <v>2016.709961</v>
      </c>
      <c r="T231" s="30">
        <f t="shared" si="10"/>
        <v>2.0102042596295308E-3</v>
      </c>
      <c r="U231" s="38"/>
      <c r="V231" s="38"/>
      <c r="W231" s="38"/>
      <c r="X231" s="38"/>
    </row>
    <row r="232" spans="1:24">
      <c r="A232" s="20">
        <v>41214</v>
      </c>
      <c r="B232" s="19">
        <v>75.129997000000003</v>
      </c>
      <c r="C232" s="19">
        <v>75.160004000000001</v>
      </c>
      <c r="D232" s="19">
        <v>73.150002000000001</v>
      </c>
      <c r="E232" s="19">
        <v>73.449996999999996</v>
      </c>
      <c r="F232" s="19">
        <v>12943600</v>
      </c>
      <c r="G232" s="19">
        <v>65.759929</v>
      </c>
      <c r="H232" s="38">
        <f t="shared" si="11"/>
        <v>-2.1149840872363032E-2</v>
      </c>
      <c r="I232" s="30">
        <f t="shared" si="9"/>
        <v>2.1149840872363032E-2</v>
      </c>
      <c r="S232" s="38">
        <v>2012.660034</v>
      </c>
      <c r="T232" s="30">
        <f t="shared" si="10"/>
        <v>-1.5422041688326272E-2</v>
      </c>
      <c r="U232" s="38"/>
      <c r="V232" s="38"/>
      <c r="W232" s="38"/>
      <c r="X232" s="38"/>
    </row>
    <row r="233" spans="1:24">
      <c r="A233" s="20">
        <v>41215</v>
      </c>
      <c r="B233" s="19">
        <v>73.459998999999996</v>
      </c>
      <c r="C233" s="19">
        <v>73.569999999999993</v>
      </c>
      <c r="D233" s="19">
        <v>72.709998999999996</v>
      </c>
      <c r="E233" s="19">
        <v>72.769997000000004</v>
      </c>
      <c r="F233" s="19">
        <v>8563500</v>
      </c>
      <c r="G233" s="19">
        <v>65.151122999999998</v>
      </c>
      <c r="H233" s="38">
        <f t="shared" si="11"/>
        <v>-9.3011304962971955E-3</v>
      </c>
      <c r="I233" s="30">
        <f t="shared" si="9"/>
        <v>9.3011304962971955E-3</v>
      </c>
      <c r="S233" s="38">
        <v>2043.9399410000001</v>
      </c>
      <c r="T233" s="30">
        <f t="shared" si="10"/>
        <v>-9.4564850357659186E-3</v>
      </c>
      <c r="U233" s="38"/>
      <c r="V233" s="38"/>
      <c r="W233" s="38"/>
      <c r="X233" s="38"/>
    </row>
    <row r="234" spans="1:24">
      <c r="A234" s="20">
        <v>41218</v>
      </c>
      <c r="B234" s="19">
        <v>72.660004000000001</v>
      </c>
      <c r="C234" s="19">
        <v>73.199996999999996</v>
      </c>
      <c r="D234" s="19">
        <v>72.650002000000001</v>
      </c>
      <c r="E234" s="19">
        <v>73.139999000000003</v>
      </c>
      <c r="F234" s="19">
        <v>4767700</v>
      </c>
      <c r="G234" s="19">
        <v>65.482388</v>
      </c>
      <c r="H234" s="38">
        <f t="shared" si="11"/>
        <v>5.0716804214905971E-3</v>
      </c>
      <c r="I234" s="30">
        <f t="shared" si="9"/>
        <v>-5.0716804214905971E-3</v>
      </c>
      <c r="S234" s="38">
        <v>2063.360107</v>
      </c>
      <c r="T234" s="30">
        <f t="shared" si="10"/>
        <v>-7.2433987852541376E-3</v>
      </c>
      <c r="U234" s="38"/>
      <c r="V234" s="38"/>
      <c r="W234" s="38"/>
      <c r="X234" s="38"/>
    </row>
    <row r="235" spans="1:24">
      <c r="A235" s="20">
        <v>41219</v>
      </c>
      <c r="B235" s="19">
        <v>73.169998000000007</v>
      </c>
      <c r="C235" s="19">
        <v>74.279999000000004</v>
      </c>
      <c r="D235" s="19">
        <v>73.129997000000003</v>
      </c>
      <c r="E235" s="19">
        <v>73.760002</v>
      </c>
      <c r="F235" s="19">
        <v>5334400</v>
      </c>
      <c r="G235" s="19">
        <v>66.037476999999996</v>
      </c>
      <c r="H235" s="38">
        <f t="shared" si="11"/>
        <v>8.4411932145786565E-3</v>
      </c>
      <c r="I235" s="30">
        <f t="shared" si="9"/>
        <v>-8.4411932145786565E-3</v>
      </c>
      <c r="S235" s="38">
        <v>2078.360107</v>
      </c>
      <c r="T235" s="30">
        <f t="shared" si="10"/>
        <v>1.0573663970038498E-2</v>
      </c>
      <c r="U235" s="38"/>
      <c r="V235" s="38"/>
      <c r="W235" s="38"/>
      <c r="X235" s="38"/>
    </row>
    <row r="236" spans="1:24">
      <c r="A236" s="20">
        <v>41220</v>
      </c>
      <c r="B236" s="19">
        <v>73.419998000000007</v>
      </c>
      <c r="C236" s="19">
        <v>73.900002000000001</v>
      </c>
      <c r="D236" s="19">
        <v>72.860000999999997</v>
      </c>
      <c r="E236" s="19">
        <v>73.110000999999997</v>
      </c>
      <c r="F236" s="19">
        <v>6809900</v>
      </c>
      <c r="G236" s="19">
        <v>65.455529999999996</v>
      </c>
      <c r="H236" s="38">
        <f t="shared" si="11"/>
        <v>-8.8514334381430311E-3</v>
      </c>
      <c r="I236" s="30">
        <f t="shared" si="9"/>
        <v>8.8514334381430311E-3</v>
      </c>
      <c r="S236" s="38">
        <v>2056.5</v>
      </c>
      <c r="T236" s="30">
        <f t="shared" si="10"/>
        <v>-2.1809363425864849E-3</v>
      </c>
      <c r="U236" s="38"/>
      <c r="V236" s="38"/>
      <c r="W236" s="38"/>
      <c r="X236" s="38"/>
    </row>
    <row r="237" spans="1:24">
      <c r="A237" s="20">
        <v>41221</v>
      </c>
      <c r="B237" s="19">
        <v>73.010002</v>
      </c>
      <c r="C237" s="19">
        <v>73.980002999999996</v>
      </c>
      <c r="D237" s="19">
        <v>72.480002999999996</v>
      </c>
      <c r="E237" s="19">
        <v>72.480002999999996</v>
      </c>
      <c r="F237" s="19">
        <v>7137100</v>
      </c>
      <c r="G237" s="19">
        <v>64.891492</v>
      </c>
      <c r="H237" s="38">
        <f t="shared" si="11"/>
        <v>-8.6544596395512624E-3</v>
      </c>
      <c r="I237" s="30">
        <f t="shared" si="9"/>
        <v>8.6544596395512624E-3</v>
      </c>
      <c r="S237" s="38">
        <v>2060.98999</v>
      </c>
      <c r="T237" s="30">
        <f t="shared" si="10"/>
        <v>-1.5999154873061849E-3</v>
      </c>
      <c r="U237" s="38"/>
      <c r="V237" s="38"/>
      <c r="W237" s="38"/>
      <c r="X237" s="38"/>
    </row>
    <row r="238" spans="1:24">
      <c r="A238" s="20">
        <v>41222</v>
      </c>
      <c r="B238" s="19">
        <v>72.129997000000003</v>
      </c>
      <c r="C238" s="19">
        <v>72.599997999999999</v>
      </c>
      <c r="D238" s="19">
        <v>71.919998000000007</v>
      </c>
      <c r="E238" s="19">
        <v>72.309997999999993</v>
      </c>
      <c r="F238" s="19">
        <v>6891400</v>
      </c>
      <c r="G238" s="19">
        <v>64.739284999999995</v>
      </c>
      <c r="H238" s="38">
        <f t="shared" si="11"/>
        <v>-2.3483168653170338E-3</v>
      </c>
      <c r="I238" s="30">
        <f t="shared" si="9"/>
        <v>2.3483168653170338E-3</v>
      </c>
      <c r="S238" s="38">
        <v>2064.290039</v>
      </c>
      <c r="T238" s="30">
        <f t="shared" si="10"/>
        <v>1.2341596351676601E-2</v>
      </c>
      <c r="U238" s="38"/>
      <c r="V238" s="38"/>
      <c r="W238" s="38"/>
      <c r="X238" s="38"/>
    </row>
    <row r="239" spans="1:24">
      <c r="A239" s="20">
        <v>41225</v>
      </c>
      <c r="B239" s="19">
        <v>72.269997000000004</v>
      </c>
      <c r="C239" s="19">
        <v>72.599997999999999</v>
      </c>
      <c r="D239" s="19">
        <v>71.900002000000001</v>
      </c>
      <c r="E239" s="19">
        <v>72.480002999999996</v>
      </c>
      <c r="F239" s="19">
        <v>4382800</v>
      </c>
      <c r="G239" s="19">
        <v>64.891492</v>
      </c>
      <c r="H239" s="38">
        <f t="shared" si="11"/>
        <v>2.3483168653169223E-3</v>
      </c>
      <c r="I239" s="30">
        <f t="shared" si="9"/>
        <v>-2.3483168653169223E-3</v>
      </c>
      <c r="S239" s="38">
        <v>2038.969971</v>
      </c>
      <c r="T239" s="30">
        <f t="shared" si="10"/>
        <v>8.7780959420341153E-3</v>
      </c>
      <c r="U239" s="38"/>
      <c r="V239" s="38"/>
      <c r="W239" s="38"/>
      <c r="X239" s="38"/>
    </row>
    <row r="240" spans="1:24">
      <c r="A240" s="20">
        <v>41226</v>
      </c>
      <c r="B240" s="19">
        <v>71.970000999999996</v>
      </c>
      <c r="C240" s="19">
        <v>72.300003000000004</v>
      </c>
      <c r="D240" s="19">
        <v>71.180000000000007</v>
      </c>
      <c r="E240" s="19">
        <v>71.809997999999993</v>
      </c>
      <c r="F240" s="19">
        <v>8977400</v>
      </c>
      <c r="G240" s="19">
        <v>64.291634000000002</v>
      </c>
      <c r="H240" s="38">
        <f t="shared" si="11"/>
        <v>-9.2870072117365674E-3</v>
      </c>
      <c r="I240" s="30">
        <f t="shared" si="9"/>
        <v>9.2870072117365674E-3</v>
      </c>
      <c r="S240" s="38">
        <v>2021.150024</v>
      </c>
      <c r="T240" s="30">
        <f t="shared" si="10"/>
        <v>7.7483064365918945E-3</v>
      </c>
      <c r="U240" s="38"/>
      <c r="V240" s="38"/>
      <c r="W240" s="38"/>
      <c r="X240" s="38"/>
    </row>
    <row r="241" spans="1:24">
      <c r="A241" s="20">
        <v>41227</v>
      </c>
      <c r="B241" s="19">
        <v>71.860000999999997</v>
      </c>
      <c r="C241" s="19">
        <v>72</v>
      </c>
      <c r="D241" s="19">
        <v>71.080001999999993</v>
      </c>
      <c r="E241" s="19">
        <v>71.309997999999993</v>
      </c>
      <c r="F241" s="19">
        <v>9111300</v>
      </c>
      <c r="G241" s="19">
        <v>63.843983000000001</v>
      </c>
      <c r="H241" s="38">
        <f t="shared" si="11"/>
        <v>-6.9871723677508409E-3</v>
      </c>
      <c r="I241" s="30">
        <f t="shared" si="9"/>
        <v>6.9871723677508409E-3</v>
      </c>
      <c r="S241" s="38">
        <v>2005.5500489999999</v>
      </c>
      <c r="T241" s="30">
        <f t="shared" si="10"/>
        <v>-1.7957495093582236E-2</v>
      </c>
      <c r="U241" s="38"/>
      <c r="V241" s="38"/>
      <c r="W241" s="38"/>
      <c r="X241" s="38"/>
    </row>
    <row r="242" spans="1:24">
      <c r="A242" s="20">
        <v>41228</v>
      </c>
      <c r="B242" s="19">
        <v>69.660004000000001</v>
      </c>
      <c r="C242" s="19">
        <v>69.690002000000007</v>
      </c>
      <c r="D242" s="19">
        <v>67.849997999999999</v>
      </c>
      <c r="E242" s="19">
        <v>68.720000999999996</v>
      </c>
      <c r="F242" s="19">
        <v>23048900</v>
      </c>
      <c r="G242" s="19">
        <v>61.525154000000001</v>
      </c>
      <c r="H242" s="38">
        <f t="shared" si="11"/>
        <v>-3.6996242224704892E-2</v>
      </c>
      <c r="I242" s="30">
        <f t="shared" si="9"/>
        <v>3.6996242224704892E-2</v>
      </c>
      <c r="S242" s="38">
        <v>2041.8900149999999</v>
      </c>
      <c r="T242" s="30">
        <f t="shared" si="10"/>
        <v>-1.5154776290347281E-2</v>
      </c>
      <c r="U242" s="38"/>
      <c r="V242" s="38"/>
      <c r="W242" s="38"/>
      <c r="X242" s="38"/>
    </row>
    <row r="243" spans="1:24">
      <c r="A243" s="20">
        <v>41229</v>
      </c>
      <c r="B243" s="19">
        <v>68.589995999999999</v>
      </c>
      <c r="C243" s="19">
        <v>68.690002000000007</v>
      </c>
      <c r="D243" s="19">
        <v>67.879997000000003</v>
      </c>
      <c r="E243" s="19">
        <v>68.029999000000004</v>
      </c>
      <c r="F243" s="19">
        <v>12257100</v>
      </c>
      <c r="G243" s="19">
        <v>60.907393999999996</v>
      </c>
      <c r="H243" s="38">
        <f t="shared" si="11"/>
        <v>-1.0091519824468733E-2</v>
      </c>
      <c r="I243" s="30">
        <f t="shared" si="9"/>
        <v>1.0091519824468733E-2</v>
      </c>
      <c r="S243" s="38">
        <v>2073.070068</v>
      </c>
      <c r="T243" s="30">
        <f t="shared" si="10"/>
        <v>1.4410635565352437E-2</v>
      </c>
      <c r="U243" s="38"/>
      <c r="V243" s="38"/>
      <c r="W243" s="38"/>
      <c r="X243" s="38"/>
    </row>
    <row r="244" spans="1:24">
      <c r="A244" s="20">
        <v>41232</v>
      </c>
      <c r="B244" s="19">
        <v>68.150002000000001</v>
      </c>
      <c r="C244" s="19">
        <v>69.129997000000003</v>
      </c>
      <c r="D244" s="19">
        <v>67.650002000000001</v>
      </c>
      <c r="E244" s="19">
        <v>69.019997000000004</v>
      </c>
      <c r="F244" s="19">
        <v>12835700</v>
      </c>
      <c r="G244" s="19">
        <v>61.793740999999997</v>
      </c>
      <c r="H244" s="38">
        <f t="shared" si="11"/>
        <v>1.4447501520438052E-2</v>
      </c>
      <c r="I244" s="30">
        <f t="shared" si="9"/>
        <v>-1.4447501520438052E-2</v>
      </c>
      <c r="S244" s="38">
        <v>2043.410034</v>
      </c>
      <c r="T244" s="30">
        <f t="shared" si="10"/>
        <v>1.0562580218900188E-2</v>
      </c>
      <c r="U244" s="38"/>
      <c r="V244" s="38"/>
      <c r="W244" s="38"/>
      <c r="X244" s="38"/>
    </row>
    <row r="245" spans="1:24">
      <c r="A245" s="20">
        <v>41233</v>
      </c>
      <c r="B245" s="19">
        <v>69.239998</v>
      </c>
      <c r="C245" s="19">
        <v>69.239998</v>
      </c>
      <c r="D245" s="19">
        <v>68.449996999999996</v>
      </c>
      <c r="E245" s="19">
        <v>69</v>
      </c>
      <c r="F245" s="19">
        <v>9394600</v>
      </c>
      <c r="G245" s="19">
        <v>61.775838</v>
      </c>
      <c r="H245" s="38">
        <f t="shared" si="11"/>
        <v>-2.8976387667813445E-4</v>
      </c>
      <c r="I245" s="30">
        <f t="shared" si="9"/>
        <v>2.8976387667813445E-4</v>
      </c>
      <c r="S245" s="38">
        <v>2021.9399410000001</v>
      </c>
      <c r="T245" s="30">
        <f t="shared" si="10"/>
        <v>4.7442879213808178E-3</v>
      </c>
      <c r="U245" s="38"/>
      <c r="V245" s="38"/>
      <c r="W245" s="38"/>
      <c r="X245" s="38"/>
    </row>
    <row r="246" spans="1:24">
      <c r="A246" s="20">
        <v>41234</v>
      </c>
      <c r="B246" s="19">
        <v>68.860000999999997</v>
      </c>
      <c r="C246" s="19">
        <v>69.059997999999993</v>
      </c>
      <c r="D246" s="19">
        <v>68.680000000000007</v>
      </c>
      <c r="E246" s="19">
        <v>68.889999000000003</v>
      </c>
      <c r="F246" s="19">
        <v>7039600</v>
      </c>
      <c r="G246" s="19">
        <v>61.677354000000001</v>
      </c>
      <c r="H246" s="38">
        <f t="shared" si="11"/>
        <v>-1.5954876386116751E-3</v>
      </c>
      <c r="I246" s="30">
        <f t="shared" si="9"/>
        <v>1.5954876386116751E-3</v>
      </c>
      <c r="S246" s="38">
        <v>2012.369995</v>
      </c>
      <c r="T246" s="30">
        <f t="shared" si="10"/>
        <v>-1.961386758563884E-2</v>
      </c>
      <c r="U246" s="38"/>
      <c r="V246" s="38"/>
      <c r="W246" s="38"/>
      <c r="X246" s="38"/>
    </row>
    <row r="247" spans="1:24">
      <c r="A247" s="20">
        <v>41236</v>
      </c>
      <c r="B247" s="19">
        <v>69.339995999999999</v>
      </c>
      <c r="C247" s="19">
        <v>70.239998</v>
      </c>
      <c r="D247" s="19">
        <v>68.879997000000003</v>
      </c>
      <c r="E247" s="19">
        <v>70.199996999999996</v>
      </c>
      <c r="F247" s="19">
        <v>5134900</v>
      </c>
      <c r="G247" s="19">
        <v>62.850197999999999</v>
      </c>
      <c r="H247" s="38">
        <f t="shared" si="11"/>
        <v>1.8837255887081256E-2</v>
      </c>
      <c r="I247" s="30">
        <f t="shared" si="9"/>
        <v>-1.8837255887081256E-2</v>
      </c>
      <c r="S247" s="38">
        <v>2052.2299800000001</v>
      </c>
      <c r="T247" s="30">
        <f t="shared" si="10"/>
        <v>2.2488564074157492E-3</v>
      </c>
      <c r="U247" s="38"/>
      <c r="V247" s="38"/>
      <c r="W247" s="38"/>
      <c r="X247" s="38"/>
    </row>
    <row r="248" spans="1:24">
      <c r="A248" s="20">
        <v>41239</v>
      </c>
      <c r="B248" s="19">
        <v>70.129997000000003</v>
      </c>
      <c r="C248" s="19">
        <v>70.230002999999996</v>
      </c>
      <c r="D248" s="19">
        <v>69.449996999999996</v>
      </c>
      <c r="E248" s="19">
        <v>69.910004000000001</v>
      </c>
      <c r="F248" s="19">
        <v>9073200</v>
      </c>
      <c r="G248" s="19">
        <v>62.590566000000003</v>
      </c>
      <c r="H248" s="38">
        <f t="shared" si="11"/>
        <v>-4.1395215154550928E-3</v>
      </c>
      <c r="I248" s="30">
        <f t="shared" si="9"/>
        <v>4.1395215154550928E-3</v>
      </c>
      <c r="S248" s="38">
        <v>2047.619995</v>
      </c>
      <c r="T248" s="30">
        <f t="shared" si="10"/>
        <v>-7.769086475925991E-3</v>
      </c>
      <c r="U248" s="38"/>
      <c r="V248" s="38"/>
      <c r="W248" s="38"/>
      <c r="X248" s="38"/>
    </row>
    <row r="249" spans="1:24">
      <c r="A249" s="20">
        <v>41240</v>
      </c>
      <c r="B249" s="19">
        <v>69.900002000000001</v>
      </c>
      <c r="C249" s="19">
        <v>70.169998000000007</v>
      </c>
      <c r="D249" s="19">
        <v>69.449996999999996</v>
      </c>
      <c r="E249" s="19">
        <v>69.5</v>
      </c>
      <c r="F249" s="19">
        <v>7382300</v>
      </c>
      <c r="G249" s="19">
        <v>62.223489000000001</v>
      </c>
      <c r="H249" s="38">
        <f t="shared" si="11"/>
        <v>-5.8819987595273857E-3</v>
      </c>
      <c r="I249" s="30">
        <f t="shared" si="9"/>
        <v>5.8819987595273857E-3</v>
      </c>
      <c r="S249" s="38">
        <v>2063.5900879999999</v>
      </c>
      <c r="T249" s="30">
        <f t="shared" si="10"/>
        <v>-6.5110523995720879E-3</v>
      </c>
      <c r="U249" s="38"/>
      <c r="V249" s="38"/>
      <c r="W249" s="38"/>
      <c r="X249" s="38"/>
    </row>
    <row r="250" spans="1:24">
      <c r="A250" s="20">
        <v>41241</v>
      </c>
      <c r="B250" s="19">
        <v>69.459998999999996</v>
      </c>
      <c r="C250" s="19">
        <v>70.809997999999993</v>
      </c>
      <c r="D250" s="19">
        <v>69.290001000000004</v>
      </c>
      <c r="E250" s="19">
        <v>70.559997999999993</v>
      </c>
      <c r="F250" s="19">
        <v>10496400</v>
      </c>
      <c r="G250" s="19">
        <v>63.172507000000003</v>
      </c>
      <c r="H250" s="38">
        <f t="shared" si="11"/>
        <v>1.5136625568887584E-2</v>
      </c>
      <c r="I250" s="30">
        <f t="shared" si="9"/>
        <v>-1.5136625568887584E-2</v>
      </c>
      <c r="S250" s="38">
        <v>2077.070068</v>
      </c>
      <c r="T250" s="30">
        <f t="shared" si="10"/>
        <v>-7.0140439391970736E-3</v>
      </c>
      <c r="U250" s="38"/>
      <c r="V250" s="38"/>
      <c r="W250" s="38"/>
      <c r="X250" s="38"/>
    </row>
    <row r="251" spans="1:24">
      <c r="A251" s="20">
        <v>41242</v>
      </c>
      <c r="B251" s="19">
        <v>70.480002999999996</v>
      </c>
      <c r="C251" s="19">
        <v>71.040001000000004</v>
      </c>
      <c r="D251" s="19">
        <v>70.129997000000003</v>
      </c>
      <c r="E251" s="19">
        <v>70.830001999999993</v>
      </c>
      <c r="F251" s="19">
        <v>9620500</v>
      </c>
      <c r="G251" s="19">
        <v>63.414242000000002</v>
      </c>
      <c r="H251" s="38">
        <f t="shared" si="11"/>
        <v>3.8192827567974244E-3</v>
      </c>
      <c r="I251" s="30">
        <f t="shared" si="9"/>
        <v>-3.8192827567974244E-3</v>
      </c>
      <c r="S251" s="38">
        <v>2091.6899410000001</v>
      </c>
      <c r="T251" s="30">
        <f t="shared" si="10"/>
        <v>2.0317856261110587E-2</v>
      </c>
      <c r="U251" s="38"/>
      <c r="V251" s="38"/>
      <c r="W251" s="38"/>
      <c r="X251" s="38"/>
    </row>
    <row r="252" spans="1:24">
      <c r="A252" s="20">
        <v>41243</v>
      </c>
      <c r="B252" s="19">
        <v>70.970000999999996</v>
      </c>
      <c r="C252" s="19">
        <v>72.120002999999997</v>
      </c>
      <c r="D252" s="19">
        <v>70.849997999999999</v>
      </c>
      <c r="E252" s="19">
        <v>72.019997000000004</v>
      </c>
      <c r="F252" s="19">
        <v>12485200</v>
      </c>
      <c r="G252" s="19">
        <v>64.479647</v>
      </c>
      <c r="H252" s="38">
        <f t="shared" si="11"/>
        <v>1.666115017763882E-2</v>
      </c>
      <c r="I252" s="30">
        <f t="shared" si="9"/>
        <v>-1.666115017763882E-2</v>
      </c>
      <c r="S252" s="38">
        <v>2049.6201169999999</v>
      </c>
      <c r="T252" s="30">
        <f t="shared" si="10"/>
        <v>-1.4477826648337327E-2</v>
      </c>
      <c r="U252" s="38"/>
      <c r="V252" s="38"/>
      <c r="W252" s="38"/>
      <c r="X252" s="38"/>
    </row>
    <row r="253" spans="1:24">
      <c r="A253" s="20">
        <v>41246</v>
      </c>
      <c r="B253" s="19">
        <v>72.110000999999997</v>
      </c>
      <c r="C253" s="19">
        <v>72.339995999999999</v>
      </c>
      <c r="D253" s="19">
        <v>71.339995999999999</v>
      </c>
      <c r="E253" s="19">
        <v>71.339995999999999</v>
      </c>
      <c r="F253" s="19">
        <v>9086800</v>
      </c>
      <c r="G253" s="19">
        <v>63.870840999999999</v>
      </c>
      <c r="H253" s="38">
        <f t="shared" si="11"/>
        <v>-9.4866887595989897E-3</v>
      </c>
      <c r="I253" s="30">
        <f t="shared" si="9"/>
        <v>9.4866887595989897E-3</v>
      </c>
      <c r="S253" s="38">
        <v>2079.51001</v>
      </c>
      <c r="T253" s="30">
        <f t="shared" si="10"/>
        <v>-1.1056592615916112E-2</v>
      </c>
      <c r="U253" s="38"/>
      <c r="V253" s="38"/>
      <c r="W253" s="38"/>
      <c r="X253" s="38"/>
    </row>
    <row r="254" spans="1:24">
      <c r="A254" s="20">
        <v>41247</v>
      </c>
      <c r="B254" s="19">
        <v>71.470000999999996</v>
      </c>
      <c r="C254" s="19">
        <v>72.599997999999999</v>
      </c>
      <c r="D254" s="19">
        <v>71.449996999999996</v>
      </c>
      <c r="E254" s="19">
        <v>72.120002999999997</v>
      </c>
      <c r="F254" s="19">
        <v>12820500</v>
      </c>
      <c r="G254" s="19">
        <v>64.569182999999995</v>
      </c>
      <c r="H254" s="38">
        <f t="shared" si="11"/>
        <v>1.0874318765495517E-2</v>
      </c>
      <c r="I254" s="30">
        <f t="shared" si="9"/>
        <v>-1.0874318765495517E-2</v>
      </c>
      <c r="S254" s="38">
        <v>2102.6298830000001</v>
      </c>
      <c r="T254" s="30">
        <f t="shared" si="10"/>
        <v>1.0623939088487118E-2</v>
      </c>
      <c r="U254" s="38"/>
      <c r="V254" s="38"/>
      <c r="W254" s="38"/>
      <c r="X254" s="38"/>
    </row>
    <row r="255" spans="1:24">
      <c r="A255" s="20">
        <v>41248</v>
      </c>
      <c r="B255" s="19">
        <v>71.940002000000007</v>
      </c>
      <c r="C255" s="19">
        <v>72.019997000000004</v>
      </c>
      <c r="D255" s="19">
        <v>71.230002999999996</v>
      </c>
      <c r="E255" s="19">
        <v>71.650002000000001</v>
      </c>
      <c r="F255" s="19">
        <v>9513200</v>
      </c>
      <c r="G255" s="19">
        <v>64.504362999999998</v>
      </c>
      <c r="H255" s="38">
        <f t="shared" si="11"/>
        <v>-1.0043886986599538E-3</v>
      </c>
      <c r="I255" s="30">
        <f t="shared" si="9"/>
        <v>1.0043886986599538E-3</v>
      </c>
      <c r="S255" s="38">
        <v>2080.4099120000001</v>
      </c>
      <c r="T255" s="30">
        <f t="shared" si="10"/>
        <v>-4.6517999903487525E-3</v>
      </c>
      <c r="U255" s="38"/>
      <c r="V255" s="38"/>
      <c r="W255" s="38"/>
      <c r="X255" s="38"/>
    </row>
    <row r="256" spans="1:24">
      <c r="A256" s="20">
        <v>41249</v>
      </c>
      <c r="B256" s="19">
        <v>71.669998000000007</v>
      </c>
      <c r="C256" s="19">
        <v>71.849997999999999</v>
      </c>
      <c r="D256" s="19">
        <v>71.099997999999999</v>
      </c>
      <c r="E256" s="19">
        <v>71.589995999999999</v>
      </c>
      <c r="F256" s="19">
        <v>7166100</v>
      </c>
      <c r="G256" s="19">
        <v>64.450342000000006</v>
      </c>
      <c r="H256" s="38">
        <f t="shared" si="11"/>
        <v>-8.3782911464962389E-4</v>
      </c>
      <c r="I256" s="30">
        <f t="shared" si="9"/>
        <v>8.3782911464962389E-4</v>
      </c>
      <c r="S256" s="38">
        <v>2090.110107</v>
      </c>
      <c r="T256" s="30">
        <f t="shared" si="10"/>
        <v>5.934414473988609E-4</v>
      </c>
      <c r="U256" s="38"/>
      <c r="V256" s="38"/>
      <c r="W256" s="38"/>
      <c r="X256" s="38"/>
    </row>
    <row r="257" spans="1:24">
      <c r="A257" s="20">
        <v>41250</v>
      </c>
      <c r="B257" s="19">
        <v>71.900002000000001</v>
      </c>
      <c r="C257" s="19">
        <v>72.589995999999999</v>
      </c>
      <c r="D257" s="19">
        <v>71.849997999999999</v>
      </c>
      <c r="E257" s="19">
        <v>72.290001000000004</v>
      </c>
      <c r="F257" s="19">
        <v>7283000</v>
      </c>
      <c r="G257" s="19">
        <v>65.080534999999998</v>
      </c>
      <c r="H257" s="38">
        <f t="shared" si="11"/>
        <v>9.7304671583360834E-3</v>
      </c>
      <c r="I257" s="30">
        <f t="shared" si="9"/>
        <v>-9.7304671583360834E-3</v>
      </c>
      <c r="S257" s="38">
        <v>2088.8701169999999</v>
      </c>
      <c r="T257" s="30">
        <f t="shared" si="10"/>
        <v>-1.2914090666574113E-4</v>
      </c>
      <c r="U257" s="38"/>
      <c r="V257" s="38"/>
      <c r="W257" s="38"/>
      <c r="X257" s="38"/>
    </row>
    <row r="258" spans="1:24">
      <c r="A258" s="20">
        <v>41253</v>
      </c>
      <c r="B258" s="19">
        <v>72.080001999999993</v>
      </c>
      <c r="C258" s="19">
        <v>72.339995999999999</v>
      </c>
      <c r="D258" s="19">
        <v>71.790001000000004</v>
      </c>
      <c r="E258" s="19">
        <v>72.150002000000001</v>
      </c>
      <c r="F258" s="19">
        <v>5901600</v>
      </c>
      <c r="G258" s="19">
        <v>64.954498000000001</v>
      </c>
      <c r="H258" s="38">
        <f t="shared" si="11"/>
        <v>-1.9385089780945247E-3</v>
      </c>
      <c r="I258" s="30">
        <f t="shared" si="9"/>
        <v>1.9385089780945247E-3</v>
      </c>
      <c r="S258" s="38">
        <v>2089.139893</v>
      </c>
      <c r="T258" s="30">
        <f t="shared" si="10"/>
        <v>1.2212500944798874E-3</v>
      </c>
      <c r="U258" s="38"/>
      <c r="V258" s="38"/>
      <c r="W258" s="38"/>
      <c r="X258" s="38"/>
    </row>
    <row r="259" spans="1:24">
      <c r="A259" s="20">
        <v>41254</v>
      </c>
      <c r="B259" s="19">
        <v>72.25</v>
      </c>
      <c r="C259" s="19">
        <v>72.699996999999996</v>
      </c>
      <c r="D259" s="19">
        <v>70.819999999999993</v>
      </c>
      <c r="E259" s="19">
        <v>70.889999000000003</v>
      </c>
      <c r="F259" s="19">
        <v>14595000</v>
      </c>
      <c r="G259" s="19">
        <v>63.820155999999997</v>
      </c>
      <c r="H259" s="38">
        <f t="shared" si="11"/>
        <v>-1.7617928768544931E-2</v>
      </c>
      <c r="I259" s="30">
        <f t="shared" ref="I259:I322" si="12">-H259</f>
        <v>1.7617928768544931E-2</v>
      </c>
      <c r="S259" s="38">
        <v>2086.5900879999999</v>
      </c>
      <c r="T259" s="30">
        <f t="shared" ref="T259:T322" si="13">LN(S259/S260)</f>
        <v>-1.2356238490984315E-3</v>
      </c>
      <c r="U259" s="38"/>
      <c r="V259" s="38"/>
      <c r="W259" s="38"/>
      <c r="X259" s="38"/>
    </row>
    <row r="260" spans="1:24">
      <c r="A260" s="20">
        <v>41255</v>
      </c>
      <c r="B260" s="19">
        <v>70.199996999999996</v>
      </c>
      <c r="C260" s="19">
        <v>70.349997999999999</v>
      </c>
      <c r="D260" s="19">
        <v>68.910004000000001</v>
      </c>
      <c r="E260" s="19">
        <v>68.940002000000007</v>
      </c>
      <c r="F260" s="19">
        <v>23401900</v>
      </c>
      <c r="G260" s="19">
        <v>62.064630999999999</v>
      </c>
      <c r="H260" s="38">
        <f t="shared" ref="H260:H323" si="14">LN(G260/G259)</f>
        <v>-2.7892787651520465E-2</v>
      </c>
      <c r="I260" s="30">
        <f t="shared" si="12"/>
        <v>2.7892787651520465E-2</v>
      </c>
      <c r="S260" s="38">
        <v>2089.169922</v>
      </c>
      <c r="T260" s="30">
        <f t="shared" si="13"/>
        <v>3.8029554525950086E-3</v>
      </c>
      <c r="U260" s="38"/>
      <c r="V260" s="38"/>
      <c r="W260" s="38"/>
      <c r="X260" s="38"/>
    </row>
    <row r="261" spans="1:24">
      <c r="A261" s="20">
        <v>41256</v>
      </c>
      <c r="B261" s="19">
        <v>69.040001000000004</v>
      </c>
      <c r="C261" s="19">
        <v>69.360000999999997</v>
      </c>
      <c r="D261" s="19">
        <v>69</v>
      </c>
      <c r="E261" s="19">
        <v>69.040001000000004</v>
      </c>
      <c r="F261" s="19">
        <v>14243500</v>
      </c>
      <c r="G261" s="19">
        <v>62.154657</v>
      </c>
      <c r="H261" s="38">
        <f t="shared" si="14"/>
        <v>1.4494691961485825E-3</v>
      </c>
      <c r="I261" s="30">
        <f t="shared" si="12"/>
        <v>-1.4494691961485825E-3</v>
      </c>
      <c r="S261" s="38">
        <v>2081.23999</v>
      </c>
      <c r="T261" s="30">
        <f t="shared" si="13"/>
        <v>-1.1237403815994775E-3</v>
      </c>
      <c r="U261" s="38"/>
      <c r="V261" s="38"/>
      <c r="W261" s="38"/>
      <c r="X261" s="38"/>
    </row>
    <row r="262" spans="1:24">
      <c r="A262" s="20">
        <v>41257</v>
      </c>
      <c r="B262" s="19">
        <v>69.050003000000004</v>
      </c>
      <c r="C262" s="19">
        <v>69.300003000000004</v>
      </c>
      <c r="D262" s="19">
        <v>68.739998</v>
      </c>
      <c r="E262" s="19">
        <v>68.75</v>
      </c>
      <c r="F262" s="19">
        <v>10502300</v>
      </c>
      <c r="G262" s="19">
        <v>61.893577999999998</v>
      </c>
      <c r="H262" s="38">
        <f t="shared" si="14"/>
        <v>-4.2093204387997933E-3</v>
      </c>
      <c r="I262" s="30">
        <f t="shared" si="12"/>
        <v>4.2093204387997933E-3</v>
      </c>
      <c r="S262" s="38">
        <v>2083.580078</v>
      </c>
      <c r="T262" s="30">
        <f t="shared" si="13"/>
        <v>1.6033230015307577E-2</v>
      </c>
      <c r="U262" s="38"/>
      <c r="V262" s="38"/>
      <c r="W262" s="38"/>
      <c r="X262" s="38"/>
    </row>
    <row r="263" spans="1:24">
      <c r="A263" s="20">
        <v>41260</v>
      </c>
      <c r="B263" s="19">
        <v>68.959998999999996</v>
      </c>
      <c r="C263" s="19">
        <v>69.510002</v>
      </c>
      <c r="D263" s="19">
        <v>68.889999000000003</v>
      </c>
      <c r="E263" s="19">
        <v>69.199996999999996</v>
      </c>
      <c r="F263" s="19">
        <v>10531700</v>
      </c>
      <c r="G263" s="19">
        <v>62.298696999999997</v>
      </c>
      <c r="H263" s="38">
        <f t="shared" si="14"/>
        <v>6.5240843191758206E-3</v>
      </c>
      <c r="I263" s="30">
        <f t="shared" si="12"/>
        <v>-6.5240843191758206E-3</v>
      </c>
      <c r="S263" s="38">
        <v>2050.4399410000001</v>
      </c>
      <c r="T263" s="30">
        <f t="shared" si="13"/>
        <v>-1.3402770185119402E-3</v>
      </c>
      <c r="U263" s="38"/>
      <c r="V263" s="38"/>
      <c r="W263" s="38"/>
      <c r="X263" s="38"/>
    </row>
    <row r="264" spans="1:24">
      <c r="A264" s="20">
        <v>41261</v>
      </c>
      <c r="B264" s="19">
        <v>69.110000999999997</v>
      </c>
      <c r="C264" s="19">
        <v>69.660004000000001</v>
      </c>
      <c r="D264" s="19">
        <v>68.910004000000001</v>
      </c>
      <c r="E264" s="19">
        <v>69.5</v>
      </c>
      <c r="F264" s="19">
        <v>11589800</v>
      </c>
      <c r="G264" s="19">
        <v>62.568781000000001</v>
      </c>
      <c r="H264" s="38">
        <f t="shared" si="14"/>
        <v>4.3259369936152056E-3</v>
      </c>
      <c r="I264" s="30">
        <f t="shared" si="12"/>
        <v>-4.3259369936152056E-3</v>
      </c>
      <c r="S264" s="38">
        <v>2053.1899410000001</v>
      </c>
      <c r="T264" s="30">
        <f t="shared" si="13"/>
        <v>1.4793302627265626E-2</v>
      </c>
      <c r="U264" s="38"/>
      <c r="V264" s="38"/>
      <c r="W264" s="38"/>
      <c r="X264" s="38"/>
    </row>
    <row r="265" spans="1:24">
      <c r="A265" s="20">
        <v>41262</v>
      </c>
      <c r="B265" s="19">
        <v>69.430000000000007</v>
      </c>
      <c r="C265" s="19">
        <v>69.5</v>
      </c>
      <c r="D265" s="19">
        <v>68.519997000000004</v>
      </c>
      <c r="E265" s="19">
        <v>68.519997000000004</v>
      </c>
      <c r="F265" s="19">
        <v>9973200</v>
      </c>
      <c r="G265" s="19">
        <v>61.686512999999998</v>
      </c>
      <c r="H265" s="38">
        <f t="shared" si="14"/>
        <v>-1.4201130574834655E-2</v>
      </c>
      <c r="I265" s="30">
        <f t="shared" si="12"/>
        <v>1.4201130574834655E-2</v>
      </c>
      <c r="S265" s="38">
        <v>2023.040039</v>
      </c>
      <c r="T265" s="30">
        <f t="shared" si="13"/>
        <v>-1.1270640608151911E-2</v>
      </c>
      <c r="U265" s="38"/>
      <c r="V265" s="38"/>
      <c r="W265" s="38"/>
      <c r="X265" s="38"/>
    </row>
    <row r="266" spans="1:24">
      <c r="A266" s="20">
        <v>41263</v>
      </c>
      <c r="B266" s="19">
        <v>68.330001999999993</v>
      </c>
      <c r="C266" s="19">
        <v>69.059997999999993</v>
      </c>
      <c r="D266" s="19">
        <v>68.169998000000007</v>
      </c>
      <c r="E266" s="19">
        <v>69</v>
      </c>
      <c r="F266" s="19">
        <v>9686300</v>
      </c>
      <c r="G266" s="19">
        <v>62.118645000000001</v>
      </c>
      <c r="H266" s="38">
        <f t="shared" si="14"/>
        <v>6.9808683561546868E-3</v>
      </c>
      <c r="I266" s="30">
        <f t="shared" si="12"/>
        <v>-6.9808683561546868E-3</v>
      </c>
      <c r="S266" s="38">
        <v>2045.969971</v>
      </c>
      <c r="T266" s="30">
        <f t="shared" si="13"/>
        <v>-1.4089163191530417E-2</v>
      </c>
      <c r="U266" s="38"/>
      <c r="V266" s="38"/>
      <c r="W266" s="38"/>
      <c r="X266" s="38"/>
    </row>
    <row r="267" spans="1:24">
      <c r="A267" s="20">
        <v>41264</v>
      </c>
      <c r="B267" s="19">
        <v>68.870002999999997</v>
      </c>
      <c r="C267" s="19">
        <v>69.160004000000001</v>
      </c>
      <c r="D267" s="19">
        <v>68.269997000000004</v>
      </c>
      <c r="E267" s="19">
        <v>68.650002000000001</v>
      </c>
      <c r="F267" s="19">
        <v>13231000</v>
      </c>
      <c r="G267" s="19">
        <v>61.803552000000003</v>
      </c>
      <c r="H267" s="38">
        <f t="shared" si="14"/>
        <v>-5.0853468817195074E-3</v>
      </c>
      <c r="I267" s="30">
        <f t="shared" si="12"/>
        <v>5.0853468817195074E-3</v>
      </c>
      <c r="S267" s="38">
        <v>2075</v>
      </c>
      <c r="T267" s="30">
        <f t="shared" si="13"/>
        <v>-3.2333074641793741E-3</v>
      </c>
      <c r="U267" s="38"/>
      <c r="V267" s="38"/>
      <c r="W267" s="38"/>
      <c r="X267" s="38"/>
    </row>
    <row r="268" spans="1:24">
      <c r="A268" s="20">
        <v>41267</v>
      </c>
      <c r="B268" s="19">
        <v>68.510002</v>
      </c>
      <c r="C268" s="19">
        <v>68.809997999999993</v>
      </c>
      <c r="D268" s="19">
        <v>68.309997999999993</v>
      </c>
      <c r="E268" s="19">
        <v>68.569999999999993</v>
      </c>
      <c r="F268" s="19">
        <v>2904800</v>
      </c>
      <c r="G268" s="19">
        <v>61.731529000000002</v>
      </c>
      <c r="H268" s="38">
        <f t="shared" si="14"/>
        <v>-1.1660332850780572E-3</v>
      </c>
      <c r="I268" s="30">
        <f t="shared" si="12"/>
        <v>1.1660332850780572E-3</v>
      </c>
      <c r="S268" s="38">
        <v>2081.719971</v>
      </c>
      <c r="T268" s="30">
        <f t="shared" si="13"/>
        <v>1.5094553561973928E-3</v>
      </c>
      <c r="U268" s="38"/>
      <c r="V268" s="38"/>
      <c r="W268" s="38"/>
      <c r="X268" s="38"/>
    </row>
    <row r="269" spans="1:24">
      <c r="A269" s="20">
        <v>41269</v>
      </c>
      <c r="B269" s="19">
        <v>68.559997999999993</v>
      </c>
      <c r="C269" s="19">
        <v>68.650002000000001</v>
      </c>
      <c r="D269" s="19">
        <v>67.730002999999996</v>
      </c>
      <c r="E269" s="19">
        <v>67.989998</v>
      </c>
      <c r="F269" s="19">
        <v>6092900</v>
      </c>
      <c r="G269" s="19">
        <v>61.209370999999997</v>
      </c>
      <c r="H269" s="38">
        <f t="shared" si="14"/>
        <v>-8.4945065435536836E-3</v>
      </c>
      <c r="I269" s="30">
        <f t="shared" si="12"/>
        <v>8.4945065435536836E-3</v>
      </c>
      <c r="S269" s="38">
        <v>2078.580078</v>
      </c>
      <c r="T269" s="30">
        <f t="shared" si="13"/>
        <v>-9.871290634763304E-3</v>
      </c>
      <c r="U269" s="38"/>
      <c r="V269" s="38"/>
      <c r="W269" s="38"/>
      <c r="X269" s="38"/>
    </row>
    <row r="270" spans="1:24">
      <c r="A270" s="20">
        <v>41270</v>
      </c>
      <c r="B270" s="19">
        <v>68.029999000000004</v>
      </c>
      <c r="C270" s="19">
        <v>68.419998000000007</v>
      </c>
      <c r="D270" s="19">
        <v>67.790001000000004</v>
      </c>
      <c r="E270" s="19">
        <v>68.190002000000007</v>
      </c>
      <c r="F270" s="19">
        <v>7384200</v>
      </c>
      <c r="G270" s="19">
        <v>61.389429</v>
      </c>
      <c r="H270" s="38">
        <f t="shared" si="14"/>
        <v>2.9373554955275595E-3</v>
      </c>
      <c r="I270" s="30">
        <f t="shared" si="12"/>
        <v>-2.9373554955275595E-3</v>
      </c>
      <c r="S270" s="38">
        <v>2099.1999510000001</v>
      </c>
      <c r="T270" s="30">
        <f t="shared" si="13"/>
        <v>-3.4768203303673869E-4</v>
      </c>
      <c r="U270" s="38"/>
      <c r="V270" s="38"/>
      <c r="W270" s="38"/>
      <c r="X270" s="38"/>
    </row>
    <row r="271" spans="1:24">
      <c r="A271" s="20">
        <v>41271</v>
      </c>
      <c r="B271" s="19">
        <v>67.910004000000001</v>
      </c>
      <c r="C271" s="19">
        <v>68.349997999999999</v>
      </c>
      <c r="D271" s="19">
        <v>67.540001000000004</v>
      </c>
      <c r="E271" s="19">
        <v>67.610000999999997</v>
      </c>
      <c r="F271" s="19">
        <v>5513400</v>
      </c>
      <c r="G271" s="19">
        <v>60.867269999999998</v>
      </c>
      <c r="H271" s="38">
        <f t="shared" si="14"/>
        <v>-8.5420623866189708E-3</v>
      </c>
      <c r="I271" s="30">
        <f t="shared" si="12"/>
        <v>8.5420623866189708E-3</v>
      </c>
      <c r="S271" s="38">
        <v>2099.929932</v>
      </c>
      <c r="T271" s="30">
        <f t="shared" si="13"/>
        <v>-1.1327897786013324E-3</v>
      </c>
      <c r="U271" s="38"/>
      <c r="V271" s="38"/>
      <c r="W271" s="38"/>
      <c r="X271" s="38"/>
    </row>
    <row r="272" spans="1:24">
      <c r="A272" s="20">
        <v>41274</v>
      </c>
      <c r="B272" s="19">
        <v>67.489998</v>
      </c>
      <c r="C272" s="19">
        <v>68.300003000000004</v>
      </c>
      <c r="D272" s="19">
        <v>67.370002999999997</v>
      </c>
      <c r="E272" s="19">
        <v>68.230002999999996</v>
      </c>
      <c r="F272" s="19">
        <v>7012500</v>
      </c>
      <c r="G272" s="19">
        <v>61.425440000000002</v>
      </c>
      <c r="H272" s="38">
        <f t="shared" si="14"/>
        <v>9.1284897683395119E-3</v>
      </c>
      <c r="I272" s="30">
        <f t="shared" si="12"/>
        <v>-9.1284897683395119E-3</v>
      </c>
      <c r="S272" s="38">
        <v>2102.3100589999999</v>
      </c>
      <c r="T272" s="30">
        <f t="shared" si="13"/>
        <v>-3.5516667167835828E-3</v>
      </c>
      <c r="U272" s="38"/>
      <c r="V272" s="38"/>
      <c r="W272" s="38"/>
      <c r="X272" s="38"/>
    </row>
    <row r="273" spans="1:24">
      <c r="A273" s="20">
        <v>41276</v>
      </c>
      <c r="B273" s="19">
        <v>68.930000000000007</v>
      </c>
      <c r="C273" s="19">
        <v>69.239998</v>
      </c>
      <c r="D273" s="19">
        <v>68.449996999999996</v>
      </c>
      <c r="E273" s="19">
        <v>69.239998</v>
      </c>
      <c r="F273" s="19">
        <v>10390800</v>
      </c>
      <c r="G273" s="19">
        <v>62.334707999999999</v>
      </c>
      <c r="H273" s="38">
        <f t="shared" si="14"/>
        <v>1.4694299830487912E-2</v>
      </c>
      <c r="I273" s="30">
        <f t="shared" si="12"/>
        <v>-1.4694299830487912E-2</v>
      </c>
      <c r="S273" s="38">
        <v>2109.790039</v>
      </c>
      <c r="T273" s="30">
        <f t="shared" si="13"/>
        <v>2.7243528137560241E-3</v>
      </c>
      <c r="U273" s="38"/>
      <c r="V273" s="38"/>
      <c r="W273" s="38"/>
      <c r="X273" s="38"/>
    </row>
    <row r="274" spans="1:24">
      <c r="A274" s="20">
        <v>41277</v>
      </c>
      <c r="B274" s="19">
        <v>69.25</v>
      </c>
      <c r="C274" s="19">
        <v>69.349997999999999</v>
      </c>
      <c r="D274" s="19">
        <v>68.379997000000003</v>
      </c>
      <c r="E274" s="19">
        <v>68.800003000000004</v>
      </c>
      <c r="F274" s="19">
        <v>8910100</v>
      </c>
      <c r="G274" s="19">
        <v>61.938594000000002</v>
      </c>
      <c r="H274" s="38">
        <f t="shared" si="14"/>
        <v>-6.3749065183196724E-3</v>
      </c>
      <c r="I274" s="30">
        <f t="shared" si="12"/>
        <v>6.3749065183196724E-3</v>
      </c>
      <c r="S274" s="38">
        <v>2104.0500489999999</v>
      </c>
      <c r="T274" s="30">
        <f t="shared" si="13"/>
        <v>1.1803876623389281E-2</v>
      </c>
      <c r="U274" s="38"/>
      <c r="V274" s="38"/>
      <c r="W274" s="38"/>
      <c r="X274" s="38"/>
    </row>
    <row r="275" spans="1:24">
      <c r="A275" s="20">
        <v>41278</v>
      </c>
      <c r="B275" s="19">
        <v>68.730002999999996</v>
      </c>
      <c r="C275" s="19">
        <v>69.180000000000007</v>
      </c>
      <c r="D275" s="19">
        <v>68.339995999999999</v>
      </c>
      <c r="E275" s="19">
        <v>69.059997999999993</v>
      </c>
      <c r="F275" s="19">
        <v>6438000</v>
      </c>
      <c r="G275" s="19">
        <v>62.172659000000003</v>
      </c>
      <c r="H275" s="38">
        <f t="shared" si="14"/>
        <v>3.7718622903988482E-3</v>
      </c>
      <c r="I275" s="30">
        <f t="shared" si="12"/>
        <v>-3.7718622903988482E-3</v>
      </c>
      <c r="S275" s="38">
        <v>2079.360107</v>
      </c>
      <c r="T275" s="30">
        <f t="shared" si="13"/>
        <v>-4.8214818389651134E-3</v>
      </c>
      <c r="U275" s="38"/>
      <c r="V275" s="38"/>
      <c r="W275" s="38"/>
      <c r="X275" s="38"/>
    </row>
    <row r="276" spans="1:24">
      <c r="A276" s="20">
        <v>41281</v>
      </c>
      <c r="B276" s="19">
        <v>68.830001999999993</v>
      </c>
      <c r="C276" s="19">
        <v>68.919998000000007</v>
      </c>
      <c r="D276" s="19">
        <v>68.129997000000003</v>
      </c>
      <c r="E276" s="19">
        <v>68.400002000000001</v>
      </c>
      <c r="F276" s="19">
        <v>6201400</v>
      </c>
      <c r="G276" s="19">
        <v>61.578485000000001</v>
      </c>
      <c r="H276" s="38">
        <f t="shared" si="14"/>
        <v>-9.6027971411541471E-3</v>
      </c>
      <c r="I276" s="30">
        <f t="shared" si="12"/>
        <v>9.6027971411541471E-3</v>
      </c>
      <c r="S276" s="38">
        <v>2089.4099120000001</v>
      </c>
      <c r="T276" s="30">
        <f t="shared" si="13"/>
        <v>-4.4987559745411469E-4</v>
      </c>
      <c r="U276" s="38"/>
      <c r="V276" s="38"/>
      <c r="W276" s="38"/>
      <c r="X276" s="38"/>
    </row>
    <row r="277" spans="1:24">
      <c r="A277" s="20">
        <v>41282</v>
      </c>
      <c r="B277" s="19">
        <v>68.279999000000004</v>
      </c>
      <c r="C277" s="19">
        <v>68.889999000000003</v>
      </c>
      <c r="D277" s="19">
        <v>68.209998999999996</v>
      </c>
      <c r="E277" s="19">
        <v>68.589995999999999</v>
      </c>
      <c r="F277" s="19">
        <v>5866900</v>
      </c>
      <c r="G277" s="19">
        <v>61.749530999999998</v>
      </c>
      <c r="H277" s="38">
        <f t="shared" si="14"/>
        <v>2.7738402873793869E-3</v>
      </c>
      <c r="I277" s="30">
        <f t="shared" si="12"/>
        <v>-2.7738402873793869E-3</v>
      </c>
      <c r="S277" s="38">
        <v>2090.3500979999999</v>
      </c>
      <c r="T277" s="30">
        <f t="shared" si="13"/>
        <v>1.1770488448379798E-2</v>
      </c>
      <c r="U277" s="38"/>
      <c r="V277" s="38"/>
      <c r="W277" s="38"/>
      <c r="X277" s="38"/>
    </row>
    <row r="278" spans="1:24">
      <c r="A278" s="20">
        <v>41283</v>
      </c>
      <c r="B278" s="19">
        <v>68.660004000000001</v>
      </c>
      <c r="C278" s="19">
        <v>68.709998999999996</v>
      </c>
      <c r="D278" s="19">
        <v>68.220000999999996</v>
      </c>
      <c r="E278" s="19">
        <v>68.569999999999993</v>
      </c>
      <c r="F278" s="19">
        <v>5055200</v>
      </c>
      <c r="G278" s="19">
        <v>61.731529000000002</v>
      </c>
      <c r="H278" s="38">
        <f t="shared" si="14"/>
        <v>-2.9157508248683152E-4</v>
      </c>
      <c r="I278" s="30">
        <f t="shared" si="12"/>
        <v>2.9157508248683152E-4</v>
      </c>
      <c r="S278" s="38">
        <v>2065.889893</v>
      </c>
      <c r="T278" s="30">
        <f t="shared" si="13"/>
        <v>-2.5573858343901608E-3</v>
      </c>
      <c r="U278" s="38"/>
      <c r="V278" s="38"/>
      <c r="W278" s="38"/>
      <c r="X278" s="38"/>
    </row>
    <row r="279" spans="1:24">
      <c r="A279" s="20">
        <v>41284</v>
      </c>
      <c r="B279" s="19">
        <v>68.660004000000001</v>
      </c>
      <c r="C279" s="19">
        <v>69.029999000000004</v>
      </c>
      <c r="D279" s="19">
        <v>67.720000999999996</v>
      </c>
      <c r="E279" s="19">
        <v>68.360000999999997</v>
      </c>
      <c r="F279" s="19">
        <v>11453800</v>
      </c>
      <c r="G279" s="19">
        <v>61.542473000000001</v>
      </c>
      <c r="H279" s="38">
        <f t="shared" si="14"/>
        <v>-3.0672509231966616E-3</v>
      </c>
      <c r="I279" s="30">
        <f t="shared" si="12"/>
        <v>3.0672509231966616E-3</v>
      </c>
      <c r="S279" s="38">
        <v>2071.179932</v>
      </c>
      <c r="T279" s="30">
        <f t="shared" si="13"/>
        <v>-1.9149326619372631E-3</v>
      </c>
      <c r="U279" s="38"/>
      <c r="V279" s="38"/>
      <c r="W279" s="38"/>
      <c r="X279" s="38"/>
    </row>
    <row r="280" spans="1:24">
      <c r="A280" s="20">
        <v>41285</v>
      </c>
      <c r="B280" s="19">
        <v>68.599997999999999</v>
      </c>
      <c r="C280" s="19">
        <v>68.790001000000004</v>
      </c>
      <c r="D280" s="19">
        <v>68.209998999999996</v>
      </c>
      <c r="E280" s="19">
        <v>68.629997000000003</v>
      </c>
      <c r="F280" s="19">
        <v>6224500</v>
      </c>
      <c r="G280" s="19">
        <v>61.785542999999997</v>
      </c>
      <c r="H280" s="38">
        <f t="shared" si="14"/>
        <v>3.9418507265832859E-3</v>
      </c>
      <c r="I280" s="30">
        <f t="shared" si="12"/>
        <v>-3.9418507265832859E-3</v>
      </c>
      <c r="S280" s="38">
        <v>2075.1499020000001</v>
      </c>
      <c r="T280" s="30">
        <f t="shared" si="13"/>
        <v>1.0969953689202727E-2</v>
      </c>
      <c r="U280" s="38"/>
      <c r="V280" s="38"/>
      <c r="W280" s="38"/>
      <c r="X280" s="38"/>
    </row>
    <row r="281" spans="1:24">
      <c r="A281" s="20">
        <v>41288</v>
      </c>
      <c r="B281" s="19">
        <v>68.489998</v>
      </c>
      <c r="C281" s="19">
        <v>68.669998000000007</v>
      </c>
      <c r="D281" s="19">
        <v>68.110000999999997</v>
      </c>
      <c r="E281" s="19">
        <v>68.300003000000004</v>
      </c>
      <c r="F281" s="19">
        <v>5490400</v>
      </c>
      <c r="G281" s="19">
        <v>61.488458999999999</v>
      </c>
      <c r="H281" s="38">
        <f t="shared" si="14"/>
        <v>-4.8199063926221922E-3</v>
      </c>
      <c r="I281" s="30">
        <f t="shared" si="12"/>
        <v>4.8199063926221922E-3</v>
      </c>
      <c r="S281" s="38">
        <v>2052.51001</v>
      </c>
      <c r="T281" s="30">
        <f t="shared" si="13"/>
        <v>1.6490847328002923E-2</v>
      </c>
      <c r="U281" s="38"/>
      <c r="V281" s="38"/>
      <c r="W281" s="38"/>
      <c r="X281" s="38"/>
    </row>
    <row r="282" spans="1:24">
      <c r="A282" s="20">
        <v>41289</v>
      </c>
      <c r="B282" s="19">
        <v>68.190002000000007</v>
      </c>
      <c r="C282" s="19">
        <v>69.239998</v>
      </c>
      <c r="D282" s="19">
        <v>68.099997999999999</v>
      </c>
      <c r="E282" s="19">
        <v>68.980002999999996</v>
      </c>
      <c r="F282" s="19">
        <v>6140400</v>
      </c>
      <c r="G282" s="19">
        <v>62.100642999999998</v>
      </c>
      <c r="H282" s="38">
        <f t="shared" si="14"/>
        <v>9.9068444873182913E-3</v>
      </c>
      <c r="I282" s="30">
        <f t="shared" si="12"/>
        <v>-9.9068444873182913E-3</v>
      </c>
      <c r="S282" s="38">
        <v>2018.9399410000001</v>
      </c>
      <c r="T282" s="30">
        <f t="shared" si="13"/>
        <v>-5.8424493431773871E-3</v>
      </c>
      <c r="U282" s="38"/>
      <c r="V282" s="38"/>
      <c r="W282" s="38"/>
      <c r="X282" s="38"/>
    </row>
    <row r="283" spans="1:24">
      <c r="A283" s="20">
        <v>41290</v>
      </c>
      <c r="B283" s="19">
        <v>68.940002000000007</v>
      </c>
      <c r="C283" s="19">
        <v>69.370002999999997</v>
      </c>
      <c r="D283" s="19">
        <v>68.889999000000003</v>
      </c>
      <c r="E283" s="19">
        <v>69.209998999999996</v>
      </c>
      <c r="F283" s="19">
        <v>4917900</v>
      </c>
      <c r="G283" s="19">
        <v>62.307701000000002</v>
      </c>
      <c r="H283" s="38">
        <f t="shared" si="14"/>
        <v>3.3286865579721585E-3</v>
      </c>
      <c r="I283" s="30">
        <f t="shared" si="12"/>
        <v>-3.3286865579721585E-3</v>
      </c>
      <c r="S283" s="38">
        <v>2030.7700199999999</v>
      </c>
      <c r="T283" s="30">
        <f t="shared" si="13"/>
        <v>-1.4221007367133545E-3</v>
      </c>
      <c r="U283" s="38"/>
      <c r="V283" s="38"/>
      <c r="W283" s="38"/>
      <c r="X283" s="38"/>
    </row>
    <row r="284" spans="1:24">
      <c r="A284" s="20">
        <v>41291</v>
      </c>
      <c r="B284" s="19">
        <v>69.300003000000004</v>
      </c>
      <c r="C284" s="19">
        <v>69.319999999999993</v>
      </c>
      <c r="D284" s="19">
        <v>68.709998999999996</v>
      </c>
      <c r="E284" s="19">
        <v>68.849997999999999</v>
      </c>
      <c r="F284" s="19">
        <v>7232600</v>
      </c>
      <c r="G284" s="19">
        <v>61.983604</v>
      </c>
      <c r="H284" s="38">
        <f t="shared" si="14"/>
        <v>-5.2151312524162542E-3</v>
      </c>
      <c r="I284" s="30">
        <f t="shared" si="12"/>
        <v>5.2151312524162542E-3</v>
      </c>
      <c r="S284" s="38">
        <v>2033.660034</v>
      </c>
      <c r="T284" s="30">
        <f t="shared" si="13"/>
        <v>2.7050902843496526E-4</v>
      </c>
      <c r="U284" s="38"/>
      <c r="V284" s="38"/>
      <c r="W284" s="38"/>
      <c r="X284" s="38"/>
    </row>
    <row r="285" spans="1:24">
      <c r="A285" s="20">
        <v>41292</v>
      </c>
      <c r="B285" s="19">
        <v>68.849997999999999</v>
      </c>
      <c r="C285" s="19">
        <v>69.199996999999996</v>
      </c>
      <c r="D285" s="19">
        <v>68.849997999999999</v>
      </c>
      <c r="E285" s="19">
        <v>69.199996999999996</v>
      </c>
      <c r="F285" s="19">
        <v>7813400</v>
      </c>
      <c r="G285" s="19">
        <v>62.298696999999997</v>
      </c>
      <c r="H285" s="38">
        <f t="shared" si="14"/>
        <v>5.0706121882237677E-3</v>
      </c>
      <c r="I285" s="30">
        <f t="shared" si="12"/>
        <v>-5.0706121882237677E-3</v>
      </c>
      <c r="S285" s="38">
        <v>2033.1099850000001</v>
      </c>
      <c r="T285" s="30">
        <f t="shared" si="13"/>
        <v>4.5600613744872197E-3</v>
      </c>
      <c r="U285" s="38"/>
      <c r="V285" s="38"/>
      <c r="W285" s="38"/>
      <c r="X285" s="38"/>
    </row>
    <row r="286" spans="1:24">
      <c r="A286" s="20">
        <v>41296</v>
      </c>
      <c r="B286" s="19">
        <v>69.050003000000004</v>
      </c>
      <c r="C286" s="19">
        <v>69.650002000000001</v>
      </c>
      <c r="D286" s="19">
        <v>68.959998999999996</v>
      </c>
      <c r="E286" s="19">
        <v>69.580001999999993</v>
      </c>
      <c r="F286" s="19">
        <v>5747900</v>
      </c>
      <c r="G286" s="19">
        <v>62.640804000000003</v>
      </c>
      <c r="H286" s="38">
        <f t="shared" si="14"/>
        <v>5.4763762023004314E-3</v>
      </c>
      <c r="I286" s="30">
        <f t="shared" si="12"/>
        <v>-5.4763762023004314E-3</v>
      </c>
      <c r="S286" s="38">
        <v>2023.8599850000001</v>
      </c>
      <c r="T286" s="30">
        <f t="shared" si="13"/>
        <v>1.474355129517228E-2</v>
      </c>
      <c r="U286" s="38"/>
      <c r="V286" s="38"/>
      <c r="W286" s="38"/>
      <c r="X286" s="38"/>
    </row>
    <row r="287" spans="1:24">
      <c r="A287" s="20">
        <v>41297</v>
      </c>
      <c r="B287" s="19">
        <v>69.389999000000003</v>
      </c>
      <c r="C287" s="19">
        <v>69.639999000000003</v>
      </c>
      <c r="D287" s="19">
        <v>69.150002000000001</v>
      </c>
      <c r="E287" s="19">
        <v>69.489998</v>
      </c>
      <c r="F287" s="19">
        <v>6365400</v>
      </c>
      <c r="G287" s="19">
        <v>62.559775999999999</v>
      </c>
      <c r="H287" s="38">
        <f t="shared" si="14"/>
        <v>-1.2943711812331978E-3</v>
      </c>
      <c r="I287" s="30">
        <f t="shared" si="12"/>
        <v>1.2943711812331978E-3</v>
      </c>
      <c r="S287" s="38">
        <v>1994.23999</v>
      </c>
      <c r="T287" s="30">
        <f t="shared" si="13"/>
        <v>-4.7274308267142729E-3</v>
      </c>
      <c r="U287" s="38"/>
      <c r="V287" s="38"/>
      <c r="W287" s="38"/>
      <c r="X287" s="38"/>
    </row>
    <row r="288" spans="1:24">
      <c r="A288" s="20">
        <v>41298</v>
      </c>
      <c r="B288" s="19">
        <v>69.650002000000001</v>
      </c>
      <c r="C288" s="19">
        <v>69.989998</v>
      </c>
      <c r="D288" s="19">
        <v>69.349997999999999</v>
      </c>
      <c r="E288" s="19">
        <v>69.790001000000004</v>
      </c>
      <c r="F288" s="19">
        <v>9139000</v>
      </c>
      <c r="G288" s="19">
        <v>62.829859999999996</v>
      </c>
      <c r="H288" s="38">
        <f t="shared" si="14"/>
        <v>4.3079225094678382E-3</v>
      </c>
      <c r="I288" s="30">
        <f t="shared" si="12"/>
        <v>-4.3079225094678382E-3</v>
      </c>
      <c r="S288" s="38">
        <v>2003.6899410000001</v>
      </c>
      <c r="T288" s="30">
        <f t="shared" si="13"/>
        <v>-6.8488239238575872E-3</v>
      </c>
      <c r="U288" s="38"/>
      <c r="V288" s="38"/>
      <c r="W288" s="38"/>
      <c r="X288" s="38"/>
    </row>
    <row r="289" spans="1:24">
      <c r="A289" s="20">
        <v>41299</v>
      </c>
      <c r="B289" s="19">
        <v>69.910004000000001</v>
      </c>
      <c r="C289" s="19">
        <v>70</v>
      </c>
      <c r="D289" s="19">
        <v>68.930000000000007</v>
      </c>
      <c r="E289" s="19">
        <v>69</v>
      </c>
      <c r="F289" s="19">
        <v>7967700</v>
      </c>
      <c r="G289" s="19">
        <v>62.118645000000001</v>
      </c>
      <c r="H289" s="38">
        <f t="shared" si="14"/>
        <v>-1.1384252755599896E-2</v>
      </c>
      <c r="I289" s="30">
        <f t="shared" si="12"/>
        <v>1.1384252755599896E-2</v>
      </c>
      <c r="S289" s="38">
        <v>2017.459961</v>
      </c>
      <c r="T289" s="30">
        <f t="shared" si="13"/>
        <v>1.2746643338301428E-3</v>
      </c>
      <c r="U289" s="38"/>
      <c r="V289" s="38"/>
      <c r="W289" s="38"/>
      <c r="X289" s="38"/>
    </row>
    <row r="290" spans="1:24">
      <c r="A290" s="20">
        <v>41302</v>
      </c>
      <c r="B290" s="19">
        <v>69.080001999999993</v>
      </c>
      <c r="C290" s="19">
        <v>69.5</v>
      </c>
      <c r="D290" s="19">
        <v>68.800003000000004</v>
      </c>
      <c r="E290" s="19">
        <v>69.349997999999999</v>
      </c>
      <c r="F290" s="19">
        <v>7054800</v>
      </c>
      <c r="G290" s="19">
        <v>62.433739000000003</v>
      </c>
      <c r="H290" s="38">
        <f t="shared" si="14"/>
        <v>5.0596329364075788E-3</v>
      </c>
      <c r="I290" s="30">
        <f t="shared" si="12"/>
        <v>-5.0596329364075788E-3</v>
      </c>
      <c r="S290" s="38">
        <v>2014.8900149999999</v>
      </c>
      <c r="T290" s="30">
        <f t="shared" si="13"/>
        <v>7.2484859143041565E-4</v>
      </c>
      <c r="U290" s="38"/>
      <c r="V290" s="38"/>
      <c r="W290" s="38"/>
      <c r="X290" s="38"/>
    </row>
    <row r="291" spans="1:24">
      <c r="A291" s="20">
        <v>41303</v>
      </c>
      <c r="B291" s="19">
        <v>69.209998999999996</v>
      </c>
      <c r="C291" s="19">
        <v>70.199996999999996</v>
      </c>
      <c r="D291" s="19">
        <v>69.199996999999996</v>
      </c>
      <c r="E291" s="19">
        <v>69.889999000000003</v>
      </c>
      <c r="F291" s="19">
        <v>9560900</v>
      </c>
      <c r="G291" s="19">
        <v>62.919885000000001</v>
      </c>
      <c r="H291" s="38">
        <f t="shared" si="14"/>
        <v>7.756432112408825E-3</v>
      </c>
      <c r="I291" s="30">
        <f t="shared" si="12"/>
        <v>-7.756432112408825E-3</v>
      </c>
      <c r="S291" s="38">
        <v>2013.4300539999999</v>
      </c>
      <c r="T291" s="30">
        <f t="shared" si="13"/>
        <v>8.7797803155266266E-3</v>
      </c>
      <c r="U291" s="38"/>
      <c r="V291" s="38"/>
      <c r="W291" s="38"/>
      <c r="X291" s="38"/>
    </row>
    <row r="292" spans="1:24">
      <c r="A292" s="20">
        <v>41304</v>
      </c>
      <c r="B292" s="19">
        <v>70.120002999999997</v>
      </c>
      <c r="C292" s="19">
        <v>70.120002999999997</v>
      </c>
      <c r="D292" s="19">
        <v>69.5</v>
      </c>
      <c r="E292" s="19">
        <v>69.75</v>
      </c>
      <c r="F292" s="19">
        <v>7020600</v>
      </c>
      <c r="G292" s="19">
        <v>62.793847999999997</v>
      </c>
      <c r="H292" s="38">
        <f t="shared" si="14"/>
        <v>-2.0051435785254628E-3</v>
      </c>
      <c r="I292" s="30">
        <f t="shared" si="12"/>
        <v>2.0051435785254628E-3</v>
      </c>
      <c r="S292" s="38">
        <v>1995.829956</v>
      </c>
      <c r="T292" s="30">
        <f t="shared" si="13"/>
        <v>8.0035198025308167E-3</v>
      </c>
      <c r="U292" s="38"/>
      <c r="V292" s="38"/>
      <c r="W292" s="38"/>
      <c r="X292" s="38"/>
    </row>
    <row r="293" spans="1:24">
      <c r="A293" s="20">
        <v>41305</v>
      </c>
      <c r="B293" s="19">
        <v>69.690002000000007</v>
      </c>
      <c r="C293" s="19">
        <v>70.440002000000007</v>
      </c>
      <c r="D293" s="19">
        <v>69.690002000000007</v>
      </c>
      <c r="E293" s="19">
        <v>69.949996999999996</v>
      </c>
      <c r="F293" s="19">
        <v>7016200</v>
      </c>
      <c r="G293" s="19">
        <v>62.973899000000003</v>
      </c>
      <c r="H293" s="38">
        <f t="shared" si="14"/>
        <v>2.8632320654721783E-3</v>
      </c>
      <c r="I293" s="30">
        <f t="shared" si="12"/>
        <v>-2.8632320654721783E-3</v>
      </c>
      <c r="S293" s="38">
        <v>1979.920044</v>
      </c>
      <c r="T293" s="30">
        <f t="shared" si="13"/>
        <v>-3.5946894030197459E-3</v>
      </c>
      <c r="U293" s="38"/>
      <c r="V293" s="38"/>
      <c r="W293" s="38"/>
      <c r="X293" s="38"/>
    </row>
    <row r="294" spans="1:24">
      <c r="A294" s="20">
        <v>41306</v>
      </c>
      <c r="B294" s="19">
        <v>70.110000999999997</v>
      </c>
      <c r="C294" s="19">
        <v>70.540001000000004</v>
      </c>
      <c r="D294" s="19">
        <v>69.949996999999996</v>
      </c>
      <c r="E294" s="19">
        <v>70.489998</v>
      </c>
      <c r="F294" s="19">
        <v>6449800</v>
      </c>
      <c r="G294" s="19">
        <v>63.460045999999998</v>
      </c>
      <c r="H294" s="38">
        <f t="shared" si="14"/>
        <v>7.6901720632273915E-3</v>
      </c>
      <c r="I294" s="30">
        <f t="shared" si="12"/>
        <v>-7.6901720632273915E-3</v>
      </c>
      <c r="S294" s="38">
        <v>1987.0500489999999</v>
      </c>
      <c r="T294" s="30">
        <f t="shared" si="13"/>
        <v>1.8124593785162658E-2</v>
      </c>
      <c r="U294" s="38"/>
      <c r="V294" s="38"/>
      <c r="W294" s="38"/>
      <c r="X294" s="38"/>
    </row>
    <row r="295" spans="1:24">
      <c r="A295" s="20">
        <v>41309</v>
      </c>
      <c r="B295" s="19">
        <v>69.440002000000007</v>
      </c>
      <c r="C295" s="19">
        <v>69.900002000000001</v>
      </c>
      <c r="D295" s="19">
        <v>69.129997000000003</v>
      </c>
      <c r="E295" s="19">
        <v>69.629997000000003</v>
      </c>
      <c r="F295" s="19">
        <v>10759300</v>
      </c>
      <c r="G295" s="19">
        <v>62.685813000000003</v>
      </c>
      <c r="H295" s="38">
        <f t="shared" si="14"/>
        <v>-1.2275356927005829E-2</v>
      </c>
      <c r="I295" s="30">
        <f t="shared" si="12"/>
        <v>1.2275356927005829E-2</v>
      </c>
      <c r="S295" s="38">
        <v>1951.3599850000001</v>
      </c>
      <c r="T295" s="30">
        <f t="shared" si="13"/>
        <v>1.4213792986497257E-2</v>
      </c>
      <c r="U295" s="38"/>
      <c r="V295" s="38"/>
      <c r="W295" s="38"/>
      <c r="X295" s="38"/>
    </row>
    <row r="296" spans="1:24">
      <c r="A296" s="20">
        <v>41310</v>
      </c>
      <c r="B296" s="19">
        <v>69.870002999999997</v>
      </c>
      <c r="C296" s="19">
        <v>71.069999999999993</v>
      </c>
      <c r="D296" s="19">
        <v>69.760002</v>
      </c>
      <c r="E296" s="19">
        <v>70.769997000000004</v>
      </c>
      <c r="F296" s="19">
        <v>10525500</v>
      </c>
      <c r="G296" s="19">
        <v>63.712121000000003</v>
      </c>
      <c r="H296" s="38">
        <f t="shared" si="14"/>
        <v>1.6239672957414897E-2</v>
      </c>
      <c r="I296" s="30">
        <f t="shared" si="12"/>
        <v>-1.6239672957414897E-2</v>
      </c>
      <c r="S296" s="38">
        <v>1923.8199460000001</v>
      </c>
      <c r="T296" s="30">
        <f t="shared" si="13"/>
        <v>1.9719386827028343E-3</v>
      </c>
      <c r="U296" s="38"/>
      <c r="V296" s="38"/>
      <c r="W296" s="38"/>
      <c r="X296" s="38"/>
    </row>
    <row r="297" spans="1:24">
      <c r="A297" s="20">
        <v>41311</v>
      </c>
      <c r="B297" s="19">
        <v>70.480002999999996</v>
      </c>
      <c r="C297" s="19">
        <v>71.319999999999993</v>
      </c>
      <c r="D297" s="19">
        <v>70.300003000000004</v>
      </c>
      <c r="E297" s="19">
        <v>71.309997999999993</v>
      </c>
      <c r="F297" s="19">
        <v>9757800</v>
      </c>
      <c r="G297" s="19">
        <v>64.198267000000001</v>
      </c>
      <c r="H297" s="38">
        <f t="shared" si="14"/>
        <v>7.6013895108535756E-3</v>
      </c>
      <c r="I297" s="30">
        <f t="shared" si="12"/>
        <v>-7.6013895108535756E-3</v>
      </c>
      <c r="S297" s="38">
        <v>1920.030029</v>
      </c>
      <c r="T297" s="30">
        <f t="shared" si="13"/>
        <v>1.8895898353574289E-2</v>
      </c>
      <c r="U297" s="38"/>
      <c r="V297" s="38"/>
      <c r="W297" s="38"/>
      <c r="X297" s="38"/>
    </row>
    <row r="298" spans="1:24">
      <c r="A298" s="20">
        <v>41312</v>
      </c>
      <c r="B298" s="19">
        <v>71.440002000000007</v>
      </c>
      <c r="C298" s="19">
        <v>71.639999000000003</v>
      </c>
      <c r="D298" s="19">
        <v>70.900002000000001</v>
      </c>
      <c r="E298" s="19">
        <v>71.230002999999996</v>
      </c>
      <c r="F298" s="19">
        <v>8306900</v>
      </c>
      <c r="G298" s="19">
        <v>64.126250999999996</v>
      </c>
      <c r="H298" s="38">
        <f t="shared" si="14"/>
        <v>-1.1224044895370025E-3</v>
      </c>
      <c r="I298" s="30">
        <f t="shared" si="12"/>
        <v>1.1224044895370025E-3</v>
      </c>
      <c r="S298" s="38">
        <v>1884.089966</v>
      </c>
      <c r="T298" s="30">
        <f t="shared" si="13"/>
        <v>1.2320937592521393E-3</v>
      </c>
      <c r="U298" s="38"/>
      <c r="V298" s="38"/>
      <c r="W298" s="38"/>
      <c r="X298" s="38"/>
    </row>
    <row r="299" spans="1:24">
      <c r="A299" s="20">
        <v>41313</v>
      </c>
      <c r="B299" s="19">
        <v>71.199996999999996</v>
      </c>
      <c r="C299" s="19">
        <v>71.639999000000003</v>
      </c>
      <c r="D299" s="19">
        <v>71.069999999999993</v>
      </c>
      <c r="E299" s="19">
        <v>71.480002999999996</v>
      </c>
      <c r="F299" s="19">
        <v>5906600</v>
      </c>
      <c r="G299" s="19">
        <v>64.351319000000004</v>
      </c>
      <c r="H299" s="38">
        <f t="shared" si="14"/>
        <v>3.5036190399969644E-3</v>
      </c>
      <c r="I299" s="30">
        <f t="shared" si="12"/>
        <v>-3.5036190399969644E-3</v>
      </c>
      <c r="S299" s="38">
        <v>1881.7700199999999</v>
      </c>
      <c r="T299" s="30">
        <f t="shared" si="13"/>
        <v>-2.6001211006746214E-2</v>
      </c>
      <c r="U299" s="38"/>
      <c r="V299" s="38"/>
      <c r="W299" s="38"/>
      <c r="X299" s="38"/>
    </row>
    <row r="300" spans="1:24">
      <c r="A300" s="20">
        <v>41316</v>
      </c>
      <c r="B300" s="19">
        <v>71.25</v>
      </c>
      <c r="C300" s="19">
        <v>71.510002</v>
      </c>
      <c r="D300" s="19">
        <v>70.529999000000004</v>
      </c>
      <c r="E300" s="19">
        <v>71.400002000000001</v>
      </c>
      <c r="F300" s="19">
        <v>6202600</v>
      </c>
      <c r="G300" s="19">
        <v>64.279295000000005</v>
      </c>
      <c r="H300" s="38">
        <f t="shared" si="14"/>
        <v>-1.1198579449678391E-3</v>
      </c>
      <c r="I300" s="30">
        <f t="shared" si="12"/>
        <v>1.1198579449678391E-3</v>
      </c>
      <c r="S300" s="38">
        <v>1931.339966</v>
      </c>
      <c r="T300" s="30">
        <f t="shared" si="13"/>
        <v>-4.6590158688575067E-4</v>
      </c>
      <c r="U300" s="38"/>
      <c r="V300" s="38"/>
      <c r="W300" s="38"/>
      <c r="X300" s="38"/>
    </row>
    <row r="301" spans="1:24">
      <c r="A301" s="20">
        <v>41317</v>
      </c>
      <c r="B301" s="19">
        <v>71.489998</v>
      </c>
      <c r="C301" s="19">
        <v>71.660004000000001</v>
      </c>
      <c r="D301" s="19">
        <v>71.099997999999999</v>
      </c>
      <c r="E301" s="19">
        <v>71.400002000000001</v>
      </c>
      <c r="F301" s="19">
        <v>4762000</v>
      </c>
      <c r="G301" s="19">
        <v>64.279295000000005</v>
      </c>
      <c r="H301" s="38">
        <f t="shared" si="14"/>
        <v>0</v>
      </c>
      <c r="I301" s="30">
        <f t="shared" si="12"/>
        <v>0</v>
      </c>
      <c r="S301" s="38">
        <v>1932.23999</v>
      </c>
      <c r="T301" s="30">
        <f t="shared" si="13"/>
        <v>-3.3686521134926087E-3</v>
      </c>
      <c r="U301" s="38"/>
      <c r="V301" s="38"/>
      <c r="W301" s="38"/>
      <c r="X301" s="38"/>
    </row>
    <row r="302" spans="1:24">
      <c r="A302" s="20">
        <v>41318</v>
      </c>
      <c r="B302" s="19">
        <v>71.290001000000004</v>
      </c>
      <c r="C302" s="19">
        <v>71.699996999999996</v>
      </c>
      <c r="D302" s="19">
        <v>71.209998999999996</v>
      </c>
      <c r="E302" s="19">
        <v>71.389999000000003</v>
      </c>
      <c r="F302" s="19">
        <v>3968600</v>
      </c>
      <c r="G302" s="19">
        <v>64.270291</v>
      </c>
      <c r="H302" s="38">
        <f t="shared" si="14"/>
        <v>-1.4008602119849181E-4</v>
      </c>
      <c r="I302" s="30">
        <f t="shared" si="12"/>
        <v>1.4008602119849181E-4</v>
      </c>
      <c r="S302" s="38">
        <v>1938.76001</v>
      </c>
      <c r="T302" s="30">
        <f t="shared" si="13"/>
        <v>-2.0507439880633901E-3</v>
      </c>
      <c r="U302" s="38"/>
      <c r="V302" s="38"/>
      <c r="W302" s="38"/>
      <c r="X302" s="38"/>
    </row>
    <row r="303" spans="1:24">
      <c r="A303" s="20">
        <v>41319</v>
      </c>
      <c r="B303" s="19">
        <v>71.099997999999999</v>
      </c>
      <c r="C303" s="19">
        <v>71.230002999999996</v>
      </c>
      <c r="D303" s="19">
        <v>70.75</v>
      </c>
      <c r="E303" s="19">
        <v>70.819999999999993</v>
      </c>
      <c r="F303" s="19">
        <v>6821000</v>
      </c>
      <c r="G303" s="19">
        <v>63.757137</v>
      </c>
      <c r="H303" s="38">
        <f t="shared" si="14"/>
        <v>-8.0163564329510835E-3</v>
      </c>
      <c r="I303" s="30">
        <f t="shared" si="12"/>
        <v>8.0163564329510835E-3</v>
      </c>
      <c r="S303" s="38">
        <v>1942.73999</v>
      </c>
      <c r="T303" s="30">
        <f t="shared" si="13"/>
        <v>-1.2394930290949867E-2</v>
      </c>
      <c r="U303" s="38"/>
      <c r="V303" s="38"/>
      <c r="W303" s="38"/>
      <c r="X303" s="38"/>
    </row>
    <row r="304" spans="1:24">
      <c r="A304" s="20">
        <v>41320</v>
      </c>
      <c r="B304" s="19">
        <v>69.540001000000004</v>
      </c>
      <c r="C304" s="19">
        <v>70</v>
      </c>
      <c r="D304" s="19">
        <v>68.129997000000003</v>
      </c>
      <c r="E304" s="19">
        <v>69.300003000000004</v>
      </c>
      <c r="F304" s="19">
        <v>25683700</v>
      </c>
      <c r="G304" s="19">
        <v>62.388728999999998</v>
      </c>
      <c r="H304" s="38">
        <f t="shared" si="14"/>
        <v>-2.1696496652727149E-2</v>
      </c>
      <c r="I304" s="30">
        <f t="shared" si="12"/>
        <v>2.1696496652727149E-2</v>
      </c>
      <c r="S304" s="38">
        <v>1966.969971</v>
      </c>
      <c r="T304" s="30">
        <f t="shared" si="13"/>
        <v>4.5553923362219801E-3</v>
      </c>
      <c r="U304" s="38"/>
      <c r="V304" s="38"/>
      <c r="W304" s="38"/>
      <c r="X304" s="38"/>
    </row>
    <row r="305" spans="1:24">
      <c r="A305" s="20">
        <v>41324</v>
      </c>
      <c r="B305" s="19">
        <v>69.190002000000007</v>
      </c>
      <c r="C305" s="19">
        <v>69.449996999999996</v>
      </c>
      <c r="D305" s="19">
        <v>68.540001000000004</v>
      </c>
      <c r="E305" s="19">
        <v>68.760002</v>
      </c>
      <c r="F305" s="19">
        <v>14682300</v>
      </c>
      <c r="G305" s="19">
        <v>61.902582000000002</v>
      </c>
      <c r="H305" s="38">
        <f t="shared" si="14"/>
        <v>-7.8227428006927471E-3</v>
      </c>
      <c r="I305" s="30">
        <f t="shared" si="12"/>
        <v>7.8227428006927471E-3</v>
      </c>
      <c r="S305" s="38">
        <v>1958.030029</v>
      </c>
      <c r="T305" s="30">
        <f t="shared" si="13"/>
        <v>-1.6296231019642143E-2</v>
      </c>
      <c r="U305" s="38"/>
      <c r="V305" s="38"/>
      <c r="W305" s="38"/>
      <c r="X305" s="38"/>
    </row>
    <row r="306" spans="1:24">
      <c r="A306" s="20">
        <v>41325</v>
      </c>
      <c r="B306" s="19">
        <v>68.720000999999996</v>
      </c>
      <c r="C306" s="19">
        <v>69.849997999999999</v>
      </c>
      <c r="D306" s="19">
        <v>68.300003000000004</v>
      </c>
      <c r="E306" s="19">
        <v>69.209998999999996</v>
      </c>
      <c r="F306" s="19">
        <v>11973600</v>
      </c>
      <c r="G306" s="19">
        <v>62.307701000000002</v>
      </c>
      <c r="H306" s="38">
        <f t="shared" si="14"/>
        <v>6.5231384510816871E-3</v>
      </c>
      <c r="I306" s="30">
        <f t="shared" si="12"/>
        <v>-6.5231384510816871E-3</v>
      </c>
      <c r="S306" s="38">
        <v>1990.1999510000001</v>
      </c>
      <c r="T306" s="30">
        <f t="shared" si="13"/>
        <v>-2.5643447325231369E-3</v>
      </c>
      <c r="U306" s="38"/>
      <c r="V306" s="38"/>
      <c r="W306" s="38"/>
      <c r="X306" s="38"/>
    </row>
    <row r="307" spans="1:24">
      <c r="A307" s="20">
        <v>41326</v>
      </c>
      <c r="B307" s="19">
        <v>70</v>
      </c>
      <c r="C307" s="19">
        <v>71.470000999999996</v>
      </c>
      <c r="D307" s="19">
        <v>69.720000999999996</v>
      </c>
      <c r="E307" s="19">
        <v>70.260002</v>
      </c>
      <c r="F307" s="19">
        <v>20413100</v>
      </c>
      <c r="G307" s="19">
        <v>63.252988000000002</v>
      </c>
      <c r="H307" s="38">
        <f t="shared" si="14"/>
        <v>1.5057337887412233E-2</v>
      </c>
      <c r="I307" s="30">
        <f t="shared" si="12"/>
        <v>-1.5057337887412233E-2</v>
      </c>
      <c r="S307" s="38">
        <v>1995.3100589999999</v>
      </c>
      <c r="T307" s="30">
        <f t="shared" si="13"/>
        <v>8.6677408281392605E-3</v>
      </c>
      <c r="U307" s="38"/>
      <c r="V307" s="38"/>
      <c r="W307" s="38"/>
      <c r="X307" s="38"/>
    </row>
    <row r="308" spans="1:24">
      <c r="A308" s="20">
        <v>41327</v>
      </c>
      <c r="B308" s="19">
        <v>70.220000999999996</v>
      </c>
      <c r="C308" s="19">
        <v>70.540001000000004</v>
      </c>
      <c r="D308" s="19">
        <v>69.889999000000003</v>
      </c>
      <c r="E308" s="19">
        <v>70.400002000000001</v>
      </c>
      <c r="F308" s="19">
        <v>9165200</v>
      </c>
      <c r="G308" s="19">
        <v>63.379024999999999</v>
      </c>
      <c r="H308" s="38">
        <f t="shared" si="14"/>
        <v>1.9906031442218212E-3</v>
      </c>
      <c r="I308" s="30">
        <f t="shared" si="12"/>
        <v>-1.9906031442218212E-3</v>
      </c>
      <c r="S308" s="38">
        <v>1978.089966</v>
      </c>
      <c r="T308" s="30">
        <f t="shared" si="13"/>
        <v>1.2749687874278685E-2</v>
      </c>
      <c r="U308" s="38"/>
      <c r="V308" s="38"/>
      <c r="W308" s="38"/>
      <c r="X308" s="38"/>
    </row>
    <row r="309" spans="1:24">
      <c r="A309" s="20">
        <v>41330</v>
      </c>
      <c r="B309" s="19">
        <v>70.5</v>
      </c>
      <c r="C309" s="19">
        <v>71.339995999999999</v>
      </c>
      <c r="D309" s="19">
        <v>70.440002000000007</v>
      </c>
      <c r="E309" s="19">
        <v>70.440002000000007</v>
      </c>
      <c r="F309" s="19">
        <v>11817600</v>
      </c>
      <c r="G309" s="19">
        <v>63.415036999999998</v>
      </c>
      <c r="H309" s="38">
        <f t="shared" si="14"/>
        <v>5.680392346500199E-4</v>
      </c>
      <c r="I309" s="30">
        <f t="shared" si="12"/>
        <v>-5.680392346500199E-4</v>
      </c>
      <c r="S309" s="38">
        <v>1953.030029</v>
      </c>
      <c r="T309" s="30">
        <f t="shared" si="13"/>
        <v>-4.0980414626955409E-3</v>
      </c>
      <c r="U309" s="38"/>
      <c r="V309" s="38"/>
      <c r="W309" s="38"/>
      <c r="X309" s="38"/>
    </row>
    <row r="310" spans="1:24">
      <c r="A310" s="20">
        <v>41331</v>
      </c>
      <c r="B310" s="19">
        <v>70.690002000000007</v>
      </c>
      <c r="C310" s="19">
        <v>71.389999000000003</v>
      </c>
      <c r="D310" s="19">
        <v>70.610000999999997</v>
      </c>
      <c r="E310" s="19">
        <v>71.110000999999997</v>
      </c>
      <c r="F310" s="19">
        <v>10557600</v>
      </c>
      <c r="G310" s="19">
        <v>64.018215999999995</v>
      </c>
      <c r="H310" s="38">
        <f t="shared" si="14"/>
        <v>9.4666578842657056E-3</v>
      </c>
      <c r="I310" s="30">
        <f t="shared" si="12"/>
        <v>-9.4666578842657056E-3</v>
      </c>
      <c r="S310" s="38">
        <v>1961.0500489999999</v>
      </c>
      <c r="T310" s="30">
        <f t="shared" si="13"/>
        <v>4.4770065646443351E-3</v>
      </c>
      <c r="U310" s="38"/>
      <c r="V310" s="38"/>
      <c r="W310" s="38"/>
      <c r="X310" s="38"/>
    </row>
    <row r="311" spans="1:24">
      <c r="A311" s="20">
        <v>41332</v>
      </c>
      <c r="B311" s="19">
        <v>70.919998000000007</v>
      </c>
      <c r="C311" s="19">
        <v>71.959998999999996</v>
      </c>
      <c r="D311" s="19">
        <v>70.580001999999993</v>
      </c>
      <c r="E311" s="19">
        <v>71.660004000000001</v>
      </c>
      <c r="F311" s="19">
        <v>8819000</v>
      </c>
      <c r="G311" s="19">
        <v>64.513368</v>
      </c>
      <c r="H311" s="38">
        <f t="shared" si="14"/>
        <v>7.7047902795003512E-3</v>
      </c>
      <c r="I311" s="30">
        <f t="shared" si="12"/>
        <v>-7.7047902795003512E-3</v>
      </c>
      <c r="S311" s="38">
        <v>1952.290039</v>
      </c>
      <c r="T311" s="30">
        <f t="shared" si="13"/>
        <v>5.2640754451046302E-3</v>
      </c>
      <c r="U311" s="38"/>
      <c r="V311" s="38"/>
      <c r="W311" s="38"/>
      <c r="X311" s="38"/>
    </row>
    <row r="312" spans="1:24">
      <c r="A312" s="20">
        <v>41333</v>
      </c>
      <c r="B312" s="19">
        <v>71.589995999999999</v>
      </c>
      <c r="C312" s="19">
        <v>71.879997000000003</v>
      </c>
      <c r="D312" s="19">
        <v>70.779999000000004</v>
      </c>
      <c r="E312" s="19">
        <v>70.779999000000004</v>
      </c>
      <c r="F312" s="19">
        <v>18883600</v>
      </c>
      <c r="G312" s="19">
        <v>63.721125000000001</v>
      </c>
      <c r="H312" s="38">
        <f t="shared" si="14"/>
        <v>-1.2356317887935928E-2</v>
      </c>
      <c r="I312" s="30">
        <f t="shared" si="12"/>
        <v>1.2356317887935928E-2</v>
      </c>
      <c r="S312" s="38">
        <v>1942.040039</v>
      </c>
      <c r="T312" s="30">
        <f t="shared" si="13"/>
        <v>-1.3995035710028114E-2</v>
      </c>
      <c r="U312" s="38"/>
      <c r="V312" s="38"/>
      <c r="W312" s="38"/>
      <c r="X312" s="38"/>
    </row>
    <row r="313" spans="1:24">
      <c r="A313" s="20">
        <v>41334</v>
      </c>
      <c r="B313" s="19">
        <v>70.779999000000004</v>
      </c>
      <c r="C313" s="19">
        <v>71.900002000000001</v>
      </c>
      <c r="D313" s="19">
        <v>70.779999000000004</v>
      </c>
      <c r="E313" s="19">
        <v>71.739998</v>
      </c>
      <c r="F313" s="19">
        <v>8902300</v>
      </c>
      <c r="G313" s="19">
        <v>64.585384000000005</v>
      </c>
      <c r="H313" s="38">
        <f t="shared" si="14"/>
        <v>1.3471991066093827E-2</v>
      </c>
      <c r="I313" s="30">
        <f t="shared" si="12"/>
        <v>-1.3471991066093827E-2</v>
      </c>
      <c r="S313" s="38">
        <v>1969.410034</v>
      </c>
      <c r="T313" s="30">
        <f t="shared" si="13"/>
        <v>2.477363695127497E-2</v>
      </c>
      <c r="U313" s="38"/>
      <c r="V313" s="38"/>
      <c r="W313" s="38"/>
      <c r="X313" s="38"/>
    </row>
    <row r="314" spans="1:24">
      <c r="A314" s="20">
        <v>41337</v>
      </c>
      <c r="B314" s="19">
        <v>71.519997000000004</v>
      </c>
      <c r="C314" s="19">
        <v>73.260002</v>
      </c>
      <c r="D314" s="19">
        <v>71.510002</v>
      </c>
      <c r="E314" s="19">
        <v>73.260002</v>
      </c>
      <c r="F314" s="19">
        <v>10567200</v>
      </c>
      <c r="G314" s="19">
        <v>65.953799000000004</v>
      </c>
      <c r="H314" s="38">
        <f t="shared" si="14"/>
        <v>2.0966350430584382E-2</v>
      </c>
      <c r="I314" s="30">
        <f t="shared" si="12"/>
        <v>-2.0966350430584382E-2</v>
      </c>
      <c r="S314" s="38">
        <v>1921.219971</v>
      </c>
      <c r="T314" s="30">
        <f t="shared" si="13"/>
        <v>-1.5448308659813455E-2</v>
      </c>
      <c r="U314" s="38"/>
      <c r="V314" s="38"/>
      <c r="W314" s="38"/>
      <c r="X314" s="38"/>
    </row>
    <row r="315" spans="1:24">
      <c r="A315" s="20">
        <v>41338</v>
      </c>
      <c r="B315" s="19">
        <v>73.470000999999996</v>
      </c>
      <c r="C315" s="19">
        <v>74.040001000000004</v>
      </c>
      <c r="D315" s="19">
        <v>72.989998</v>
      </c>
      <c r="E315" s="19">
        <v>73.720000999999996</v>
      </c>
      <c r="F315" s="19">
        <v>9142000</v>
      </c>
      <c r="G315" s="19">
        <v>66.367921999999993</v>
      </c>
      <c r="H315" s="38">
        <f t="shared" si="14"/>
        <v>6.2593555912798448E-3</v>
      </c>
      <c r="I315" s="30">
        <f t="shared" si="12"/>
        <v>-6.2593555912798448E-3</v>
      </c>
      <c r="S315" s="38">
        <v>1951.130005</v>
      </c>
      <c r="T315" s="30">
        <f t="shared" si="13"/>
        <v>1.1641159398742432E-3</v>
      </c>
      <c r="U315" s="38"/>
      <c r="V315" s="38"/>
      <c r="W315" s="38"/>
      <c r="X315" s="38"/>
    </row>
    <row r="316" spans="1:24">
      <c r="A316" s="20">
        <v>41339</v>
      </c>
      <c r="B316" s="19">
        <v>73.75</v>
      </c>
      <c r="C316" s="19">
        <v>74.129997000000003</v>
      </c>
      <c r="D316" s="19">
        <v>73.25</v>
      </c>
      <c r="E316" s="19">
        <v>73.379997000000003</v>
      </c>
      <c r="F316" s="19">
        <v>7149600</v>
      </c>
      <c r="G316" s="19">
        <v>66.061826999999994</v>
      </c>
      <c r="H316" s="38">
        <f t="shared" si="14"/>
        <v>-4.6227610852293821E-3</v>
      </c>
      <c r="I316" s="30">
        <f t="shared" si="12"/>
        <v>4.6227610852293821E-3</v>
      </c>
      <c r="S316" s="38">
        <v>1948.8599850000001</v>
      </c>
      <c r="T316" s="30">
        <f t="shared" si="13"/>
        <v>1.8127671026470109E-2</v>
      </c>
      <c r="U316" s="38"/>
      <c r="V316" s="38"/>
      <c r="W316" s="38"/>
      <c r="X316" s="38"/>
    </row>
    <row r="317" spans="1:24">
      <c r="A317" s="20">
        <v>41340</v>
      </c>
      <c r="B317" s="19">
        <v>73.489998</v>
      </c>
      <c r="C317" s="19">
        <v>73.610000999999997</v>
      </c>
      <c r="D317" s="19">
        <v>73.199996999999996</v>
      </c>
      <c r="E317" s="19">
        <v>73.319999999999993</v>
      </c>
      <c r="F317" s="19">
        <v>6680000</v>
      </c>
      <c r="G317" s="19">
        <v>66.007812999999999</v>
      </c>
      <c r="H317" s="38">
        <f t="shared" si="14"/>
        <v>-8.1796244786543851E-4</v>
      </c>
      <c r="I317" s="30">
        <f t="shared" si="12"/>
        <v>8.1796244786543851E-4</v>
      </c>
      <c r="S317" s="38">
        <v>1913.849976</v>
      </c>
      <c r="T317" s="30">
        <f t="shared" si="13"/>
        <v>-3.0022649772647417E-2</v>
      </c>
      <c r="U317" s="38"/>
      <c r="V317" s="38"/>
      <c r="W317" s="38"/>
      <c r="X317" s="38"/>
    </row>
    <row r="318" spans="1:24">
      <c r="A318" s="20">
        <v>41341</v>
      </c>
      <c r="B318" s="19">
        <v>73.300003000000004</v>
      </c>
      <c r="C318" s="19">
        <v>73.389999000000003</v>
      </c>
      <c r="D318" s="19">
        <v>72.839995999999999</v>
      </c>
      <c r="E318" s="19">
        <v>73.029999000000004</v>
      </c>
      <c r="F318" s="19">
        <v>5744600</v>
      </c>
      <c r="G318" s="19">
        <v>66.170903999999993</v>
      </c>
      <c r="H318" s="38">
        <f t="shared" si="14"/>
        <v>2.4677359028212366E-3</v>
      </c>
      <c r="I318" s="30">
        <f t="shared" si="12"/>
        <v>-2.4677359028212366E-3</v>
      </c>
      <c r="S318" s="38">
        <v>1972.1800539999999</v>
      </c>
      <c r="T318" s="30">
        <f t="shared" si="13"/>
        <v>-8.4270784584924117E-3</v>
      </c>
      <c r="U318" s="38"/>
      <c r="V318" s="38"/>
      <c r="W318" s="38"/>
      <c r="X318" s="38"/>
    </row>
    <row r="319" spans="1:24">
      <c r="A319" s="20">
        <v>41344</v>
      </c>
      <c r="B319" s="19">
        <v>73.089995999999999</v>
      </c>
      <c r="C319" s="19">
        <v>73.239998</v>
      </c>
      <c r="D319" s="19">
        <v>72.809997999999993</v>
      </c>
      <c r="E319" s="19">
        <v>72.980002999999996</v>
      </c>
      <c r="F319" s="19">
        <v>5148700</v>
      </c>
      <c r="G319" s="19">
        <v>66.125604999999993</v>
      </c>
      <c r="H319" s="38">
        <f t="shared" si="14"/>
        <v>-6.8481023592704428E-4</v>
      </c>
      <c r="I319" s="30">
        <f t="shared" si="12"/>
        <v>6.8481023592704428E-4</v>
      </c>
      <c r="S319" s="38">
        <v>1988.869995</v>
      </c>
      <c r="T319" s="30">
        <f t="shared" si="13"/>
        <v>6.0855118835607827E-4</v>
      </c>
      <c r="U319" s="38"/>
      <c r="V319" s="38"/>
      <c r="W319" s="38"/>
      <c r="X319" s="38"/>
    </row>
    <row r="320" spans="1:24">
      <c r="A320" s="20">
        <v>41345</v>
      </c>
      <c r="B320" s="19">
        <v>72.949996999999996</v>
      </c>
      <c r="C320" s="19">
        <v>73.900002000000001</v>
      </c>
      <c r="D320" s="19">
        <v>72.839995999999999</v>
      </c>
      <c r="E320" s="19">
        <v>73.599997999999999</v>
      </c>
      <c r="F320" s="19">
        <v>8153400</v>
      </c>
      <c r="G320" s="19">
        <v>66.687369000000004</v>
      </c>
      <c r="H320" s="38">
        <f t="shared" si="14"/>
        <v>8.4595251989307216E-3</v>
      </c>
      <c r="I320" s="30">
        <f t="shared" si="12"/>
        <v>-8.4595251989307216E-3</v>
      </c>
      <c r="S320" s="38">
        <v>1987.660034</v>
      </c>
      <c r="T320" s="30">
        <f t="shared" si="13"/>
        <v>2.4007254278508312E-2</v>
      </c>
      <c r="U320" s="38"/>
      <c r="V320" s="38"/>
      <c r="W320" s="38"/>
      <c r="X320" s="38"/>
    </row>
    <row r="321" spans="1:24">
      <c r="A321" s="20">
        <v>41346</v>
      </c>
      <c r="B321" s="19">
        <v>73.889999000000003</v>
      </c>
      <c r="C321" s="19">
        <v>74.199996999999996</v>
      </c>
      <c r="D321" s="19">
        <v>73.540001000000004</v>
      </c>
      <c r="E321" s="19">
        <v>73.650002000000001</v>
      </c>
      <c r="F321" s="19">
        <v>5326100</v>
      </c>
      <c r="G321" s="19">
        <v>66.732675</v>
      </c>
      <c r="H321" s="38">
        <f t="shared" si="14"/>
        <v>6.79148355571162E-4</v>
      </c>
      <c r="I321" s="30">
        <f t="shared" si="12"/>
        <v>-6.79148355571162E-4</v>
      </c>
      <c r="S321" s="38">
        <v>1940.51001</v>
      </c>
      <c r="T321" s="30">
        <f t="shared" si="13"/>
        <v>3.8291299743553803E-2</v>
      </c>
      <c r="U321" s="38"/>
      <c r="V321" s="38"/>
      <c r="W321" s="38"/>
      <c r="X321" s="38"/>
    </row>
    <row r="322" spans="1:24">
      <c r="A322" s="20">
        <v>41347</v>
      </c>
      <c r="B322" s="19">
        <v>73.870002999999997</v>
      </c>
      <c r="C322" s="19">
        <v>74</v>
      </c>
      <c r="D322" s="19">
        <v>73.129997000000003</v>
      </c>
      <c r="E322" s="19">
        <v>73.220000999999996</v>
      </c>
      <c r="F322" s="19">
        <v>6353200</v>
      </c>
      <c r="G322" s="19">
        <v>66.343061000000006</v>
      </c>
      <c r="H322" s="38">
        <f t="shared" si="14"/>
        <v>-5.8555394836979635E-3</v>
      </c>
      <c r="I322" s="30">
        <f t="shared" si="12"/>
        <v>5.8555394836979635E-3</v>
      </c>
      <c r="S322" s="38">
        <v>1867.6099850000001</v>
      </c>
      <c r="T322" s="30">
        <f t="shared" si="13"/>
        <v>-1.3614249963910554E-2</v>
      </c>
      <c r="U322" s="38"/>
      <c r="V322" s="38"/>
      <c r="W322" s="38"/>
      <c r="X322" s="38"/>
    </row>
    <row r="323" spans="1:24">
      <c r="A323" s="20">
        <v>41348</v>
      </c>
      <c r="B323" s="19">
        <v>73.010002</v>
      </c>
      <c r="C323" s="19">
        <v>73.5</v>
      </c>
      <c r="D323" s="19">
        <v>72.430000000000007</v>
      </c>
      <c r="E323" s="19">
        <v>72.5</v>
      </c>
      <c r="F323" s="19">
        <v>17195100</v>
      </c>
      <c r="G323" s="19">
        <v>65.690684000000005</v>
      </c>
      <c r="H323" s="38">
        <f t="shared" si="14"/>
        <v>-9.8820541518489739E-3</v>
      </c>
      <c r="I323" s="30">
        <f t="shared" ref="I323:I386" si="15">-H323</f>
        <v>9.8820541518489739E-3</v>
      </c>
      <c r="S323" s="38">
        <v>1893.209961</v>
      </c>
      <c r="T323" s="30">
        <f t="shared" ref="T323:T386" si="16">LN(S323/S324)</f>
        <v>-4.0211444491884053E-2</v>
      </c>
      <c r="U323" s="38"/>
      <c r="V323" s="38"/>
      <c r="W323" s="38"/>
      <c r="X323" s="38"/>
    </row>
    <row r="324" spans="1:24">
      <c r="A324" s="20">
        <v>41351</v>
      </c>
      <c r="B324" s="19">
        <v>72.290001000000004</v>
      </c>
      <c r="C324" s="19">
        <v>72.730002999999996</v>
      </c>
      <c r="D324" s="19">
        <v>72.010002</v>
      </c>
      <c r="E324" s="19">
        <v>72.25</v>
      </c>
      <c r="F324" s="19">
        <v>5771000</v>
      </c>
      <c r="G324" s="19">
        <v>65.464163999999997</v>
      </c>
      <c r="H324" s="38">
        <f t="shared" ref="H324:H387" si="17">LN(G324/G323)</f>
        <v>-3.4542409783009111E-3</v>
      </c>
      <c r="I324" s="30">
        <f t="shared" si="15"/>
        <v>3.4542409783009111E-3</v>
      </c>
      <c r="S324" s="38">
        <v>1970.8900149999999</v>
      </c>
      <c r="T324" s="30">
        <f t="shared" si="16"/>
        <v>-3.236924211323932E-2</v>
      </c>
      <c r="U324" s="38"/>
      <c r="V324" s="38"/>
      <c r="W324" s="38"/>
      <c r="X324" s="38"/>
    </row>
    <row r="325" spans="1:24">
      <c r="A325" s="20">
        <v>41352</v>
      </c>
      <c r="B325" s="19">
        <v>72.419998000000007</v>
      </c>
      <c r="C325" s="19">
        <v>72.870002999999997</v>
      </c>
      <c r="D325" s="19">
        <v>72.190002000000007</v>
      </c>
      <c r="E325" s="19">
        <v>72.449996999999996</v>
      </c>
      <c r="F325" s="19">
        <v>5752800</v>
      </c>
      <c r="G325" s="19">
        <v>65.645376999999996</v>
      </c>
      <c r="H325" s="38">
        <f t="shared" si="17"/>
        <v>2.764300965599497E-3</v>
      </c>
      <c r="I325" s="30">
        <f t="shared" si="15"/>
        <v>-2.764300965599497E-3</v>
      </c>
      <c r="S325" s="38">
        <v>2035.7299800000001</v>
      </c>
      <c r="T325" s="30">
        <f t="shared" si="16"/>
        <v>-2.1325960481545045E-2</v>
      </c>
      <c r="U325" s="38"/>
      <c r="V325" s="38"/>
      <c r="W325" s="38"/>
      <c r="X325" s="38"/>
    </row>
    <row r="326" spans="1:24">
      <c r="A326" s="20">
        <v>41353</v>
      </c>
      <c r="B326" s="19">
        <v>72.809997999999993</v>
      </c>
      <c r="C326" s="19">
        <v>73.379997000000003</v>
      </c>
      <c r="D326" s="19">
        <v>72.739998</v>
      </c>
      <c r="E326" s="19">
        <v>72.989998</v>
      </c>
      <c r="F326" s="19">
        <v>6320300</v>
      </c>
      <c r="G326" s="19">
        <v>66.134659999999997</v>
      </c>
      <c r="H326" s="38">
        <f t="shared" si="17"/>
        <v>7.4257870840885899E-3</v>
      </c>
      <c r="I326" s="30">
        <f t="shared" si="15"/>
        <v>-7.4257870840885899E-3</v>
      </c>
      <c r="S326" s="38">
        <v>2079.610107</v>
      </c>
      <c r="T326" s="30">
        <f t="shared" si="16"/>
        <v>-8.2891366720709101E-3</v>
      </c>
      <c r="U326" s="38"/>
      <c r="V326" s="38"/>
      <c r="W326" s="38"/>
      <c r="X326" s="38"/>
    </row>
    <row r="327" spans="1:24">
      <c r="A327" s="20">
        <v>41354</v>
      </c>
      <c r="B327" s="19">
        <v>72.870002999999997</v>
      </c>
      <c r="C327" s="19">
        <v>73.470000999999996</v>
      </c>
      <c r="D327" s="19">
        <v>72.849997999999999</v>
      </c>
      <c r="E327" s="19">
        <v>73.129997000000003</v>
      </c>
      <c r="F327" s="19">
        <v>5506700</v>
      </c>
      <c r="G327" s="19">
        <v>66.261510999999999</v>
      </c>
      <c r="H327" s="38">
        <f t="shared" si="17"/>
        <v>1.9162342514560157E-3</v>
      </c>
      <c r="I327" s="30">
        <f t="shared" si="15"/>
        <v>-1.9162342514560157E-3</v>
      </c>
      <c r="S327" s="38">
        <v>2096.919922</v>
      </c>
      <c r="T327" s="30">
        <f t="shared" si="16"/>
        <v>-2.628982682793983E-3</v>
      </c>
      <c r="U327" s="38"/>
      <c r="V327" s="38"/>
      <c r="W327" s="38"/>
      <c r="X327" s="38"/>
    </row>
    <row r="328" spans="1:24">
      <c r="A328" s="20">
        <v>41355</v>
      </c>
      <c r="B328" s="19">
        <v>73.349997999999999</v>
      </c>
      <c r="C328" s="19">
        <v>74.290001000000004</v>
      </c>
      <c r="D328" s="19">
        <v>73.290001000000004</v>
      </c>
      <c r="E328" s="19">
        <v>74.279999000000004</v>
      </c>
      <c r="F328" s="19">
        <v>7323800</v>
      </c>
      <c r="G328" s="19">
        <v>67.303501999999995</v>
      </c>
      <c r="H328" s="38">
        <f t="shared" si="17"/>
        <v>1.5603070241311637E-2</v>
      </c>
      <c r="I328" s="30">
        <f t="shared" si="15"/>
        <v>-1.5603070241311637E-2</v>
      </c>
      <c r="S328" s="38">
        <v>2102.4399410000001</v>
      </c>
      <c r="T328" s="30">
        <f t="shared" si="16"/>
        <v>5.1978915460573353E-3</v>
      </c>
      <c r="U328" s="38"/>
      <c r="V328" s="38"/>
      <c r="W328" s="38"/>
      <c r="X328" s="38"/>
    </row>
    <row r="329" spans="1:24">
      <c r="A329" s="20">
        <v>41358</v>
      </c>
      <c r="B329" s="19">
        <v>74.139999000000003</v>
      </c>
      <c r="C329" s="19">
        <v>75.110000999999997</v>
      </c>
      <c r="D329" s="19">
        <v>74.120002999999997</v>
      </c>
      <c r="E329" s="19">
        <v>74.849997999999999</v>
      </c>
      <c r="F329" s="19">
        <v>10438700</v>
      </c>
      <c r="G329" s="19">
        <v>67.819967000000005</v>
      </c>
      <c r="H329" s="38">
        <f t="shared" si="17"/>
        <v>7.6443791571527264E-3</v>
      </c>
      <c r="I329" s="30">
        <f t="shared" si="15"/>
        <v>-7.6443791571527264E-3</v>
      </c>
      <c r="S329" s="38">
        <v>2091.540039</v>
      </c>
      <c r="T329" s="30">
        <f t="shared" si="16"/>
        <v>3.904332041982352E-3</v>
      </c>
      <c r="U329" s="38"/>
      <c r="V329" s="38"/>
      <c r="W329" s="38"/>
      <c r="X329" s="38"/>
    </row>
    <row r="330" spans="1:24">
      <c r="A330" s="20">
        <v>41359</v>
      </c>
      <c r="B330" s="19">
        <v>74.930000000000007</v>
      </c>
      <c r="C330" s="19">
        <v>75.089995999999999</v>
      </c>
      <c r="D330" s="19">
        <v>74.430000000000007</v>
      </c>
      <c r="E330" s="19">
        <v>74.769997000000004</v>
      </c>
      <c r="F330" s="19">
        <v>6642400</v>
      </c>
      <c r="G330" s="19">
        <v>67.747478999999998</v>
      </c>
      <c r="H330" s="38">
        <f t="shared" si="17"/>
        <v>-1.069401379859689E-3</v>
      </c>
      <c r="I330" s="30">
        <f t="shared" si="15"/>
        <v>1.069401379859689E-3</v>
      </c>
      <c r="S330" s="38">
        <v>2083.389893</v>
      </c>
      <c r="T330" s="30">
        <f t="shared" si="16"/>
        <v>-1.2760257482792195E-3</v>
      </c>
      <c r="U330" s="38"/>
      <c r="V330" s="38"/>
      <c r="W330" s="38"/>
      <c r="X330" s="38"/>
    </row>
    <row r="331" spans="1:24">
      <c r="A331" s="20">
        <v>41360</v>
      </c>
      <c r="B331" s="19">
        <v>74.309997999999993</v>
      </c>
      <c r="C331" s="19">
        <v>74.959998999999996</v>
      </c>
      <c r="D331" s="19">
        <v>74.239998</v>
      </c>
      <c r="E331" s="19">
        <v>74.779999000000004</v>
      </c>
      <c r="F331" s="19">
        <v>5970300</v>
      </c>
      <c r="G331" s="19">
        <v>67.756541999999996</v>
      </c>
      <c r="H331" s="38">
        <f t="shared" si="17"/>
        <v>1.3376724833156101E-4</v>
      </c>
      <c r="I331" s="30">
        <f t="shared" si="15"/>
        <v>-1.3376724833156101E-4</v>
      </c>
      <c r="S331" s="38">
        <v>2086.0500489999999</v>
      </c>
      <c r="T331" s="30">
        <f t="shared" si="16"/>
        <v>9.4960389304633061E-4</v>
      </c>
      <c r="U331" s="38"/>
      <c r="V331" s="38"/>
      <c r="W331" s="38"/>
      <c r="X331" s="38"/>
    </row>
    <row r="332" spans="1:24">
      <c r="A332" s="20">
        <v>41361</v>
      </c>
      <c r="B332" s="19">
        <v>74.839995999999999</v>
      </c>
      <c r="C332" s="19">
        <v>74.970000999999996</v>
      </c>
      <c r="D332" s="19">
        <v>74.379997000000003</v>
      </c>
      <c r="E332" s="19">
        <v>74.830001999999993</v>
      </c>
      <c r="F332" s="19">
        <v>7368300</v>
      </c>
      <c r="G332" s="19">
        <v>67.801848000000007</v>
      </c>
      <c r="H332" s="38">
        <f t="shared" si="17"/>
        <v>6.6843522834599445E-4</v>
      </c>
      <c r="I332" s="30">
        <f t="shared" si="15"/>
        <v>-6.6843522834599445E-4</v>
      </c>
      <c r="S332" s="38">
        <v>2084.070068</v>
      </c>
      <c r="T332" s="30">
        <f t="shared" si="16"/>
        <v>-9.6030650234122886E-3</v>
      </c>
      <c r="U332" s="38"/>
      <c r="V332" s="38"/>
      <c r="W332" s="38"/>
      <c r="X332" s="38"/>
    </row>
    <row r="333" spans="1:24">
      <c r="A333" s="20">
        <v>41365</v>
      </c>
      <c r="B333" s="19">
        <v>75</v>
      </c>
      <c r="C333" s="19">
        <v>75.930000000000007</v>
      </c>
      <c r="D333" s="19">
        <v>74.900002000000001</v>
      </c>
      <c r="E333" s="19">
        <v>75.430000000000007</v>
      </c>
      <c r="F333" s="19">
        <v>8415400</v>
      </c>
      <c r="G333" s="19">
        <v>68.345494000000002</v>
      </c>
      <c r="H333" s="38">
        <f t="shared" si="17"/>
        <v>7.9861844006696488E-3</v>
      </c>
      <c r="I333" s="30">
        <f t="shared" si="15"/>
        <v>-7.9861844006696488E-3</v>
      </c>
      <c r="S333" s="38">
        <v>2104.179932</v>
      </c>
      <c r="T333" s="30">
        <f t="shared" si="16"/>
        <v>1.2726835975794628E-2</v>
      </c>
      <c r="U333" s="38"/>
      <c r="V333" s="38"/>
      <c r="W333" s="38"/>
      <c r="X333" s="38"/>
    </row>
    <row r="334" spans="1:24">
      <c r="A334" s="20">
        <v>41366</v>
      </c>
      <c r="B334" s="19">
        <v>75.550003000000004</v>
      </c>
      <c r="C334" s="19">
        <v>76.050003000000004</v>
      </c>
      <c r="D334" s="19">
        <v>75.419998000000007</v>
      </c>
      <c r="E334" s="19">
        <v>76.019997000000004</v>
      </c>
      <c r="F334" s="19">
        <v>6642800</v>
      </c>
      <c r="G334" s="19">
        <v>68.880077</v>
      </c>
      <c r="H334" s="38">
        <f t="shared" si="17"/>
        <v>7.7913423922970409E-3</v>
      </c>
      <c r="I334" s="30">
        <f t="shared" si="15"/>
        <v>-7.7913423922970409E-3</v>
      </c>
      <c r="S334" s="38">
        <v>2077.570068</v>
      </c>
      <c r="T334" s="30">
        <f t="shared" si="16"/>
        <v>-2.8790232242949477E-3</v>
      </c>
      <c r="U334" s="38"/>
      <c r="V334" s="38"/>
      <c r="W334" s="38"/>
      <c r="X334" s="38"/>
    </row>
    <row r="335" spans="1:24">
      <c r="A335" s="20">
        <v>41367</v>
      </c>
      <c r="B335" s="19">
        <v>76.309997999999993</v>
      </c>
      <c r="C335" s="19">
        <v>76.680000000000007</v>
      </c>
      <c r="D335" s="19">
        <v>75.720000999999996</v>
      </c>
      <c r="E335" s="19">
        <v>76</v>
      </c>
      <c r="F335" s="19">
        <v>7453900</v>
      </c>
      <c r="G335" s="19">
        <v>68.861958000000001</v>
      </c>
      <c r="H335" s="38">
        <f t="shared" si="17"/>
        <v>-2.6308599411215748E-4</v>
      </c>
      <c r="I335" s="30">
        <f t="shared" si="15"/>
        <v>2.6308599411215748E-4</v>
      </c>
      <c r="S335" s="38">
        <v>2083.5600589999999</v>
      </c>
      <c r="T335" s="30">
        <f t="shared" si="16"/>
        <v>-7.7831957796706099E-3</v>
      </c>
      <c r="U335" s="38"/>
      <c r="V335" s="38"/>
      <c r="W335" s="38"/>
      <c r="X335" s="38"/>
    </row>
    <row r="336" spans="1:24">
      <c r="A336" s="20">
        <v>41368</v>
      </c>
      <c r="B336" s="19">
        <v>75.959998999999996</v>
      </c>
      <c r="C336" s="19">
        <v>76.580001999999993</v>
      </c>
      <c r="D336" s="19">
        <v>75.959998999999996</v>
      </c>
      <c r="E336" s="19">
        <v>76.199996999999996</v>
      </c>
      <c r="F336" s="19">
        <v>7508200</v>
      </c>
      <c r="G336" s="19">
        <v>69.043171000000001</v>
      </c>
      <c r="H336" s="38">
        <f t="shared" si="17"/>
        <v>2.62808360522264E-3</v>
      </c>
      <c r="I336" s="30">
        <f t="shared" si="15"/>
        <v>-2.62808360522264E-3</v>
      </c>
      <c r="S336" s="38">
        <v>2099.8400879999999</v>
      </c>
      <c r="T336" s="30">
        <f t="shared" si="16"/>
        <v>3.1098384092550632E-3</v>
      </c>
      <c r="U336" s="38"/>
      <c r="V336" s="38"/>
      <c r="W336" s="38"/>
      <c r="X336" s="38"/>
    </row>
    <row r="337" spans="1:24">
      <c r="A337" s="20">
        <v>41369</v>
      </c>
      <c r="B337" s="19">
        <v>75.550003000000004</v>
      </c>
      <c r="C337" s="19">
        <v>76.410004000000001</v>
      </c>
      <c r="D337" s="19">
        <v>75.430000000000007</v>
      </c>
      <c r="E337" s="19">
        <v>76.389999000000003</v>
      </c>
      <c r="F337" s="19">
        <v>5880300</v>
      </c>
      <c r="G337" s="19">
        <v>69.215328</v>
      </c>
      <c r="H337" s="38">
        <f t="shared" si="17"/>
        <v>2.4903653695144004E-3</v>
      </c>
      <c r="I337" s="30">
        <f t="shared" si="15"/>
        <v>-2.4903653695144004E-3</v>
      </c>
      <c r="S337" s="38">
        <v>2093.320068</v>
      </c>
      <c r="T337" s="30">
        <f t="shared" si="16"/>
        <v>-2.2522393088201631E-3</v>
      </c>
      <c r="U337" s="38"/>
      <c r="V337" s="38"/>
      <c r="W337" s="38"/>
      <c r="X337" s="38"/>
    </row>
    <row r="338" spans="1:24">
      <c r="A338" s="20">
        <v>41372</v>
      </c>
      <c r="B338" s="19">
        <v>76.099997999999999</v>
      </c>
      <c r="C338" s="19">
        <v>77.449996999999996</v>
      </c>
      <c r="D338" s="19">
        <v>75.830001999999993</v>
      </c>
      <c r="E338" s="19">
        <v>77.290001000000004</v>
      </c>
      <c r="F338" s="19">
        <v>8075100</v>
      </c>
      <c r="G338" s="19">
        <v>70.030799999999999</v>
      </c>
      <c r="H338" s="38">
        <f t="shared" si="17"/>
        <v>1.1712804292090193E-2</v>
      </c>
      <c r="I338" s="30">
        <f t="shared" si="15"/>
        <v>-1.1712804292090193E-2</v>
      </c>
      <c r="S338" s="38">
        <v>2098.040039</v>
      </c>
      <c r="T338" s="30">
        <f t="shared" si="16"/>
        <v>-2.7606940266825457E-3</v>
      </c>
      <c r="U338" s="38"/>
      <c r="V338" s="38"/>
      <c r="W338" s="38"/>
      <c r="X338" s="38"/>
    </row>
    <row r="339" spans="1:24">
      <c r="A339" s="20">
        <v>41373</v>
      </c>
      <c r="B339" s="19">
        <v>77.239998</v>
      </c>
      <c r="C339" s="19">
        <v>78.459998999999996</v>
      </c>
      <c r="D339" s="19">
        <v>77.019997000000004</v>
      </c>
      <c r="E339" s="19">
        <v>78.120002999999997</v>
      </c>
      <c r="F339" s="19">
        <v>8669900</v>
      </c>
      <c r="G339" s="19">
        <v>70.782847000000004</v>
      </c>
      <c r="H339" s="38">
        <f t="shared" si="17"/>
        <v>1.0681552057540959E-2</v>
      </c>
      <c r="I339" s="30">
        <f t="shared" si="15"/>
        <v>-1.0681552057540959E-2</v>
      </c>
      <c r="S339" s="38">
        <v>2103.8400879999999</v>
      </c>
      <c r="T339" s="30">
        <f t="shared" si="16"/>
        <v>-2.2741038379837917E-3</v>
      </c>
      <c r="U339" s="38"/>
      <c r="V339" s="38"/>
      <c r="W339" s="38"/>
      <c r="X339" s="38"/>
    </row>
    <row r="340" spans="1:24">
      <c r="A340" s="20">
        <v>41374</v>
      </c>
      <c r="B340" s="19">
        <v>78.279999000000004</v>
      </c>
      <c r="C340" s="19">
        <v>78.379997000000003</v>
      </c>
      <c r="D340" s="19">
        <v>77.370002999999997</v>
      </c>
      <c r="E340" s="19">
        <v>77.370002999999997</v>
      </c>
      <c r="F340" s="19">
        <v>8599000</v>
      </c>
      <c r="G340" s="19">
        <v>70.103288000000006</v>
      </c>
      <c r="H340" s="38">
        <f t="shared" si="17"/>
        <v>-9.6469999724648984E-3</v>
      </c>
      <c r="I340" s="30">
        <f t="shared" si="15"/>
        <v>9.6469999724648984E-3</v>
      </c>
      <c r="S340" s="38">
        <v>2108.6298830000001</v>
      </c>
      <c r="T340" s="30">
        <f t="shared" si="16"/>
        <v>2.8367163378208414E-5</v>
      </c>
      <c r="U340" s="38"/>
      <c r="V340" s="38"/>
      <c r="W340" s="38"/>
      <c r="X340" s="38"/>
    </row>
    <row r="341" spans="1:24">
      <c r="A341" s="20">
        <v>41375</v>
      </c>
      <c r="B341" s="19">
        <v>77.360000999999997</v>
      </c>
      <c r="C341" s="19">
        <v>78.370002999999997</v>
      </c>
      <c r="D341" s="19">
        <v>77.269997000000004</v>
      </c>
      <c r="E341" s="19">
        <v>77.790001000000004</v>
      </c>
      <c r="F341" s="19">
        <v>7129100</v>
      </c>
      <c r="G341" s="19">
        <v>70.483839000000003</v>
      </c>
      <c r="H341" s="38">
        <f t="shared" si="17"/>
        <v>5.4137521347103739E-3</v>
      </c>
      <c r="I341" s="30">
        <f t="shared" si="15"/>
        <v>-5.4137521347103739E-3</v>
      </c>
      <c r="S341" s="38">
        <v>2108.570068</v>
      </c>
      <c r="T341" s="30">
        <f t="shared" si="16"/>
        <v>7.2921427569481731E-3</v>
      </c>
      <c r="U341" s="38"/>
      <c r="V341" s="38"/>
      <c r="W341" s="38"/>
      <c r="X341" s="38"/>
    </row>
    <row r="342" spans="1:24">
      <c r="A342" s="20">
        <v>41376</v>
      </c>
      <c r="B342" s="19">
        <v>77.629997000000003</v>
      </c>
      <c r="C342" s="19">
        <v>78.849997999999999</v>
      </c>
      <c r="D342" s="19">
        <v>77.580001999999993</v>
      </c>
      <c r="E342" s="19">
        <v>78.559997999999993</v>
      </c>
      <c r="F342" s="19">
        <v>6336800</v>
      </c>
      <c r="G342" s="19">
        <v>71.181516999999999</v>
      </c>
      <c r="H342" s="38">
        <f t="shared" si="17"/>
        <v>9.8497425237538665E-3</v>
      </c>
      <c r="I342" s="30">
        <f t="shared" si="15"/>
        <v>-9.8497425237538665E-3</v>
      </c>
      <c r="S342" s="38">
        <v>2093.25</v>
      </c>
      <c r="T342" s="30">
        <f t="shared" si="16"/>
        <v>1.2310073597852267E-2</v>
      </c>
      <c r="U342" s="38"/>
      <c r="V342" s="38"/>
      <c r="W342" s="38"/>
      <c r="X342" s="38"/>
    </row>
    <row r="343" spans="1:24">
      <c r="A343" s="20">
        <v>41379</v>
      </c>
      <c r="B343" s="19">
        <v>78.440002000000007</v>
      </c>
      <c r="C343" s="19">
        <v>79.279999000000004</v>
      </c>
      <c r="D343" s="19">
        <v>78.430000000000007</v>
      </c>
      <c r="E343" s="19">
        <v>78.470000999999996</v>
      </c>
      <c r="F343" s="19">
        <v>8545500</v>
      </c>
      <c r="G343" s="19">
        <v>71.099973000000006</v>
      </c>
      <c r="H343" s="38">
        <f t="shared" si="17"/>
        <v>-1.1462349589968007E-3</v>
      </c>
      <c r="I343" s="30">
        <f t="shared" si="15"/>
        <v>1.1462349589968007E-3</v>
      </c>
      <c r="S343" s="38">
        <v>2067.639893</v>
      </c>
      <c r="T343" s="30">
        <f t="shared" si="16"/>
        <v>-5.7917546957350231E-3</v>
      </c>
      <c r="U343" s="38"/>
      <c r="V343" s="38"/>
      <c r="W343" s="38"/>
      <c r="X343" s="38"/>
    </row>
    <row r="344" spans="1:24">
      <c r="A344" s="20">
        <v>41380</v>
      </c>
      <c r="B344" s="19">
        <v>78.230002999999996</v>
      </c>
      <c r="C344" s="19">
        <v>78.860000999999997</v>
      </c>
      <c r="D344" s="19">
        <v>78.029999000000004</v>
      </c>
      <c r="E344" s="19">
        <v>78.680000000000007</v>
      </c>
      <c r="F344" s="19">
        <v>6854400</v>
      </c>
      <c r="G344" s="19">
        <v>71.290249000000003</v>
      </c>
      <c r="H344" s="38">
        <f t="shared" si="17"/>
        <v>2.6726008371350239E-3</v>
      </c>
      <c r="I344" s="30">
        <f t="shared" si="15"/>
        <v>-2.6726008371350239E-3</v>
      </c>
      <c r="S344" s="38">
        <v>2079.6499020000001</v>
      </c>
      <c r="T344" s="30">
        <f t="shared" si="16"/>
        <v>-1.0761020698430391E-2</v>
      </c>
      <c r="U344" s="38"/>
      <c r="V344" s="38"/>
      <c r="W344" s="38"/>
      <c r="X344" s="38"/>
    </row>
    <row r="345" spans="1:24">
      <c r="A345" s="20">
        <v>41381</v>
      </c>
      <c r="B345" s="19">
        <v>78.529999000000004</v>
      </c>
      <c r="C345" s="19">
        <v>79.069999999999993</v>
      </c>
      <c r="D345" s="19">
        <v>78.110000999999997</v>
      </c>
      <c r="E345" s="19">
        <v>78.510002</v>
      </c>
      <c r="F345" s="19">
        <v>7248600</v>
      </c>
      <c r="G345" s="19">
        <v>71.136217000000002</v>
      </c>
      <c r="H345" s="38">
        <f t="shared" si="17"/>
        <v>-2.1629696274626923E-3</v>
      </c>
      <c r="I345" s="30">
        <f t="shared" si="15"/>
        <v>2.1629696274626923E-3</v>
      </c>
      <c r="S345" s="38">
        <v>2102.1499020000001</v>
      </c>
      <c r="T345" s="30">
        <f t="shared" si="16"/>
        <v>-5.6922102123075392E-3</v>
      </c>
      <c r="U345" s="38"/>
      <c r="V345" s="38"/>
      <c r="W345" s="38"/>
      <c r="X345" s="38"/>
    </row>
    <row r="346" spans="1:24">
      <c r="A346" s="20">
        <v>41382</v>
      </c>
      <c r="B346" s="19">
        <v>78.760002</v>
      </c>
      <c r="C346" s="19">
        <v>79.050003000000004</v>
      </c>
      <c r="D346" s="19">
        <v>76.610000999999997</v>
      </c>
      <c r="E346" s="19">
        <v>77.160004000000001</v>
      </c>
      <c r="F346" s="19">
        <v>14218900</v>
      </c>
      <c r="G346" s="19">
        <v>69.913013000000007</v>
      </c>
      <c r="H346" s="38">
        <f t="shared" si="17"/>
        <v>-1.7344790407566778E-2</v>
      </c>
      <c r="I346" s="30">
        <f t="shared" si="15"/>
        <v>1.7344790407566778E-2</v>
      </c>
      <c r="S346" s="38">
        <v>2114.1499020000001</v>
      </c>
      <c r="T346" s="30">
        <f t="shared" si="16"/>
        <v>-2.3905652122773076E-3</v>
      </c>
      <c r="U346" s="38"/>
      <c r="V346" s="38"/>
      <c r="W346" s="38"/>
      <c r="X346" s="38"/>
    </row>
    <row r="347" spans="1:24">
      <c r="A347" s="20">
        <v>41383</v>
      </c>
      <c r="B347" s="19">
        <v>77.5</v>
      </c>
      <c r="C347" s="19">
        <v>78.440002000000007</v>
      </c>
      <c r="D347" s="19">
        <v>77.400002000000001</v>
      </c>
      <c r="E347" s="19">
        <v>78.290001000000004</v>
      </c>
      <c r="F347" s="19">
        <v>7840500</v>
      </c>
      <c r="G347" s="19">
        <v>70.936879000000005</v>
      </c>
      <c r="H347" s="38">
        <f t="shared" si="17"/>
        <v>1.453865558798836E-2</v>
      </c>
      <c r="I347" s="30">
        <f t="shared" si="15"/>
        <v>-1.453865558798836E-2</v>
      </c>
      <c r="S347" s="38">
        <v>2119.209961</v>
      </c>
      <c r="T347" s="30">
        <f t="shared" si="16"/>
        <v>-4.2707960737403163E-3</v>
      </c>
      <c r="U347" s="38"/>
      <c r="V347" s="38"/>
      <c r="W347" s="38"/>
      <c r="X347" s="38"/>
    </row>
    <row r="348" spans="1:24">
      <c r="A348" s="20">
        <v>41386</v>
      </c>
      <c r="B348" s="19">
        <v>78.290001000000004</v>
      </c>
      <c r="C348" s="19">
        <v>78.440002000000007</v>
      </c>
      <c r="D348" s="19">
        <v>77.5</v>
      </c>
      <c r="E348" s="19">
        <v>77.970000999999996</v>
      </c>
      <c r="F348" s="19">
        <v>5154900</v>
      </c>
      <c r="G348" s="19">
        <v>70.646934000000002</v>
      </c>
      <c r="H348" s="38">
        <f t="shared" si="17"/>
        <v>-4.0957422911244105E-3</v>
      </c>
      <c r="I348" s="30">
        <f t="shared" si="15"/>
        <v>4.0957422911244105E-3</v>
      </c>
      <c r="S348" s="38">
        <v>2128.280029</v>
      </c>
      <c r="T348" s="30">
        <f t="shared" si="16"/>
        <v>7.7093628613465076E-4</v>
      </c>
      <c r="U348" s="38"/>
      <c r="V348" s="38"/>
      <c r="W348" s="38"/>
      <c r="X348" s="38"/>
    </row>
    <row r="349" spans="1:24">
      <c r="A349" s="20">
        <v>41387</v>
      </c>
      <c r="B349" s="19">
        <v>78.110000999999997</v>
      </c>
      <c r="C349" s="19">
        <v>79.220000999999996</v>
      </c>
      <c r="D349" s="19">
        <v>78.050003000000004</v>
      </c>
      <c r="E349" s="19">
        <v>79.089995999999999</v>
      </c>
      <c r="F349" s="19">
        <v>6653600</v>
      </c>
      <c r="G349" s="19">
        <v>71.661737000000002</v>
      </c>
      <c r="H349" s="38">
        <f t="shared" si="17"/>
        <v>1.4262239885915618E-2</v>
      </c>
      <c r="I349" s="30">
        <f t="shared" si="15"/>
        <v>-1.4262239885915618E-2</v>
      </c>
      <c r="S349" s="38">
        <v>2126.639893</v>
      </c>
      <c r="T349" s="30">
        <f t="shared" si="16"/>
        <v>1.1055718522485251E-3</v>
      </c>
      <c r="U349" s="38"/>
      <c r="V349" s="38"/>
      <c r="W349" s="38"/>
      <c r="X349" s="38"/>
    </row>
    <row r="350" spans="1:24">
      <c r="A350" s="20">
        <v>41388</v>
      </c>
      <c r="B350" s="19">
        <v>79.230002999999996</v>
      </c>
      <c r="C350" s="19">
        <v>79.5</v>
      </c>
      <c r="D350" s="19">
        <v>77.919998000000007</v>
      </c>
      <c r="E350" s="19">
        <v>78.029999000000004</v>
      </c>
      <c r="F350" s="19">
        <v>8083600</v>
      </c>
      <c r="G350" s="19">
        <v>70.701295999999999</v>
      </c>
      <c r="H350" s="38">
        <f t="shared" si="17"/>
        <v>-1.3493047336701369E-2</v>
      </c>
      <c r="I350" s="30">
        <f t="shared" si="15"/>
        <v>1.3493047336701369E-2</v>
      </c>
      <c r="S350" s="38">
        <v>2124.290039</v>
      </c>
      <c r="T350" s="30">
        <f t="shared" si="16"/>
        <v>7.9827335781697557E-3</v>
      </c>
      <c r="U350" s="38"/>
      <c r="V350" s="38"/>
      <c r="W350" s="38"/>
      <c r="X350" s="38"/>
    </row>
    <row r="351" spans="1:24">
      <c r="A351" s="20">
        <v>41389</v>
      </c>
      <c r="B351" s="19">
        <v>78.180000000000007</v>
      </c>
      <c r="C351" s="19">
        <v>78.830001999999993</v>
      </c>
      <c r="D351" s="19">
        <v>77.879997000000003</v>
      </c>
      <c r="E351" s="19">
        <v>78.650002000000001</v>
      </c>
      <c r="F351" s="19">
        <v>5729100</v>
      </c>
      <c r="G351" s="19">
        <v>71.263067000000007</v>
      </c>
      <c r="H351" s="38">
        <f t="shared" si="17"/>
        <v>7.9142951144358549E-3</v>
      </c>
      <c r="I351" s="30">
        <f t="shared" si="15"/>
        <v>-7.9142951144358549E-3</v>
      </c>
      <c r="S351" s="38">
        <v>2107.3999020000001</v>
      </c>
      <c r="T351" s="30">
        <f t="shared" si="16"/>
        <v>-7.35256382355035E-4</v>
      </c>
      <c r="U351" s="38"/>
      <c r="V351" s="38"/>
      <c r="W351" s="38"/>
      <c r="X351" s="38"/>
    </row>
    <row r="352" spans="1:24">
      <c r="A352" s="20">
        <v>41390</v>
      </c>
      <c r="B352" s="19">
        <v>78.580001999999993</v>
      </c>
      <c r="C352" s="19">
        <v>79.150002000000001</v>
      </c>
      <c r="D352" s="19">
        <v>78.569999999999993</v>
      </c>
      <c r="E352" s="19">
        <v>79.040001000000004</v>
      </c>
      <c r="F352" s="19">
        <v>5923600</v>
      </c>
      <c r="G352" s="19">
        <v>71.616437000000005</v>
      </c>
      <c r="H352" s="38">
        <f t="shared" si="17"/>
        <v>4.9464158343181363E-3</v>
      </c>
      <c r="I352" s="30">
        <f t="shared" si="15"/>
        <v>-4.9464158343181363E-3</v>
      </c>
      <c r="S352" s="38">
        <v>2108.9499510000001</v>
      </c>
      <c r="T352" s="30">
        <f t="shared" si="16"/>
        <v>4.4432729912807552E-3</v>
      </c>
      <c r="U352" s="38"/>
      <c r="V352" s="38"/>
      <c r="W352" s="38"/>
      <c r="X352" s="38"/>
    </row>
    <row r="353" spans="1:24">
      <c r="A353" s="20">
        <v>41393</v>
      </c>
      <c r="B353" s="19">
        <v>79.080001999999993</v>
      </c>
      <c r="C353" s="19">
        <v>79.25</v>
      </c>
      <c r="D353" s="19">
        <v>78.150002000000001</v>
      </c>
      <c r="E353" s="19">
        <v>78.389999000000003</v>
      </c>
      <c r="F353" s="19">
        <v>6156800</v>
      </c>
      <c r="G353" s="19">
        <v>71.027484999999999</v>
      </c>
      <c r="H353" s="38">
        <f t="shared" si="17"/>
        <v>-8.2576998506343081E-3</v>
      </c>
      <c r="I353" s="30">
        <f t="shared" si="15"/>
        <v>8.2576998506343081E-3</v>
      </c>
      <c r="S353" s="38">
        <v>2099.6000979999999</v>
      </c>
      <c r="T353" s="30">
        <f t="shared" si="16"/>
        <v>1.1005268761367724E-2</v>
      </c>
      <c r="U353" s="38"/>
      <c r="V353" s="38"/>
      <c r="W353" s="38"/>
      <c r="X353" s="38"/>
    </row>
    <row r="354" spans="1:24">
      <c r="A354" s="20">
        <v>41394</v>
      </c>
      <c r="B354" s="19">
        <v>78.279999000000004</v>
      </c>
      <c r="C354" s="19">
        <v>78.300003000000004</v>
      </c>
      <c r="D354" s="19">
        <v>77.370002999999997</v>
      </c>
      <c r="E354" s="19">
        <v>77.720000999999996</v>
      </c>
      <c r="F354" s="19">
        <v>7965800</v>
      </c>
      <c r="G354" s="19">
        <v>70.420413999999994</v>
      </c>
      <c r="H354" s="38">
        <f t="shared" si="17"/>
        <v>-8.5837220873217109E-3</v>
      </c>
      <c r="I354" s="30">
        <f t="shared" si="15"/>
        <v>8.5837220873217109E-3</v>
      </c>
      <c r="S354" s="38">
        <v>2076.6201169999999</v>
      </c>
      <c r="T354" s="30">
        <f t="shared" si="16"/>
        <v>1.2262986096672604E-2</v>
      </c>
      <c r="U354" s="38"/>
      <c r="V354" s="38"/>
      <c r="W354" s="38"/>
      <c r="X354" s="38"/>
    </row>
    <row r="355" spans="1:24">
      <c r="A355" s="20">
        <v>41395</v>
      </c>
      <c r="B355" s="19">
        <v>77.849997999999999</v>
      </c>
      <c r="C355" s="19">
        <v>78.660004000000001</v>
      </c>
      <c r="D355" s="19">
        <v>77.690002000000007</v>
      </c>
      <c r="E355" s="19">
        <v>78.059997999999993</v>
      </c>
      <c r="F355" s="19">
        <v>6260300</v>
      </c>
      <c r="G355" s="19">
        <v>70.728477999999996</v>
      </c>
      <c r="H355" s="38">
        <f t="shared" si="17"/>
        <v>4.3650996446585651E-3</v>
      </c>
      <c r="I355" s="30">
        <f t="shared" si="15"/>
        <v>-4.3650996446585651E-3</v>
      </c>
      <c r="S355" s="38">
        <v>2051.3100589999999</v>
      </c>
      <c r="T355" s="30">
        <f t="shared" si="16"/>
        <v>2.259647701629263E-3</v>
      </c>
      <c r="U355" s="38"/>
      <c r="V355" s="38"/>
      <c r="W355" s="38"/>
      <c r="X355" s="38"/>
    </row>
    <row r="356" spans="1:24">
      <c r="A356" s="20">
        <v>41396</v>
      </c>
      <c r="B356" s="19">
        <v>77.910004000000001</v>
      </c>
      <c r="C356" s="19">
        <v>78.489998</v>
      </c>
      <c r="D356" s="19">
        <v>77.800003000000004</v>
      </c>
      <c r="E356" s="19">
        <v>78.459998999999996</v>
      </c>
      <c r="F356" s="19">
        <v>4519600</v>
      </c>
      <c r="G356" s="19">
        <v>71.090909999999994</v>
      </c>
      <c r="H356" s="38">
        <f t="shared" si="17"/>
        <v>5.1111881687361813E-3</v>
      </c>
      <c r="I356" s="30">
        <f t="shared" si="15"/>
        <v>-5.1111881687361813E-3</v>
      </c>
      <c r="S356" s="38">
        <v>2046.6800539999999</v>
      </c>
      <c r="T356" s="30">
        <f t="shared" si="16"/>
        <v>-1.6792964823456991E-2</v>
      </c>
      <c r="U356" s="38"/>
      <c r="V356" s="38"/>
      <c r="W356" s="38"/>
      <c r="X356" s="38"/>
    </row>
    <row r="357" spans="1:24">
      <c r="A357" s="20">
        <v>41397</v>
      </c>
      <c r="B357" s="19">
        <v>78.919998000000007</v>
      </c>
      <c r="C357" s="19">
        <v>79.339995999999999</v>
      </c>
      <c r="D357" s="19">
        <v>78.900002000000001</v>
      </c>
      <c r="E357" s="19">
        <v>79.25</v>
      </c>
      <c r="F357" s="19">
        <v>5604100</v>
      </c>
      <c r="G357" s="19">
        <v>71.806713000000002</v>
      </c>
      <c r="H357" s="38">
        <f t="shared" si="17"/>
        <v>1.0018486970779531E-2</v>
      </c>
      <c r="I357" s="30">
        <f t="shared" si="15"/>
        <v>-1.0018486970779531E-2</v>
      </c>
      <c r="S357" s="38">
        <v>2081.3400879999999</v>
      </c>
      <c r="T357" s="30">
        <f t="shared" si="16"/>
        <v>6.0625605331265549E-3</v>
      </c>
      <c r="U357" s="38"/>
      <c r="V357" s="38"/>
      <c r="W357" s="38"/>
      <c r="X357" s="38"/>
    </row>
    <row r="358" spans="1:24">
      <c r="A358" s="20">
        <v>41400</v>
      </c>
      <c r="B358" s="19">
        <v>79.099997999999999</v>
      </c>
      <c r="C358" s="19">
        <v>79.160004000000001</v>
      </c>
      <c r="D358" s="19">
        <v>78.769997000000004</v>
      </c>
      <c r="E358" s="19">
        <v>78.830001999999993</v>
      </c>
      <c r="F358" s="19">
        <v>4805700</v>
      </c>
      <c r="G358" s="19">
        <v>71.426162000000005</v>
      </c>
      <c r="H358" s="38">
        <f t="shared" si="17"/>
        <v>-5.3137507075017741E-3</v>
      </c>
      <c r="I358" s="30">
        <f t="shared" si="15"/>
        <v>5.3137507075017741E-3</v>
      </c>
      <c r="S358" s="38">
        <v>2068.76001</v>
      </c>
      <c r="T358" s="30">
        <f t="shared" si="16"/>
        <v>-3.8692324426552824E-3</v>
      </c>
      <c r="U358" s="38"/>
      <c r="V358" s="38"/>
      <c r="W358" s="38"/>
      <c r="X358" s="38"/>
    </row>
    <row r="359" spans="1:24">
      <c r="A359" s="20">
        <v>41401</v>
      </c>
      <c r="B359" s="19">
        <v>79.099997999999999</v>
      </c>
      <c r="C359" s="19">
        <v>79.139999000000003</v>
      </c>
      <c r="D359" s="19">
        <v>78.769997000000004</v>
      </c>
      <c r="E359" s="19">
        <v>78.830001999999993</v>
      </c>
      <c r="F359" s="19">
        <v>6571100</v>
      </c>
      <c r="G359" s="19">
        <v>71.426162000000005</v>
      </c>
      <c r="H359" s="38">
        <f t="shared" si="17"/>
        <v>0</v>
      </c>
      <c r="I359" s="30">
        <f t="shared" si="15"/>
        <v>0</v>
      </c>
      <c r="S359" s="38">
        <v>2076.780029</v>
      </c>
      <c r="T359" s="30">
        <f t="shared" si="16"/>
        <v>-3.0807039266700365E-4</v>
      </c>
      <c r="U359" s="38"/>
      <c r="V359" s="38"/>
      <c r="W359" s="38"/>
      <c r="X359" s="38"/>
    </row>
    <row r="360" spans="1:24">
      <c r="A360" s="20">
        <v>41402</v>
      </c>
      <c r="B360" s="19">
        <v>78.559997999999993</v>
      </c>
      <c r="C360" s="19">
        <v>78.660004000000001</v>
      </c>
      <c r="D360" s="19">
        <v>77.779999000000004</v>
      </c>
      <c r="E360" s="19">
        <v>78.25</v>
      </c>
      <c r="F360" s="19">
        <v>8008500</v>
      </c>
      <c r="G360" s="19">
        <v>71.325895000000003</v>
      </c>
      <c r="H360" s="38">
        <f t="shared" si="17"/>
        <v>-1.4047715822234159E-3</v>
      </c>
      <c r="I360" s="30">
        <f t="shared" si="15"/>
        <v>1.4047715822234159E-3</v>
      </c>
      <c r="S360" s="38">
        <v>2077.419922</v>
      </c>
      <c r="T360" s="30">
        <f t="shared" si="16"/>
        <v>6.9120966992928731E-3</v>
      </c>
      <c r="U360" s="38"/>
      <c r="V360" s="38"/>
      <c r="W360" s="38"/>
      <c r="X360" s="38"/>
    </row>
    <row r="361" spans="1:24">
      <c r="A361" s="20">
        <v>41403</v>
      </c>
      <c r="B361" s="19">
        <v>78.309997999999993</v>
      </c>
      <c r="C361" s="19">
        <v>78.959998999999996</v>
      </c>
      <c r="D361" s="19">
        <v>77.900002000000001</v>
      </c>
      <c r="E361" s="19">
        <v>78.400002000000001</v>
      </c>
      <c r="F361" s="19">
        <v>6516800</v>
      </c>
      <c r="G361" s="19">
        <v>71.462622999999994</v>
      </c>
      <c r="H361" s="38">
        <f t="shared" si="17"/>
        <v>1.9151125553283914E-3</v>
      </c>
      <c r="I361" s="30">
        <f t="shared" si="15"/>
        <v>-1.9151125553283914E-3</v>
      </c>
      <c r="S361" s="38">
        <v>2063.110107</v>
      </c>
      <c r="T361" s="30">
        <f t="shared" si="16"/>
        <v>2.6549619429538794E-3</v>
      </c>
      <c r="U361" s="38"/>
      <c r="V361" s="38"/>
      <c r="W361" s="38"/>
      <c r="X361" s="38"/>
    </row>
    <row r="362" spans="1:24">
      <c r="A362" s="20">
        <v>41404</v>
      </c>
      <c r="B362" s="19">
        <v>78.470000999999996</v>
      </c>
      <c r="C362" s="19">
        <v>78.910004000000001</v>
      </c>
      <c r="D362" s="19">
        <v>78.279999000000004</v>
      </c>
      <c r="E362" s="19">
        <v>78.889999000000003</v>
      </c>
      <c r="F362" s="19">
        <v>5831200</v>
      </c>
      <c r="G362" s="19">
        <v>71.909261999999998</v>
      </c>
      <c r="H362" s="38">
        <f t="shared" si="17"/>
        <v>6.2305164621570507E-3</v>
      </c>
      <c r="I362" s="30">
        <f t="shared" si="15"/>
        <v>-6.2305164621570507E-3</v>
      </c>
      <c r="S362" s="38">
        <v>2057.639893</v>
      </c>
      <c r="T362" s="30">
        <f t="shared" si="16"/>
        <v>-2.1086969192055022E-2</v>
      </c>
      <c r="U362" s="38"/>
      <c r="V362" s="38"/>
      <c r="W362" s="38"/>
      <c r="X362" s="38"/>
    </row>
    <row r="363" spans="1:24">
      <c r="A363" s="20">
        <v>41407</v>
      </c>
      <c r="B363" s="19">
        <v>78.800003000000004</v>
      </c>
      <c r="C363" s="19">
        <v>78.940002000000007</v>
      </c>
      <c r="D363" s="19">
        <v>77.919998000000007</v>
      </c>
      <c r="E363" s="19">
        <v>78.5</v>
      </c>
      <c r="F363" s="19">
        <v>7713900</v>
      </c>
      <c r="G363" s="19">
        <v>71.553773000000007</v>
      </c>
      <c r="H363" s="38">
        <f t="shared" si="17"/>
        <v>-4.9558372660490867E-3</v>
      </c>
      <c r="I363" s="30">
        <f t="shared" si="15"/>
        <v>4.9558372660490867E-3</v>
      </c>
      <c r="S363" s="38">
        <v>2101.48999</v>
      </c>
      <c r="T363" s="30">
        <f t="shared" si="16"/>
        <v>-3.9015604969013028E-4</v>
      </c>
      <c r="U363" s="38"/>
      <c r="V363" s="38"/>
      <c r="W363" s="38"/>
      <c r="X363" s="38"/>
    </row>
    <row r="364" spans="1:24">
      <c r="A364" s="20">
        <v>41408</v>
      </c>
      <c r="B364" s="19">
        <v>77.980002999999996</v>
      </c>
      <c r="C364" s="19">
        <v>78.860000999999997</v>
      </c>
      <c r="D364" s="19">
        <v>77.669998000000007</v>
      </c>
      <c r="E364" s="19">
        <v>78.779999000000004</v>
      </c>
      <c r="F364" s="19">
        <v>10013700</v>
      </c>
      <c r="G364" s="19">
        <v>71.808994999999996</v>
      </c>
      <c r="H364" s="38">
        <f t="shared" si="17"/>
        <v>3.5605097918533822E-3</v>
      </c>
      <c r="I364" s="30">
        <f t="shared" si="15"/>
        <v>-3.5605097918533822E-3</v>
      </c>
      <c r="S364" s="38">
        <v>2102.3100589999999</v>
      </c>
      <c r="T364" s="30">
        <f t="shared" si="16"/>
        <v>-2.9780039040750291E-3</v>
      </c>
      <c r="U364" s="38"/>
      <c r="V364" s="38"/>
      <c r="W364" s="38"/>
      <c r="X364" s="38"/>
    </row>
    <row r="365" spans="1:24">
      <c r="A365" s="20">
        <v>41409</v>
      </c>
      <c r="B365" s="19">
        <v>78.800003000000004</v>
      </c>
      <c r="C365" s="19">
        <v>79.959998999999996</v>
      </c>
      <c r="D365" s="19">
        <v>78.650002000000001</v>
      </c>
      <c r="E365" s="19">
        <v>79.860000999999997</v>
      </c>
      <c r="F365" s="19">
        <v>8001100</v>
      </c>
      <c r="G365" s="19">
        <v>72.793430999999998</v>
      </c>
      <c r="H365" s="38">
        <f t="shared" si="17"/>
        <v>1.3615970855859911E-2</v>
      </c>
      <c r="I365" s="30">
        <f t="shared" si="15"/>
        <v>-1.3615970855859911E-2</v>
      </c>
      <c r="S365" s="38">
        <v>2108.580078</v>
      </c>
      <c r="T365" s="30">
        <f t="shared" si="16"/>
        <v>-7.3804656966740398E-3</v>
      </c>
      <c r="U365" s="38"/>
      <c r="V365" s="38"/>
      <c r="W365" s="38"/>
      <c r="X365" s="38"/>
    </row>
    <row r="366" spans="1:24">
      <c r="A366" s="20">
        <v>41410</v>
      </c>
      <c r="B366" s="19">
        <v>78.099997999999999</v>
      </c>
      <c r="C366" s="19">
        <v>78.860000999999997</v>
      </c>
      <c r="D366" s="19">
        <v>77.339995999999999</v>
      </c>
      <c r="E366" s="19">
        <v>78.5</v>
      </c>
      <c r="F366" s="19">
        <v>12128600</v>
      </c>
      <c r="G366" s="19">
        <v>71.553773000000007</v>
      </c>
      <c r="H366" s="38">
        <f t="shared" si="17"/>
        <v>-1.7176480647713269E-2</v>
      </c>
      <c r="I366" s="30">
        <f t="shared" si="15"/>
        <v>1.7176480647713269E-2</v>
      </c>
      <c r="S366" s="38">
        <v>2124.1999510000001</v>
      </c>
      <c r="T366" s="30">
        <f t="shared" si="16"/>
        <v>6.356661823521784E-4</v>
      </c>
      <c r="U366" s="38"/>
      <c r="V366" s="38"/>
      <c r="W366" s="38"/>
      <c r="X366" s="38"/>
    </row>
    <row r="367" spans="1:24">
      <c r="A367" s="20">
        <v>41411</v>
      </c>
      <c r="B367" s="19">
        <v>78.300003000000004</v>
      </c>
      <c r="C367" s="19">
        <v>78.589995999999999</v>
      </c>
      <c r="D367" s="19">
        <v>77.400002000000001</v>
      </c>
      <c r="E367" s="19">
        <v>77.870002999999997</v>
      </c>
      <c r="F367" s="19">
        <v>10669300</v>
      </c>
      <c r="G367" s="19">
        <v>70.979522000000003</v>
      </c>
      <c r="H367" s="38">
        <f t="shared" si="17"/>
        <v>-8.057824062829377E-3</v>
      </c>
      <c r="I367" s="30">
        <f t="shared" si="15"/>
        <v>8.057824062829377E-3</v>
      </c>
      <c r="S367" s="38">
        <v>2122.8500979999999</v>
      </c>
      <c r="T367" s="30">
        <f t="shared" si="16"/>
        <v>6.0763682545493542E-3</v>
      </c>
      <c r="U367" s="38"/>
      <c r="V367" s="38"/>
      <c r="W367" s="38"/>
      <c r="X367" s="38"/>
    </row>
    <row r="368" spans="1:24">
      <c r="A368" s="20">
        <v>41414</v>
      </c>
      <c r="B368" s="19">
        <v>77.879997000000003</v>
      </c>
      <c r="C368" s="19">
        <v>77.900002000000001</v>
      </c>
      <c r="D368" s="19">
        <v>77.360000999999997</v>
      </c>
      <c r="E368" s="19">
        <v>77.400002000000001</v>
      </c>
      <c r="F368" s="19">
        <v>5582600</v>
      </c>
      <c r="G368" s="19">
        <v>70.551109999999994</v>
      </c>
      <c r="H368" s="38">
        <f t="shared" si="17"/>
        <v>-6.054001206948381E-3</v>
      </c>
      <c r="I368" s="30">
        <f t="shared" si="15"/>
        <v>6.054001206948381E-3</v>
      </c>
      <c r="S368" s="38">
        <v>2109.98999</v>
      </c>
      <c r="T368" s="30">
        <f t="shared" si="16"/>
        <v>-5.3176152385387195E-3</v>
      </c>
      <c r="U368" s="38"/>
      <c r="V368" s="38"/>
      <c r="W368" s="38"/>
      <c r="X368" s="38"/>
    </row>
    <row r="369" spans="1:24">
      <c r="A369" s="20">
        <v>41415</v>
      </c>
      <c r="B369" s="19">
        <v>77.620002999999997</v>
      </c>
      <c r="C369" s="19">
        <v>78.180000000000007</v>
      </c>
      <c r="D369" s="19">
        <v>77.25</v>
      </c>
      <c r="E369" s="19">
        <v>77.389999000000003</v>
      </c>
      <c r="F369" s="19">
        <v>7484300</v>
      </c>
      <c r="G369" s="19">
        <v>70.541993000000005</v>
      </c>
      <c r="H369" s="38">
        <f t="shared" si="17"/>
        <v>-1.2923381538613811E-4</v>
      </c>
      <c r="I369" s="30">
        <f t="shared" si="15"/>
        <v>1.2923381538613811E-4</v>
      </c>
      <c r="S369" s="38">
        <v>2121.23999</v>
      </c>
      <c r="T369" s="30">
        <f t="shared" si="16"/>
        <v>9.8540001369309162E-3</v>
      </c>
      <c r="U369" s="38"/>
      <c r="V369" s="38"/>
      <c r="W369" s="38"/>
      <c r="X369" s="38"/>
    </row>
    <row r="370" spans="1:24">
      <c r="A370" s="20">
        <v>41416</v>
      </c>
      <c r="B370" s="19">
        <v>77.190002000000007</v>
      </c>
      <c r="C370" s="19">
        <v>77.800003000000004</v>
      </c>
      <c r="D370" s="19">
        <v>76.75</v>
      </c>
      <c r="E370" s="19">
        <v>77.029999000000004</v>
      </c>
      <c r="F370" s="19">
        <v>9031300</v>
      </c>
      <c r="G370" s="19">
        <v>70.213847999999999</v>
      </c>
      <c r="H370" s="38">
        <f t="shared" si="17"/>
        <v>-4.6626213471338274E-3</v>
      </c>
      <c r="I370" s="30">
        <f t="shared" si="15"/>
        <v>4.6626213471338274E-3</v>
      </c>
      <c r="S370" s="38">
        <v>2100.4399410000001</v>
      </c>
      <c r="T370" s="30">
        <f t="shared" si="16"/>
        <v>1.9776842314756056E-3</v>
      </c>
      <c r="U370" s="38"/>
      <c r="V370" s="38"/>
      <c r="W370" s="38"/>
      <c r="X370" s="38"/>
    </row>
    <row r="371" spans="1:24">
      <c r="A371" s="20">
        <v>41417</v>
      </c>
      <c r="B371" s="19">
        <v>76.830001999999993</v>
      </c>
      <c r="C371" s="19">
        <v>76.940002000000007</v>
      </c>
      <c r="D371" s="19">
        <v>76.25</v>
      </c>
      <c r="E371" s="19">
        <v>76.330001999999993</v>
      </c>
      <c r="F371" s="19">
        <v>8048200</v>
      </c>
      <c r="G371" s="19">
        <v>69.575790999999995</v>
      </c>
      <c r="H371" s="38">
        <f t="shared" si="17"/>
        <v>-9.1288801612988916E-3</v>
      </c>
      <c r="I371" s="30">
        <f t="shared" si="15"/>
        <v>9.1288801612988916E-3</v>
      </c>
      <c r="S371" s="38">
        <v>2096.290039</v>
      </c>
      <c r="T371" s="30">
        <f t="shared" si="16"/>
        <v>5.6737303135299989E-3</v>
      </c>
      <c r="U371" s="38"/>
      <c r="V371" s="38"/>
      <c r="W371" s="38"/>
      <c r="X371" s="38"/>
    </row>
    <row r="372" spans="1:24">
      <c r="A372" s="20">
        <v>41418</v>
      </c>
      <c r="B372" s="19">
        <v>76.319999999999993</v>
      </c>
      <c r="C372" s="19">
        <v>77.410004000000001</v>
      </c>
      <c r="D372" s="19">
        <v>76.150002000000001</v>
      </c>
      <c r="E372" s="19">
        <v>77.309997999999993</v>
      </c>
      <c r="F372" s="19">
        <v>7589600</v>
      </c>
      <c r="G372" s="19">
        <v>70.469070000000002</v>
      </c>
      <c r="H372" s="38">
        <f t="shared" si="17"/>
        <v>1.2757213773139228E-2</v>
      </c>
      <c r="I372" s="30">
        <f t="shared" si="15"/>
        <v>-1.2757213773139228E-2</v>
      </c>
      <c r="S372" s="38">
        <v>2084.429932</v>
      </c>
      <c r="T372" s="30">
        <f t="shared" si="16"/>
        <v>-4.6332892479042445E-3</v>
      </c>
      <c r="U372" s="38"/>
      <c r="V372" s="38"/>
      <c r="W372" s="38"/>
      <c r="X372" s="38"/>
    </row>
    <row r="373" spans="1:24">
      <c r="A373" s="20">
        <v>41422</v>
      </c>
      <c r="B373" s="19">
        <v>77.519997000000004</v>
      </c>
      <c r="C373" s="19">
        <v>78.040001000000004</v>
      </c>
      <c r="D373" s="19">
        <v>77.059997999999993</v>
      </c>
      <c r="E373" s="19">
        <v>77.319999999999993</v>
      </c>
      <c r="F373" s="19">
        <v>6059200</v>
      </c>
      <c r="G373" s="19">
        <v>70.478187000000005</v>
      </c>
      <c r="H373" s="38">
        <f t="shared" si="17"/>
        <v>1.2936754083444003E-4</v>
      </c>
      <c r="I373" s="30">
        <f t="shared" si="15"/>
        <v>-1.2936754083444003E-4</v>
      </c>
      <c r="S373" s="38">
        <v>2094.110107</v>
      </c>
      <c r="T373" s="30">
        <f t="shared" si="16"/>
        <v>-7.0188746545117725E-3</v>
      </c>
      <c r="U373" s="38"/>
      <c r="V373" s="38"/>
      <c r="W373" s="38"/>
      <c r="X373" s="38"/>
    </row>
    <row r="374" spans="1:24">
      <c r="A374" s="20">
        <v>41423</v>
      </c>
      <c r="B374" s="19">
        <v>77.050003000000004</v>
      </c>
      <c r="C374" s="19">
        <v>77.050003000000004</v>
      </c>
      <c r="D374" s="19">
        <v>76.059997999999993</v>
      </c>
      <c r="E374" s="19">
        <v>76.230002999999996</v>
      </c>
      <c r="F374" s="19">
        <v>5882300</v>
      </c>
      <c r="G374" s="19">
        <v>69.484640999999996</v>
      </c>
      <c r="H374" s="38">
        <f t="shared" si="17"/>
        <v>-1.4197522345049092E-2</v>
      </c>
      <c r="I374" s="30">
        <f t="shared" si="15"/>
        <v>1.4197522345049092E-2</v>
      </c>
      <c r="S374" s="38">
        <v>2108.860107</v>
      </c>
      <c r="T374" s="30">
        <f t="shared" si="16"/>
        <v>1.7371166381222091E-3</v>
      </c>
      <c r="U374" s="38"/>
      <c r="V374" s="38"/>
      <c r="W374" s="38"/>
      <c r="X374" s="38"/>
    </row>
    <row r="375" spans="1:24">
      <c r="A375" s="20">
        <v>41424</v>
      </c>
      <c r="B375" s="19">
        <v>76.489998</v>
      </c>
      <c r="C375" s="19">
        <v>76.540001000000004</v>
      </c>
      <c r="D375" s="19">
        <v>75.610000999999997</v>
      </c>
      <c r="E375" s="19">
        <v>75.629997000000003</v>
      </c>
      <c r="F375" s="19">
        <v>6228000</v>
      </c>
      <c r="G375" s="19">
        <v>68.937728000000007</v>
      </c>
      <c r="H375" s="38">
        <f t="shared" si="17"/>
        <v>-7.9021309906222789E-3</v>
      </c>
      <c r="I375" s="30">
        <f t="shared" si="15"/>
        <v>7.9021309906222789E-3</v>
      </c>
      <c r="S375" s="38">
        <v>2105.1999510000001</v>
      </c>
      <c r="T375" s="30">
        <f t="shared" si="16"/>
        <v>1.1970491836123859E-2</v>
      </c>
      <c r="U375" s="38"/>
      <c r="V375" s="38"/>
      <c r="W375" s="38"/>
      <c r="X375" s="38"/>
    </row>
    <row r="376" spans="1:24">
      <c r="A376" s="20">
        <v>41425</v>
      </c>
      <c r="B376" s="19">
        <v>75.360000999999997</v>
      </c>
      <c r="C376" s="19">
        <v>75.629997000000003</v>
      </c>
      <c r="D376" s="19">
        <v>74.819999999999993</v>
      </c>
      <c r="E376" s="19">
        <v>74.839995999999999</v>
      </c>
      <c r="F376" s="19">
        <v>9745700</v>
      </c>
      <c r="G376" s="19">
        <v>68.217631999999995</v>
      </c>
      <c r="H376" s="38">
        <f t="shared" si="17"/>
        <v>-1.0500539192188291E-2</v>
      </c>
      <c r="I376" s="30">
        <f t="shared" si="15"/>
        <v>1.0500539192188291E-2</v>
      </c>
      <c r="S376" s="38">
        <v>2080.1499020000001</v>
      </c>
      <c r="T376" s="30">
        <f t="shared" si="16"/>
        <v>4.1826549652815233E-4</v>
      </c>
      <c r="U376" s="38"/>
      <c r="V376" s="38"/>
      <c r="W376" s="38"/>
      <c r="X376" s="38"/>
    </row>
    <row r="377" spans="1:24">
      <c r="A377" s="20">
        <v>41428</v>
      </c>
      <c r="B377" s="19">
        <v>75.059997999999993</v>
      </c>
      <c r="C377" s="19">
        <v>75.800003000000004</v>
      </c>
      <c r="D377" s="19">
        <v>74.639999000000003</v>
      </c>
      <c r="E377" s="19">
        <v>75.690002000000007</v>
      </c>
      <c r="F377" s="19">
        <v>8440500</v>
      </c>
      <c r="G377" s="19">
        <v>68.992424</v>
      </c>
      <c r="H377" s="38">
        <f t="shared" si="17"/>
        <v>1.1293636307994934E-2</v>
      </c>
      <c r="I377" s="30">
        <f t="shared" si="15"/>
        <v>-1.1293636307994934E-2</v>
      </c>
      <c r="S377" s="38">
        <v>2079.280029</v>
      </c>
      <c r="T377" s="30">
        <f t="shared" si="16"/>
        <v>-6.4955604213555807E-3</v>
      </c>
      <c r="U377" s="38"/>
      <c r="V377" s="38"/>
      <c r="W377" s="38"/>
      <c r="X377" s="38"/>
    </row>
    <row r="378" spans="1:24">
      <c r="A378" s="20">
        <v>41429</v>
      </c>
      <c r="B378" s="19">
        <v>75.769997000000004</v>
      </c>
      <c r="C378" s="19">
        <v>76.379997000000003</v>
      </c>
      <c r="D378" s="19">
        <v>75.470000999999996</v>
      </c>
      <c r="E378" s="19">
        <v>75.940002000000007</v>
      </c>
      <c r="F378" s="19">
        <v>9344000</v>
      </c>
      <c r="G378" s="19">
        <v>69.220302000000004</v>
      </c>
      <c r="H378" s="38">
        <f t="shared" si="17"/>
        <v>3.2974996309094568E-3</v>
      </c>
      <c r="I378" s="30">
        <f t="shared" si="15"/>
        <v>-3.2974996309094568E-3</v>
      </c>
      <c r="S378" s="38">
        <v>2092.830078</v>
      </c>
      <c r="T378" s="30">
        <f t="shared" si="16"/>
        <v>-1.4372153446468713E-3</v>
      </c>
      <c r="U378" s="38"/>
      <c r="V378" s="38"/>
      <c r="W378" s="38"/>
      <c r="X378" s="38"/>
    </row>
    <row r="379" spans="1:24">
      <c r="A379" s="20">
        <v>41430</v>
      </c>
      <c r="B379" s="19">
        <v>75.720000999999996</v>
      </c>
      <c r="C379" s="19">
        <v>75.949996999999996</v>
      </c>
      <c r="D379" s="19">
        <v>75.069999999999993</v>
      </c>
      <c r="E379" s="19">
        <v>75.25</v>
      </c>
      <c r="F379" s="19">
        <v>6778600</v>
      </c>
      <c r="G379" s="19">
        <v>68.591356000000005</v>
      </c>
      <c r="H379" s="38">
        <f t="shared" si="17"/>
        <v>-9.1276801370423089E-3</v>
      </c>
      <c r="I379" s="30">
        <f t="shared" si="15"/>
        <v>9.1276801370423089E-3</v>
      </c>
      <c r="S379" s="38">
        <v>2095.8400879999999</v>
      </c>
      <c r="T379" s="30">
        <f t="shared" si="16"/>
        <v>-8.6605619929224897E-3</v>
      </c>
      <c r="U379" s="38"/>
      <c r="V379" s="38"/>
      <c r="W379" s="38"/>
      <c r="X379" s="38"/>
    </row>
    <row r="380" spans="1:24">
      <c r="A380" s="20">
        <v>41431</v>
      </c>
      <c r="B380" s="19">
        <v>75.269997000000004</v>
      </c>
      <c r="C380" s="19">
        <v>75.739998</v>
      </c>
      <c r="D380" s="19">
        <v>74.839995999999999</v>
      </c>
      <c r="E380" s="19">
        <v>75.629997000000003</v>
      </c>
      <c r="F380" s="19">
        <v>9425100</v>
      </c>
      <c r="G380" s="19">
        <v>68.937728000000007</v>
      </c>
      <c r="H380" s="38">
        <f t="shared" si="17"/>
        <v>5.0370833903261988E-3</v>
      </c>
      <c r="I380" s="30">
        <f t="shared" si="15"/>
        <v>-5.0370833903261988E-3</v>
      </c>
      <c r="S380" s="38">
        <v>2114.070068</v>
      </c>
      <c r="T380" s="30">
        <f t="shared" si="16"/>
        <v>2.116629136818338E-3</v>
      </c>
      <c r="U380" s="38"/>
      <c r="V380" s="38"/>
      <c r="W380" s="38"/>
      <c r="X380" s="38"/>
    </row>
    <row r="381" spans="1:24">
      <c r="A381" s="20">
        <v>41432</v>
      </c>
      <c r="B381" s="19">
        <v>76.379997000000003</v>
      </c>
      <c r="C381" s="19">
        <v>76.870002999999997</v>
      </c>
      <c r="D381" s="19">
        <v>76.190002000000007</v>
      </c>
      <c r="E381" s="19">
        <v>76.330001999999993</v>
      </c>
      <c r="F381" s="19">
        <v>8347200</v>
      </c>
      <c r="G381" s="19">
        <v>69.575790999999995</v>
      </c>
      <c r="H381" s="38">
        <f t="shared" si="17"/>
        <v>9.2130720216978858E-3</v>
      </c>
      <c r="I381" s="30">
        <f t="shared" si="15"/>
        <v>-9.2130720216978858E-3</v>
      </c>
      <c r="S381" s="38">
        <v>2109.6000979999999</v>
      </c>
      <c r="T381" s="30">
        <f t="shared" si="16"/>
        <v>-1.0091047804279632E-3</v>
      </c>
      <c r="U381" s="38"/>
      <c r="V381" s="38"/>
      <c r="W381" s="38"/>
      <c r="X381" s="38"/>
    </row>
    <row r="382" spans="1:24">
      <c r="A382" s="20">
        <v>41435</v>
      </c>
      <c r="B382" s="19">
        <v>76.279999000000004</v>
      </c>
      <c r="C382" s="19">
        <v>76.650002000000001</v>
      </c>
      <c r="D382" s="19">
        <v>75.660004000000001</v>
      </c>
      <c r="E382" s="19">
        <v>75.75</v>
      </c>
      <c r="F382" s="19">
        <v>6731500</v>
      </c>
      <c r="G382" s="19">
        <v>69.047111999999998</v>
      </c>
      <c r="H382" s="38">
        <f t="shared" si="17"/>
        <v>-7.6276221576002633E-3</v>
      </c>
      <c r="I382" s="30">
        <f t="shared" si="15"/>
        <v>7.6276221576002633E-3</v>
      </c>
      <c r="S382" s="38">
        <v>2111.7299800000001</v>
      </c>
      <c r="T382" s="30">
        <f t="shared" si="16"/>
        <v>2.0573430769848127E-3</v>
      </c>
      <c r="U382" s="38"/>
      <c r="V382" s="38"/>
      <c r="W382" s="38"/>
      <c r="X382" s="38"/>
    </row>
    <row r="383" spans="1:24">
      <c r="A383" s="20">
        <v>41436</v>
      </c>
      <c r="B383" s="19">
        <v>75.419998000000007</v>
      </c>
      <c r="C383" s="19">
        <v>75.830001999999993</v>
      </c>
      <c r="D383" s="19">
        <v>74.989998</v>
      </c>
      <c r="E383" s="19">
        <v>75.25</v>
      </c>
      <c r="F383" s="19">
        <v>6006400</v>
      </c>
      <c r="G383" s="19">
        <v>68.591356000000005</v>
      </c>
      <c r="H383" s="38">
        <f t="shared" si="17"/>
        <v>-6.6225332544237762E-3</v>
      </c>
      <c r="I383" s="30">
        <f t="shared" si="15"/>
        <v>6.6225332544237762E-3</v>
      </c>
      <c r="S383" s="38">
        <v>2107.389893</v>
      </c>
      <c r="T383" s="30">
        <f t="shared" si="16"/>
        <v>-6.3385149544391154E-3</v>
      </c>
      <c r="U383" s="38"/>
      <c r="V383" s="38"/>
      <c r="W383" s="38"/>
      <c r="X383" s="38"/>
    </row>
    <row r="384" spans="1:24">
      <c r="A384" s="20">
        <v>41437</v>
      </c>
      <c r="B384" s="19">
        <v>75.470000999999996</v>
      </c>
      <c r="C384" s="19">
        <v>75.709998999999996</v>
      </c>
      <c r="D384" s="19">
        <v>74.650002000000001</v>
      </c>
      <c r="E384" s="19">
        <v>74.839995999999999</v>
      </c>
      <c r="F384" s="19">
        <v>4731100</v>
      </c>
      <c r="G384" s="19">
        <v>68.217631999999995</v>
      </c>
      <c r="H384" s="38">
        <f t="shared" si="17"/>
        <v>-5.4634558018619699E-3</v>
      </c>
      <c r="I384" s="30">
        <f t="shared" si="15"/>
        <v>5.4634558018619699E-3</v>
      </c>
      <c r="S384" s="38">
        <v>2120.790039</v>
      </c>
      <c r="T384" s="30">
        <f t="shared" si="16"/>
        <v>-1.2675637262110088E-3</v>
      </c>
      <c r="U384" s="38"/>
      <c r="V384" s="38"/>
      <c r="W384" s="38"/>
      <c r="X384" s="38"/>
    </row>
    <row r="385" spans="1:24">
      <c r="A385" s="20">
        <v>41438</v>
      </c>
      <c r="B385" s="19">
        <v>74.779999000000004</v>
      </c>
      <c r="C385" s="19">
        <v>75.330001999999993</v>
      </c>
      <c r="D385" s="19">
        <v>74.559997999999993</v>
      </c>
      <c r="E385" s="19">
        <v>75</v>
      </c>
      <c r="F385" s="19">
        <v>7239500</v>
      </c>
      <c r="G385" s="19">
        <v>68.363477000000003</v>
      </c>
      <c r="H385" s="38">
        <f t="shared" si="17"/>
        <v>2.135654872058807E-3</v>
      </c>
      <c r="I385" s="30">
        <f t="shared" si="15"/>
        <v>-2.135654872058807E-3</v>
      </c>
      <c r="S385" s="38">
        <v>2123.4799800000001</v>
      </c>
      <c r="T385" s="30">
        <f t="shared" si="16"/>
        <v>9.1209187900458677E-3</v>
      </c>
      <c r="U385" s="38"/>
      <c r="V385" s="38"/>
      <c r="W385" s="38"/>
      <c r="X385" s="38"/>
    </row>
    <row r="386" spans="1:24">
      <c r="A386" s="20">
        <v>41439</v>
      </c>
      <c r="B386" s="19">
        <v>74.839995999999999</v>
      </c>
      <c r="C386" s="19">
        <v>75.269997000000004</v>
      </c>
      <c r="D386" s="19">
        <v>74.800003000000004</v>
      </c>
      <c r="E386" s="19">
        <v>74.870002999999997</v>
      </c>
      <c r="F386" s="19">
        <v>6351500</v>
      </c>
      <c r="G386" s="19">
        <v>68.244983000000005</v>
      </c>
      <c r="H386" s="38">
        <f t="shared" si="17"/>
        <v>-1.7347978261015287E-3</v>
      </c>
      <c r="I386" s="30">
        <f t="shared" si="15"/>
        <v>1.7347978261015287E-3</v>
      </c>
      <c r="S386" s="38">
        <v>2104.1999510000001</v>
      </c>
      <c r="T386" s="30">
        <f t="shared" si="16"/>
        <v>-1.0335205180265266E-2</v>
      </c>
      <c r="U386" s="38"/>
      <c r="V386" s="38"/>
      <c r="W386" s="38"/>
      <c r="X386" s="38"/>
    </row>
    <row r="387" spans="1:24">
      <c r="A387" s="20">
        <v>41442</v>
      </c>
      <c r="B387" s="19">
        <v>75</v>
      </c>
      <c r="C387" s="19">
        <v>75.449996999999996</v>
      </c>
      <c r="D387" s="19">
        <v>74.510002</v>
      </c>
      <c r="E387" s="19">
        <v>74.949996999999996</v>
      </c>
      <c r="F387" s="19">
        <v>6480600</v>
      </c>
      <c r="G387" s="19">
        <v>68.317898999999997</v>
      </c>
      <c r="H387" s="38">
        <f t="shared" si="17"/>
        <v>1.067874459901494E-3</v>
      </c>
      <c r="I387" s="30">
        <f t="shared" ref="I387:I450" si="18">-H387</f>
        <v>-1.067874459901494E-3</v>
      </c>
      <c r="S387" s="38">
        <v>2126.0600589999999</v>
      </c>
      <c r="T387" s="30">
        <f t="shared" ref="T387:T450" si="19">LN(S387/S388)</f>
        <v>-2.2363847897467698E-3</v>
      </c>
      <c r="U387" s="38"/>
      <c r="V387" s="38"/>
      <c r="W387" s="38"/>
      <c r="X387" s="38"/>
    </row>
    <row r="388" spans="1:24">
      <c r="A388" s="20">
        <v>41443</v>
      </c>
      <c r="B388" s="19">
        <v>75</v>
      </c>
      <c r="C388" s="19">
        <v>75.879997000000003</v>
      </c>
      <c r="D388" s="19">
        <v>74.800003000000004</v>
      </c>
      <c r="E388" s="19">
        <v>75.730002999999996</v>
      </c>
      <c r="F388" s="19">
        <v>6739700</v>
      </c>
      <c r="G388" s="19">
        <v>69.028885000000002</v>
      </c>
      <c r="H388" s="38">
        <f t="shared" ref="H388:H451" si="20">LN(G388/G387)</f>
        <v>1.035324352189345E-2</v>
      </c>
      <c r="I388" s="30">
        <f t="shared" si="18"/>
        <v>-1.035324352189345E-2</v>
      </c>
      <c r="S388" s="38">
        <v>2130.820068</v>
      </c>
      <c r="T388" s="30">
        <f t="shared" si="19"/>
        <v>2.3351455783891246E-3</v>
      </c>
      <c r="U388" s="38"/>
      <c r="V388" s="38"/>
      <c r="W388" s="38"/>
      <c r="X388" s="38"/>
    </row>
    <row r="389" spans="1:24">
      <c r="A389" s="20">
        <v>41444</v>
      </c>
      <c r="B389" s="19">
        <v>75.739998</v>
      </c>
      <c r="C389" s="19">
        <v>75.959998999999996</v>
      </c>
      <c r="D389" s="19">
        <v>74.339995999999999</v>
      </c>
      <c r="E389" s="19">
        <v>74.459998999999996</v>
      </c>
      <c r="F389" s="19">
        <v>8329100</v>
      </c>
      <c r="G389" s="19">
        <v>67.871258999999995</v>
      </c>
      <c r="H389" s="38">
        <f t="shared" si="20"/>
        <v>-1.6912379474368282E-2</v>
      </c>
      <c r="I389" s="30">
        <f t="shared" si="18"/>
        <v>1.6912379474368282E-2</v>
      </c>
      <c r="S389" s="38">
        <v>2125.8500979999999</v>
      </c>
      <c r="T389" s="30">
        <f t="shared" si="19"/>
        <v>-9.3094923034876148E-4</v>
      </c>
      <c r="U389" s="38"/>
      <c r="V389" s="38"/>
      <c r="W389" s="38"/>
      <c r="X389" s="38"/>
    </row>
    <row r="390" spans="1:24">
      <c r="A390" s="20">
        <v>41445</v>
      </c>
      <c r="B390" s="19">
        <v>74.5</v>
      </c>
      <c r="C390" s="19">
        <v>74.660004000000001</v>
      </c>
      <c r="D390" s="19">
        <v>73.010002</v>
      </c>
      <c r="E390" s="19">
        <v>73.029999000000004</v>
      </c>
      <c r="F390" s="19">
        <v>9069700</v>
      </c>
      <c r="G390" s="19">
        <v>66.567796000000001</v>
      </c>
      <c r="H390" s="38">
        <f t="shared" si="20"/>
        <v>-1.9391743655135699E-2</v>
      </c>
      <c r="I390" s="30">
        <f t="shared" si="18"/>
        <v>1.9391743655135699E-2</v>
      </c>
      <c r="S390" s="38">
        <v>2127.830078</v>
      </c>
      <c r="T390" s="30">
        <f t="shared" si="19"/>
        <v>-6.4358157586455564E-4</v>
      </c>
      <c r="U390" s="38"/>
      <c r="V390" s="38"/>
      <c r="W390" s="38"/>
      <c r="X390" s="38"/>
    </row>
    <row r="391" spans="1:24">
      <c r="A391" s="20">
        <v>41446</v>
      </c>
      <c r="B391" s="19">
        <v>73.519997000000004</v>
      </c>
      <c r="C391" s="19">
        <v>74.199996999999996</v>
      </c>
      <c r="D391" s="19">
        <v>73.25</v>
      </c>
      <c r="E391" s="19">
        <v>73.510002</v>
      </c>
      <c r="F391" s="19">
        <v>14564500</v>
      </c>
      <c r="G391" s="19">
        <v>67.005324999999999</v>
      </c>
      <c r="H391" s="38">
        <f t="shared" si="20"/>
        <v>6.5511767868077012E-3</v>
      </c>
      <c r="I391" s="30">
        <f t="shared" si="18"/>
        <v>-6.5511767868077012E-3</v>
      </c>
      <c r="S391" s="38">
        <v>2129.1999510000001</v>
      </c>
      <c r="T391" s="30">
        <f t="shared" si="19"/>
        <v>3.0433126126717365E-3</v>
      </c>
      <c r="U391" s="38"/>
      <c r="V391" s="38"/>
      <c r="W391" s="38"/>
      <c r="X391" s="38"/>
    </row>
    <row r="392" spans="1:24">
      <c r="A392" s="20">
        <v>41449</v>
      </c>
      <c r="B392" s="19">
        <v>73.050003000000004</v>
      </c>
      <c r="C392" s="19">
        <v>74.790001000000004</v>
      </c>
      <c r="D392" s="19">
        <v>72.900002000000001</v>
      </c>
      <c r="E392" s="19">
        <v>74.199996999999996</v>
      </c>
      <c r="F392" s="19">
        <v>9697300</v>
      </c>
      <c r="G392" s="19">
        <v>67.634264000000002</v>
      </c>
      <c r="H392" s="38">
        <f t="shared" si="20"/>
        <v>9.3426246973961381E-3</v>
      </c>
      <c r="I392" s="30">
        <f t="shared" si="18"/>
        <v>-9.3426246973961381E-3</v>
      </c>
      <c r="S392" s="38">
        <v>2122.7299800000001</v>
      </c>
      <c r="T392" s="30">
        <f t="shared" si="19"/>
        <v>7.6811844498031457E-4</v>
      </c>
      <c r="U392" s="38"/>
      <c r="V392" s="38"/>
      <c r="W392" s="38"/>
      <c r="X392" s="38"/>
    </row>
    <row r="393" spans="1:24">
      <c r="A393" s="20">
        <v>41450</v>
      </c>
      <c r="B393" s="19">
        <v>74.269997000000004</v>
      </c>
      <c r="C393" s="19">
        <v>74.75</v>
      </c>
      <c r="D393" s="19">
        <v>73.839995999999999</v>
      </c>
      <c r="E393" s="19">
        <v>74.370002999999997</v>
      </c>
      <c r="F393" s="19">
        <v>7217800</v>
      </c>
      <c r="G393" s="19">
        <v>67.789226999999997</v>
      </c>
      <c r="H393" s="38">
        <f t="shared" si="20"/>
        <v>2.2885699739577108E-3</v>
      </c>
      <c r="I393" s="30">
        <f t="shared" si="18"/>
        <v>-2.2885699739577108E-3</v>
      </c>
      <c r="S393" s="38">
        <v>2121.1000979999999</v>
      </c>
      <c r="T393" s="30">
        <f t="shared" si="19"/>
        <v>1.0721604647198088E-2</v>
      </c>
      <c r="U393" s="38"/>
      <c r="V393" s="38"/>
      <c r="W393" s="38"/>
      <c r="X393" s="38"/>
    </row>
    <row r="394" spans="1:24">
      <c r="A394" s="20">
        <v>41451</v>
      </c>
      <c r="B394" s="19">
        <v>74.620002999999997</v>
      </c>
      <c r="C394" s="19">
        <v>75.180000000000007</v>
      </c>
      <c r="D394" s="19">
        <v>74.540001000000004</v>
      </c>
      <c r="E394" s="19">
        <v>75.010002</v>
      </c>
      <c r="F394" s="19">
        <v>5478400</v>
      </c>
      <c r="G394" s="19">
        <v>68.372594000000007</v>
      </c>
      <c r="H394" s="38">
        <f t="shared" si="20"/>
        <v>8.5687833071233285E-3</v>
      </c>
      <c r="I394" s="30">
        <f t="shared" si="18"/>
        <v>-8.5687833071233285E-3</v>
      </c>
      <c r="S394" s="38">
        <v>2098.4799800000001</v>
      </c>
      <c r="T394" s="30">
        <f t="shared" si="19"/>
        <v>-3.0500142470446046E-4</v>
      </c>
      <c r="U394" s="38"/>
      <c r="V394" s="38"/>
      <c r="W394" s="38"/>
      <c r="X394" s="38"/>
    </row>
    <row r="395" spans="1:24">
      <c r="A395" s="20">
        <v>41452</v>
      </c>
      <c r="B395" s="19">
        <v>75.480002999999996</v>
      </c>
      <c r="C395" s="19">
        <v>76.110000999999997</v>
      </c>
      <c r="D395" s="19">
        <v>75.239998</v>
      </c>
      <c r="E395" s="19">
        <v>75.260002</v>
      </c>
      <c r="F395" s="19">
        <v>7087800</v>
      </c>
      <c r="G395" s="19">
        <v>68.600472999999994</v>
      </c>
      <c r="H395" s="38">
        <f t="shared" si="20"/>
        <v>3.3273579285950385E-3</v>
      </c>
      <c r="I395" s="30">
        <f t="shared" si="18"/>
        <v>-3.3273579285950385E-3</v>
      </c>
      <c r="S395" s="38">
        <v>2099.1201169999999</v>
      </c>
      <c r="T395" s="30">
        <f t="shared" si="19"/>
        <v>-2.9539964693172764E-3</v>
      </c>
      <c r="U395" s="38"/>
      <c r="V395" s="38"/>
      <c r="W395" s="38"/>
      <c r="X395" s="38"/>
    </row>
    <row r="396" spans="1:24">
      <c r="A396" s="20">
        <v>41453</v>
      </c>
      <c r="B396" s="19">
        <v>75.110000999999997</v>
      </c>
      <c r="C396" s="19">
        <v>75.660004000000001</v>
      </c>
      <c r="D396" s="19">
        <v>74.449996999999996</v>
      </c>
      <c r="E396" s="19">
        <v>74.489998</v>
      </c>
      <c r="F396" s="19">
        <v>14548300</v>
      </c>
      <c r="G396" s="19">
        <v>67.898604000000006</v>
      </c>
      <c r="H396" s="38">
        <f t="shared" si="20"/>
        <v>-1.0283955045041499E-2</v>
      </c>
      <c r="I396" s="30">
        <f t="shared" si="18"/>
        <v>1.0283955045041499E-2</v>
      </c>
      <c r="S396" s="38">
        <v>2105.330078</v>
      </c>
      <c r="T396" s="30">
        <f t="shared" si="19"/>
        <v>-5.1025566779002406E-3</v>
      </c>
      <c r="U396" s="38"/>
      <c r="V396" s="38"/>
      <c r="W396" s="38"/>
      <c r="X396" s="38"/>
    </row>
    <row r="397" spans="1:24">
      <c r="A397" s="20">
        <v>41456</v>
      </c>
      <c r="B397" s="19">
        <v>74.989998</v>
      </c>
      <c r="C397" s="19">
        <v>75.279999000000004</v>
      </c>
      <c r="D397" s="19">
        <v>74.099997999999999</v>
      </c>
      <c r="E397" s="19">
        <v>74.589995999999999</v>
      </c>
      <c r="F397" s="19">
        <v>6697700</v>
      </c>
      <c r="G397" s="19">
        <v>67.989754000000005</v>
      </c>
      <c r="H397" s="38">
        <f t="shared" si="20"/>
        <v>1.3415426459197611E-3</v>
      </c>
      <c r="I397" s="30">
        <f t="shared" si="18"/>
        <v>-1.3415426459197611E-3</v>
      </c>
      <c r="S397" s="38">
        <v>2116.1000979999999</v>
      </c>
      <c r="T397" s="30">
        <f t="shared" si="19"/>
        <v>1.3368148149806192E-2</v>
      </c>
      <c r="U397" s="38"/>
      <c r="V397" s="38"/>
      <c r="W397" s="38"/>
      <c r="X397" s="38"/>
    </row>
    <row r="398" spans="1:24">
      <c r="A398" s="20">
        <v>41457</v>
      </c>
      <c r="B398" s="19">
        <v>74.309997999999993</v>
      </c>
      <c r="C398" s="19">
        <v>75.680000000000007</v>
      </c>
      <c r="D398" s="19">
        <v>74.209998999999996</v>
      </c>
      <c r="E398" s="19">
        <v>74.709998999999996</v>
      </c>
      <c r="F398" s="19">
        <v>6726400</v>
      </c>
      <c r="G398" s="19">
        <v>68.099137999999996</v>
      </c>
      <c r="H398" s="38">
        <f t="shared" si="20"/>
        <v>1.6075378665825685E-3</v>
      </c>
      <c r="I398" s="30">
        <f t="shared" si="18"/>
        <v>-1.6075378665825685E-3</v>
      </c>
      <c r="S398" s="38">
        <v>2088</v>
      </c>
      <c r="T398" s="30">
        <f t="shared" si="19"/>
        <v>3.7667106347277534E-3</v>
      </c>
      <c r="U398" s="38"/>
      <c r="V398" s="38"/>
      <c r="W398" s="38"/>
      <c r="X398" s="38"/>
    </row>
    <row r="399" spans="1:24">
      <c r="A399" s="20">
        <v>41458</v>
      </c>
      <c r="B399" s="19">
        <v>74.410004000000001</v>
      </c>
      <c r="C399" s="19">
        <v>75.120002999999997</v>
      </c>
      <c r="D399" s="19">
        <v>74.089995999999999</v>
      </c>
      <c r="E399" s="19">
        <v>74.760002</v>
      </c>
      <c r="F399" s="19">
        <v>2316400</v>
      </c>
      <c r="G399" s="19">
        <v>68.144716000000003</v>
      </c>
      <c r="H399" s="38">
        <f t="shared" si="20"/>
        <v>6.6906506770203239E-4</v>
      </c>
      <c r="I399" s="30">
        <f t="shared" si="18"/>
        <v>-6.6906506770203239E-4</v>
      </c>
      <c r="S399" s="38">
        <v>2080.1499020000001</v>
      </c>
      <c r="T399" s="30">
        <f t="shared" si="19"/>
        <v>-4.46568133609649E-3</v>
      </c>
      <c r="U399" s="38"/>
      <c r="V399" s="38"/>
      <c r="W399" s="38"/>
      <c r="X399" s="38"/>
    </row>
    <row r="400" spans="1:24">
      <c r="A400" s="20">
        <v>41460</v>
      </c>
      <c r="B400" s="19">
        <v>75.150002000000001</v>
      </c>
      <c r="C400" s="19">
        <v>75.260002</v>
      </c>
      <c r="D400" s="19">
        <v>74.410004000000001</v>
      </c>
      <c r="E400" s="19">
        <v>75.209998999999996</v>
      </c>
      <c r="F400" s="19">
        <v>5443900</v>
      </c>
      <c r="G400" s="19">
        <v>68.554894000000004</v>
      </c>
      <c r="H400" s="38">
        <f t="shared" si="20"/>
        <v>6.001176316681742E-3</v>
      </c>
      <c r="I400" s="30">
        <f t="shared" si="18"/>
        <v>-6.001176316681742E-3</v>
      </c>
      <c r="S400" s="38">
        <v>2089.459961</v>
      </c>
      <c r="T400" s="30">
        <f t="shared" si="19"/>
        <v>-1.1908003217775753E-2</v>
      </c>
      <c r="U400" s="38"/>
      <c r="V400" s="38"/>
      <c r="W400" s="38"/>
      <c r="X400" s="38"/>
    </row>
    <row r="401" spans="1:24">
      <c r="A401" s="20">
        <v>41463</v>
      </c>
      <c r="B401" s="19">
        <v>75.680000000000007</v>
      </c>
      <c r="C401" s="19">
        <v>76.769997000000004</v>
      </c>
      <c r="D401" s="19">
        <v>75.680000000000007</v>
      </c>
      <c r="E401" s="19">
        <v>76.709998999999996</v>
      </c>
      <c r="F401" s="19">
        <v>6713400</v>
      </c>
      <c r="G401" s="19">
        <v>69.922163999999995</v>
      </c>
      <c r="H401" s="38">
        <f t="shared" si="20"/>
        <v>1.9747883921454872E-2</v>
      </c>
      <c r="I401" s="30">
        <f t="shared" si="18"/>
        <v>-1.9747883921454872E-2</v>
      </c>
      <c r="S401" s="38">
        <v>2114.48999</v>
      </c>
      <c r="T401" s="30">
        <f t="shared" si="19"/>
        <v>2.9364330665656102E-3</v>
      </c>
      <c r="U401" s="38"/>
      <c r="V401" s="38"/>
      <c r="W401" s="38"/>
      <c r="X401" s="38"/>
    </row>
    <row r="402" spans="1:24">
      <c r="A402" s="20">
        <v>41464</v>
      </c>
      <c r="B402" s="19">
        <v>76.959998999999996</v>
      </c>
      <c r="C402" s="19">
        <v>77.440002000000007</v>
      </c>
      <c r="D402" s="19">
        <v>76.739998</v>
      </c>
      <c r="E402" s="19">
        <v>77.029999000000004</v>
      </c>
      <c r="F402" s="19">
        <v>5273100</v>
      </c>
      <c r="G402" s="19">
        <v>70.213847999999999</v>
      </c>
      <c r="H402" s="38">
        <f t="shared" si="20"/>
        <v>4.1628760097572673E-3</v>
      </c>
      <c r="I402" s="30">
        <f t="shared" si="18"/>
        <v>-4.1628760097572673E-3</v>
      </c>
      <c r="S402" s="38">
        <v>2108.290039</v>
      </c>
      <c r="T402" s="30">
        <f t="shared" si="19"/>
        <v>1.0863776421427699E-2</v>
      </c>
      <c r="U402" s="38"/>
      <c r="V402" s="38"/>
      <c r="W402" s="38"/>
      <c r="X402" s="38"/>
    </row>
    <row r="403" spans="1:24">
      <c r="A403" s="20">
        <v>41465</v>
      </c>
      <c r="B403" s="19">
        <v>76.959998999999996</v>
      </c>
      <c r="C403" s="19">
        <v>77.5</v>
      </c>
      <c r="D403" s="19">
        <v>76.449996999999996</v>
      </c>
      <c r="E403" s="19">
        <v>76.769997000000004</v>
      </c>
      <c r="F403" s="19">
        <v>5144300</v>
      </c>
      <c r="G403" s="19">
        <v>69.976851999999994</v>
      </c>
      <c r="H403" s="38">
        <f t="shared" si="20"/>
        <v>-3.3810548883614999E-3</v>
      </c>
      <c r="I403" s="30">
        <f t="shared" si="18"/>
        <v>3.3810548883614999E-3</v>
      </c>
      <c r="S403" s="38">
        <v>2085.51001</v>
      </c>
      <c r="T403" s="30">
        <f t="shared" si="19"/>
        <v>-1.0180553084023857E-2</v>
      </c>
      <c r="U403" s="38"/>
      <c r="V403" s="38"/>
      <c r="W403" s="38"/>
      <c r="X403" s="38"/>
    </row>
    <row r="404" spans="1:24">
      <c r="A404" s="20">
        <v>41466</v>
      </c>
      <c r="B404" s="19">
        <v>77.449996999999996</v>
      </c>
      <c r="C404" s="19">
        <v>77.75</v>
      </c>
      <c r="D404" s="19">
        <v>77.330001999999993</v>
      </c>
      <c r="E404" s="19">
        <v>77.629997000000003</v>
      </c>
      <c r="F404" s="19">
        <v>4680700</v>
      </c>
      <c r="G404" s="19">
        <v>70.760754000000006</v>
      </c>
      <c r="H404" s="38">
        <f t="shared" si="20"/>
        <v>1.1140023326021944E-2</v>
      </c>
      <c r="I404" s="30">
        <f t="shared" si="18"/>
        <v>-1.1140023326021944E-2</v>
      </c>
      <c r="S404" s="38">
        <v>2106.8500979999999</v>
      </c>
      <c r="T404" s="30">
        <f t="shared" si="19"/>
        <v>-3.7473480752430819E-3</v>
      </c>
      <c r="U404" s="38"/>
      <c r="V404" s="38"/>
      <c r="W404" s="38"/>
      <c r="X404" s="38"/>
    </row>
    <row r="405" spans="1:24">
      <c r="A405" s="20">
        <v>41467</v>
      </c>
      <c r="B405" s="19">
        <v>77.610000999999997</v>
      </c>
      <c r="C405" s="19">
        <v>77.669998000000007</v>
      </c>
      <c r="D405" s="19">
        <v>77.330001999999993</v>
      </c>
      <c r="E405" s="19">
        <v>77.629997000000003</v>
      </c>
      <c r="F405" s="19">
        <v>4457700</v>
      </c>
      <c r="G405" s="19">
        <v>70.760754000000006</v>
      </c>
      <c r="H405" s="38">
        <f t="shared" si="20"/>
        <v>0</v>
      </c>
      <c r="I405" s="30">
        <f t="shared" si="18"/>
        <v>0</v>
      </c>
      <c r="S405" s="38">
        <v>2114.76001</v>
      </c>
      <c r="T405" s="30">
        <f t="shared" si="19"/>
        <v>2.7654044889026041E-3</v>
      </c>
      <c r="U405" s="38"/>
      <c r="V405" s="38"/>
      <c r="W405" s="38"/>
      <c r="X405" s="38"/>
    </row>
    <row r="406" spans="1:24">
      <c r="A406" s="20">
        <v>41470</v>
      </c>
      <c r="B406" s="19">
        <v>77.300003000000004</v>
      </c>
      <c r="C406" s="19">
        <v>77.300003000000004</v>
      </c>
      <c r="D406" s="19">
        <v>76.699996999999996</v>
      </c>
      <c r="E406" s="19">
        <v>77.029999000000004</v>
      </c>
      <c r="F406" s="19">
        <v>4887200</v>
      </c>
      <c r="G406" s="19">
        <v>70.213847999999999</v>
      </c>
      <c r="H406" s="38">
        <f t="shared" si="20"/>
        <v>-7.7589684376604814E-3</v>
      </c>
      <c r="I406" s="30">
        <f t="shared" si="18"/>
        <v>7.7589684376604814E-3</v>
      </c>
      <c r="S406" s="38">
        <v>2108.919922</v>
      </c>
      <c r="T406" s="30">
        <f t="shared" si="19"/>
        <v>-4.1499129896262112E-3</v>
      </c>
      <c r="U406" s="38"/>
      <c r="V406" s="38"/>
      <c r="W406" s="38"/>
      <c r="X406" s="38"/>
    </row>
    <row r="407" spans="1:24">
      <c r="A407" s="20">
        <v>41471</v>
      </c>
      <c r="B407" s="19">
        <v>76.980002999999996</v>
      </c>
      <c r="C407" s="19">
        <v>77.449996999999996</v>
      </c>
      <c r="D407" s="19">
        <v>76.900002000000001</v>
      </c>
      <c r="E407" s="19">
        <v>77.370002999999997</v>
      </c>
      <c r="F407" s="19">
        <v>4707600</v>
      </c>
      <c r="G407" s="19">
        <v>70.523765999999995</v>
      </c>
      <c r="H407" s="38">
        <f t="shared" si="20"/>
        <v>4.4042028587543067E-3</v>
      </c>
      <c r="I407" s="30">
        <f t="shared" si="18"/>
        <v>-4.4042028587543067E-3</v>
      </c>
      <c r="S407" s="38">
        <v>2117.6899410000001</v>
      </c>
      <c r="T407" s="30">
        <f t="shared" si="19"/>
        <v>2.2502664628334234E-3</v>
      </c>
      <c r="U407" s="38"/>
      <c r="V407" s="38"/>
      <c r="W407" s="38"/>
      <c r="X407" s="38"/>
    </row>
    <row r="408" spans="1:24">
      <c r="A408" s="20">
        <v>41472</v>
      </c>
      <c r="B408" s="19">
        <v>77.620002999999997</v>
      </c>
      <c r="C408" s="19">
        <v>77.790001000000004</v>
      </c>
      <c r="D408" s="19">
        <v>77.089995999999999</v>
      </c>
      <c r="E408" s="19">
        <v>77.199996999999996</v>
      </c>
      <c r="F408" s="19">
        <v>5351300</v>
      </c>
      <c r="G408" s="19">
        <v>70.368803</v>
      </c>
      <c r="H408" s="38">
        <f t="shared" si="20"/>
        <v>-2.1997336493537632E-3</v>
      </c>
      <c r="I408" s="30">
        <f t="shared" si="18"/>
        <v>2.1997336493537632E-3</v>
      </c>
      <c r="S408" s="38">
        <v>2112.929932</v>
      </c>
      <c r="T408" s="30">
        <f t="shared" si="19"/>
        <v>2.3549409829866624E-3</v>
      </c>
      <c r="U408" s="38"/>
      <c r="V408" s="38"/>
      <c r="W408" s="38"/>
      <c r="X408" s="38"/>
    </row>
    <row r="409" spans="1:24">
      <c r="A409" s="20">
        <v>41473</v>
      </c>
      <c r="B409" s="19">
        <v>77.220000999999996</v>
      </c>
      <c r="C409" s="19">
        <v>77.550003000000004</v>
      </c>
      <c r="D409" s="19">
        <v>77.010002</v>
      </c>
      <c r="E409" s="19">
        <v>77.339995999999999</v>
      </c>
      <c r="F409" s="19">
        <v>4149900</v>
      </c>
      <c r="G409" s="19">
        <v>70.496414000000001</v>
      </c>
      <c r="H409" s="38">
        <f t="shared" si="20"/>
        <v>1.811817532057972E-3</v>
      </c>
      <c r="I409" s="30">
        <f t="shared" si="18"/>
        <v>-1.811817532057972E-3</v>
      </c>
      <c r="S409" s="38">
        <v>2107.959961</v>
      </c>
      <c r="T409" s="30">
        <f t="shared" si="19"/>
        <v>5.0745829128360466E-3</v>
      </c>
      <c r="U409" s="38"/>
      <c r="V409" s="38"/>
      <c r="W409" s="38"/>
      <c r="X409" s="38"/>
    </row>
    <row r="410" spans="1:24">
      <c r="A410" s="20">
        <v>41474</v>
      </c>
      <c r="B410" s="19">
        <v>77.449996999999996</v>
      </c>
      <c r="C410" s="19">
        <v>78.169998000000007</v>
      </c>
      <c r="D410" s="19">
        <v>77.339995999999999</v>
      </c>
      <c r="E410" s="19">
        <v>78.080001999999993</v>
      </c>
      <c r="F410" s="19">
        <v>6825900</v>
      </c>
      <c r="G410" s="19">
        <v>71.170939000000004</v>
      </c>
      <c r="H410" s="38">
        <f t="shared" si="20"/>
        <v>9.5227317092437466E-3</v>
      </c>
      <c r="I410" s="30">
        <f t="shared" si="18"/>
        <v>-9.5227317092437466E-3</v>
      </c>
      <c r="S410" s="38">
        <v>2097.290039</v>
      </c>
      <c r="T410" s="30">
        <f t="shared" si="19"/>
        <v>-1.4817023709090096E-3</v>
      </c>
      <c r="U410" s="38"/>
      <c r="V410" s="38"/>
      <c r="W410" s="38"/>
      <c r="X410" s="38"/>
    </row>
    <row r="411" spans="1:24">
      <c r="A411" s="20">
        <v>41477</v>
      </c>
      <c r="B411" s="19">
        <v>77.889999000000003</v>
      </c>
      <c r="C411" s="19">
        <v>78.25</v>
      </c>
      <c r="D411" s="19">
        <v>77.730002999999996</v>
      </c>
      <c r="E411" s="19">
        <v>77.870002999999997</v>
      </c>
      <c r="F411" s="19">
        <v>4158200</v>
      </c>
      <c r="G411" s="19">
        <v>70.979522000000003</v>
      </c>
      <c r="H411" s="38">
        <f t="shared" si="20"/>
        <v>-2.6931620812339061E-3</v>
      </c>
      <c r="I411" s="30">
        <f t="shared" si="18"/>
        <v>2.6931620812339061E-3</v>
      </c>
      <c r="S411" s="38">
        <v>2100.3999020000001</v>
      </c>
      <c r="T411" s="30">
        <f t="shared" si="19"/>
        <v>9.1927482501988188E-3</v>
      </c>
      <c r="U411" s="38"/>
      <c r="V411" s="38"/>
      <c r="W411" s="38"/>
      <c r="X411" s="38"/>
    </row>
    <row r="412" spans="1:24">
      <c r="A412" s="20">
        <v>41478</v>
      </c>
      <c r="B412" s="19">
        <v>77.959998999999996</v>
      </c>
      <c r="C412" s="19">
        <v>78.629997000000003</v>
      </c>
      <c r="D412" s="19">
        <v>77.800003000000004</v>
      </c>
      <c r="E412" s="19">
        <v>78.550003000000004</v>
      </c>
      <c r="F412" s="19">
        <v>5252900</v>
      </c>
      <c r="G412" s="19">
        <v>71.599350999999999</v>
      </c>
      <c r="H412" s="38">
        <f t="shared" si="20"/>
        <v>8.6945967753839469E-3</v>
      </c>
      <c r="I412" s="30">
        <f t="shared" si="18"/>
        <v>-8.6945967753839469E-3</v>
      </c>
      <c r="S412" s="38">
        <v>2081.179932</v>
      </c>
      <c r="T412" s="30">
        <f t="shared" si="19"/>
        <v>-1.1375703905032222E-2</v>
      </c>
      <c r="U412" s="38"/>
      <c r="V412" s="38"/>
      <c r="W412" s="38"/>
      <c r="X412" s="38"/>
    </row>
    <row r="413" spans="1:24">
      <c r="A413" s="20">
        <v>41479</v>
      </c>
      <c r="B413" s="19">
        <v>78.680000000000007</v>
      </c>
      <c r="C413" s="19">
        <v>78.690002000000007</v>
      </c>
      <c r="D413" s="19">
        <v>77.720000999999996</v>
      </c>
      <c r="E413" s="19">
        <v>78.230002999999996</v>
      </c>
      <c r="F413" s="19">
        <v>4930000</v>
      </c>
      <c r="G413" s="19">
        <v>71.307666999999995</v>
      </c>
      <c r="H413" s="38">
        <f t="shared" si="20"/>
        <v>-4.0821564837602775E-3</v>
      </c>
      <c r="I413" s="30">
        <f t="shared" si="18"/>
        <v>4.0821564837602775E-3</v>
      </c>
      <c r="S413" s="38">
        <v>2104.98999</v>
      </c>
      <c r="T413" s="30">
        <f t="shared" si="19"/>
        <v>-7.7874695833246642E-4</v>
      </c>
      <c r="U413" s="38"/>
      <c r="V413" s="38"/>
      <c r="W413" s="38"/>
      <c r="X413" s="38"/>
    </row>
    <row r="414" spans="1:24">
      <c r="A414" s="20">
        <v>41480</v>
      </c>
      <c r="B414" s="19">
        <v>78.050003000000004</v>
      </c>
      <c r="C414" s="19">
        <v>78.459998999999996</v>
      </c>
      <c r="D414" s="19">
        <v>77.629997000000003</v>
      </c>
      <c r="E414" s="19">
        <v>78.010002</v>
      </c>
      <c r="F414" s="19">
        <v>5920200</v>
      </c>
      <c r="G414" s="19">
        <v>71.107133000000005</v>
      </c>
      <c r="H414" s="38">
        <f t="shared" si="20"/>
        <v>-2.8161979307733454E-3</v>
      </c>
      <c r="I414" s="30">
        <f t="shared" si="18"/>
        <v>2.8161979307733454E-3</v>
      </c>
      <c r="S414" s="38">
        <v>2106.6298830000001</v>
      </c>
      <c r="T414" s="30">
        <f t="shared" si="19"/>
        <v>5.134989081813774E-3</v>
      </c>
      <c r="U414" s="38"/>
      <c r="V414" s="38"/>
      <c r="W414" s="38"/>
      <c r="X414" s="38"/>
    </row>
    <row r="415" spans="1:24">
      <c r="A415" s="20">
        <v>41481</v>
      </c>
      <c r="B415" s="19">
        <v>77.930000000000007</v>
      </c>
      <c r="C415" s="19">
        <v>78.029999000000004</v>
      </c>
      <c r="D415" s="19">
        <v>77.099997999999999</v>
      </c>
      <c r="E415" s="19">
        <v>78</v>
      </c>
      <c r="F415" s="19">
        <v>5349100</v>
      </c>
      <c r="G415" s="19">
        <v>71.098016000000001</v>
      </c>
      <c r="H415" s="38">
        <f t="shared" si="20"/>
        <v>-1.2822320537068084E-4</v>
      </c>
      <c r="I415" s="30">
        <f t="shared" si="18"/>
        <v>1.2822320537068084E-4</v>
      </c>
      <c r="S415" s="38">
        <v>2095.8400879999999</v>
      </c>
      <c r="T415" s="30">
        <f t="shared" si="19"/>
        <v>1.6284321389502543E-3</v>
      </c>
      <c r="U415" s="38"/>
      <c r="V415" s="38"/>
      <c r="W415" s="38"/>
      <c r="X415" s="38"/>
    </row>
    <row r="416" spans="1:24">
      <c r="A416" s="20">
        <v>41484</v>
      </c>
      <c r="B416" s="19">
        <v>77.830001999999993</v>
      </c>
      <c r="C416" s="19">
        <v>78.25</v>
      </c>
      <c r="D416" s="19">
        <v>77.779999000000004</v>
      </c>
      <c r="E416" s="19">
        <v>77.989998</v>
      </c>
      <c r="F416" s="19">
        <v>3465000</v>
      </c>
      <c r="G416" s="19">
        <v>71.088898999999998</v>
      </c>
      <c r="H416" s="38">
        <f t="shared" si="20"/>
        <v>-1.2823964866950243E-4</v>
      </c>
      <c r="I416" s="30">
        <f t="shared" si="18"/>
        <v>1.2823964866950243E-4</v>
      </c>
      <c r="S416" s="38">
        <v>2092.429932</v>
      </c>
      <c r="T416" s="30">
        <f t="shared" si="19"/>
        <v>-4.5918068424737933E-3</v>
      </c>
      <c r="U416" s="38"/>
      <c r="V416" s="38"/>
      <c r="W416" s="38"/>
      <c r="X416" s="38"/>
    </row>
    <row r="417" spans="1:24">
      <c r="A417" s="20">
        <v>41485</v>
      </c>
      <c r="B417" s="19">
        <v>78.209998999999996</v>
      </c>
      <c r="C417" s="19">
        <v>78.360000999999997</v>
      </c>
      <c r="D417" s="19">
        <v>77.690002000000007</v>
      </c>
      <c r="E417" s="19">
        <v>77.889999000000003</v>
      </c>
      <c r="F417" s="19">
        <v>4533700</v>
      </c>
      <c r="G417" s="19">
        <v>70.997748999999999</v>
      </c>
      <c r="H417" s="38">
        <f t="shared" si="20"/>
        <v>-1.283020097761902E-3</v>
      </c>
      <c r="I417" s="30">
        <f t="shared" si="18"/>
        <v>1.283020097761902E-3</v>
      </c>
      <c r="S417" s="38">
        <v>2102.0600589999999</v>
      </c>
      <c r="T417" s="30">
        <f t="shared" si="19"/>
        <v>5.1893769208662789E-3</v>
      </c>
      <c r="U417" s="38"/>
      <c r="V417" s="38"/>
      <c r="W417" s="38"/>
      <c r="X417" s="38"/>
    </row>
    <row r="418" spans="1:24">
      <c r="A418" s="20">
        <v>41486</v>
      </c>
      <c r="B418" s="19">
        <v>77.919998000000007</v>
      </c>
      <c r="C418" s="19">
        <v>78.480002999999996</v>
      </c>
      <c r="D418" s="19">
        <v>77.730002999999996</v>
      </c>
      <c r="E418" s="19">
        <v>77.940002000000007</v>
      </c>
      <c r="F418" s="19">
        <v>6040800</v>
      </c>
      <c r="G418" s="19">
        <v>71.043328000000002</v>
      </c>
      <c r="H418" s="38">
        <f t="shared" si="20"/>
        <v>6.4177212010844303E-4</v>
      </c>
      <c r="I418" s="30">
        <f t="shared" si="18"/>
        <v>-6.4177212010844303E-4</v>
      </c>
      <c r="S418" s="38">
        <v>2091.179932</v>
      </c>
      <c r="T418" s="30">
        <f t="shared" si="19"/>
        <v>4.4475762105921478E-3</v>
      </c>
      <c r="U418" s="38"/>
      <c r="V418" s="38"/>
      <c r="W418" s="38"/>
      <c r="X418" s="38"/>
    </row>
    <row r="419" spans="1:24">
      <c r="A419" s="20">
        <v>41487</v>
      </c>
      <c r="B419" s="19">
        <v>78.419998000000007</v>
      </c>
      <c r="C419" s="19">
        <v>78.669998000000007</v>
      </c>
      <c r="D419" s="19">
        <v>78.110000999999997</v>
      </c>
      <c r="E419" s="19">
        <v>78.220000999999996</v>
      </c>
      <c r="F419" s="19">
        <v>5168700</v>
      </c>
      <c r="G419" s="19">
        <v>71.298550000000006</v>
      </c>
      <c r="H419" s="38">
        <f t="shared" si="20"/>
        <v>3.5860461740858853E-3</v>
      </c>
      <c r="I419" s="30">
        <f t="shared" si="18"/>
        <v>-3.5860461740858853E-3</v>
      </c>
      <c r="S419" s="38">
        <v>2081.8999020000001</v>
      </c>
      <c r="T419" s="30">
        <f t="shared" si="19"/>
        <v>2.6789414524361062E-3</v>
      </c>
      <c r="U419" s="38"/>
      <c r="V419" s="38"/>
      <c r="W419" s="38"/>
      <c r="X419" s="38"/>
    </row>
    <row r="420" spans="1:24">
      <c r="A420" s="20">
        <v>41488</v>
      </c>
      <c r="B420" s="19">
        <v>78.25</v>
      </c>
      <c r="C420" s="19">
        <v>78.75</v>
      </c>
      <c r="D420" s="19">
        <v>78</v>
      </c>
      <c r="E420" s="19">
        <v>78.75</v>
      </c>
      <c r="F420" s="19">
        <v>6123900</v>
      </c>
      <c r="G420" s="19">
        <v>71.781650999999997</v>
      </c>
      <c r="H420" s="38">
        <f t="shared" si="20"/>
        <v>6.7528956832651624E-3</v>
      </c>
      <c r="I420" s="30">
        <f t="shared" si="18"/>
        <v>-6.7528956832651624E-3</v>
      </c>
      <c r="S420" s="38">
        <v>2076.330078</v>
      </c>
      <c r="T420" s="30">
        <f t="shared" si="19"/>
        <v>-2.0640326786721432E-3</v>
      </c>
      <c r="U420" s="38"/>
      <c r="V420" s="38"/>
      <c r="W420" s="38"/>
      <c r="X420" s="38"/>
    </row>
    <row r="421" spans="1:24">
      <c r="A421" s="20">
        <v>41491</v>
      </c>
      <c r="B421" s="19">
        <v>78.620002999999997</v>
      </c>
      <c r="C421" s="19">
        <v>79</v>
      </c>
      <c r="D421" s="19">
        <v>78.430000000000007</v>
      </c>
      <c r="E421" s="19">
        <v>78.769997000000004</v>
      </c>
      <c r="F421" s="19">
        <v>3906100</v>
      </c>
      <c r="G421" s="19">
        <v>71.799878000000007</v>
      </c>
      <c r="H421" s="38">
        <f t="shared" si="20"/>
        <v>2.5389059755626488E-4</v>
      </c>
      <c r="I421" s="30">
        <f t="shared" si="18"/>
        <v>-2.5389059755626488E-4</v>
      </c>
      <c r="S421" s="38">
        <v>2080.6201169999999</v>
      </c>
      <c r="T421" s="30">
        <f t="shared" si="19"/>
        <v>6.5870725268106249E-3</v>
      </c>
      <c r="U421" s="38"/>
      <c r="V421" s="38"/>
      <c r="W421" s="38"/>
      <c r="X421" s="38"/>
    </row>
    <row r="422" spans="1:24">
      <c r="A422" s="20">
        <v>41492</v>
      </c>
      <c r="B422" s="19">
        <v>78.559997999999993</v>
      </c>
      <c r="C422" s="19">
        <v>78.569999999999993</v>
      </c>
      <c r="D422" s="19">
        <v>77.559997999999993</v>
      </c>
      <c r="E422" s="19">
        <v>77.870002999999997</v>
      </c>
      <c r="F422" s="19">
        <v>6700900</v>
      </c>
      <c r="G422" s="19">
        <v>70.979522000000003</v>
      </c>
      <c r="H422" s="38">
        <f t="shared" si="20"/>
        <v>-1.1491363984064324E-2</v>
      </c>
      <c r="I422" s="30">
        <f t="shared" si="18"/>
        <v>1.1491363984064324E-2</v>
      </c>
      <c r="S422" s="38">
        <v>2066.959961</v>
      </c>
      <c r="T422" s="30">
        <f t="shared" si="19"/>
        <v>3.5234525311901902E-3</v>
      </c>
      <c r="U422" s="38"/>
      <c r="V422" s="38"/>
      <c r="W422" s="38"/>
      <c r="X422" s="38"/>
    </row>
    <row r="423" spans="1:24">
      <c r="A423" s="20">
        <v>41493</v>
      </c>
      <c r="B423" s="19">
        <v>77.160004000000001</v>
      </c>
      <c r="C423" s="19">
        <v>77.629997000000003</v>
      </c>
      <c r="D423" s="19">
        <v>76.620002999999997</v>
      </c>
      <c r="E423" s="19">
        <v>77.370002999999997</v>
      </c>
      <c r="F423" s="19">
        <v>5819700</v>
      </c>
      <c r="G423" s="19">
        <v>70.952009000000004</v>
      </c>
      <c r="H423" s="38">
        <f t="shared" si="20"/>
        <v>-3.8769398386340144E-4</v>
      </c>
      <c r="I423" s="30">
        <f t="shared" si="18"/>
        <v>3.8769398386340144E-4</v>
      </c>
      <c r="S423" s="38">
        <v>2059.6899410000001</v>
      </c>
      <c r="T423" s="30">
        <f t="shared" si="19"/>
        <v>-3.9732546030981607E-3</v>
      </c>
      <c r="U423" s="38"/>
      <c r="V423" s="38"/>
      <c r="W423" s="38"/>
      <c r="X423" s="38"/>
    </row>
    <row r="424" spans="1:24">
      <c r="A424" s="20">
        <v>41494</v>
      </c>
      <c r="B424" s="19">
        <v>77.510002</v>
      </c>
      <c r="C424" s="19">
        <v>77.889999000000003</v>
      </c>
      <c r="D424" s="19">
        <v>76.930000000000007</v>
      </c>
      <c r="E424" s="19">
        <v>77.25</v>
      </c>
      <c r="F424" s="19">
        <v>4474700</v>
      </c>
      <c r="G424" s="19">
        <v>70.841960999999998</v>
      </c>
      <c r="H424" s="38">
        <f t="shared" si="20"/>
        <v>-1.5522242884632319E-3</v>
      </c>
      <c r="I424" s="30">
        <f t="shared" si="18"/>
        <v>1.5522242884632319E-3</v>
      </c>
      <c r="S424" s="38">
        <v>2067.889893</v>
      </c>
      <c r="T424" s="30">
        <f t="shared" si="19"/>
        <v>-8.834685901175145E-3</v>
      </c>
      <c r="U424" s="38"/>
      <c r="V424" s="38"/>
      <c r="W424" s="38"/>
      <c r="X424" s="38"/>
    </row>
    <row r="425" spans="1:24">
      <c r="A425" s="20">
        <v>41495</v>
      </c>
      <c r="B425" s="19">
        <v>77.209998999999996</v>
      </c>
      <c r="C425" s="19">
        <v>77.319999999999993</v>
      </c>
      <c r="D425" s="19">
        <v>76.769997000000004</v>
      </c>
      <c r="E425" s="19">
        <v>76.900002000000001</v>
      </c>
      <c r="F425" s="19">
        <v>5764600</v>
      </c>
      <c r="G425" s="19">
        <v>70.520994999999999</v>
      </c>
      <c r="H425" s="38">
        <f t="shared" si="20"/>
        <v>-4.5410277293767599E-3</v>
      </c>
      <c r="I425" s="30">
        <f t="shared" si="18"/>
        <v>4.5410277293767599E-3</v>
      </c>
      <c r="S425" s="38">
        <v>2086.23999</v>
      </c>
      <c r="T425" s="30">
        <f t="shared" si="19"/>
        <v>1.2162382307370311E-2</v>
      </c>
      <c r="U425" s="38"/>
      <c r="V425" s="38"/>
      <c r="W425" s="38"/>
      <c r="X425" s="38"/>
    </row>
    <row r="426" spans="1:24">
      <c r="A426" s="20">
        <v>41498</v>
      </c>
      <c r="B426" s="19">
        <v>76.559997999999993</v>
      </c>
      <c r="C426" s="19">
        <v>77.389999000000003</v>
      </c>
      <c r="D426" s="19">
        <v>76.489998</v>
      </c>
      <c r="E426" s="19">
        <v>77.080001999999993</v>
      </c>
      <c r="F426" s="19">
        <v>5787000</v>
      </c>
      <c r="G426" s="19">
        <v>70.686064000000002</v>
      </c>
      <c r="H426" s="38">
        <f t="shared" si="20"/>
        <v>2.3379720016755575E-3</v>
      </c>
      <c r="I426" s="30">
        <f t="shared" si="18"/>
        <v>-2.3379720016755575E-3</v>
      </c>
      <c r="S426" s="38">
        <v>2061.0200199999999</v>
      </c>
      <c r="T426" s="30">
        <f t="shared" si="19"/>
        <v>2.3657611241204987E-3</v>
      </c>
      <c r="U426" s="38"/>
      <c r="V426" s="38"/>
      <c r="W426" s="38"/>
      <c r="X426" s="38"/>
    </row>
    <row r="427" spans="1:24">
      <c r="A427" s="20">
        <v>41499</v>
      </c>
      <c r="B427" s="19">
        <v>77.169998000000007</v>
      </c>
      <c r="C427" s="19">
        <v>77.25</v>
      </c>
      <c r="D427" s="19">
        <v>76.220000999999996</v>
      </c>
      <c r="E427" s="19">
        <v>76.860000999999997</v>
      </c>
      <c r="F427" s="19">
        <v>6381000</v>
      </c>
      <c r="G427" s="19">
        <v>70.484313</v>
      </c>
      <c r="H427" s="38">
        <f t="shared" si="20"/>
        <v>-2.8582644835372963E-3</v>
      </c>
      <c r="I427" s="30">
        <f t="shared" si="18"/>
        <v>2.8582644835372963E-3</v>
      </c>
      <c r="S427" s="38">
        <v>2056.1499020000001</v>
      </c>
      <c r="T427" s="30">
        <f t="shared" si="19"/>
        <v>-2.3803309880471176E-3</v>
      </c>
      <c r="U427" s="38"/>
      <c r="V427" s="38"/>
      <c r="W427" s="38"/>
      <c r="X427" s="38"/>
    </row>
    <row r="428" spans="1:24">
      <c r="A428" s="20">
        <v>41500</v>
      </c>
      <c r="B428" s="19">
        <v>76.809997999999993</v>
      </c>
      <c r="C428" s="19">
        <v>77.220000999999996</v>
      </c>
      <c r="D428" s="19">
        <v>76.230002999999996</v>
      </c>
      <c r="E428" s="19">
        <v>76.400002000000001</v>
      </c>
      <c r="F428" s="19">
        <v>6820100</v>
      </c>
      <c r="G428" s="19">
        <v>70.062471000000002</v>
      </c>
      <c r="H428" s="38">
        <f t="shared" si="20"/>
        <v>-6.0028875046134354E-3</v>
      </c>
      <c r="I428" s="30">
        <f t="shared" si="18"/>
        <v>6.0028875046134354E-3</v>
      </c>
      <c r="S428" s="38">
        <v>2061.0500489999999</v>
      </c>
      <c r="T428" s="30">
        <f t="shared" si="19"/>
        <v>-1.4665926443847035E-2</v>
      </c>
      <c r="U428" s="38"/>
      <c r="V428" s="38"/>
      <c r="W428" s="38"/>
      <c r="X428" s="38"/>
    </row>
    <row r="429" spans="1:24">
      <c r="A429" s="20">
        <v>41501</v>
      </c>
      <c r="B429" s="19">
        <v>74.459998999999996</v>
      </c>
      <c r="C429" s="19">
        <v>75.080001999999993</v>
      </c>
      <c r="D429" s="19">
        <v>74.029999000000004</v>
      </c>
      <c r="E429" s="19">
        <v>74.410004000000001</v>
      </c>
      <c r="F429" s="19">
        <v>13221500</v>
      </c>
      <c r="G429" s="19">
        <v>68.237548000000004</v>
      </c>
      <c r="H429" s="38">
        <f t="shared" si="20"/>
        <v>-2.639231638298228E-2</v>
      </c>
      <c r="I429" s="30">
        <f t="shared" si="18"/>
        <v>2.639231638298228E-2</v>
      </c>
      <c r="S429" s="38">
        <v>2091.5</v>
      </c>
      <c r="T429" s="30">
        <f t="shared" si="19"/>
        <v>-6.1583457609898215E-3</v>
      </c>
      <c r="U429" s="38"/>
      <c r="V429" s="38"/>
      <c r="W429" s="38"/>
      <c r="X429" s="38"/>
    </row>
    <row r="430" spans="1:24">
      <c r="A430" s="20">
        <v>41502</v>
      </c>
      <c r="B430" s="19">
        <v>74.120002999999997</v>
      </c>
      <c r="C430" s="19">
        <v>74.5</v>
      </c>
      <c r="D430" s="19">
        <v>73.699996999999996</v>
      </c>
      <c r="E430" s="19">
        <v>74.110000999999997</v>
      </c>
      <c r="F430" s="19">
        <v>7254500</v>
      </c>
      <c r="G430" s="19">
        <v>67.962430999999995</v>
      </c>
      <c r="H430" s="38">
        <f t="shared" si="20"/>
        <v>-4.039903327412408E-3</v>
      </c>
      <c r="I430" s="30">
        <f t="shared" si="18"/>
        <v>4.039903327412408E-3</v>
      </c>
      <c r="S430" s="38">
        <v>2104.419922</v>
      </c>
      <c r="T430" s="30">
        <f t="shared" si="19"/>
        <v>-1.7472567103759362E-3</v>
      </c>
      <c r="U430" s="38"/>
      <c r="V430" s="38"/>
      <c r="W430" s="38"/>
      <c r="X430" s="38"/>
    </row>
    <row r="431" spans="1:24">
      <c r="A431" s="20">
        <v>41505</v>
      </c>
      <c r="B431" s="19">
        <v>73.879997000000003</v>
      </c>
      <c r="C431" s="19">
        <v>73.930000000000007</v>
      </c>
      <c r="D431" s="19">
        <v>73.209998999999996</v>
      </c>
      <c r="E431" s="19">
        <v>73.580001999999993</v>
      </c>
      <c r="F431" s="19">
        <v>5364900</v>
      </c>
      <c r="G431" s="19">
        <v>67.476395999999994</v>
      </c>
      <c r="H431" s="38">
        <f t="shared" si="20"/>
        <v>-7.1772193715737599E-3</v>
      </c>
      <c r="I431" s="30">
        <f t="shared" si="18"/>
        <v>7.1772193715737599E-3</v>
      </c>
      <c r="S431" s="38">
        <v>2108.1000979999999</v>
      </c>
      <c r="T431" s="30">
        <f t="shared" si="19"/>
        <v>8.9723821319605199E-3</v>
      </c>
      <c r="U431" s="38"/>
      <c r="V431" s="38"/>
      <c r="W431" s="38"/>
      <c r="X431" s="38"/>
    </row>
    <row r="432" spans="1:24">
      <c r="A432" s="20">
        <v>41506</v>
      </c>
      <c r="B432" s="19">
        <v>73.550003000000004</v>
      </c>
      <c r="C432" s="19">
        <v>73.620002999999997</v>
      </c>
      <c r="D432" s="19">
        <v>73.199996999999996</v>
      </c>
      <c r="E432" s="19">
        <v>73.230002999999996</v>
      </c>
      <c r="F432" s="19">
        <v>6663100</v>
      </c>
      <c r="G432" s="19">
        <v>67.155430999999993</v>
      </c>
      <c r="H432" s="38">
        <f t="shared" si="20"/>
        <v>-4.7680495054988588E-3</v>
      </c>
      <c r="I432" s="30">
        <f t="shared" si="18"/>
        <v>4.7680495054988588E-3</v>
      </c>
      <c r="S432" s="38">
        <v>2089.2700199999999</v>
      </c>
      <c r="T432" s="30">
        <f t="shared" si="19"/>
        <v>-4.8844889025895554E-3</v>
      </c>
      <c r="U432" s="38"/>
      <c r="V432" s="38"/>
      <c r="W432" s="38"/>
      <c r="X432" s="38"/>
    </row>
    <row r="433" spans="1:24">
      <c r="A433" s="20">
        <v>41507</v>
      </c>
      <c r="B433" s="19">
        <v>73.160004000000001</v>
      </c>
      <c r="C433" s="19">
        <v>74.129997000000003</v>
      </c>
      <c r="D433" s="19">
        <v>72.930000000000007</v>
      </c>
      <c r="E433" s="19">
        <v>73.550003000000004</v>
      </c>
      <c r="F433" s="19">
        <v>8077900</v>
      </c>
      <c r="G433" s="19">
        <v>67.448886000000002</v>
      </c>
      <c r="H433" s="38">
        <f t="shared" si="20"/>
        <v>4.3602682509643409E-3</v>
      </c>
      <c r="I433" s="30">
        <f t="shared" si="18"/>
        <v>-4.3602682509643409E-3</v>
      </c>
      <c r="S433" s="38">
        <v>2099.5</v>
      </c>
      <c r="T433" s="30">
        <f t="shared" si="19"/>
        <v>1.2085101644750693E-2</v>
      </c>
      <c r="U433" s="38"/>
      <c r="V433" s="38"/>
      <c r="W433" s="38"/>
      <c r="X433" s="38"/>
    </row>
    <row r="434" spans="1:24">
      <c r="A434" s="20">
        <v>41508</v>
      </c>
      <c r="B434" s="19">
        <v>73.809997999999993</v>
      </c>
      <c r="C434" s="19">
        <v>74.029999000000004</v>
      </c>
      <c r="D434" s="19">
        <v>73.239998</v>
      </c>
      <c r="E434" s="19">
        <v>73.459998999999996</v>
      </c>
      <c r="F434" s="19">
        <v>3947400</v>
      </c>
      <c r="G434" s="19">
        <v>67.366348000000002</v>
      </c>
      <c r="H434" s="38">
        <f t="shared" si="20"/>
        <v>-1.224461180885135E-3</v>
      </c>
      <c r="I434" s="30">
        <f t="shared" si="18"/>
        <v>1.224461180885135E-3</v>
      </c>
      <c r="S434" s="38">
        <v>2074.280029</v>
      </c>
      <c r="T434" s="30">
        <f t="shared" si="19"/>
        <v>-3.3256976557031678E-3</v>
      </c>
      <c r="U434" s="38"/>
      <c r="V434" s="38"/>
      <c r="W434" s="38"/>
      <c r="X434" s="38"/>
    </row>
    <row r="435" spans="1:24">
      <c r="A435" s="20">
        <v>41509</v>
      </c>
      <c r="B435" s="19">
        <v>73.650002000000001</v>
      </c>
      <c r="C435" s="19">
        <v>73.75</v>
      </c>
      <c r="D435" s="19">
        <v>73.029999000000004</v>
      </c>
      <c r="E435" s="19">
        <v>73.440002000000007</v>
      </c>
      <c r="F435" s="19">
        <v>5474100</v>
      </c>
      <c r="G435" s="19">
        <v>67.348010000000002</v>
      </c>
      <c r="H435" s="38">
        <f t="shared" si="20"/>
        <v>-2.7225012070751612E-4</v>
      </c>
      <c r="I435" s="30">
        <f t="shared" si="18"/>
        <v>2.7225012070751612E-4</v>
      </c>
      <c r="S435" s="38">
        <v>2081.1899410000001</v>
      </c>
      <c r="T435" s="30">
        <f t="shared" si="19"/>
        <v>1.3442908996060394E-2</v>
      </c>
      <c r="U435" s="38"/>
      <c r="V435" s="38"/>
      <c r="W435" s="38"/>
      <c r="X435" s="38"/>
    </row>
    <row r="436" spans="1:24">
      <c r="A436" s="20">
        <v>41512</v>
      </c>
      <c r="B436" s="19">
        <v>73.639999000000003</v>
      </c>
      <c r="C436" s="19">
        <v>73.75</v>
      </c>
      <c r="D436" s="19">
        <v>73.029999000000004</v>
      </c>
      <c r="E436" s="19">
        <v>73.029999000000004</v>
      </c>
      <c r="F436" s="19">
        <v>5348200</v>
      </c>
      <c r="G436" s="19">
        <v>66.972016999999994</v>
      </c>
      <c r="H436" s="38">
        <f t="shared" si="20"/>
        <v>-5.5984798463619189E-3</v>
      </c>
      <c r="I436" s="30">
        <f t="shared" si="18"/>
        <v>5.5984798463619189E-3</v>
      </c>
      <c r="S436" s="38">
        <v>2053.3999020000001</v>
      </c>
      <c r="T436" s="30">
        <f t="shared" si="19"/>
        <v>-6.0932371744078879E-3</v>
      </c>
      <c r="U436" s="38"/>
      <c r="V436" s="38"/>
      <c r="W436" s="38"/>
      <c r="X436" s="38"/>
    </row>
    <row r="437" spans="1:24">
      <c r="A437" s="20">
        <v>41513</v>
      </c>
      <c r="B437" s="19">
        <v>72.680000000000007</v>
      </c>
      <c r="C437" s="19">
        <v>73.110000999999997</v>
      </c>
      <c r="D437" s="19">
        <v>72.510002</v>
      </c>
      <c r="E437" s="19">
        <v>72.860000999999997</v>
      </c>
      <c r="F437" s="19">
        <v>5787600</v>
      </c>
      <c r="G437" s="19">
        <v>66.816120999999995</v>
      </c>
      <c r="H437" s="38">
        <f t="shared" si="20"/>
        <v>-2.3304916697235237E-3</v>
      </c>
      <c r="I437" s="30">
        <f t="shared" si="18"/>
        <v>2.3304916697235237E-3</v>
      </c>
      <c r="S437" s="38">
        <v>2065.9499510000001</v>
      </c>
      <c r="T437" s="30">
        <f t="shared" si="19"/>
        <v>1.2522702237719055E-2</v>
      </c>
      <c r="U437" s="38"/>
      <c r="V437" s="38"/>
      <c r="W437" s="38"/>
      <c r="X437" s="38"/>
    </row>
    <row r="438" spans="1:24">
      <c r="A438" s="20">
        <v>41514</v>
      </c>
      <c r="B438" s="19">
        <v>72.660004000000001</v>
      </c>
      <c r="C438" s="19">
        <v>72.860000999999997</v>
      </c>
      <c r="D438" s="19">
        <v>72.269997000000004</v>
      </c>
      <c r="E438" s="19">
        <v>72.379997000000003</v>
      </c>
      <c r="F438" s="19">
        <v>5608600</v>
      </c>
      <c r="G438" s="19">
        <v>66.375934000000001</v>
      </c>
      <c r="H438" s="38">
        <f t="shared" si="20"/>
        <v>-6.6098327357776987E-3</v>
      </c>
      <c r="I438" s="30">
        <f t="shared" si="18"/>
        <v>6.6098327357776987E-3</v>
      </c>
      <c r="S438" s="38">
        <v>2040.23999</v>
      </c>
      <c r="T438" s="30">
        <f t="shared" si="19"/>
        <v>-1.9195207034580692E-3</v>
      </c>
      <c r="U438" s="38"/>
      <c r="V438" s="38"/>
      <c r="W438" s="38"/>
      <c r="X438" s="38"/>
    </row>
    <row r="439" spans="1:24">
      <c r="A439" s="20">
        <v>41515</v>
      </c>
      <c r="B439" s="19">
        <v>72.349997999999999</v>
      </c>
      <c r="C439" s="19">
        <v>72.879997000000003</v>
      </c>
      <c r="D439" s="19">
        <v>72.230002999999996</v>
      </c>
      <c r="E439" s="19">
        <v>72.430000000000007</v>
      </c>
      <c r="F439" s="19">
        <v>4088200</v>
      </c>
      <c r="G439" s="19">
        <v>66.421790000000001</v>
      </c>
      <c r="H439" s="38">
        <f t="shared" si="20"/>
        <v>6.9061427321711125E-4</v>
      </c>
      <c r="I439" s="30">
        <f t="shared" si="18"/>
        <v>-6.9061427321711125E-4</v>
      </c>
      <c r="S439" s="38">
        <v>2044.160034</v>
      </c>
      <c r="T439" s="30">
        <f t="shared" si="19"/>
        <v>-1.7106821197868119E-2</v>
      </c>
      <c r="U439" s="38"/>
      <c r="V439" s="38"/>
      <c r="W439" s="38"/>
      <c r="X439" s="38"/>
    </row>
    <row r="440" spans="1:24">
      <c r="A440" s="20">
        <v>41516</v>
      </c>
      <c r="B440" s="19">
        <v>72.639999000000003</v>
      </c>
      <c r="C440" s="19">
        <v>73.069999999999993</v>
      </c>
      <c r="D440" s="19">
        <v>72.580001999999993</v>
      </c>
      <c r="E440" s="19">
        <v>72.980002999999996</v>
      </c>
      <c r="F440" s="19">
        <v>6066200</v>
      </c>
      <c r="G440" s="19">
        <v>66.926169000000002</v>
      </c>
      <c r="H440" s="38">
        <f t="shared" si="20"/>
        <v>7.564891268617052E-3</v>
      </c>
      <c r="I440" s="30">
        <f t="shared" si="18"/>
        <v>-7.564891268617052E-3</v>
      </c>
      <c r="S440" s="38">
        <v>2079.429932</v>
      </c>
      <c r="T440" s="30">
        <f t="shared" si="19"/>
        <v>3.9366624176442495E-3</v>
      </c>
      <c r="U440" s="38"/>
      <c r="V440" s="38"/>
      <c r="W440" s="38"/>
      <c r="X440" s="38"/>
    </row>
    <row r="441" spans="1:24">
      <c r="A441" s="20">
        <v>41520</v>
      </c>
      <c r="B441" s="19">
        <v>73.480002999999996</v>
      </c>
      <c r="C441" s="19">
        <v>73.580001999999993</v>
      </c>
      <c r="D441" s="19">
        <v>72.540001000000004</v>
      </c>
      <c r="E441" s="19">
        <v>72.680000000000007</v>
      </c>
      <c r="F441" s="19">
        <v>7157000</v>
      </c>
      <c r="G441" s="19">
        <v>66.651052000000007</v>
      </c>
      <c r="H441" s="38">
        <f t="shared" si="20"/>
        <v>-4.1192261218830359E-3</v>
      </c>
      <c r="I441" s="30">
        <f t="shared" si="18"/>
        <v>4.1192261218830359E-3</v>
      </c>
      <c r="S441" s="38">
        <v>2071.26001</v>
      </c>
      <c r="T441" s="30">
        <f t="shared" si="19"/>
        <v>-1.4275356219564148E-2</v>
      </c>
      <c r="U441" s="38"/>
      <c r="V441" s="38"/>
      <c r="W441" s="38"/>
      <c r="X441" s="38"/>
    </row>
    <row r="442" spans="1:24">
      <c r="A442" s="20">
        <v>41521</v>
      </c>
      <c r="B442" s="19">
        <v>72.699996999999996</v>
      </c>
      <c r="C442" s="19">
        <v>73.120002999999997</v>
      </c>
      <c r="D442" s="19">
        <v>72.449996999999996</v>
      </c>
      <c r="E442" s="19">
        <v>72.910004000000001</v>
      </c>
      <c r="F442" s="19">
        <v>4667500</v>
      </c>
      <c r="G442" s="19">
        <v>66.861975999999999</v>
      </c>
      <c r="H442" s="38">
        <f t="shared" si="20"/>
        <v>3.1596044016454169E-3</v>
      </c>
      <c r="I442" s="30">
        <f t="shared" si="18"/>
        <v>-3.1596044016454169E-3</v>
      </c>
      <c r="S442" s="38">
        <v>2101.040039</v>
      </c>
      <c r="T442" s="30">
        <f t="shared" si="19"/>
        <v>1.1953653627569873E-3</v>
      </c>
      <c r="U442" s="38"/>
      <c r="V442" s="38"/>
      <c r="W442" s="38"/>
      <c r="X442" s="38"/>
    </row>
    <row r="443" spans="1:24">
      <c r="A443" s="20">
        <v>41522</v>
      </c>
      <c r="B443" s="19">
        <v>72.839995999999999</v>
      </c>
      <c r="C443" s="19">
        <v>73.480002999999996</v>
      </c>
      <c r="D443" s="19">
        <v>72.620002999999997</v>
      </c>
      <c r="E443" s="19">
        <v>72.669998000000007</v>
      </c>
      <c r="F443" s="19">
        <v>4680500</v>
      </c>
      <c r="G443" s="19">
        <v>66.641879000000003</v>
      </c>
      <c r="H443" s="38">
        <f t="shared" si="20"/>
        <v>-3.2972411081935542E-3</v>
      </c>
      <c r="I443" s="30">
        <f t="shared" si="18"/>
        <v>3.2972411081935542E-3</v>
      </c>
      <c r="S443" s="38">
        <v>2098.530029</v>
      </c>
      <c r="T443" s="30">
        <f t="shared" si="19"/>
        <v>-4.3981612307754693E-3</v>
      </c>
      <c r="U443" s="38"/>
      <c r="V443" s="38"/>
      <c r="W443" s="38"/>
      <c r="X443" s="38"/>
    </row>
    <row r="444" spans="1:24">
      <c r="A444" s="20">
        <v>41523</v>
      </c>
      <c r="B444" s="19">
        <v>72.699996999999996</v>
      </c>
      <c r="C444" s="19">
        <v>73.160004000000001</v>
      </c>
      <c r="D444" s="19">
        <v>72.190002000000007</v>
      </c>
      <c r="E444" s="19">
        <v>72.589995999999999</v>
      </c>
      <c r="F444" s="19">
        <v>5790200</v>
      </c>
      <c r="G444" s="19">
        <v>66.568513999999993</v>
      </c>
      <c r="H444" s="38">
        <f t="shared" si="20"/>
        <v>-1.1014907435594684E-3</v>
      </c>
      <c r="I444" s="30">
        <f t="shared" si="18"/>
        <v>1.1014907435594684E-3</v>
      </c>
      <c r="S444" s="38">
        <v>2107.780029</v>
      </c>
      <c r="T444" s="30">
        <f t="shared" si="19"/>
        <v>-4.5488729439078276E-3</v>
      </c>
      <c r="U444" s="38"/>
      <c r="V444" s="38"/>
      <c r="W444" s="38"/>
      <c r="X444" s="38"/>
    </row>
    <row r="445" spans="1:24">
      <c r="A445" s="20">
        <v>41526</v>
      </c>
      <c r="B445" s="19">
        <v>72.849997999999999</v>
      </c>
      <c r="C445" s="19">
        <v>73.650002000000001</v>
      </c>
      <c r="D445" s="19">
        <v>72.699996999999996</v>
      </c>
      <c r="E445" s="19">
        <v>73.510002</v>
      </c>
      <c r="F445" s="19">
        <v>5523000</v>
      </c>
      <c r="G445" s="19">
        <v>67.412203000000005</v>
      </c>
      <c r="H445" s="38">
        <f t="shared" si="20"/>
        <v>1.2594351946501731E-2</v>
      </c>
      <c r="I445" s="30">
        <f t="shared" si="18"/>
        <v>-1.2594351946501731E-2</v>
      </c>
      <c r="S445" s="38">
        <v>2117.389893</v>
      </c>
      <c r="T445" s="30">
        <f t="shared" si="19"/>
        <v>6.1062383803760925E-3</v>
      </c>
      <c r="U445" s="38"/>
      <c r="V445" s="38"/>
      <c r="W445" s="38"/>
      <c r="X445" s="38"/>
    </row>
    <row r="446" spans="1:24">
      <c r="A446" s="20">
        <v>41527</v>
      </c>
      <c r="B446" s="19">
        <v>73.660004000000001</v>
      </c>
      <c r="C446" s="19">
        <v>74.209998999999996</v>
      </c>
      <c r="D446" s="19">
        <v>73.569999999999993</v>
      </c>
      <c r="E446" s="19">
        <v>73.959998999999996</v>
      </c>
      <c r="F446" s="19">
        <v>6845300</v>
      </c>
      <c r="G446" s="19">
        <v>67.824871999999999</v>
      </c>
      <c r="H446" s="38">
        <f t="shared" si="20"/>
        <v>6.1029163909504794E-3</v>
      </c>
      <c r="I446" s="30">
        <f t="shared" si="18"/>
        <v>-6.1029163909504794E-3</v>
      </c>
      <c r="S446" s="38">
        <v>2104.5</v>
      </c>
      <c r="T446" s="30">
        <f t="shared" si="19"/>
        <v>-2.9606829375931087E-3</v>
      </c>
      <c r="U446" s="38"/>
      <c r="V446" s="38"/>
      <c r="W446" s="38"/>
      <c r="X446" s="38"/>
    </row>
    <row r="447" spans="1:24">
      <c r="A447" s="20">
        <v>41528</v>
      </c>
      <c r="B447" s="19">
        <v>74</v>
      </c>
      <c r="C447" s="19">
        <v>74.239998</v>
      </c>
      <c r="D447" s="19">
        <v>73.660004000000001</v>
      </c>
      <c r="E447" s="19">
        <v>74.050003000000004</v>
      </c>
      <c r="F447" s="19">
        <v>5335800</v>
      </c>
      <c r="G447" s="19">
        <v>67.907409999999999</v>
      </c>
      <c r="H447" s="38">
        <f t="shared" si="20"/>
        <v>1.2161883519145765E-3</v>
      </c>
      <c r="I447" s="30">
        <f t="shared" si="18"/>
        <v>-1.2161883519145765E-3</v>
      </c>
      <c r="S447" s="38">
        <v>2110.73999</v>
      </c>
      <c r="T447" s="30">
        <f t="shared" si="19"/>
        <v>-1.4771185417172892E-3</v>
      </c>
      <c r="U447" s="38"/>
      <c r="V447" s="38"/>
      <c r="W447" s="38"/>
      <c r="X447" s="38"/>
    </row>
    <row r="448" spans="1:24">
      <c r="A448" s="20">
        <v>41529</v>
      </c>
      <c r="B448" s="19">
        <v>74.180000000000007</v>
      </c>
      <c r="C448" s="19">
        <v>74.519997000000004</v>
      </c>
      <c r="D448" s="19">
        <v>73.769997000000004</v>
      </c>
      <c r="E448" s="19">
        <v>73.910004000000001</v>
      </c>
      <c r="F448" s="19">
        <v>5261800</v>
      </c>
      <c r="G448" s="19">
        <v>67.779024000000007</v>
      </c>
      <c r="H448" s="38">
        <f t="shared" si="20"/>
        <v>-1.8923931380514973E-3</v>
      </c>
      <c r="I448" s="30">
        <f t="shared" si="18"/>
        <v>1.8923931380514973E-3</v>
      </c>
      <c r="S448" s="38">
        <v>2113.860107</v>
      </c>
      <c r="T448" s="30">
        <f t="shared" si="19"/>
        <v>-7.6601694159734123E-4</v>
      </c>
      <c r="U448" s="38"/>
      <c r="V448" s="38"/>
      <c r="W448" s="38"/>
      <c r="X448" s="38"/>
    </row>
    <row r="449" spans="1:24">
      <c r="A449" s="20">
        <v>41530</v>
      </c>
      <c r="B449" s="19">
        <v>74.129997000000003</v>
      </c>
      <c r="C449" s="19">
        <v>74.400002000000001</v>
      </c>
      <c r="D449" s="19">
        <v>73.980002999999996</v>
      </c>
      <c r="E449" s="19">
        <v>74.360000999999997</v>
      </c>
      <c r="F449" s="19">
        <v>4020400</v>
      </c>
      <c r="G449" s="19">
        <v>68.191693000000001</v>
      </c>
      <c r="H449" s="38">
        <f t="shared" si="20"/>
        <v>6.0699873643570131E-3</v>
      </c>
      <c r="I449" s="30">
        <f t="shared" si="18"/>
        <v>-6.0699873643570131E-3</v>
      </c>
      <c r="S449" s="38">
        <v>2115.4799800000001</v>
      </c>
      <c r="T449" s="30">
        <f t="shared" si="19"/>
        <v>2.7549722990950704E-3</v>
      </c>
      <c r="U449" s="38"/>
      <c r="V449" s="38"/>
      <c r="W449" s="38"/>
      <c r="X449" s="38"/>
    </row>
    <row r="450" spans="1:24">
      <c r="A450" s="20">
        <v>41533</v>
      </c>
      <c r="B450" s="19">
        <v>74.900002000000001</v>
      </c>
      <c r="C450" s="19">
        <v>75.190002000000007</v>
      </c>
      <c r="D450" s="19">
        <v>74.690002000000007</v>
      </c>
      <c r="E450" s="19">
        <v>74.779999000000004</v>
      </c>
      <c r="F450" s="19">
        <v>4200600</v>
      </c>
      <c r="G450" s="19">
        <v>68.576851000000005</v>
      </c>
      <c r="H450" s="38">
        <f t="shared" si="20"/>
        <v>5.6322748918251836E-3</v>
      </c>
      <c r="I450" s="30">
        <f t="shared" si="18"/>
        <v>-5.6322748918251836E-3</v>
      </c>
      <c r="S450" s="38">
        <v>2109.6599120000001</v>
      </c>
      <c r="T450" s="30">
        <f t="shared" si="19"/>
        <v>-3.0338534527620388E-4</v>
      </c>
      <c r="U450" s="38"/>
      <c r="V450" s="38"/>
      <c r="W450" s="38"/>
      <c r="X450" s="38"/>
    </row>
    <row r="451" spans="1:24">
      <c r="A451" s="20">
        <v>41534</v>
      </c>
      <c r="B451" s="19">
        <v>74.839995999999999</v>
      </c>
      <c r="C451" s="19">
        <v>75.470000999999996</v>
      </c>
      <c r="D451" s="19">
        <v>74.790001000000004</v>
      </c>
      <c r="E451" s="19">
        <v>75.150002000000001</v>
      </c>
      <c r="F451" s="19">
        <v>4291800</v>
      </c>
      <c r="G451" s="19">
        <v>68.916161000000002</v>
      </c>
      <c r="H451" s="38">
        <f t="shared" si="20"/>
        <v>4.9356790412772725E-3</v>
      </c>
      <c r="I451" s="30">
        <f t="shared" ref="I451:I514" si="21">-H451</f>
        <v>-4.9356790412772725E-3</v>
      </c>
      <c r="S451" s="38">
        <v>2110.3000489999999</v>
      </c>
      <c r="T451" s="30">
        <f t="shared" ref="T451:T514" si="22">LN(S451/S452)</f>
        <v>6.1078428844464306E-3</v>
      </c>
      <c r="U451" s="38"/>
      <c r="V451" s="38"/>
      <c r="W451" s="38"/>
      <c r="X451" s="38"/>
    </row>
    <row r="452" spans="1:24">
      <c r="A452" s="20">
        <v>41535</v>
      </c>
      <c r="B452" s="19">
        <v>75.160004000000001</v>
      </c>
      <c r="C452" s="19">
        <v>76.529999000000004</v>
      </c>
      <c r="D452" s="19">
        <v>74.900002000000001</v>
      </c>
      <c r="E452" s="19">
        <v>76.419998000000007</v>
      </c>
      <c r="F452" s="19">
        <v>6881700</v>
      </c>
      <c r="G452" s="19">
        <v>70.080809000000002</v>
      </c>
      <c r="H452" s="38">
        <f t="shared" ref="H452:H515" si="23">LN(G452/G451)</f>
        <v>1.6758282666470541E-2</v>
      </c>
      <c r="I452" s="30">
        <f t="shared" si="21"/>
        <v>-1.6758282666470541E-2</v>
      </c>
      <c r="S452" s="38">
        <v>2097.4499510000001</v>
      </c>
      <c r="T452" s="30">
        <f t="shared" si="22"/>
        <v>-1.0626219688207137E-3</v>
      </c>
      <c r="U452" s="38"/>
      <c r="V452" s="38"/>
      <c r="W452" s="38"/>
      <c r="X452" s="38"/>
    </row>
    <row r="453" spans="1:24">
      <c r="A453" s="20">
        <v>41536</v>
      </c>
      <c r="B453" s="19">
        <v>76.5</v>
      </c>
      <c r="C453" s="19">
        <v>76.529999000000004</v>
      </c>
      <c r="D453" s="19">
        <v>75.620002999999997</v>
      </c>
      <c r="E453" s="19">
        <v>76.209998999999996</v>
      </c>
      <c r="F453" s="19">
        <v>7109500</v>
      </c>
      <c r="G453" s="19">
        <v>69.888229999999993</v>
      </c>
      <c r="H453" s="38">
        <f t="shared" si="23"/>
        <v>-2.7517388544535345E-3</v>
      </c>
      <c r="I453" s="30">
        <f t="shared" si="21"/>
        <v>2.7517388544535345E-3</v>
      </c>
      <c r="S453" s="38">
        <v>2099.679932</v>
      </c>
      <c r="T453" s="30">
        <f t="shared" si="22"/>
        <v>-3.1435850414654552E-4</v>
      </c>
      <c r="U453" s="38"/>
      <c r="V453" s="38"/>
      <c r="W453" s="38"/>
      <c r="X453" s="38"/>
    </row>
    <row r="454" spans="1:24">
      <c r="A454" s="20">
        <v>41537</v>
      </c>
      <c r="B454" s="19">
        <v>76.319999999999993</v>
      </c>
      <c r="C454" s="19">
        <v>76.449996999999996</v>
      </c>
      <c r="D454" s="19">
        <v>75.830001999999993</v>
      </c>
      <c r="E454" s="19">
        <v>75.830001999999993</v>
      </c>
      <c r="F454" s="19">
        <v>8847600</v>
      </c>
      <c r="G454" s="19">
        <v>69.539754000000002</v>
      </c>
      <c r="H454" s="38">
        <f t="shared" si="23"/>
        <v>-4.9986626157204461E-3</v>
      </c>
      <c r="I454" s="30">
        <f t="shared" si="21"/>
        <v>4.9986626157204461E-3</v>
      </c>
      <c r="S454" s="38">
        <v>2100.3400879999999</v>
      </c>
      <c r="T454" s="30">
        <f t="shared" si="22"/>
        <v>1.5962998616407095E-3</v>
      </c>
      <c r="U454" s="38"/>
      <c r="V454" s="38"/>
      <c r="W454" s="38"/>
      <c r="X454" s="38"/>
    </row>
    <row r="455" spans="1:24">
      <c r="A455" s="20">
        <v>41540</v>
      </c>
      <c r="B455" s="19">
        <v>75.389999000000003</v>
      </c>
      <c r="C455" s="19">
        <v>76.430000000000007</v>
      </c>
      <c r="D455" s="19">
        <v>75.199996999999996</v>
      </c>
      <c r="E455" s="19">
        <v>76.419998000000007</v>
      </c>
      <c r="F455" s="19">
        <v>5604700</v>
      </c>
      <c r="G455" s="19">
        <v>70.080809000000002</v>
      </c>
      <c r="H455" s="38">
        <f t="shared" si="23"/>
        <v>7.7504014701739342E-3</v>
      </c>
      <c r="I455" s="30">
        <f t="shared" si="21"/>
        <v>-7.7504014701739342E-3</v>
      </c>
      <c r="S455" s="38">
        <v>2096.98999</v>
      </c>
      <c r="T455" s="30">
        <f t="shared" si="22"/>
        <v>4.0664593404575655E-3</v>
      </c>
      <c r="U455" s="38"/>
      <c r="V455" s="38"/>
      <c r="W455" s="38"/>
      <c r="X455" s="38"/>
    </row>
    <row r="456" spans="1:24">
      <c r="A456" s="20">
        <v>41541</v>
      </c>
      <c r="B456" s="19">
        <v>76.400002000000001</v>
      </c>
      <c r="C456" s="19">
        <v>76.730002999999996</v>
      </c>
      <c r="D456" s="19">
        <v>75.690002000000007</v>
      </c>
      <c r="E456" s="19">
        <v>75.75</v>
      </c>
      <c r="F456" s="19">
        <v>6874800</v>
      </c>
      <c r="G456" s="19">
        <v>69.466389000000007</v>
      </c>
      <c r="H456" s="38">
        <f t="shared" si="23"/>
        <v>-8.8059664290843463E-3</v>
      </c>
      <c r="I456" s="30">
        <f t="shared" si="21"/>
        <v>8.8059664290843463E-3</v>
      </c>
      <c r="S456" s="38">
        <v>2088.4799800000001</v>
      </c>
      <c r="T456" s="30">
        <f t="shared" si="22"/>
        <v>9.598294984990317E-3</v>
      </c>
      <c r="U456" s="38"/>
      <c r="V456" s="38"/>
      <c r="W456" s="38"/>
      <c r="X456" s="38"/>
    </row>
    <row r="457" spans="1:24">
      <c r="A457" s="20">
        <v>41542</v>
      </c>
      <c r="B457" s="19">
        <v>75.910004000000001</v>
      </c>
      <c r="C457" s="19">
        <v>75.940002000000007</v>
      </c>
      <c r="D457" s="19">
        <v>73.559997999999993</v>
      </c>
      <c r="E457" s="19">
        <v>74.650002000000001</v>
      </c>
      <c r="F457" s="19">
        <v>14972300</v>
      </c>
      <c r="G457" s="19">
        <v>68.457637000000005</v>
      </c>
      <c r="H457" s="38">
        <f t="shared" si="23"/>
        <v>-1.4627908081850296E-2</v>
      </c>
      <c r="I457" s="30">
        <f t="shared" si="21"/>
        <v>1.4627908081850296E-2</v>
      </c>
      <c r="S457" s="38">
        <v>2068.530029</v>
      </c>
      <c r="T457" s="30">
        <f t="shared" si="22"/>
        <v>-2.9034206552188216E-5</v>
      </c>
      <c r="U457" s="38"/>
      <c r="V457" s="38"/>
      <c r="W457" s="38"/>
      <c r="X457" s="38"/>
    </row>
    <row r="458" spans="1:24">
      <c r="A458" s="20">
        <v>41543</v>
      </c>
      <c r="B458" s="19">
        <v>74.779999000000004</v>
      </c>
      <c r="C458" s="19">
        <v>74.980002999999996</v>
      </c>
      <c r="D458" s="19">
        <v>74.220000999999996</v>
      </c>
      <c r="E458" s="19">
        <v>74.620002999999997</v>
      </c>
      <c r="F458" s="19">
        <v>5078100</v>
      </c>
      <c r="G458" s="19">
        <v>68.430126999999999</v>
      </c>
      <c r="H458" s="38">
        <f t="shared" si="23"/>
        <v>-4.0193512650798298E-4</v>
      </c>
      <c r="I458" s="30">
        <f t="shared" si="21"/>
        <v>4.0193512650798298E-4</v>
      </c>
      <c r="S458" s="38">
        <v>2068.5900879999999</v>
      </c>
      <c r="T458" s="30">
        <f t="shared" si="22"/>
        <v>1.0618979721447666E-2</v>
      </c>
      <c r="U458" s="38"/>
      <c r="V458" s="38"/>
      <c r="W458" s="38"/>
      <c r="X458" s="38"/>
    </row>
    <row r="459" spans="1:24">
      <c r="A459" s="20">
        <v>41544</v>
      </c>
      <c r="B459" s="19">
        <v>74.379997000000003</v>
      </c>
      <c r="C459" s="19">
        <v>74.459998999999996</v>
      </c>
      <c r="D459" s="19">
        <v>74.069999999999993</v>
      </c>
      <c r="E459" s="19">
        <v>74.360000999999997</v>
      </c>
      <c r="F459" s="19">
        <v>4214600</v>
      </c>
      <c r="G459" s="19">
        <v>68.191693000000001</v>
      </c>
      <c r="H459" s="38">
        <f t="shared" si="23"/>
        <v>-3.4904269621304595E-3</v>
      </c>
      <c r="I459" s="30">
        <f t="shared" si="21"/>
        <v>3.4904269621304595E-3</v>
      </c>
      <c r="S459" s="38">
        <v>2046.73999</v>
      </c>
      <c r="T459" s="30">
        <f t="shared" si="22"/>
        <v>-4.2562395694247922E-3</v>
      </c>
      <c r="U459" s="38"/>
      <c r="V459" s="38"/>
      <c r="W459" s="38"/>
      <c r="X459" s="38"/>
    </row>
    <row r="460" spans="1:24">
      <c r="A460" s="20">
        <v>41547</v>
      </c>
      <c r="B460" s="19">
        <v>74.279999000000004</v>
      </c>
      <c r="C460" s="19">
        <v>74.599997999999999</v>
      </c>
      <c r="D460" s="19">
        <v>73.739998</v>
      </c>
      <c r="E460" s="19">
        <v>73.959998999999996</v>
      </c>
      <c r="F460" s="19">
        <v>6752500</v>
      </c>
      <c r="G460" s="19">
        <v>67.824871999999999</v>
      </c>
      <c r="H460" s="38">
        <f t="shared" si="23"/>
        <v>-5.3937825782200723E-3</v>
      </c>
      <c r="I460" s="30">
        <f t="shared" si="21"/>
        <v>5.3937825782200723E-3</v>
      </c>
      <c r="S460" s="38">
        <v>2055.469971</v>
      </c>
      <c r="T460" s="30">
        <f t="shared" si="22"/>
        <v>-3.4240276947173063E-3</v>
      </c>
      <c r="U460" s="38"/>
      <c r="V460" s="38"/>
      <c r="W460" s="38"/>
      <c r="X460" s="38"/>
    </row>
    <row r="461" spans="1:24">
      <c r="A461" s="20">
        <v>41548</v>
      </c>
      <c r="B461" s="19">
        <v>73.870002999999997</v>
      </c>
      <c r="C461" s="19">
        <v>73.889999000000003</v>
      </c>
      <c r="D461" s="19">
        <v>73.319999999999993</v>
      </c>
      <c r="E461" s="19">
        <v>73.589995999999999</v>
      </c>
      <c r="F461" s="19">
        <v>5675500</v>
      </c>
      <c r="G461" s="19">
        <v>67.485562000000002</v>
      </c>
      <c r="H461" s="38">
        <f t="shared" si="23"/>
        <v>-5.0152926303711704E-3</v>
      </c>
      <c r="I461" s="30">
        <f t="shared" si="21"/>
        <v>5.0152926303711704E-3</v>
      </c>
      <c r="S461" s="38">
        <v>2062.5200199999999</v>
      </c>
      <c r="T461" s="30">
        <f t="shared" si="22"/>
        <v>1.0238810823374916E-2</v>
      </c>
      <c r="U461" s="38"/>
      <c r="V461" s="38"/>
      <c r="W461" s="38"/>
      <c r="X461" s="38"/>
    </row>
    <row r="462" spans="1:24">
      <c r="A462" s="20">
        <v>41549</v>
      </c>
      <c r="B462" s="19">
        <v>73.389999000000003</v>
      </c>
      <c r="C462" s="19">
        <v>73.720000999999996</v>
      </c>
      <c r="D462" s="19">
        <v>73.040001000000004</v>
      </c>
      <c r="E462" s="19">
        <v>73.720000999999996</v>
      </c>
      <c r="F462" s="19">
        <v>7376100</v>
      </c>
      <c r="G462" s="19">
        <v>67.604782</v>
      </c>
      <c r="H462" s="38">
        <f t="shared" si="23"/>
        <v>1.7650414888455046E-3</v>
      </c>
      <c r="I462" s="30">
        <f t="shared" si="21"/>
        <v>-1.7650414888455046E-3</v>
      </c>
      <c r="S462" s="38">
        <v>2041.51001</v>
      </c>
      <c r="T462" s="30">
        <f t="shared" si="22"/>
        <v>-4.1647063128333371E-3</v>
      </c>
      <c r="U462" s="38"/>
      <c r="V462" s="38"/>
      <c r="W462" s="38"/>
      <c r="X462" s="38"/>
    </row>
    <row r="463" spans="1:24">
      <c r="A463" s="20">
        <v>41550</v>
      </c>
      <c r="B463" s="19">
        <v>73.529999000000004</v>
      </c>
      <c r="C463" s="19">
        <v>73.529999000000004</v>
      </c>
      <c r="D463" s="19">
        <v>72.949996999999996</v>
      </c>
      <c r="E463" s="19">
        <v>73.160004000000001</v>
      </c>
      <c r="F463" s="19">
        <v>7179600</v>
      </c>
      <c r="G463" s="19">
        <v>67.091238000000004</v>
      </c>
      <c r="H463" s="38">
        <f t="shared" si="23"/>
        <v>-7.625265962848655E-3</v>
      </c>
      <c r="I463" s="30">
        <f t="shared" si="21"/>
        <v>7.625265962848655E-3</v>
      </c>
      <c r="S463" s="38">
        <v>2050.030029</v>
      </c>
      <c r="T463" s="30">
        <f t="shared" si="22"/>
        <v>1.4336238227742741E-2</v>
      </c>
      <c r="U463" s="38"/>
      <c r="V463" s="38"/>
      <c r="W463" s="38"/>
      <c r="X463" s="38"/>
    </row>
    <row r="464" spans="1:24">
      <c r="A464" s="20">
        <v>41551</v>
      </c>
      <c r="B464" s="19">
        <v>73.010002</v>
      </c>
      <c r="C464" s="19">
        <v>73.379997000000003</v>
      </c>
      <c r="D464" s="19">
        <v>72.790001000000004</v>
      </c>
      <c r="E464" s="19">
        <v>72.800003000000004</v>
      </c>
      <c r="F464" s="19">
        <v>5747700</v>
      </c>
      <c r="G464" s="19">
        <v>66.761099999999999</v>
      </c>
      <c r="H464" s="38">
        <f t="shared" si="23"/>
        <v>-4.9328786389235338E-3</v>
      </c>
      <c r="I464" s="30">
        <f t="shared" si="21"/>
        <v>4.9328786389235338E-3</v>
      </c>
      <c r="S464" s="38">
        <v>2020.849976</v>
      </c>
      <c r="T464" s="30">
        <f t="shared" si="22"/>
        <v>1.2879170322592387E-2</v>
      </c>
      <c r="U464" s="38"/>
      <c r="V464" s="38"/>
      <c r="W464" s="38"/>
      <c r="X464" s="38"/>
    </row>
    <row r="465" spans="1:24">
      <c r="A465" s="20">
        <v>41554</v>
      </c>
      <c r="B465" s="19">
        <v>72.419998000000007</v>
      </c>
      <c r="C465" s="19">
        <v>72.419998000000007</v>
      </c>
      <c r="D465" s="19">
        <v>71.510002</v>
      </c>
      <c r="E465" s="19">
        <v>71.870002999999997</v>
      </c>
      <c r="F465" s="19">
        <v>6886400</v>
      </c>
      <c r="G465" s="19">
        <v>65.908244999999994</v>
      </c>
      <c r="H465" s="38">
        <f t="shared" si="23"/>
        <v>-1.2857028099003147E-2</v>
      </c>
      <c r="I465" s="30">
        <f t="shared" si="21"/>
        <v>1.2857028099003147E-2</v>
      </c>
      <c r="S465" s="38">
        <v>1994.98999</v>
      </c>
      <c r="T465" s="30">
        <f t="shared" si="22"/>
        <v>-1.3077099123800286E-2</v>
      </c>
      <c r="U465" s="38"/>
      <c r="V465" s="38"/>
      <c r="W465" s="38"/>
      <c r="X465" s="38"/>
    </row>
    <row r="466" spans="1:24">
      <c r="A466" s="20">
        <v>41555</v>
      </c>
      <c r="B466" s="19">
        <v>71.849997999999999</v>
      </c>
      <c r="C466" s="19">
        <v>73.190002000000007</v>
      </c>
      <c r="D466" s="19">
        <v>71.800003000000004</v>
      </c>
      <c r="E466" s="19">
        <v>72.900002000000001</v>
      </c>
      <c r="F466" s="19">
        <v>9224200</v>
      </c>
      <c r="G466" s="19">
        <v>66.852802999999994</v>
      </c>
      <c r="H466" s="38">
        <f t="shared" si="23"/>
        <v>1.4229684871087542E-2</v>
      </c>
      <c r="I466" s="30">
        <f t="shared" si="21"/>
        <v>-1.4229684871087542E-2</v>
      </c>
      <c r="S466" s="38">
        <v>2021.25</v>
      </c>
      <c r="T466" s="30">
        <f t="shared" si="22"/>
        <v>9.4895171480104974E-3</v>
      </c>
      <c r="U466" s="38"/>
      <c r="V466" s="38"/>
      <c r="W466" s="38"/>
      <c r="X466" s="38"/>
    </row>
    <row r="467" spans="1:24">
      <c r="A467" s="20">
        <v>41556</v>
      </c>
      <c r="B467" s="19">
        <v>72.830001999999993</v>
      </c>
      <c r="C467" s="19">
        <v>73.339995999999999</v>
      </c>
      <c r="D467" s="19">
        <v>72.569999999999993</v>
      </c>
      <c r="E467" s="19">
        <v>73</v>
      </c>
      <c r="F467" s="19">
        <v>6467400</v>
      </c>
      <c r="G467" s="19">
        <v>66.944507000000002</v>
      </c>
      <c r="H467" s="38">
        <f t="shared" si="23"/>
        <v>1.3707901057177087E-3</v>
      </c>
      <c r="I467" s="30">
        <f t="shared" si="21"/>
        <v>-1.3707901057177087E-3</v>
      </c>
      <c r="S467" s="38">
        <v>2002.160034</v>
      </c>
      <c r="T467" s="30">
        <f t="shared" si="22"/>
        <v>-1.358750298545512E-2</v>
      </c>
      <c r="U467" s="38"/>
      <c r="V467" s="38"/>
      <c r="W467" s="38"/>
      <c r="X467" s="38"/>
    </row>
    <row r="468" spans="1:24">
      <c r="A468" s="20">
        <v>41557</v>
      </c>
      <c r="B468" s="19">
        <v>73.480002999999996</v>
      </c>
      <c r="C468" s="19">
        <v>74.870002999999997</v>
      </c>
      <c r="D468" s="19">
        <v>73.269997000000004</v>
      </c>
      <c r="E468" s="19">
        <v>74.790001000000004</v>
      </c>
      <c r="F468" s="19">
        <v>7680200</v>
      </c>
      <c r="G468" s="19">
        <v>68.586023999999995</v>
      </c>
      <c r="H468" s="38">
        <f t="shared" si="23"/>
        <v>2.4224759729287646E-2</v>
      </c>
      <c r="I468" s="30">
        <f t="shared" si="21"/>
        <v>-2.4224759729287646E-2</v>
      </c>
      <c r="S468" s="38">
        <v>2029.5500489999999</v>
      </c>
      <c r="T468" s="30">
        <f t="shared" si="22"/>
        <v>-1.3478287784341066E-2</v>
      </c>
      <c r="U468" s="38"/>
      <c r="V468" s="38"/>
      <c r="W468" s="38"/>
      <c r="X468" s="38"/>
    </row>
    <row r="469" spans="1:24">
      <c r="A469" s="20">
        <v>41558</v>
      </c>
      <c r="B469" s="19">
        <v>74.610000999999997</v>
      </c>
      <c r="C469" s="19">
        <v>74.830001999999993</v>
      </c>
      <c r="D469" s="19">
        <v>73.830001999999993</v>
      </c>
      <c r="E469" s="19">
        <v>74.819999999999993</v>
      </c>
      <c r="F469" s="19">
        <v>6529200</v>
      </c>
      <c r="G469" s="19">
        <v>68.613534000000001</v>
      </c>
      <c r="H469" s="38">
        <f t="shared" si="23"/>
        <v>4.0102170545885246E-4</v>
      </c>
      <c r="I469" s="30">
        <f t="shared" si="21"/>
        <v>-4.0102170545885246E-4</v>
      </c>
      <c r="S469" s="38">
        <v>2057.0900879999999</v>
      </c>
      <c r="T469" s="30">
        <f t="shared" si="22"/>
        <v>2.5651682269424068E-3</v>
      </c>
      <c r="U469" s="38"/>
      <c r="V469" s="38"/>
      <c r="W469" s="38"/>
      <c r="X469" s="38"/>
    </row>
    <row r="470" spans="1:24">
      <c r="A470" s="20">
        <v>41561</v>
      </c>
      <c r="B470" s="19">
        <v>74.339995999999999</v>
      </c>
      <c r="C470" s="19">
        <v>74.709998999999996</v>
      </c>
      <c r="D470" s="19">
        <v>73.75</v>
      </c>
      <c r="E470" s="19">
        <v>74.680000000000007</v>
      </c>
      <c r="F470" s="19">
        <v>5904000</v>
      </c>
      <c r="G470" s="19">
        <v>68.485147999999995</v>
      </c>
      <c r="H470" s="38">
        <f t="shared" si="23"/>
        <v>-1.8728996611195657E-3</v>
      </c>
      <c r="I470" s="30">
        <f t="shared" si="21"/>
        <v>1.8728996611195657E-3</v>
      </c>
      <c r="S470" s="38">
        <v>2051.820068</v>
      </c>
      <c r="T470" s="30">
        <f t="shared" si="22"/>
        <v>-5.5066562878371269E-3</v>
      </c>
      <c r="U470" s="38"/>
      <c r="V470" s="38"/>
      <c r="W470" s="38"/>
      <c r="X470" s="38"/>
    </row>
    <row r="471" spans="1:24">
      <c r="A471" s="20">
        <v>41562</v>
      </c>
      <c r="B471" s="19">
        <v>74.430000000000007</v>
      </c>
      <c r="C471" s="19">
        <v>75.370002999999997</v>
      </c>
      <c r="D471" s="19">
        <v>73.989998</v>
      </c>
      <c r="E471" s="19">
        <v>74.370002999999997</v>
      </c>
      <c r="F471" s="19">
        <v>8993300</v>
      </c>
      <c r="G471" s="19">
        <v>68.200864999999993</v>
      </c>
      <c r="H471" s="38">
        <f t="shared" si="23"/>
        <v>-4.1596561881735898E-3</v>
      </c>
      <c r="I471" s="30">
        <f t="shared" si="21"/>
        <v>4.1596561881735898E-3</v>
      </c>
      <c r="S471" s="38">
        <v>2063.1499020000001</v>
      </c>
      <c r="T471" s="30">
        <f t="shared" si="22"/>
        <v>1.5154312961683942E-2</v>
      </c>
      <c r="U471" s="38"/>
      <c r="V471" s="38"/>
      <c r="W471" s="38"/>
      <c r="X471" s="38"/>
    </row>
    <row r="472" spans="1:24">
      <c r="A472" s="20">
        <v>41563</v>
      </c>
      <c r="B472" s="19">
        <v>74.809997999999993</v>
      </c>
      <c r="C472" s="19">
        <v>75.620002999999997</v>
      </c>
      <c r="D472" s="19">
        <v>74.569999999999993</v>
      </c>
      <c r="E472" s="19">
        <v>75.599997999999999</v>
      </c>
      <c r="F472" s="19">
        <v>5914500</v>
      </c>
      <c r="G472" s="19">
        <v>69.328829999999996</v>
      </c>
      <c r="H472" s="38">
        <f t="shared" si="23"/>
        <v>1.640358894722211E-2</v>
      </c>
      <c r="I472" s="30">
        <f t="shared" si="21"/>
        <v>-1.640358894722211E-2</v>
      </c>
      <c r="S472" s="38">
        <v>2032.119995</v>
      </c>
      <c r="T472" s="30">
        <f t="shared" si="22"/>
        <v>4.720464879542292E-3</v>
      </c>
      <c r="U472" s="38"/>
      <c r="V472" s="38"/>
      <c r="W472" s="38"/>
      <c r="X472" s="38"/>
    </row>
    <row r="473" spans="1:24">
      <c r="A473" s="20">
        <v>41564</v>
      </c>
      <c r="B473" s="19">
        <v>75.489998</v>
      </c>
      <c r="C473" s="19">
        <v>76.120002999999997</v>
      </c>
      <c r="D473" s="19">
        <v>71.690002000000007</v>
      </c>
      <c r="E473" s="19">
        <v>75.779999000000004</v>
      </c>
      <c r="F473" s="19">
        <v>6395100</v>
      </c>
      <c r="G473" s="19">
        <v>69.493898999999999</v>
      </c>
      <c r="H473" s="38">
        <f t="shared" si="23"/>
        <v>2.378127544164724E-3</v>
      </c>
      <c r="I473" s="30">
        <f t="shared" si="21"/>
        <v>-2.378127544164724E-3</v>
      </c>
      <c r="S473" s="38">
        <v>2022.5500489999999</v>
      </c>
      <c r="T473" s="30">
        <f t="shared" si="22"/>
        <v>1.5487524912989278E-3</v>
      </c>
      <c r="U473" s="38"/>
      <c r="V473" s="38"/>
      <c r="W473" s="38"/>
      <c r="X473" s="38"/>
    </row>
    <row r="474" spans="1:24">
      <c r="A474" s="20">
        <v>41565</v>
      </c>
      <c r="B474" s="19">
        <v>75.800003000000004</v>
      </c>
      <c r="C474" s="19">
        <v>75.930000000000007</v>
      </c>
      <c r="D474" s="19">
        <v>75.480002999999996</v>
      </c>
      <c r="E474" s="19">
        <v>75.709998999999996</v>
      </c>
      <c r="F474" s="19">
        <v>6788500</v>
      </c>
      <c r="G474" s="19">
        <v>69.429705999999996</v>
      </c>
      <c r="H474" s="38">
        <f t="shared" si="23"/>
        <v>-9.241482693840684E-4</v>
      </c>
      <c r="I474" s="30">
        <f t="shared" si="21"/>
        <v>9.241482693840684E-4</v>
      </c>
      <c r="S474" s="38">
        <v>2019.420044</v>
      </c>
      <c r="T474" s="30">
        <f t="shared" si="22"/>
        <v>1.3334893185903807E-2</v>
      </c>
      <c r="U474" s="38"/>
      <c r="V474" s="38"/>
      <c r="W474" s="38"/>
      <c r="X474" s="38"/>
    </row>
    <row r="475" spans="1:24">
      <c r="A475" s="20">
        <v>41568</v>
      </c>
      <c r="B475" s="19">
        <v>75.720000999999996</v>
      </c>
      <c r="C475" s="19">
        <v>75.819999999999993</v>
      </c>
      <c r="D475" s="19">
        <v>74.819999999999993</v>
      </c>
      <c r="E475" s="19">
        <v>75.150002000000001</v>
      </c>
      <c r="F475" s="19">
        <v>5364100</v>
      </c>
      <c r="G475" s="19">
        <v>68.916161000000002</v>
      </c>
      <c r="H475" s="38">
        <f t="shared" si="23"/>
        <v>-7.4241084306381575E-3</v>
      </c>
      <c r="I475" s="30">
        <f t="shared" si="21"/>
        <v>7.4241084306381575E-3</v>
      </c>
      <c r="S475" s="38">
        <v>1992.670044</v>
      </c>
      <c r="T475" s="30">
        <f t="shared" si="22"/>
        <v>-9.2909032101848917E-3</v>
      </c>
      <c r="U475" s="38"/>
      <c r="V475" s="38"/>
      <c r="W475" s="38"/>
      <c r="X475" s="38"/>
    </row>
    <row r="476" spans="1:24">
      <c r="A476" s="20">
        <v>41569</v>
      </c>
      <c r="B476" s="19">
        <v>75.430000000000007</v>
      </c>
      <c r="C476" s="19">
        <v>76.489998</v>
      </c>
      <c r="D476" s="19">
        <v>75.209998999999996</v>
      </c>
      <c r="E476" s="19">
        <v>76.319999999999993</v>
      </c>
      <c r="F476" s="19">
        <v>6948500</v>
      </c>
      <c r="G476" s="19">
        <v>69.989106000000007</v>
      </c>
      <c r="H476" s="38">
        <f t="shared" si="23"/>
        <v>1.5448893521741563E-2</v>
      </c>
      <c r="I476" s="30">
        <f t="shared" si="21"/>
        <v>-1.5448893521741563E-2</v>
      </c>
      <c r="S476" s="38">
        <v>2011.2700199999999</v>
      </c>
      <c r="T476" s="30">
        <f t="shared" si="22"/>
        <v>-5.8300285881662875E-3</v>
      </c>
      <c r="U476" s="38"/>
      <c r="V476" s="38"/>
      <c r="W476" s="38"/>
      <c r="X476" s="38"/>
    </row>
    <row r="477" spans="1:24">
      <c r="A477" s="20">
        <v>41570</v>
      </c>
      <c r="B477" s="19">
        <v>76.180000000000007</v>
      </c>
      <c r="C477" s="19">
        <v>76.349997999999999</v>
      </c>
      <c r="D477" s="19">
        <v>75.809997999999993</v>
      </c>
      <c r="E477" s="19">
        <v>75.900002000000001</v>
      </c>
      <c r="F477" s="19">
        <v>5870100</v>
      </c>
      <c r="G477" s="19">
        <v>69.603947000000005</v>
      </c>
      <c r="H477" s="38">
        <f t="shared" si="23"/>
        <v>-5.5183258639970208E-3</v>
      </c>
      <c r="I477" s="30">
        <f t="shared" si="21"/>
        <v>5.5183258639970208E-3</v>
      </c>
      <c r="S477" s="38">
        <v>2023.030029</v>
      </c>
      <c r="T477" s="30">
        <f t="shared" si="22"/>
        <v>-2.5818856981186258E-3</v>
      </c>
      <c r="U477" s="38"/>
      <c r="V477" s="38"/>
      <c r="W477" s="38"/>
      <c r="X477" s="38"/>
    </row>
    <row r="478" spans="1:24">
      <c r="A478" s="20">
        <v>41571</v>
      </c>
      <c r="B478" s="19">
        <v>76.029999000000004</v>
      </c>
      <c r="C478" s="19">
        <v>76.510002</v>
      </c>
      <c r="D478" s="19">
        <v>75.819999999999993</v>
      </c>
      <c r="E478" s="19">
        <v>76.419998000000007</v>
      </c>
      <c r="F478" s="19">
        <v>5864300</v>
      </c>
      <c r="G478" s="19">
        <v>70.080809000000002</v>
      </c>
      <c r="H478" s="38">
        <f t="shared" si="23"/>
        <v>6.8277150087261698E-3</v>
      </c>
      <c r="I478" s="30">
        <f t="shared" si="21"/>
        <v>-6.8277150087261698E-3</v>
      </c>
      <c r="S478" s="38">
        <v>2028.26001</v>
      </c>
      <c r="T478" s="30">
        <f t="shared" si="22"/>
        <v>-8.1266169265894958E-3</v>
      </c>
      <c r="U478" s="38"/>
      <c r="V478" s="38"/>
      <c r="W478" s="38"/>
      <c r="X478" s="38"/>
    </row>
    <row r="479" spans="1:24">
      <c r="A479" s="20">
        <v>41572</v>
      </c>
      <c r="B479" s="19">
        <v>76.370002999999997</v>
      </c>
      <c r="C479" s="19">
        <v>76.760002</v>
      </c>
      <c r="D479" s="19">
        <v>75.779999000000004</v>
      </c>
      <c r="E479" s="19">
        <v>76.080001999999993</v>
      </c>
      <c r="F479" s="19">
        <v>6458800</v>
      </c>
      <c r="G479" s="19">
        <v>69.769015999999993</v>
      </c>
      <c r="H479" s="38">
        <f t="shared" si="23"/>
        <v>-4.4589761424590705E-3</v>
      </c>
      <c r="I479" s="30">
        <f t="shared" si="21"/>
        <v>4.4589761424590705E-3</v>
      </c>
      <c r="S479" s="38">
        <v>2044.8100589999999</v>
      </c>
      <c r="T479" s="30">
        <f t="shared" si="22"/>
        <v>-8.4393221529863015E-3</v>
      </c>
      <c r="U479" s="38"/>
      <c r="V479" s="38"/>
      <c r="W479" s="38"/>
      <c r="X479" s="38"/>
    </row>
    <row r="480" spans="1:24">
      <c r="A480" s="20">
        <v>41575</v>
      </c>
      <c r="B480" s="19">
        <v>76.160004000000001</v>
      </c>
      <c r="C480" s="19">
        <v>77.209998999999996</v>
      </c>
      <c r="D480" s="19">
        <v>76.050003000000004</v>
      </c>
      <c r="E480" s="19">
        <v>77.139999000000003</v>
      </c>
      <c r="F480" s="19">
        <v>7032400</v>
      </c>
      <c r="G480" s="19">
        <v>70.741084999999998</v>
      </c>
      <c r="H480" s="38">
        <f t="shared" si="23"/>
        <v>1.3836507147833941E-2</v>
      </c>
      <c r="I480" s="30">
        <f t="shared" si="21"/>
        <v>-1.3836507147833941E-2</v>
      </c>
      <c r="S480" s="38">
        <v>2062.139893</v>
      </c>
      <c r="T480" s="30">
        <f t="shared" si="22"/>
        <v>1.773016853612145E-2</v>
      </c>
      <c r="U480" s="38"/>
      <c r="V480" s="38"/>
      <c r="W480" s="38"/>
      <c r="X480" s="38"/>
    </row>
    <row r="481" spans="1:24">
      <c r="A481" s="20">
        <v>41576</v>
      </c>
      <c r="B481" s="19">
        <v>77.25</v>
      </c>
      <c r="C481" s="19">
        <v>77.629997000000003</v>
      </c>
      <c r="D481" s="19">
        <v>76.75</v>
      </c>
      <c r="E481" s="19">
        <v>77.059997999999993</v>
      </c>
      <c r="F481" s="19">
        <v>7437600</v>
      </c>
      <c r="G481" s="19">
        <v>70.667719000000005</v>
      </c>
      <c r="H481" s="38">
        <f t="shared" si="23"/>
        <v>-1.0376441141923471E-3</v>
      </c>
      <c r="I481" s="30">
        <f t="shared" si="21"/>
        <v>1.0376441141923471E-3</v>
      </c>
      <c r="S481" s="38">
        <v>2025.900024</v>
      </c>
      <c r="T481" s="30">
        <f t="shared" si="22"/>
        <v>1.1562735816043841E-2</v>
      </c>
      <c r="U481" s="38"/>
      <c r="V481" s="38"/>
      <c r="W481" s="38"/>
      <c r="X481" s="38"/>
    </row>
    <row r="482" spans="1:24">
      <c r="A482" s="20">
        <v>41577</v>
      </c>
      <c r="B482" s="19">
        <v>77.269997000000004</v>
      </c>
      <c r="C482" s="19">
        <v>77.529999000000004</v>
      </c>
      <c r="D482" s="19">
        <v>76.559997999999993</v>
      </c>
      <c r="E482" s="19">
        <v>76.910004000000001</v>
      </c>
      <c r="F482" s="19">
        <v>4646000</v>
      </c>
      <c r="G482" s="19">
        <v>70.530168000000003</v>
      </c>
      <c r="H482" s="38">
        <f t="shared" si="23"/>
        <v>-1.9483442200871105E-3</v>
      </c>
      <c r="I482" s="30">
        <f t="shared" si="21"/>
        <v>1.9483442200871105E-3</v>
      </c>
      <c r="S482" s="38">
        <v>2002.6099850000001</v>
      </c>
      <c r="T482" s="30">
        <f t="shared" si="22"/>
        <v>-8.9332548391871259E-3</v>
      </c>
      <c r="U482" s="38"/>
      <c r="V482" s="38"/>
      <c r="W482" s="38"/>
      <c r="X482" s="38"/>
    </row>
    <row r="483" spans="1:24">
      <c r="A483" s="20">
        <v>41578</v>
      </c>
      <c r="B483" s="19">
        <v>76.879997000000003</v>
      </c>
      <c r="C483" s="19">
        <v>77.150002000000001</v>
      </c>
      <c r="D483" s="19">
        <v>76.599997999999999</v>
      </c>
      <c r="E483" s="19">
        <v>76.75</v>
      </c>
      <c r="F483" s="19">
        <v>4612400</v>
      </c>
      <c r="G483" s="19">
        <v>70.383437000000001</v>
      </c>
      <c r="H483" s="38">
        <f t="shared" si="23"/>
        <v>-2.0825675850404813E-3</v>
      </c>
      <c r="I483" s="30">
        <f t="shared" si="21"/>
        <v>2.0825675850404813E-3</v>
      </c>
      <c r="S483" s="38">
        <v>2020.579956</v>
      </c>
      <c r="T483" s="30">
        <f t="shared" si="22"/>
        <v>-1.8447213476145048E-2</v>
      </c>
      <c r="U483" s="38"/>
      <c r="V483" s="38"/>
      <c r="W483" s="38"/>
      <c r="X483" s="38"/>
    </row>
    <row r="484" spans="1:24">
      <c r="A484" s="20">
        <v>41579</v>
      </c>
      <c r="B484" s="19">
        <v>76.970000999999996</v>
      </c>
      <c r="C484" s="19">
        <v>77.400002000000001</v>
      </c>
      <c r="D484" s="19">
        <v>76.589995999999999</v>
      </c>
      <c r="E484" s="19">
        <v>77.069999999999993</v>
      </c>
      <c r="F484" s="19">
        <v>5116100</v>
      </c>
      <c r="G484" s="19">
        <v>70.676891999999995</v>
      </c>
      <c r="H484" s="38">
        <f t="shared" si="23"/>
        <v>4.1607080520162515E-3</v>
      </c>
      <c r="I484" s="30">
        <f t="shared" si="21"/>
        <v>-4.1607080520162515E-3</v>
      </c>
      <c r="S484" s="38">
        <v>2058.1999510000001</v>
      </c>
      <c r="T484" s="30">
        <f t="shared" si="22"/>
        <v>-3.4002138968464108E-4</v>
      </c>
      <c r="U484" s="38"/>
      <c r="V484" s="38"/>
      <c r="W484" s="38"/>
      <c r="X484" s="38"/>
    </row>
    <row r="485" spans="1:24">
      <c r="A485" s="20">
        <v>41582</v>
      </c>
      <c r="B485" s="19">
        <v>77.220000999999996</v>
      </c>
      <c r="C485" s="19">
        <v>77.650002000000001</v>
      </c>
      <c r="D485" s="19">
        <v>77.199996999999996</v>
      </c>
      <c r="E485" s="19">
        <v>77.330001999999993</v>
      </c>
      <c r="F485" s="19">
        <v>4704100</v>
      </c>
      <c r="G485" s="19">
        <v>70.915325999999993</v>
      </c>
      <c r="H485" s="38">
        <f t="shared" si="23"/>
        <v>3.3679001394659727E-3</v>
      </c>
      <c r="I485" s="30">
        <f t="shared" si="21"/>
        <v>-3.3679001394659727E-3</v>
      </c>
      <c r="S485" s="38">
        <v>2058.8999020000001</v>
      </c>
      <c r="T485" s="30">
        <f t="shared" si="22"/>
        <v>-1.0364383893445015E-2</v>
      </c>
      <c r="U485" s="38"/>
      <c r="V485" s="38"/>
      <c r="W485" s="38"/>
      <c r="X485" s="38"/>
    </row>
    <row r="486" spans="1:24">
      <c r="A486" s="20">
        <v>41583</v>
      </c>
      <c r="B486" s="19">
        <v>76.809997999999993</v>
      </c>
      <c r="C486" s="19">
        <v>77.610000999999997</v>
      </c>
      <c r="D486" s="19">
        <v>76.720000999999996</v>
      </c>
      <c r="E486" s="19">
        <v>77.419998000000007</v>
      </c>
      <c r="F486" s="19">
        <v>5085500</v>
      </c>
      <c r="G486" s="19">
        <v>70.997856999999996</v>
      </c>
      <c r="H486" s="38">
        <f t="shared" si="23"/>
        <v>1.1631196983909473E-3</v>
      </c>
      <c r="I486" s="30">
        <f t="shared" si="21"/>
        <v>-1.1631196983909473E-3</v>
      </c>
      <c r="S486" s="38">
        <v>2080.3500979999999</v>
      </c>
      <c r="T486" s="30">
        <f t="shared" si="22"/>
        <v>-4.9005926973648417E-3</v>
      </c>
      <c r="U486" s="38"/>
      <c r="V486" s="38"/>
      <c r="W486" s="38"/>
      <c r="X486" s="38"/>
    </row>
    <row r="487" spans="1:24">
      <c r="A487" s="20">
        <v>41584</v>
      </c>
      <c r="B487" s="19">
        <v>77.639999000000003</v>
      </c>
      <c r="C487" s="19">
        <v>78.279999000000004</v>
      </c>
      <c r="D487" s="19">
        <v>77.300003000000004</v>
      </c>
      <c r="E487" s="19">
        <v>78.160004000000001</v>
      </c>
      <c r="F487" s="19">
        <v>4829200</v>
      </c>
      <c r="G487" s="19">
        <v>71.676478000000003</v>
      </c>
      <c r="H487" s="38">
        <f t="shared" si="23"/>
        <v>9.5129389276614237E-3</v>
      </c>
      <c r="I487" s="30">
        <f t="shared" si="21"/>
        <v>-9.5129389276614237E-3</v>
      </c>
      <c r="S487" s="38">
        <v>2090.570068</v>
      </c>
      <c r="T487" s="30">
        <f t="shared" si="22"/>
        <v>8.6140303177227714E-4</v>
      </c>
      <c r="U487" s="38"/>
      <c r="V487" s="38"/>
      <c r="W487" s="38"/>
      <c r="X487" s="38"/>
    </row>
    <row r="488" spans="1:24">
      <c r="A488" s="20">
        <v>41585</v>
      </c>
      <c r="B488" s="19">
        <v>78.190002000000007</v>
      </c>
      <c r="C488" s="19">
        <v>78.220000999999996</v>
      </c>
      <c r="D488" s="19">
        <v>77.239998</v>
      </c>
      <c r="E488" s="19">
        <v>77.510002</v>
      </c>
      <c r="F488" s="19">
        <v>8347600</v>
      </c>
      <c r="G488" s="19">
        <v>71.080394999999996</v>
      </c>
      <c r="H488" s="38">
        <f t="shared" si="23"/>
        <v>-8.3510720251170779E-3</v>
      </c>
      <c r="I488" s="30">
        <f t="shared" si="21"/>
        <v>8.3510720251170779E-3</v>
      </c>
      <c r="S488" s="38">
        <v>2088.7700199999999</v>
      </c>
      <c r="T488" s="30">
        <f t="shared" si="22"/>
        <v>3.3041101164722553E-3</v>
      </c>
      <c r="U488" s="38"/>
      <c r="V488" s="38"/>
      <c r="W488" s="38"/>
      <c r="X488" s="38"/>
    </row>
    <row r="489" spans="1:24">
      <c r="A489" s="20">
        <v>41586</v>
      </c>
      <c r="B489" s="19">
        <v>77.489998</v>
      </c>
      <c r="C489" s="19">
        <v>77.959998999999996</v>
      </c>
      <c r="D489" s="19">
        <v>76.790001000000004</v>
      </c>
      <c r="E489" s="19">
        <v>77.959998999999996</v>
      </c>
      <c r="F489" s="19">
        <v>5793800</v>
      </c>
      <c r="G489" s="19">
        <v>71.493064000000004</v>
      </c>
      <c r="H489" s="38">
        <f t="shared" si="23"/>
        <v>5.7888776117231379E-3</v>
      </c>
      <c r="I489" s="30">
        <f t="shared" si="21"/>
        <v>-5.7888776117231379E-3</v>
      </c>
      <c r="S489" s="38">
        <v>2081.8798830000001</v>
      </c>
      <c r="T489" s="30">
        <f t="shared" si="22"/>
        <v>-1.3930621104517706E-4</v>
      </c>
      <c r="U489" s="38"/>
      <c r="V489" s="38"/>
      <c r="W489" s="38"/>
      <c r="X489" s="38"/>
    </row>
    <row r="490" spans="1:24">
      <c r="A490" s="20">
        <v>41589</v>
      </c>
      <c r="B490" s="19">
        <v>77.860000999999997</v>
      </c>
      <c r="C490" s="19">
        <v>79.069999999999993</v>
      </c>
      <c r="D490" s="19">
        <v>77.790001000000004</v>
      </c>
      <c r="E490" s="19">
        <v>79.010002</v>
      </c>
      <c r="F490" s="19">
        <v>7450500</v>
      </c>
      <c r="G490" s="19">
        <v>72.455967000000001</v>
      </c>
      <c r="H490" s="38">
        <f t="shared" si="23"/>
        <v>1.3378587622247124E-2</v>
      </c>
      <c r="I490" s="30">
        <f t="shared" si="21"/>
        <v>-1.3378587622247124E-2</v>
      </c>
      <c r="S490" s="38">
        <v>2082.169922</v>
      </c>
      <c r="T490" s="30">
        <f t="shared" si="22"/>
        <v>1.7448387198071571E-3</v>
      </c>
      <c r="U490" s="38"/>
      <c r="V490" s="38"/>
      <c r="W490" s="38"/>
      <c r="X490" s="38"/>
    </row>
    <row r="491" spans="1:24">
      <c r="A491" s="20">
        <v>41590</v>
      </c>
      <c r="B491" s="19">
        <v>78.849997999999999</v>
      </c>
      <c r="C491" s="19">
        <v>78.970000999999996</v>
      </c>
      <c r="D491" s="19">
        <v>78.25</v>
      </c>
      <c r="E491" s="19">
        <v>78.709998999999996</v>
      </c>
      <c r="F491" s="19">
        <v>5266100</v>
      </c>
      <c r="G491" s="19">
        <v>72.180850000000007</v>
      </c>
      <c r="H491" s="38">
        <f t="shared" si="23"/>
        <v>-3.8042503631474248E-3</v>
      </c>
      <c r="I491" s="30">
        <f t="shared" si="21"/>
        <v>3.8042503631474248E-3</v>
      </c>
      <c r="S491" s="38">
        <v>2078.540039</v>
      </c>
      <c r="T491" s="30">
        <f t="shared" si="22"/>
        <v>3.8032226158686553E-3</v>
      </c>
      <c r="U491" s="38"/>
      <c r="V491" s="38"/>
      <c r="W491" s="38"/>
      <c r="X491" s="38"/>
    </row>
    <row r="492" spans="1:24">
      <c r="A492" s="20">
        <v>41591</v>
      </c>
      <c r="B492" s="19">
        <v>78.419998000000007</v>
      </c>
      <c r="C492" s="19">
        <v>78.989998</v>
      </c>
      <c r="D492" s="19">
        <v>78.349997999999999</v>
      </c>
      <c r="E492" s="19">
        <v>78.900002000000001</v>
      </c>
      <c r="F492" s="19">
        <v>8286700</v>
      </c>
      <c r="G492" s="19">
        <v>72.355091999999999</v>
      </c>
      <c r="H492" s="38">
        <f t="shared" si="23"/>
        <v>2.4110554371099013E-3</v>
      </c>
      <c r="I492" s="30">
        <f t="shared" si="21"/>
        <v>-2.4110554371099013E-3</v>
      </c>
      <c r="S492" s="38">
        <v>2070.6499020000001</v>
      </c>
      <c r="T492" s="30">
        <f t="shared" si="22"/>
        <v>4.5596380288210562E-3</v>
      </c>
      <c r="U492" s="38"/>
      <c r="V492" s="38"/>
      <c r="W492" s="38"/>
      <c r="X492" s="38"/>
    </row>
    <row r="493" spans="1:24">
      <c r="A493" s="20">
        <v>41592</v>
      </c>
      <c r="B493" s="19">
        <v>77.75</v>
      </c>
      <c r="C493" s="19">
        <v>79.529999000000004</v>
      </c>
      <c r="D493" s="19">
        <v>77.680000000000007</v>
      </c>
      <c r="E493" s="19">
        <v>79.080001999999993</v>
      </c>
      <c r="F493" s="19">
        <v>9302100</v>
      </c>
      <c r="G493" s="19">
        <v>72.520160000000004</v>
      </c>
      <c r="H493" s="38">
        <f t="shared" si="23"/>
        <v>2.2787614744551273E-3</v>
      </c>
      <c r="I493" s="30">
        <f t="shared" si="21"/>
        <v>-2.2787614744551273E-3</v>
      </c>
      <c r="S493" s="38">
        <v>2061.2299800000001</v>
      </c>
      <c r="T493" s="30">
        <f t="shared" si="22"/>
        <v>2.3731374483640814E-2</v>
      </c>
      <c r="U493" s="38"/>
      <c r="V493" s="38"/>
      <c r="W493" s="38"/>
      <c r="X493" s="38"/>
    </row>
    <row r="494" spans="1:24">
      <c r="A494" s="20">
        <v>41593</v>
      </c>
      <c r="B494" s="19">
        <v>78.930000000000007</v>
      </c>
      <c r="C494" s="19">
        <v>79.290001000000004</v>
      </c>
      <c r="D494" s="19">
        <v>78.75</v>
      </c>
      <c r="E494" s="19">
        <v>79.220000999999996</v>
      </c>
      <c r="F494" s="19">
        <v>5911100</v>
      </c>
      <c r="G494" s="19">
        <v>72.648546999999994</v>
      </c>
      <c r="H494" s="38">
        <f t="shared" si="23"/>
        <v>1.7687976441520049E-3</v>
      </c>
      <c r="I494" s="30">
        <f t="shared" si="21"/>
        <v>-1.7687976441520049E-3</v>
      </c>
      <c r="S494" s="38">
        <v>2012.8900149999999</v>
      </c>
      <c r="T494" s="30">
        <f t="shared" si="22"/>
        <v>2.0148073536758092E-2</v>
      </c>
      <c r="U494" s="38"/>
      <c r="V494" s="38"/>
      <c r="W494" s="38"/>
      <c r="X494" s="38"/>
    </row>
    <row r="495" spans="1:24">
      <c r="A495" s="20">
        <v>41596</v>
      </c>
      <c r="B495" s="19">
        <v>79.230002999999996</v>
      </c>
      <c r="C495" s="19">
        <v>79.319999999999993</v>
      </c>
      <c r="D495" s="19">
        <v>78.910004000000001</v>
      </c>
      <c r="E495" s="19">
        <v>79.220000999999996</v>
      </c>
      <c r="F495" s="19">
        <v>5962700</v>
      </c>
      <c r="G495" s="19">
        <v>72.648546999999994</v>
      </c>
      <c r="H495" s="38">
        <f t="shared" si="23"/>
        <v>0</v>
      </c>
      <c r="I495" s="30">
        <f t="shared" si="21"/>
        <v>0</v>
      </c>
      <c r="S495" s="38">
        <v>1972.73999</v>
      </c>
      <c r="T495" s="30">
        <f t="shared" si="22"/>
        <v>-8.5252600430867614E-3</v>
      </c>
      <c r="U495" s="38"/>
      <c r="V495" s="38"/>
      <c r="W495" s="38"/>
      <c r="X495" s="38"/>
    </row>
    <row r="496" spans="1:24">
      <c r="A496" s="20">
        <v>41597</v>
      </c>
      <c r="B496" s="19">
        <v>79.300003000000004</v>
      </c>
      <c r="C496" s="19">
        <v>79.349997999999999</v>
      </c>
      <c r="D496" s="19">
        <v>78.879997000000003</v>
      </c>
      <c r="E496" s="19">
        <v>79.25</v>
      </c>
      <c r="F496" s="19">
        <v>4455000</v>
      </c>
      <c r="G496" s="19">
        <v>72.676057</v>
      </c>
      <c r="H496" s="38">
        <f t="shared" si="23"/>
        <v>3.7860072653098309E-4</v>
      </c>
      <c r="I496" s="30">
        <f t="shared" si="21"/>
        <v>-3.7860072653098309E-4</v>
      </c>
      <c r="S496" s="38">
        <v>1989.630005</v>
      </c>
      <c r="T496" s="30">
        <f t="shared" si="22"/>
        <v>-6.3627861855108849E-3</v>
      </c>
      <c r="U496" s="38"/>
      <c r="V496" s="38"/>
      <c r="W496" s="38"/>
      <c r="X496" s="38"/>
    </row>
    <row r="497" spans="1:24">
      <c r="A497" s="20">
        <v>41598</v>
      </c>
      <c r="B497" s="19">
        <v>79.309997999999993</v>
      </c>
      <c r="C497" s="19">
        <v>79.389999000000003</v>
      </c>
      <c r="D497" s="19">
        <v>78.489998</v>
      </c>
      <c r="E497" s="19">
        <v>78.900002000000001</v>
      </c>
      <c r="F497" s="19">
        <v>4511300</v>
      </c>
      <c r="G497" s="19">
        <v>72.355091999999999</v>
      </c>
      <c r="H497" s="38">
        <f t="shared" si="23"/>
        <v>-4.4261598451381494E-3</v>
      </c>
      <c r="I497" s="30">
        <f t="shared" si="21"/>
        <v>4.4261598451381494E-3</v>
      </c>
      <c r="S497" s="38">
        <v>2002.329956</v>
      </c>
      <c r="T497" s="30">
        <f t="shared" si="22"/>
        <v>-1.6346465792101281E-2</v>
      </c>
      <c r="U497" s="38"/>
      <c r="V497" s="38"/>
      <c r="W497" s="38"/>
      <c r="X497" s="38"/>
    </row>
    <row r="498" spans="1:24">
      <c r="A498" s="20">
        <v>41599</v>
      </c>
      <c r="B498" s="19">
        <v>78.739998</v>
      </c>
      <c r="C498" s="19">
        <v>79.199996999999996</v>
      </c>
      <c r="D498" s="19">
        <v>78.550003000000004</v>
      </c>
      <c r="E498" s="19">
        <v>78.860000999999997</v>
      </c>
      <c r="F498" s="19">
        <v>3841000</v>
      </c>
      <c r="G498" s="19">
        <v>72.318409000000003</v>
      </c>
      <c r="H498" s="38">
        <f t="shared" si="23"/>
        <v>-5.0711430265493261E-4</v>
      </c>
      <c r="I498" s="30">
        <f t="shared" si="21"/>
        <v>5.0711430265493261E-4</v>
      </c>
      <c r="S498" s="38">
        <v>2035.329956</v>
      </c>
      <c r="T498" s="30">
        <f t="shared" si="22"/>
        <v>4.5254337712382214E-3</v>
      </c>
      <c r="U498" s="38"/>
      <c r="V498" s="38"/>
      <c r="W498" s="38"/>
      <c r="X498" s="38"/>
    </row>
    <row r="499" spans="1:24">
      <c r="A499" s="20">
        <v>41600</v>
      </c>
      <c r="B499" s="19">
        <v>78.870002999999997</v>
      </c>
      <c r="C499" s="19">
        <v>79.870002999999997</v>
      </c>
      <c r="D499" s="19">
        <v>78.75</v>
      </c>
      <c r="E499" s="19">
        <v>79.809997999999993</v>
      </c>
      <c r="F499" s="19">
        <v>4812100</v>
      </c>
      <c r="G499" s="19">
        <v>73.189601999999994</v>
      </c>
      <c r="H499" s="38">
        <f t="shared" si="23"/>
        <v>1.1974645301970593E-2</v>
      </c>
      <c r="I499" s="30">
        <f t="shared" si="21"/>
        <v>-1.1974645301970593E-2</v>
      </c>
      <c r="S499" s="38">
        <v>2026.1400149999999</v>
      </c>
      <c r="T499" s="30">
        <f t="shared" si="22"/>
        <v>-1.6486120835066051E-2</v>
      </c>
      <c r="U499" s="38"/>
      <c r="V499" s="38"/>
      <c r="W499" s="38"/>
      <c r="X499" s="38"/>
    </row>
    <row r="500" spans="1:24">
      <c r="A500" s="20">
        <v>41603</v>
      </c>
      <c r="B500" s="19">
        <v>80.059997999999993</v>
      </c>
      <c r="C500" s="19">
        <v>80.569999999999993</v>
      </c>
      <c r="D500" s="19">
        <v>79.910004000000001</v>
      </c>
      <c r="E500" s="19">
        <v>80.430000000000007</v>
      </c>
      <c r="F500" s="19">
        <v>5670400</v>
      </c>
      <c r="G500" s="19">
        <v>73.758173999999997</v>
      </c>
      <c r="H500" s="38">
        <f t="shared" si="23"/>
        <v>7.7384612796139191E-3</v>
      </c>
      <c r="I500" s="30">
        <f t="shared" si="21"/>
        <v>-7.7384612796139191E-3</v>
      </c>
      <c r="S500" s="38">
        <v>2059.820068</v>
      </c>
      <c r="T500" s="30">
        <f t="shared" si="22"/>
        <v>-2.3785219748231713E-4</v>
      </c>
      <c r="U500" s="38"/>
      <c r="V500" s="38"/>
      <c r="W500" s="38"/>
      <c r="X500" s="38"/>
    </row>
    <row r="501" spans="1:24">
      <c r="A501" s="20">
        <v>41604</v>
      </c>
      <c r="B501" s="19">
        <v>80.440002000000007</v>
      </c>
      <c r="C501" s="19">
        <v>80.680000000000007</v>
      </c>
      <c r="D501" s="19">
        <v>80.110000999999997</v>
      </c>
      <c r="E501" s="19">
        <v>80.680000000000007</v>
      </c>
      <c r="F501" s="19">
        <v>5537800</v>
      </c>
      <c r="G501" s="19">
        <v>73.987436000000002</v>
      </c>
      <c r="H501" s="38">
        <f t="shared" si="23"/>
        <v>3.1034720288762949E-3</v>
      </c>
      <c r="I501" s="30">
        <f t="shared" si="21"/>
        <v>-3.1034720288762949E-3</v>
      </c>
      <c r="S501" s="38">
        <v>2060.3100589999999</v>
      </c>
      <c r="T501" s="30">
        <f t="shared" si="22"/>
        <v>-7.2830218621909391E-3</v>
      </c>
      <c r="U501" s="38"/>
      <c r="V501" s="38"/>
      <c r="W501" s="38"/>
      <c r="X501" s="38"/>
    </row>
    <row r="502" spans="1:24">
      <c r="A502" s="20">
        <v>41605</v>
      </c>
      <c r="B502" s="19">
        <v>80.550003000000004</v>
      </c>
      <c r="C502" s="19">
        <v>81</v>
      </c>
      <c r="D502" s="19">
        <v>80.379997000000003</v>
      </c>
      <c r="E502" s="19">
        <v>80.930000000000007</v>
      </c>
      <c r="F502" s="19">
        <v>4813300</v>
      </c>
      <c r="G502" s="19">
        <v>74.216697999999994</v>
      </c>
      <c r="H502" s="38">
        <f t="shared" si="23"/>
        <v>3.093870281314135E-3</v>
      </c>
      <c r="I502" s="30">
        <f t="shared" si="21"/>
        <v>-3.093870281314135E-3</v>
      </c>
      <c r="S502" s="38">
        <v>2075.3701169999999</v>
      </c>
      <c r="T502" s="30">
        <f t="shared" si="22"/>
        <v>1.6638314482451343E-3</v>
      </c>
      <c r="U502" s="38"/>
      <c r="V502" s="38"/>
      <c r="W502" s="38"/>
      <c r="X502" s="38"/>
    </row>
    <row r="503" spans="1:24">
      <c r="A503" s="20">
        <v>41607</v>
      </c>
      <c r="B503" s="19">
        <v>81.169998000000007</v>
      </c>
      <c r="C503" s="19">
        <v>81.349997999999999</v>
      </c>
      <c r="D503" s="19">
        <v>80.819999999999993</v>
      </c>
      <c r="E503" s="19">
        <v>81.010002</v>
      </c>
      <c r="F503" s="19">
        <v>3447200</v>
      </c>
      <c r="G503" s="19">
        <v>74.290063000000004</v>
      </c>
      <c r="H503" s="38">
        <f t="shared" si="23"/>
        <v>9.8803590455184202E-4</v>
      </c>
      <c r="I503" s="30">
        <f t="shared" si="21"/>
        <v>-9.8803590455184202E-4</v>
      </c>
      <c r="S503" s="38">
        <v>2071.919922</v>
      </c>
      <c r="T503" s="30">
        <f t="shared" si="22"/>
        <v>-1.162571611194858E-3</v>
      </c>
      <c r="U503" s="38"/>
      <c r="V503" s="38"/>
      <c r="W503" s="38"/>
      <c r="X503" s="38"/>
    </row>
    <row r="504" spans="1:24">
      <c r="A504" s="20">
        <v>41610</v>
      </c>
      <c r="B504" s="19">
        <v>80.889999000000003</v>
      </c>
      <c r="C504" s="19">
        <v>81.279999000000004</v>
      </c>
      <c r="D504" s="19">
        <v>80.370002999999997</v>
      </c>
      <c r="E504" s="19">
        <v>81.110000999999997</v>
      </c>
      <c r="F504" s="19">
        <v>6178400</v>
      </c>
      <c r="G504" s="19">
        <v>74.381766999999996</v>
      </c>
      <c r="H504" s="38">
        <f t="shared" si="23"/>
        <v>1.2336434095170659E-3</v>
      </c>
      <c r="I504" s="30">
        <f t="shared" si="21"/>
        <v>-1.2336434095170659E-3</v>
      </c>
      <c r="S504" s="38">
        <v>2074.330078</v>
      </c>
      <c r="T504" s="30">
        <f t="shared" si="22"/>
        <v>3.7576736905965669E-3</v>
      </c>
      <c r="U504" s="38"/>
      <c r="V504" s="38"/>
      <c r="W504" s="38"/>
      <c r="X504" s="38"/>
    </row>
    <row r="505" spans="1:24">
      <c r="A505" s="20">
        <v>41611</v>
      </c>
      <c r="B505" s="19">
        <v>81.209998999999996</v>
      </c>
      <c r="C505" s="19">
        <v>81.330001999999993</v>
      </c>
      <c r="D505" s="19">
        <v>80.699996999999996</v>
      </c>
      <c r="E505" s="19">
        <v>81.209998999999996</v>
      </c>
      <c r="F505" s="19">
        <v>7506400</v>
      </c>
      <c r="G505" s="19">
        <v>74.473470000000006</v>
      </c>
      <c r="H505" s="38">
        <f t="shared" si="23"/>
        <v>1.232109980801992E-3</v>
      </c>
      <c r="I505" s="30">
        <f t="shared" si="21"/>
        <v>-1.232109980801992E-3</v>
      </c>
      <c r="S505" s="38">
        <v>2066.5500489999999</v>
      </c>
      <c r="T505" s="30">
        <f t="shared" si="22"/>
        <v>6.3641670398569801E-3</v>
      </c>
      <c r="U505" s="38"/>
      <c r="V505" s="38"/>
      <c r="W505" s="38"/>
      <c r="X505" s="38"/>
    </row>
    <row r="506" spans="1:24">
      <c r="A506" s="20">
        <v>41612</v>
      </c>
      <c r="B506" s="19">
        <v>80.639999000000003</v>
      </c>
      <c r="C506" s="19">
        <v>81.370002999999997</v>
      </c>
      <c r="D506" s="19">
        <v>79.910004000000001</v>
      </c>
      <c r="E506" s="19">
        <v>80.220000999999996</v>
      </c>
      <c r="F506" s="19">
        <v>7641200</v>
      </c>
      <c r="G506" s="19">
        <v>73.993834000000007</v>
      </c>
      <c r="H506" s="38">
        <f t="shared" si="23"/>
        <v>-6.4611891734914668E-3</v>
      </c>
      <c r="I506" s="30">
        <f t="shared" si="21"/>
        <v>6.4611891734914668E-3</v>
      </c>
      <c r="S506" s="38">
        <v>2053.4399410000001</v>
      </c>
      <c r="T506" s="30">
        <f t="shared" si="22"/>
        <v>-6.8527897391607124E-3</v>
      </c>
      <c r="U506" s="38"/>
      <c r="V506" s="38"/>
      <c r="W506" s="38"/>
      <c r="X506" s="38"/>
    </row>
    <row r="507" spans="1:24">
      <c r="A507" s="20">
        <v>41613</v>
      </c>
      <c r="B507" s="19">
        <v>79.720000999999996</v>
      </c>
      <c r="C507" s="19">
        <v>79.769997000000004</v>
      </c>
      <c r="D507" s="19">
        <v>78.870002999999997</v>
      </c>
      <c r="E507" s="19">
        <v>79.440002000000007</v>
      </c>
      <c r="F507" s="19">
        <v>6450000</v>
      </c>
      <c r="G507" s="19">
        <v>73.274373999999995</v>
      </c>
      <c r="H507" s="38">
        <f t="shared" si="23"/>
        <v>-9.7708220070493977E-3</v>
      </c>
      <c r="I507" s="30">
        <f t="shared" si="21"/>
        <v>9.7708220070493977E-3</v>
      </c>
      <c r="S507" s="38">
        <v>2067.5600589999999</v>
      </c>
      <c r="T507" s="30">
        <f t="shared" si="22"/>
        <v>-2.5456643802205699E-3</v>
      </c>
      <c r="U507" s="38"/>
      <c r="V507" s="38"/>
      <c r="W507" s="38"/>
      <c r="X507" s="38"/>
    </row>
    <row r="508" spans="1:24">
      <c r="A508" s="20">
        <v>41614</v>
      </c>
      <c r="B508" s="19">
        <v>79.709998999999996</v>
      </c>
      <c r="C508" s="19">
        <v>80.230002999999996</v>
      </c>
      <c r="D508" s="19">
        <v>79.639999000000003</v>
      </c>
      <c r="E508" s="19">
        <v>79.940002000000007</v>
      </c>
      <c r="F508" s="19">
        <v>5088100</v>
      </c>
      <c r="G508" s="19">
        <v>73.735567000000003</v>
      </c>
      <c r="H508" s="38">
        <f t="shared" si="23"/>
        <v>6.2743309718067807E-3</v>
      </c>
      <c r="I508" s="30">
        <f t="shared" si="21"/>
        <v>-6.2743309718067807E-3</v>
      </c>
      <c r="S508" s="38">
        <v>2072.830078</v>
      </c>
      <c r="T508" s="30">
        <f t="shared" si="22"/>
        <v>2.8020525549233778E-3</v>
      </c>
      <c r="U508" s="38"/>
      <c r="V508" s="38"/>
      <c r="W508" s="38"/>
      <c r="X508" s="38"/>
    </row>
    <row r="509" spans="1:24">
      <c r="A509" s="20">
        <v>41617</v>
      </c>
      <c r="B509" s="19">
        <v>80.239998</v>
      </c>
      <c r="C509" s="19">
        <v>80.430000000000007</v>
      </c>
      <c r="D509" s="19">
        <v>79.699996999999996</v>
      </c>
      <c r="E509" s="19">
        <v>79.949996999999996</v>
      </c>
      <c r="F509" s="19">
        <v>4491600</v>
      </c>
      <c r="G509" s="19">
        <v>73.744786000000005</v>
      </c>
      <c r="H509" s="38">
        <f t="shared" si="23"/>
        <v>1.2502004266306516E-4</v>
      </c>
      <c r="I509" s="30">
        <f t="shared" si="21"/>
        <v>-1.2502004266306516E-4</v>
      </c>
      <c r="S509" s="38">
        <v>2067.030029</v>
      </c>
      <c r="T509" s="30">
        <f t="shared" si="22"/>
        <v>-1.1506915591880367E-3</v>
      </c>
      <c r="U509" s="38"/>
      <c r="V509" s="38"/>
      <c r="W509" s="38"/>
      <c r="X509" s="38"/>
    </row>
    <row r="510" spans="1:24">
      <c r="A510" s="20">
        <v>41618</v>
      </c>
      <c r="B510" s="19">
        <v>79.720000999999996</v>
      </c>
      <c r="C510" s="19">
        <v>79.800003000000004</v>
      </c>
      <c r="D510" s="19">
        <v>79.050003000000004</v>
      </c>
      <c r="E510" s="19">
        <v>79.080001999999993</v>
      </c>
      <c r="F510" s="19">
        <v>6285700</v>
      </c>
      <c r="G510" s="19">
        <v>72.942313999999996</v>
      </c>
      <c r="H510" s="38">
        <f t="shared" si="23"/>
        <v>-1.0941384833048065E-2</v>
      </c>
      <c r="I510" s="30">
        <f t="shared" si="21"/>
        <v>1.0941384833048065E-2</v>
      </c>
      <c r="S510" s="38">
        <v>2069.4099120000001</v>
      </c>
      <c r="T510" s="30">
        <f t="shared" si="22"/>
        <v>2.8599297608858914E-3</v>
      </c>
      <c r="U510" s="38"/>
      <c r="V510" s="38"/>
      <c r="W510" s="38"/>
      <c r="X510" s="38"/>
    </row>
    <row r="511" spans="1:24">
      <c r="A511" s="20">
        <v>41619</v>
      </c>
      <c r="B511" s="19">
        <v>79.099997999999999</v>
      </c>
      <c r="C511" s="19">
        <v>79.720000999999996</v>
      </c>
      <c r="D511" s="19">
        <v>79.050003000000004</v>
      </c>
      <c r="E511" s="19">
        <v>79.089995999999999</v>
      </c>
      <c r="F511" s="19">
        <v>5998800</v>
      </c>
      <c r="G511" s="19">
        <v>72.951532999999998</v>
      </c>
      <c r="H511" s="38">
        <f t="shared" si="23"/>
        <v>1.2637955886209698E-4</v>
      </c>
      <c r="I511" s="30">
        <f t="shared" si="21"/>
        <v>-1.2637955886209698E-4</v>
      </c>
      <c r="S511" s="38">
        <v>2063.5</v>
      </c>
      <c r="T511" s="30">
        <f t="shared" si="22"/>
        <v>5.2232126037382535E-3</v>
      </c>
      <c r="U511" s="38"/>
      <c r="V511" s="38"/>
      <c r="W511" s="38"/>
      <c r="X511" s="38"/>
    </row>
    <row r="512" spans="1:24">
      <c r="A512" s="20">
        <v>41620</v>
      </c>
      <c r="B512" s="19">
        <v>79.110000999999997</v>
      </c>
      <c r="C512" s="19">
        <v>79.260002</v>
      </c>
      <c r="D512" s="19">
        <v>78.400002000000001</v>
      </c>
      <c r="E512" s="19">
        <v>78.5</v>
      </c>
      <c r="F512" s="19">
        <v>5691600</v>
      </c>
      <c r="G512" s="19">
        <v>72.407328000000007</v>
      </c>
      <c r="H512" s="38">
        <f t="shared" si="23"/>
        <v>-7.4877794020714594E-3</v>
      </c>
      <c r="I512" s="30">
        <f t="shared" si="21"/>
        <v>7.4877794020714594E-3</v>
      </c>
      <c r="S512" s="38">
        <v>2052.75</v>
      </c>
      <c r="T512" s="30">
        <f t="shared" si="22"/>
        <v>1.9651638682952766E-3</v>
      </c>
      <c r="U512" s="38"/>
      <c r="V512" s="38"/>
      <c r="W512" s="38"/>
      <c r="X512" s="38"/>
    </row>
    <row r="513" spans="1:24">
      <c r="A513" s="20">
        <v>41621</v>
      </c>
      <c r="B513" s="19">
        <v>78.730002999999996</v>
      </c>
      <c r="C513" s="19">
        <v>78.769997000000004</v>
      </c>
      <c r="D513" s="19">
        <v>77.930000000000007</v>
      </c>
      <c r="E513" s="19">
        <v>78.080001999999993</v>
      </c>
      <c r="F513" s="19">
        <v>4981200</v>
      </c>
      <c r="G513" s="19">
        <v>72.019927999999993</v>
      </c>
      <c r="H513" s="38">
        <f t="shared" si="23"/>
        <v>-5.364651241413978E-3</v>
      </c>
      <c r="I513" s="30">
        <f t="shared" si="21"/>
        <v>5.364651241413978E-3</v>
      </c>
      <c r="S513" s="38">
        <v>2048.719971</v>
      </c>
      <c r="T513" s="30">
        <f t="shared" si="22"/>
        <v>-1.5022868144790934E-3</v>
      </c>
      <c r="U513" s="38"/>
      <c r="V513" s="38"/>
      <c r="W513" s="38"/>
      <c r="X513" s="38"/>
    </row>
    <row r="514" spans="1:24">
      <c r="A514" s="20">
        <v>41624</v>
      </c>
      <c r="B514" s="19">
        <v>78.25</v>
      </c>
      <c r="C514" s="19">
        <v>78.5</v>
      </c>
      <c r="D514" s="19">
        <v>77.599997999999999</v>
      </c>
      <c r="E514" s="19">
        <v>77.739998</v>
      </c>
      <c r="F514" s="19">
        <v>6146900</v>
      </c>
      <c r="G514" s="19">
        <v>71.706312999999994</v>
      </c>
      <c r="H514" s="38">
        <f t="shared" si="23"/>
        <v>-4.3640673484972668E-3</v>
      </c>
      <c r="I514" s="30">
        <f t="shared" si="21"/>
        <v>4.3640673484972668E-3</v>
      </c>
      <c r="S514" s="38">
        <v>2051.8000489999999</v>
      </c>
      <c r="T514" s="30">
        <f t="shared" si="22"/>
        <v>5.1208495790618968E-3</v>
      </c>
      <c r="U514" s="38"/>
      <c r="V514" s="38"/>
      <c r="W514" s="38"/>
      <c r="X514" s="38"/>
    </row>
    <row r="515" spans="1:24">
      <c r="A515" s="20">
        <v>41625</v>
      </c>
      <c r="B515" s="19">
        <v>77.739998</v>
      </c>
      <c r="C515" s="19">
        <v>77.889999000000003</v>
      </c>
      <c r="D515" s="19">
        <v>77.220000999999996</v>
      </c>
      <c r="E515" s="19">
        <v>77.25</v>
      </c>
      <c r="F515" s="19">
        <v>5765400</v>
      </c>
      <c r="G515" s="19">
        <v>71.254345000000001</v>
      </c>
      <c r="H515" s="38">
        <f t="shared" si="23"/>
        <v>-6.3229914038869257E-3</v>
      </c>
      <c r="I515" s="30">
        <f t="shared" ref="I515:I578" si="24">-H515</f>
        <v>6.3229914038869257E-3</v>
      </c>
      <c r="S515" s="38">
        <v>2041.3199460000001</v>
      </c>
      <c r="T515" s="30">
        <f t="shared" ref="T515:T578" si="25">LN(S515/S516)</f>
        <v>7.3508877776274207E-4</v>
      </c>
      <c r="U515" s="38"/>
      <c r="V515" s="38"/>
      <c r="W515" s="38"/>
      <c r="X515" s="38"/>
    </row>
    <row r="516" spans="1:24">
      <c r="A516" s="20">
        <v>41626</v>
      </c>
      <c r="B516" s="19">
        <v>77.279999000000004</v>
      </c>
      <c r="C516" s="19">
        <v>77.980002999999996</v>
      </c>
      <c r="D516" s="19">
        <v>76.809997999999993</v>
      </c>
      <c r="E516" s="19">
        <v>77.940002000000007</v>
      </c>
      <c r="F516" s="19">
        <v>10633700</v>
      </c>
      <c r="G516" s="19">
        <v>71.890794</v>
      </c>
      <c r="H516" s="38">
        <f t="shared" ref="H516:H579" si="26">LN(G516/G515)</f>
        <v>8.8924178407934935E-3</v>
      </c>
      <c r="I516" s="30">
        <f t="shared" si="24"/>
        <v>-8.8924178407934935E-3</v>
      </c>
      <c r="S516" s="38">
        <v>2039.8199460000001</v>
      </c>
      <c r="T516" s="30">
        <f t="shared" si="25"/>
        <v>2.4024123365344922E-4</v>
      </c>
      <c r="U516" s="38"/>
      <c r="V516" s="38"/>
      <c r="W516" s="38"/>
      <c r="X516" s="38"/>
    </row>
    <row r="517" spans="1:24">
      <c r="A517" s="20">
        <v>41627</v>
      </c>
      <c r="B517" s="19">
        <v>77.669998000000007</v>
      </c>
      <c r="C517" s="19">
        <v>77.830001999999993</v>
      </c>
      <c r="D517" s="19">
        <v>77.199996999999996</v>
      </c>
      <c r="E517" s="19">
        <v>77.239998</v>
      </c>
      <c r="F517" s="19">
        <v>5955400</v>
      </c>
      <c r="G517" s="19">
        <v>71.24512</v>
      </c>
      <c r="H517" s="38">
        <f t="shared" si="26"/>
        <v>-9.021892011280926E-3</v>
      </c>
      <c r="I517" s="30">
        <f t="shared" si="24"/>
        <v>9.021892011280926E-3</v>
      </c>
      <c r="S517" s="38">
        <v>2039.329956</v>
      </c>
      <c r="T517" s="30">
        <f t="shared" si="25"/>
        <v>5.2970440158390175E-4</v>
      </c>
      <c r="U517" s="38"/>
      <c r="V517" s="38"/>
      <c r="W517" s="38"/>
      <c r="X517" s="38"/>
    </row>
    <row r="518" spans="1:24">
      <c r="A518" s="20">
        <v>41628</v>
      </c>
      <c r="B518" s="19">
        <v>77.279999000000004</v>
      </c>
      <c r="C518" s="19">
        <v>77.879997000000003</v>
      </c>
      <c r="D518" s="19">
        <v>77.25</v>
      </c>
      <c r="E518" s="19">
        <v>77.430000000000007</v>
      </c>
      <c r="F518" s="19">
        <v>9568800</v>
      </c>
      <c r="G518" s="19">
        <v>71.420375000000007</v>
      </c>
      <c r="H518" s="38">
        <f t="shared" si="26"/>
        <v>2.4568672075350479E-3</v>
      </c>
      <c r="I518" s="30">
        <f t="shared" si="24"/>
        <v>-2.4568672075350479E-3</v>
      </c>
      <c r="S518" s="38">
        <v>2038.25</v>
      </c>
      <c r="T518" s="30">
        <f t="shared" si="25"/>
        <v>-7.0136272063750277E-4</v>
      </c>
      <c r="U518" s="38"/>
      <c r="V518" s="38"/>
      <c r="W518" s="38"/>
      <c r="X518" s="38"/>
    </row>
    <row r="519" spans="1:24">
      <c r="A519" s="20">
        <v>41631</v>
      </c>
      <c r="B519" s="19">
        <v>77.730002999999996</v>
      </c>
      <c r="C519" s="19">
        <v>77.989998</v>
      </c>
      <c r="D519" s="19">
        <v>77.370002999999997</v>
      </c>
      <c r="E519" s="19">
        <v>77.870002999999997</v>
      </c>
      <c r="F519" s="19">
        <v>4491900</v>
      </c>
      <c r="G519" s="19">
        <v>71.826227000000003</v>
      </c>
      <c r="H519" s="38">
        <f t="shared" si="26"/>
        <v>5.6664951251485379E-3</v>
      </c>
      <c r="I519" s="30">
        <f t="shared" si="24"/>
        <v>-5.6664951251485379E-3</v>
      </c>
      <c r="S519" s="38">
        <v>2039.6800539999999</v>
      </c>
      <c r="T519" s="30">
        <f t="shared" si="25"/>
        <v>6.9645165701919096E-4</v>
      </c>
      <c r="U519" s="38"/>
      <c r="V519" s="38"/>
      <c r="W519" s="38"/>
      <c r="X519" s="38"/>
    </row>
    <row r="520" spans="1:24">
      <c r="A520" s="20">
        <v>41632</v>
      </c>
      <c r="B520" s="19">
        <v>77.949996999999996</v>
      </c>
      <c r="C520" s="19">
        <v>78.239998</v>
      </c>
      <c r="D520" s="19">
        <v>77.629997000000003</v>
      </c>
      <c r="E520" s="19">
        <v>78.010002</v>
      </c>
      <c r="F520" s="19">
        <v>2094900</v>
      </c>
      <c r="G520" s="19">
        <v>71.955360999999996</v>
      </c>
      <c r="H520" s="38">
        <f t="shared" si="26"/>
        <v>1.7962527263386025E-3</v>
      </c>
      <c r="I520" s="30">
        <f t="shared" si="24"/>
        <v>-1.7962527263386025E-3</v>
      </c>
      <c r="S520" s="38">
        <v>2038.26001</v>
      </c>
      <c r="T520" s="30">
        <f t="shared" si="25"/>
        <v>3.1153271076324886E-3</v>
      </c>
      <c r="U520" s="38"/>
      <c r="V520" s="38"/>
      <c r="W520" s="38"/>
      <c r="X520" s="38"/>
    </row>
    <row r="521" spans="1:24">
      <c r="A521" s="20">
        <v>41634</v>
      </c>
      <c r="B521" s="19">
        <v>78.059997999999993</v>
      </c>
      <c r="C521" s="19">
        <v>78.519997000000004</v>
      </c>
      <c r="D521" s="19">
        <v>77.970000999999996</v>
      </c>
      <c r="E521" s="19">
        <v>78.389999000000003</v>
      </c>
      <c r="F521" s="19">
        <v>2778200</v>
      </c>
      <c r="G521" s="19">
        <v>72.305864999999997</v>
      </c>
      <c r="H521" s="38">
        <f t="shared" si="26"/>
        <v>4.859305572512039E-3</v>
      </c>
      <c r="I521" s="30">
        <f t="shared" si="24"/>
        <v>-4.859305572512039E-3</v>
      </c>
      <c r="S521" s="38">
        <v>2031.920044</v>
      </c>
      <c r="T521" s="30">
        <f t="shared" si="25"/>
        <v>3.4952512292501896E-4</v>
      </c>
      <c r="U521" s="38"/>
      <c r="V521" s="38"/>
      <c r="W521" s="38"/>
      <c r="X521" s="38"/>
    </row>
    <row r="522" spans="1:24">
      <c r="A522" s="20">
        <v>41635</v>
      </c>
      <c r="B522" s="19">
        <v>78.599997999999999</v>
      </c>
      <c r="C522" s="19">
        <v>78.930000000000007</v>
      </c>
      <c r="D522" s="19">
        <v>78.300003000000004</v>
      </c>
      <c r="E522" s="19">
        <v>78.470000999999996</v>
      </c>
      <c r="F522" s="19">
        <v>3050000</v>
      </c>
      <c r="G522" s="19">
        <v>72.379658000000006</v>
      </c>
      <c r="H522" s="38">
        <f t="shared" si="26"/>
        <v>1.020046855668413E-3</v>
      </c>
      <c r="I522" s="30">
        <f t="shared" si="24"/>
        <v>-1.020046855668413E-3</v>
      </c>
      <c r="S522" s="38">
        <v>2031.209961</v>
      </c>
      <c r="T522" s="30">
        <f t="shared" si="25"/>
        <v>3.7684038179458044E-3</v>
      </c>
      <c r="U522" s="38"/>
      <c r="V522" s="38"/>
      <c r="W522" s="38"/>
      <c r="X522" s="38"/>
    </row>
    <row r="523" spans="1:24">
      <c r="A523" s="20">
        <v>41638</v>
      </c>
      <c r="B523" s="19">
        <v>78.610000999999997</v>
      </c>
      <c r="C523" s="19">
        <v>78.879997000000003</v>
      </c>
      <c r="D523" s="19">
        <v>78.430000000000007</v>
      </c>
      <c r="E523" s="19">
        <v>78.629997000000003</v>
      </c>
      <c r="F523" s="19">
        <v>3086500</v>
      </c>
      <c r="G523" s="19">
        <v>72.527236000000002</v>
      </c>
      <c r="H523" s="38">
        <f t="shared" si="26"/>
        <v>2.0368672179665362E-3</v>
      </c>
      <c r="I523" s="30">
        <f t="shared" si="24"/>
        <v>-2.0368672179665362E-3</v>
      </c>
      <c r="S523" s="38">
        <v>2023.5699460000001</v>
      </c>
      <c r="T523" s="30">
        <f t="shared" si="25"/>
        <v>5.6843107121705662E-3</v>
      </c>
      <c r="U523" s="38"/>
      <c r="V523" s="38"/>
      <c r="W523" s="38"/>
      <c r="X523" s="38"/>
    </row>
    <row r="524" spans="1:24">
      <c r="A524" s="20">
        <v>41639</v>
      </c>
      <c r="B524" s="19">
        <v>78.660004000000001</v>
      </c>
      <c r="C524" s="19">
        <v>78.870002999999997</v>
      </c>
      <c r="D524" s="19">
        <v>78.349997999999999</v>
      </c>
      <c r="E524" s="19">
        <v>78.690002000000007</v>
      </c>
      <c r="F524" s="19">
        <v>3859100</v>
      </c>
      <c r="G524" s="19">
        <v>72.582583999999997</v>
      </c>
      <c r="H524" s="38">
        <f t="shared" si="26"/>
        <v>7.6284296519770606E-4</v>
      </c>
      <c r="I524" s="30">
        <f t="shared" si="24"/>
        <v>-7.6284296519770606E-4</v>
      </c>
      <c r="S524" s="38">
        <v>2012.099976</v>
      </c>
      <c r="T524" s="30">
        <f t="shared" si="25"/>
        <v>-2.8338532482108702E-3</v>
      </c>
      <c r="U524" s="38"/>
      <c r="V524" s="38"/>
      <c r="W524" s="38"/>
      <c r="X524" s="38"/>
    </row>
    <row r="525" spans="1:24">
      <c r="A525" s="20">
        <v>41641</v>
      </c>
      <c r="B525" s="19">
        <v>78.720000999999996</v>
      </c>
      <c r="C525" s="19">
        <v>79.470000999999996</v>
      </c>
      <c r="D525" s="19">
        <v>78.5</v>
      </c>
      <c r="E525" s="19">
        <v>78.910004000000001</v>
      </c>
      <c r="F525" s="19">
        <v>6878000</v>
      </c>
      <c r="G525" s="19">
        <v>72.785510000000002</v>
      </c>
      <c r="H525" s="38">
        <f t="shared" si="26"/>
        <v>2.7918936848929298E-3</v>
      </c>
      <c r="I525" s="30">
        <f t="shared" si="24"/>
        <v>-2.7918936848929298E-3</v>
      </c>
      <c r="S525" s="38">
        <v>2017.8100589999999</v>
      </c>
      <c r="T525" s="30">
        <f t="shared" si="25"/>
        <v>-1.1892880023623562E-4</v>
      </c>
      <c r="U525" s="38"/>
      <c r="V525" s="38"/>
      <c r="W525" s="38"/>
      <c r="X525" s="38"/>
    </row>
    <row r="526" spans="1:24">
      <c r="A526" s="20">
        <v>41642</v>
      </c>
      <c r="B526" s="19">
        <v>78.809997999999993</v>
      </c>
      <c r="C526" s="19">
        <v>79.129997000000003</v>
      </c>
      <c r="D526" s="19">
        <v>78.519997000000004</v>
      </c>
      <c r="E526" s="19">
        <v>78.650002000000001</v>
      </c>
      <c r="F526" s="19">
        <v>4957400</v>
      </c>
      <c r="G526" s="19">
        <v>72.545687999999998</v>
      </c>
      <c r="H526" s="38">
        <f t="shared" si="26"/>
        <v>-3.3003542389453584E-3</v>
      </c>
      <c r="I526" s="30">
        <f t="shared" si="24"/>
        <v>3.3003542389453584E-3</v>
      </c>
      <c r="S526" s="38">
        <v>2018.0500489999999</v>
      </c>
      <c r="T526" s="30">
        <f t="shared" si="25"/>
        <v>1.166311452590388E-2</v>
      </c>
      <c r="U526" s="38"/>
      <c r="V526" s="38"/>
      <c r="W526" s="38"/>
      <c r="X526" s="38"/>
    </row>
    <row r="527" spans="1:24">
      <c r="A527" s="20">
        <v>41645</v>
      </c>
      <c r="B527" s="19">
        <v>78.860000999999997</v>
      </c>
      <c r="C527" s="19">
        <v>78.910004000000001</v>
      </c>
      <c r="D527" s="19">
        <v>77.790001000000004</v>
      </c>
      <c r="E527" s="19">
        <v>78.209998999999996</v>
      </c>
      <c r="F527" s="19">
        <v>7280200</v>
      </c>
      <c r="G527" s="19">
        <v>72.139835000000005</v>
      </c>
      <c r="H527" s="38">
        <f t="shared" si="26"/>
        <v>-5.610154437891559E-3</v>
      </c>
      <c r="I527" s="30">
        <f t="shared" si="24"/>
        <v>5.610154437891559E-3</v>
      </c>
      <c r="S527" s="38">
        <v>1994.650024</v>
      </c>
      <c r="T527" s="30">
        <f t="shared" si="25"/>
        <v>6.2107969535819749E-3</v>
      </c>
      <c r="U527" s="38"/>
      <c r="V527" s="38"/>
      <c r="W527" s="38"/>
      <c r="X527" s="38"/>
    </row>
    <row r="528" spans="1:24">
      <c r="A528" s="20">
        <v>41646</v>
      </c>
      <c r="B528" s="19">
        <v>78.169998000000007</v>
      </c>
      <c r="C528" s="19">
        <v>78.849997999999999</v>
      </c>
      <c r="D528" s="19">
        <v>77.919998000000007</v>
      </c>
      <c r="E528" s="19">
        <v>78.449996999999996</v>
      </c>
      <c r="F528" s="19">
        <v>5012300</v>
      </c>
      <c r="G528" s="19">
        <v>72.361205999999996</v>
      </c>
      <c r="H528" s="38">
        <f t="shared" si="26"/>
        <v>3.0639388013921093E-3</v>
      </c>
      <c r="I528" s="30">
        <f t="shared" si="24"/>
        <v>-3.0639388013921093E-3</v>
      </c>
      <c r="S528" s="38">
        <v>1982.3000489999999</v>
      </c>
      <c r="T528" s="30">
        <f t="shared" si="25"/>
        <v>-1.3863159905223388E-3</v>
      </c>
      <c r="U528" s="38"/>
      <c r="V528" s="38"/>
      <c r="W528" s="38"/>
      <c r="X528" s="38"/>
    </row>
    <row r="529" spans="1:24">
      <c r="A529" s="20">
        <v>41647</v>
      </c>
      <c r="B529" s="19">
        <v>78.5</v>
      </c>
      <c r="C529" s="19">
        <v>78.510002</v>
      </c>
      <c r="D529" s="19">
        <v>77.599997999999999</v>
      </c>
      <c r="E529" s="19">
        <v>77.830001999999993</v>
      </c>
      <c r="F529" s="19">
        <v>5955200</v>
      </c>
      <c r="G529" s="19">
        <v>71.789331000000004</v>
      </c>
      <c r="H529" s="38">
        <f t="shared" si="26"/>
        <v>-7.9344553565387221E-3</v>
      </c>
      <c r="I529" s="30">
        <f t="shared" si="24"/>
        <v>7.9344553565387221E-3</v>
      </c>
      <c r="S529" s="38">
        <v>1985.0500489999999</v>
      </c>
      <c r="T529" s="30">
        <f t="shared" si="25"/>
        <v>1.1868364593755272E-2</v>
      </c>
      <c r="U529" s="38"/>
      <c r="V529" s="38"/>
      <c r="W529" s="38"/>
      <c r="X529" s="38"/>
    </row>
    <row r="530" spans="1:24">
      <c r="A530" s="20">
        <v>41648</v>
      </c>
      <c r="B530" s="19">
        <v>78.389999000000003</v>
      </c>
      <c r="C530" s="19">
        <v>78.400002000000001</v>
      </c>
      <c r="D530" s="19">
        <v>77.489998</v>
      </c>
      <c r="E530" s="19">
        <v>78.089995999999999</v>
      </c>
      <c r="F530" s="19">
        <v>5916300</v>
      </c>
      <c r="G530" s="19">
        <v>72.029146999999995</v>
      </c>
      <c r="H530" s="38">
        <f t="shared" si="26"/>
        <v>3.3349848448804872E-3</v>
      </c>
      <c r="I530" s="30">
        <f t="shared" si="24"/>
        <v>-3.3349848448804872E-3</v>
      </c>
      <c r="S530" s="38">
        <v>1961.630005</v>
      </c>
      <c r="T530" s="30">
        <f t="shared" si="25"/>
        <v>-1.5026967912613247E-3</v>
      </c>
      <c r="U530" s="38"/>
      <c r="V530" s="38"/>
      <c r="W530" s="38"/>
      <c r="X530" s="38"/>
    </row>
    <row r="531" spans="1:24">
      <c r="A531" s="20">
        <v>41649</v>
      </c>
      <c r="B531" s="19">
        <v>78.309997999999993</v>
      </c>
      <c r="C531" s="19">
        <v>78.720000999999996</v>
      </c>
      <c r="D531" s="19">
        <v>77.540001000000004</v>
      </c>
      <c r="E531" s="19">
        <v>78.040001000000004</v>
      </c>
      <c r="F531" s="19">
        <v>5181300</v>
      </c>
      <c r="G531" s="19">
        <v>71.983030999999997</v>
      </c>
      <c r="H531" s="38">
        <f t="shared" si="26"/>
        <v>-6.4044585974228053E-4</v>
      </c>
      <c r="I531" s="30">
        <f t="shared" si="24"/>
        <v>6.4044585974228053E-4</v>
      </c>
      <c r="S531" s="38">
        <v>1964.579956</v>
      </c>
      <c r="T531" s="30">
        <f t="shared" si="25"/>
        <v>7.0286902960544542E-3</v>
      </c>
      <c r="U531" s="38"/>
      <c r="V531" s="38"/>
      <c r="W531" s="38"/>
      <c r="X531" s="38"/>
    </row>
    <row r="532" spans="1:24">
      <c r="A532" s="20">
        <v>41652</v>
      </c>
      <c r="B532" s="19">
        <v>77.599997999999999</v>
      </c>
      <c r="C532" s="19">
        <v>77.970000999999996</v>
      </c>
      <c r="D532" s="19">
        <v>77.239998</v>
      </c>
      <c r="E532" s="19">
        <v>77.489998</v>
      </c>
      <c r="F532" s="19">
        <v>6157900</v>
      </c>
      <c r="G532" s="19">
        <v>71.475716000000006</v>
      </c>
      <c r="H532" s="38">
        <f t="shared" si="26"/>
        <v>-7.0726550366398636E-3</v>
      </c>
      <c r="I532" s="30">
        <f t="shared" si="24"/>
        <v>7.0726550366398636E-3</v>
      </c>
      <c r="S532" s="38">
        <v>1950.8199460000001</v>
      </c>
      <c r="T532" s="30">
        <f t="shared" si="25"/>
        <v>1.2228305755854488E-2</v>
      </c>
      <c r="U532" s="38"/>
      <c r="V532" s="38"/>
      <c r="W532" s="38"/>
      <c r="X532" s="38"/>
    </row>
    <row r="533" spans="1:24">
      <c r="A533" s="20">
        <v>41653</v>
      </c>
      <c r="B533" s="19">
        <v>77.459998999999996</v>
      </c>
      <c r="C533" s="19">
        <v>78</v>
      </c>
      <c r="D533" s="19">
        <v>77.379997000000003</v>
      </c>
      <c r="E533" s="19">
        <v>77.959998999999996</v>
      </c>
      <c r="F533" s="19">
        <v>4088200</v>
      </c>
      <c r="G533" s="19">
        <v>71.909238999999999</v>
      </c>
      <c r="H533" s="38">
        <f t="shared" si="26"/>
        <v>6.0469987387870563E-3</v>
      </c>
      <c r="I533" s="30">
        <f t="shared" si="24"/>
        <v>-6.0469987387870563E-3</v>
      </c>
      <c r="S533" s="38">
        <v>1927.1099850000001</v>
      </c>
      <c r="T533" s="30">
        <f t="shared" si="25"/>
        <v>-7.3261006911145487E-3</v>
      </c>
      <c r="U533" s="38"/>
      <c r="V533" s="38"/>
      <c r="W533" s="38"/>
      <c r="X533" s="38"/>
    </row>
    <row r="534" spans="1:24">
      <c r="A534" s="20">
        <v>41654</v>
      </c>
      <c r="B534" s="19">
        <v>77.959998999999996</v>
      </c>
      <c r="C534" s="19">
        <v>78.099997999999999</v>
      </c>
      <c r="D534" s="19">
        <v>77.569999999999993</v>
      </c>
      <c r="E534" s="19">
        <v>77.660004000000001</v>
      </c>
      <c r="F534" s="19">
        <v>4992400</v>
      </c>
      <c r="G534" s="19">
        <v>71.632526999999996</v>
      </c>
      <c r="H534" s="38">
        <f t="shared" si="26"/>
        <v>-3.8554958669439147E-3</v>
      </c>
      <c r="I534" s="30">
        <f t="shared" si="24"/>
        <v>3.8554958669439147E-3</v>
      </c>
      <c r="S534" s="38">
        <v>1941.280029</v>
      </c>
      <c r="T534" s="30">
        <f t="shared" si="25"/>
        <v>1.9385370551728141E-2</v>
      </c>
      <c r="U534" s="38"/>
      <c r="V534" s="38"/>
      <c r="W534" s="38"/>
      <c r="X534" s="38"/>
    </row>
    <row r="535" spans="1:24">
      <c r="A535" s="20">
        <v>41655</v>
      </c>
      <c r="B535" s="19">
        <v>77.389999000000003</v>
      </c>
      <c r="C535" s="19">
        <v>77.470000999999996</v>
      </c>
      <c r="D535" s="19">
        <v>76.349997999999999</v>
      </c>
      <c r="E535" s="19">
        <v>76.760002</v>
      </c>
      <c r="F535" s="19">
        <v>7201500</v>
      </c>
      <c r="G535" s="19">
        <v>70.802378000000004</v>
      </c>
      <c r="H535" s="38">
        <f t="shared" si="26"/>
        <v>-1.1656670812430669E-2</v>
      </c>
      <c r="I535" s="30">
        <f t="shared" si="24"/>
        <v>1.1656670812430669E-2</v>
      </c>
      <c r="S535" s="38">
        <v>1904.01001</v>
      </c>
      <c r="T535" s="30">
        <f t="shared" si="25"/>
        <v>9.1011161201558465E-3</v>
      </c>
      <c r="U535" s="38"/>
      <c r="V535" s="38"/>
      <c r="W535" s="38"/>
      <c r="X535" s="38"/>
    </row>
    <row r="536" spans="1:24">
      <c r="A536" s="20">
        <v>41656</v>
      </c>
      <c r="B536" s="19">
        <v>76.730002999999996</v>
      </c>
      <c r="C536" s="19">
        <v>76.819999999999993</v>
      </c>
      <c r="D536" s="19">
        <v>76.029999000000004</v>
      </c>
      <c r="E536" s="19">
        <v>76.190002000000007</v>
      </c>
      <c r="F536" s="19">
        <v>11440700</v>
      </c>
      <c r="G536" s="19">
        <v>70.276617999999999</v>
      </c>
      <c r="H536" s="38">
        <f t="shared" si="26"/>
        <v>-7.4534473437604222E-3</v>
      </c>
      <c r="I536" s="30">
        <f t="shared" si="24"/>
        <v>7.4534473437604222E-3</v>
      </c>
      <c r="S536" s="38">
        <v>1886.76001</v>
      </c>
      <c r="T536" s="30">
        <f t="shared" si="25"/>
        <v>1.2801813375545616E-2</v>
      </c>
      <c r="U536" s="38"/>
      <c r="V536" s="38"/>
      <c r="W536" s="38"/>
      <c r="X536" s="38"/>
    </row>
    <row r="537" spans="1:24">
      <c r="A537" s="20">
        <v>41660</v>
      </c>
      <c r="B537" s="19">
        <v>76.25</v>
      </c>
      <c r="C537" s="19">
        <v>76.389999000000003</v>
      </c>
      <c r="D537" s="19">
        <v>74.860000999999997</v>
      </c>
      <c r="E537" s="19">
        <v>75.839995999999999</v>
      </c>
      <c r="F537" s="19">
        <v>8971100</v>
      </c>
      <c r="G537" s="19">
        <v>69.953777000000002</v>
      </c>
      <c r="H537" s="38">
        <f t="shared" si="26"/>
        <v>-4.6044449974887713E-3</v>
      </c>
      <c r="I537" s="30">
        <f t="shared" si="24"/>
        <v>4.6044449974887713E-3</v>
      </c>
      <c r="S537" s="38">
        <v>1862.76001</v>
      </c>
      <c r="T537" s="30">
        <f t="shared" si="25"/>
        <v>1.449674521026141E-4</v>
      </c>
      <c r="U537" s="38"/>
      <c r="V537" s="38"/>
      <c r="W537" s="38"/>
      <c r="X537" s="38"/>
    </row>
    <row r="538" spans="1:24">
      <c r="A538" s="20">
        <v>41661</v>
      </c>
      <c r="B538" s="19">
        <v>76.080001999999993</v>
      </c>
      <c r="C538" s="19">
        <v>76.080001999999993</v>
      </c>
      <c r="D538" s="19">
        <v>75.029999000000004</v>
      </c>
      <c r="E538" s="19">
        <v>75.349997999999999</v>
      </c>
      <c r="F538" s="19">
        <v>5853700</v>
      </c>
      <c r="G538" s="19">
        <v>69.501810000000006</v>
      </c>
      <c r="H538" s="38">
        <f t="shared" si="26"/>
        <v>-6.4818999678997527E-3</v>
      </c>
      <c r="I538" s="30">
        <f t="shared" si="24"/>
        <v>6.4818999678997527E-3</v>
      </c>
      <c r="S538" s="38">
        <v>1862.48999</v>
      </c>
      <c r="T538" s="30">
        <f t="shared" si="25"/>
        <v>-8.1333007603821214E-3</v>
      </c>
      <c r="U538" s="38"/>
      <c r="V538" s="38"/>
      <c r="W538" s="38"/>
      <c r="X538" s="38"/>
    </row>
    <row r="539" spans="1:24">
      <c r="A539" s="20">
        <v>41662</v>
      </c>
      <c r="B539" s="19">
        <v>74.839995999999999</v>
      </c>
      <c r="C539" s="19">
        <v>75.120002999999997</v>
      </c>
      <c r="D539" s="19">
        <v>74.470000999999996</v>
      </c>
      <c r="E539" s="19">
        <v>74.959998999999996</v>
      </c>
      <c r="F539" s="19">
        <v>6006300</v>
      </c>
      <c r="G539" s="19">
        <v>69.142080000000007</v>
      </c>
      <c r="H539" s="38">
        <f t="shared" si="26"/>
        <v>-5.1892774683653291E-3</v>
      </c>
      <c r="I539" s="30">
        <f t="shared" si="24"/>
        <v>5.1892774683653291E-3</v>
      </c>
      <c r="S539" s="38">
        <v>1877.6999510000001</v>
      </c>
      <c r="T539" s="30">
        <f t="shared" si="25"/>
        <v>1.5776197143493004E-3</v>
      </c>
      <c r="U539" s="38"/>
      <c r="V539" s="38"/>
      <c r="W539" s="38"/>
      <c r="X539" s="38"/>
    </row>
    <row r="540" spans="1:24">
      <c r="A540" s="20">
        <v>41663</v>
      </c>
      <c r="B540" s="19">
        <v>74.730002999999996</v>
      </c>
      <c r="C540" s="19">
        <v>75.120002999999997</v>
      </c>
      <c r="D540" s="19">
        <v>74.230002999999996</v>
      </c>
      <c r="E540" s="19">
        <v>74.419998000000007</v>
      </c>
      <c r="F540" s="19">
        <v>9332800</v>
      </c>
      <c r="G540" s="19">
        <v>68.643990000000002</v>
      </c>
      <c r="H540" s="38">
        <f t="shared" si="26"/>
        <v>-7.2299350678416193E-3</v>
      </c>
      <c r="I540" s="30">
        <f t="shared" si="24"/>
        <v>7.2299350678416193E-3</v>
      </c>
      <c r="S540" s="38">
        <v>1874.73999</v>
      </c>
      <c r="T540" s="30">
        <f t="shared" si="25"/>
        <v>-1.6605033389019107E-2</v>
      </c>
      <c r="U540" s="38"/>
      <c r="V540" s="38"/>
      <c r="W540" s="38"/>
      <c r="X540" s="38"/>
    </row>
    <row r="541" spans="1:24">
      <c r="A541" s="20">
        <v>41666</v>
      </c>
      <c r="B541" s="19">
        <v>74.129997000000003</v>
      </c>
      <c r="C541" s="19">
        <v>74.370002999999997</v>
      </c>
      <c r="D541" s="19">
        <v>73.830001999999993</v>
      </c>
      <c r="E541" s="19">
        <v>74.150002000000001</v>
      </c>
      <c r="F541" s="19">
        <v>9088700</v>
      </c>
      <c r="G541" s="19">
        <v>68.394948999999997</v>
      </c>
      <c r="H541" s="38">
        <f t="shared" si="26"/>
        <v>-3.6346059883033128E-3</v>
      </c>
      <c r="I541" s="30">
        <f t="shared" si="24"/>
        <v>3.6346059883033128E-3</v>
      </c>
      <c r="S541" s="38">
        <v>1906.130005</v>
      </c>
      <c r="T541" s="30">
        <f t="shared" si="25"/>
        <v>-1.1517079997145095E-2</v>
      </c>
      <c r="U541" s="38"/>
      <c r="V541" s="38"/>
      <c r="W541" s="38"/>
      <c r="X541" s="38"/>
    </row>
    <row r="542" spans="1:24">
      <c r="A542" s="20">
        <v>41667</v>
      </c>
      <c r="B542" s="19">
        <v>74.260002</v>
      </c>
      <c r="C542" s="19">
        <v>75.400002000000001</v>
      </c>
      <c r="D542" s="19">
        <v>74.099997999999999</v>
      </c>
      <c r="E542" s="19">
        <v>74.669998000000007</v>
      </c>
      <c r="F542" s="19">
        <v>6023400</v>
      </c>
      <c r="G542" s="19">
        <v>68.874587000000005</v>
      </c>
      <c r="H542" s="38">
        <f t="shared" si="26"/>
        <v>6.9882942122777483E-3</v>
      </c>
      <c r="I542" s="30">
        <f t="shared" si="24"/>
        <v>-6.9882942122777483E-3</v>
      </c>
      <c r="S542" s="38">
        <v>1928.209961</v>
      </c>
      <c r="T542" s="30">
        <f t="shared" si="25"/>
        <v>-2.0877848600460262E-2</v>
      </c>
      <c r="U542" s="38"/>
      <c r="V542" s="38"/>
      <c r="W542" s="38"/>
      <c r="X542" s="38"/>
    </row>
    <row r="543" spans="1:24">
      <c r="A543" s="20">
        <v>41668</v>
      </c>
      <c r="B543" s="19">
        <v>75.290001000000004</v>
      </c>
      <c r="C543" s="19">
        <v>75.370002999999997</v>
      </c>
      <c r="D543" s="19">
        <v>74.069999999999993</v>
      </c>
      <c r="E543" s="19">
        <v>74.099997999999999</v>
      </c>
      <c r="F543" s="19">
        <v>8433700</v>
      </c>
      <c r="G543" s="19">
        <v>68.348827</v>
      </c>
      <c r="H543" s="38">
        <f t="shared" si="26"/>
        <v>-7.6628697300548075E-3</v>
      </c>
      <c r="I543" s="30">
        <f t="shared" si="24"/>
        <v>7.6628697300548075E-3</v>
      </c>
      <c r="S543" s="38">
        <v>1968.8900149999999</v>
      </c>
      <c r="T543" s="30">
        <f t="shared" si="25"/>
        <v>1.7310947462643108E-2</v>
      </c>
      <c r="U543" s="38"/>
      <c r="V543" s="38"/>
      <c r="W543" s="38"/>
      <c r="X543" s="38"/>
    </row>
    <row r="544" spans="1:24">
      <c r="A544" s="20">
        <v>41669</v>
      </c>
      <c r="B544" s="19">
        <v>74.540001000000004</v>
      </c>
      <c r="C544" s="19">
        <v>75.089995999999999</v>
      </c>
      <c r="D544" s="19">
        <v>74.360000999999997</v>
      </c>
      <c r="E544" s="19">
        <v>74.75</v>
      </c>
      <c r="F544" s="19">
        <v>6732900</v>
      </c>
      <c r="G544" s="19">
        <v>68.94838</v>
      </c>
      <c r="H544" s="38">
        <f t="shared" si="26"/>
        <v>8.7337073220432708E-3</v>
      </c>
      <c r="I544" s="30">
        <f t="shared" si="24"/>
        <v>-8.7337073220432708E-3</v>
      </c>
      <c r="S544" s="38">
        <v>1935.099976</v>
      </c>
      <c r="T544" s="30">
        <f t="shared" si="25"/>
        <v>-1.5241618258034852E-2</v>
      </c>
      <c r="U544" s="38"/>
      <c r="V544" s="38"/>
      <c r="W544" s="38"/>
      <c r="X544" s="38"/>
    </row>
    <row r="545" spans="1:24">
      <c r="A545" s="20">
        <v>41670</v>
      </c>
      <c r="B545" s="19">
        <v>73.919998000000007</v>
      </c>
      <c r="C545" s="19">
        <v>75.190002000000007</v>
      </c>
      <c r="D545" s="19">
        <v>73.639999000000003</v>
      </c>
      <c r="E545" s="19">
        <v>74.680000000000007</v>
      </c>
      <c r="F545" s="19">
        <v>10544800</v>
      </c>
      <c r="G545" s="19">
        <v>68.883813000000004</v>
      </c>
      <c r="H545" s="38">
        <f t="shared" si="26"/>
        <v>-9.3689294667029905E-4</v>
      </c>
      <c r="I545" s="30">
        <f t="shared" si="24"/>
        <v>9.3689294667029905E-4</v>
      </c>
      <c r="S545" s="38">
        <v>1964.8199460000001</v>
      </c>
      <c r="T545" s="30">
        <f t="shared" si="25"/>
        <v>-1.5663859381090063E-3</v>
      </c>
      <c r="U545" s="38"/>
      <c r="V545" s="38"/>
      <c r="W545" s="38"/>
      <c r="X545" s="38"/>
    </row>
    <row r="546" spans="1:24">
      <c r="A546" s="20">
        <v>41673</v>
      </c>
      <c r="B546" s="19">
        <v>74.190002000000007</v>
      </c>
      <c r="C546" s="19">
        <v>74.5</v>
      </c>
      <c r="D546" s="19">
        <v>72.540001000000004</v>
      </c>
      <c r="E546" s="19">
        <v>72.660004000000001</v>
      </c>
      <c r="F546" s="19">
        <v>10430700</v>
      </c>
      <c r="G546" s="19">
        <v>67.020595</v>
      </c>
      <c r="H546" s="38">
        <f t="shared" si="26"/>
        <v>-2.7421255513545361E-2</v>
      </c>
      <c r="I546" s="30">
        <f t="shared" si="24"/>
        <v>2.7421255513545361E-2</v>
      </c>
      <c r="S546" s="38">
        <v>1967.900024</v>
      </c>
      <c r="T546" s="30">
        <f t="shared" si="25"/>
        <v>1.110363528539427E-2</v>
      </c>
      <c r="U546" s="38"/>
      <c r="V546" s="38"/>
      <c r="W546" s="38"/>
      <c r="X546" s="38"/>
    </row>
    <row r="547" spans="1:24">
      <c r="A547" s="20">
        <v>41674</v>
      </c>
      <c r="B547" s="19">
        <v>72.669998000000007</v>
      </c>
      <c r="C547" s="19">
        <v>73.099997999999999</v>
      </c>
      <c r="D547" s="19">
        <v>72.300003000000004</v>
      </c>
      <c r="E547" s="19">
        <v>72.730002999999996</v>
      </c>
      <c r="F547" s="19">
        <v>7755500</v>
      </c>
      <c r="G547" s="19">
        <v>67.085161999999997</v>
      </c>
      <c r="H547" s="38">
        <f t="shared" si="26"/>
        <v>9.6292666971823661E-4</v>
      </c>
      <c r="I547" s="30">
        <f t="shared" si="24"/>
        <v>-9.6292666971823661E-4</v>
      </c>
      <c r="S547" s="38">
        <v>1946.170044</v>
      </c>
      <c r="T547" s="30">
        <f t="shared" si="25"/>
        <v>5.143448679498555E-6</v>
      </c>
      <c r="U547" s="38"/>
      <c r="V547" s="38"/>
      <c r="W547" s="38"/>
      <c r="X547" s="38"/>
    </row>
    <row r="548" spans="1:24">
      <c r="A548" s="20">
        <v>41675</v>
      </c>
      <c r="B548" s="19">
        <v>72.269997000000004</v>
      </c>
      <c r="C548" s="19">
        <v>73.160004000000001</v>
      </c>
      <c r="D548" s="19">
        <v>72.269997000000004</v>
      </c>
      <c r="E548" s="19">
        <v>72.870002999999997</v>
      </c>
      <c r="F548" s="19">
        <v>4774300</v>
      </c>
      <c r="G548" s="19">
        <v>67.214296000000004</v>
      </c>
      <c r="H548" s="38">
        <f t="shared" si="26"/>
        <v>1.9230761124469594E-3</v>
      </c>
      <c r="I548" s="30">
        <f t="shared" si="24"/>
        <v>-1.9230761124469594E-3</v>
      </c>
      <c r="S548" s="38">
        <v>1946.160034</v>
      </c>
      <c r="T548" s="30">
        <f t="shared" si="25"/>
        <v>-1.3337106173277633E-2</v>
      </c>
      <c r="U548" s="38"/>
      <c r="V548" s="38"/>
      <c r="W548" s="38"/>
      <c r="X548" s="38"/>
    </row>
    <row r="549" spans="1:24">
      <c r="A549" s="20">
        <v>41676</v>
      </c>
      <c r="B549" s="19">
        <v>72.970000999999996</v>
      </c>
      <c r="C549" s="19">
        <v>73.209998999999996</v>
      </c>
      <c r="D549" s="19">
        <v>72.5</v>
      </c>
      <c r="E549" s="19">
        <v>72.819999999999993</v>
      </c>
      <c r="F549" s="19">
        <v>7353100</v>
      </c>
      <c r="G549" s="19">
        <v>67.168173999999993</v>
      </c>
      <c r="H549" s="38">
        <f t="shared" si="26"/>
        <v>-6.8642884464036871E-4</v>
      </c>
      <c r="I549" s="30">
        <f t="shared" si="24"/>
        <v>6.8642884464036871E-4</v>
      </c>
      <c r="S549" s="38">
        <v>1972.290039</v>
      </c>
      <c r="T549" s="30">
        <f t="shared" si="25"/>
        <v>-2.7898166629031391E-3</v>
      </c>
      <c r="U549" s="38"/>
      <c r="V549" s="38"/>
      <c r="W549" s="38"/>
      <c r="X549" s="38"/>
    </row>
    <row r="550" spans="1:24">
      <c r="A550" s="20">
        <v>41677</v>
      </c>
      <c r="B550" s="19">
        <v>73.050003000000004</v>
      </c>
      <c r="C550" s="19">
        <v>73.800003000000004</v>
      </c>
      <c r="D550" s="19">
        <v>72.5</v>
      </c>
      <c r="E550" s="19">
        <v>73.75</v>
      </c>
      <c r="F550" s="19">
        <v>7287600</v>
      </c>
      <c r="G550" s="19">
        <v>68.025993</v>
      </c>
      <c r="H550" s="38">
        <f t="shared" si="26"/>
        <v>1.2690347983025665E-2</v>
      </c>
      <c r="I550" s="30">
        <f t="shared" si="24"/>
        <v>-1.2690347983025665E-2</v>
      </c>
      <c r="S550" s="38">
        <v>1977.8000489999999</v>
      </c>
      <c r="T550" s="30">
        <f t="shared" si="25"/>
        <v>-2.5500509788356071E-3</v>
      </c>
      <c r="U550" s="38"/>
      <c r="V550" s="38"/>
      <c r="W550" s="38"/>
      <c r="X550" s="38"/>
    </row>
    <row r="551" spans="1:24">
      <c r="A551" s="20">
        <v>41680</v>
      </c>
      <c r="B551" s="19">
        <v>73.589995999999999</v>
      </c>
      <c r="C551" s="19">
        <v>73.760002</v>
      </c>
      <c r="D551" s="19">
        <v>72.959998999999996</v>
      </c>
      <c r="E551" s="19">
        <v>73.760002</v>
      </c>
      <c r="F551" s="19">
        <v>6204100</v>
      </c>
      <c r="G551" s="19">
        <v>68.035218999999998</v>
      </c>
      <c r="H551" s="38">
        <f t="shared" si="26"/>
        <v>1.3561543188575601E-4</v>
      </c>
      <c r="I551" s="30">
        <f t="shared" si="24"/>
        <v>-1.3561543188575601E-4</v>
      </c>
      <c r="S551" s="38">
        <v>1982.849976</v>
      </c>
      <c r="T551" s="30">
        <f t="shared" si="25"/>
        <v>8.5392614520381476E-3</v>
      </c>
      <c r="U551" s="38"/>
      <c r="V551" s="38"/>
      <c r="W551" s="38"/>
      <c r="X551" s="38"/>
    </row>
    <row r="552" spans="1:24">
      <c r="A552" s="20">
        <v>41681</v>
      </c>
      <c r="B552" s="19">
        <v>73.900002000000001</v>
      </c>
      <c r="C552" s="19">
        <v>74.849997999999999</v>
      </c>
      <c r="D552" s="19">
        <v>73.669998000000007</v>
      </c>
      <c r="E552" s="19">
        <v>74.800003000000004</v>
      </c>
      <c r="F552" s="19">
        <v>6511200</v>
      </c>
      <c r="G552" s="19">
        <v>68.994501999999997</v>
      </c>
      <c r="H552" s="38">
        <f t="shared" si="26"/>
        <v>1.4001322694053563E-2</v>
      </c>
      <c r="I552" s="30">
        <f t="shared" si="24"/>
        <v>-1.4001322694053563E-2</v>
      </c>
      <c r="S552" s="38">
        <v>1965.98999</v>
      </c>
      <c r="T552" s="30">
        <f t="shared" si="25"/>
        <v>-1.6300913470395792E-2</v>
      </c>
      <c r="U552" s="38"/>
      <c r="V552" s="38"/>
      <c r="W552" s="38"/>
      <c r="X552" s="38"/>
    </row>
    <row r="553" spans="1:24">
      <c r="A553" s="20">
        <v>41682</v>
      </c>
      <c r="B553" s="19">
        <v>74.220000999999996</v>
      </c>
      <c r="C553" s="19">
        <v>75.180000000000007</v>
      </c>
      <c r="D553" s="19">
        <v>74.220000999999996</v>
      </c>
      <c r="E553" s="19">
        <v>74.959998999999996</v>
      </c>
      <c r="F553" s="19">
        <v>5339800</v>
      </c>
      <c r="G553" s="19">
        <v>69.142080000000007</v>
      </c>
      <c r="H553" s="38">
        <f t="shared" si="26"/>
        <v>2.1366976656047431E-3</v>
      </c>
      <c r="I553" s="30">
        <f t="shared" si="24"/>
        <v>-2.1366976656047431E-3</v>
      </c>
      <c r="S553" s="38">
        <v>1998.3000489999999</v>
      </c>
      <c r="T553" s="30">
        <f t="shared" si="25"/>
        <v>7.8019766082534792E-3</v>
      </c>
      <c r="U553" s="38"/>
      <c r="V553" s="38"/>
      <c r="W553" s="38"/>
      <c r="X553" s="38"/>
    </row>
    <row r="554" spans="1:24">
      <c r="A554" s="20">
        <v>41683</v>
      </c>
      <c r="B554" s="19">
        <v>74.680000000000007</v>
      </c>
      <c r="C554" s="19">
        <v>75.489998</v>
      </c>
      <c r="D554" s="19">
        <v>74.559997999999993</v>
      </c>
      <c r="E554" s="19">
        <v>75.360000999999997</v>
      </c>
      <c r="F554" s="19">
        <v>5250200</v>
      </c>
      <c r="G554" s="19">
        <v>69.511036000000004</v>
      </c>
      <c r="H554" s="38">
        <f t="shared" si="26"/>
        <v>5.3220134029069773E-3</v>
      </c>
      <c r="I554" s="30">
        <f t="shared" si="24"/>
        <v>-5.3220134029069773E-3</v>
      </c>
      <c r="S554" s="38">
        <v>1982.7700199999999</v>
      </c>
      <c r="T554" s="30">
        <f t="shared" si="25"/>
        <v>-5.7932498118750831E-3</v>
      </c>
      <c r="U554" s="38"/>
      <c r="V554" s="38"/>
      <c r="W554" s="38"/>
      <c r="X554" s="38"/>
    </row>
    <row r="555" spans="1:24">
      <c r="A555" s="20">
        <v>41684</v>
      </c>
      <c r="B555" s="19">
        <v>75.400002000000001</v>
      </c>
      <c r="C555" s="19">
        <v>75.989998</v>
      </c>
      <c r="D555" s="19">
        <v>75.099997999999999</v>
      </c>
      <c r="E555" s="19">
        <v>75.790001000000004</v>
      </c>
      <c r="F555" s="19">
        <v>4908900</v>
      </c>
      <c r="G555" s="19">
        <v>69.907662000000002</v>
      </c>
      <c r="H555" s="38">
        <f t="shared" si="26"/>
        <v>5.6897256348855839E-3</v>
      </c>
      <c r="I555" s="30">
        <f t="shared" si="24"/>
        <v>-5.6897256348855839E-3</v>
      </c>
      <c r="S555" s="38">
        <v>1994.290039</v>
      </c>
      <c r="T555" s="30">
        <f t="shared" si="25"/>
        <v>-8.0456023555977706E-3</v>
      </c>
      <c r="U555" s="38"/>
      <c r="V555" s="38"/>
      <c r="W555" s="38"/>
      <c r="X555" s="38"/>
    </row>
    <row r="556" spans="1:24">
      <c r="A556" s="20">
        <v>41688</v>
      </c>
      <c r="B556" s="19">
        <v>75.489998</v>
      </c>
      <c r="C556" s="19">
        <v>75.650002000000001</v>
      </c>
      <c r="D556" s="19">
        <v>74.860000999999997</v>
      </c>
      <c r="E556" s="19">
        <v>75.330001999999993</v>
      </c>
      <c r="F556" s="19">
        <v>5993800</v>
      </c>
      <c r="G556" s="19">
        <v>69.483365000000006</v>
      </c>
      <c r="H556" s="38">
        <f t="shared" si="26"/>
        <v>-6.0878855631484085E-3</v>
      </c>
      <c r="I556" s="30">
        <f t="shared" si="24"/>
        <v>6.0878855631484085E-3</v>
      </c>
      <c r="S556" s="38">
        <v>2010.400024</v>
      </c>
      <c r="T556" s="30">
        <f t="shared" si="25"/>
        <v>-4.7738354157513045E-4</v>
      </c>
      <c r="U556" s="38"/>
      <c r="V556" s="38"/>
      <c r="W556" s="38"/>
      <c r="X556" s="38"/>
    </row>
    <row r="557" spans="1:24">
      <c r="A557" s="20">
        <v>41689</v>
      </c>
      <c r="B557" s="19">
        <v>75.010002</v>
      </c>
      <c r="C557" s="19">
        <v>75.319999999999993</v>
      </c>
      <c r="D557" s="19">
        <v>74.410004000000001</v>
      </c>
      <c r="E557" s="19">
        <v>74.849997999999999</v>
      </c>
      <c r="F557" s="19">
        <v>8130300</v>
      </c>
      <c r="G557" s="19">
        <v>69.040616999999997</v>
      </c>
      <c r="H557" s="38">
        <f t="shared" si="26"/>
        <v>-6.3923878199324017E-3</v>
      </c>
      <c r="I557" s="30">
        <f t="shared" si="24"/>
        <v>6.3923878199324017E-3</v>
      </c>
      <c r="S557" s="38">
        <v>2011.3599850000001</v>
      </c>
      <c r="T557" s="30">
        <f t="shared" si="25"/>
        <v>4.8792570969692309E-3</v>
      </c>
      <c r="U557" s="38"/>
      <c r="V557" s="38"/>
      <c r="W557" s="38"/>
      <c r="X557" s="38"/>
    </row>
    <row r="558" spans="1:24">
      <c r="A558" s="20">
        <v>41690</v>
      </c>
      <c r="B558" s="19">
        <v>73.050003000000004</v>
      </c>
      <c r="C558" s="19">
        <v>74</v>
      </c>
      <c r="D558" s="19">
        <v>72.809997999999993</v>
      </c>
      <c r="E558" s="19">
        <v>73.519997000000004</v>
      </c>
      <c r="F558" s="19">
        <v>13079100</v>
      </c>
      <c r="G558" s="19">
        <v>67.813840999999996</v>
      </c>
      <c r="H558" s="38">
        <f t="shared" si="26"/>
        <v>-1.7928664928982069E-2</v>
      </c>
      <c r="I558" s="30">
        <f t="shared" si="24"/>
        <v>1.7928664928982069E-2</v>
      </c>
      <c r="S558" s="38">
        <v>2001.5699460000001</v>
      </c>
      <c r="T558" s="30">
        <f t="shared" si="25"/>
        <v>1.2948051691653573E-3</v>
      </c>
      <c r="U558" s="38"/>
      <c r="V558" s="38"/>
      <c r="W558" s="38"/>
      <c r="X558" s="38"/>
    </row>
    <row r="559" spans="1:24">
      <c r="A559" s="20">
        <v>41691</v>
      </c>
      <c r="B559" s="19">
        <v>73.190002000000007</v>
      </c>
      <c r="C559" s="19">
        <v>73.400002000000001</v>
      </c>
      <c r="D559" s="19">
        <v>72.819999999999993</v>
      </c>
      <c r="E559" s="19">
        <v>73.120002999999997</v>
      </c>
      <c r="F559" s="19">
        <v>8971000</v>
      </c>
      <c r="G559" s="19">
        <v>67.444891999999996</v>
      </c>
      <c r="H559" s="38">
        <f t="shared" si="26"/>
        <v>-5.4554690388669532E-3</v>
      </c>
      <c r="I559" s="30">
        <f t="shared" si="24"/>
        <v>5.4554690388669532E-3</v>
      </c>
      <c r="S559" s="38">
        <v>1998.9799800000001</v>
      </c>
      <c r="T559" s="30">
        <f t="shared" si="25"/>
        <v>7.4565070309994264E-3</v>
      </c>
      <c r="U559" s="38"/>
      <c r="V559" s="38"/>
      <c r="W559" s="38"/>
      <c r="X559" s="38"/>
    </row>
    <row r="560" spans="1:24">
      <c r="A560" s="20">
        <v>41694</v>
      </c>
      <c r="B560" s="19">
        <v>73.239998</v>
      </c>
      <c r="C560" s="19">
        <v>73.819999999999993</v>
      </c>
      <c r="D560" s="19">
        <v>73.139999000000003</v>
      </c>
      <c r="E560" s="19">
        <v>73.349997999999999</v>
      </c>
      <c r="F560" s="19">
        <v>7321500</v>
      </c>
      <c r="G560" s="19">
        <v>67.657037000000003</v>
      </c>
      <c r="H560" s="38">
        <f t="shared" si="26"/>
        <v>3.1405202861780387E-3</v>
      </c>
      <c r="I560" s="30">
        <f t="shared" si="24"/>
        <v>-3.1405202861780387E-3</v>
      </c>
      <c r="S560" s="38">
        <v>1984.130005</v>
      </c>
      <c r="T560" s="30">
        <f t="shared" si="25"/>
        <v>-7.1040365756933814E-4</v>
      </c>
      <c r="U560" s="38"/>
      <c r="V560" s="38"/>
      <c r="W560" s="38"/>
      <c r="X560" s="38"/>
    </row>
    <row r="561" spans="1:24">
      <c r="A561" s="20">
        <v>41695</v>
      </c>
      <c r="B561" s="19">
        <v>73.180000000000007</v>
      </c>
      <c r="C561" s="19">
        <v>73.739998</v>
      </c>
      <c r="D561" s="19">
        <v>73.089995999999999</v>
      </c>
      <c r="E561" s="19">
        <v>73.349997999999999</v>
      </c>
      <c r="F561" s="19">
        <v>9482700</v>
      </c>
      <c r="G561" s="19">
        <v>67.657037000000003</v>
      </c>
      <c r="H561" s="38">
        <f t="shared" si="26"/>
        <v>0</v>
      </c>
      <c r="I561" s="30">
        <f t="shared" si="24"/>
        <v>0</v>
      </c>
      <c r="S561" s="38">
        <v>1985.540039</v>
      </c>
      <c r="T561" s="30">
        <f t="shared" si="25"/>
        <v>-5.9804054374368917E-3</v>
      </c>
      <c r="U561" s="38"/>
      <c r="V561" s="38"/>
      <c r="W561" s="38"/>
      <c r="X561" s="38"/>
    </row>
    <row r="562" spans="1:24">
      <c r="A562" s="20">
        <v>41696</v>
      </c>
      <c r="B562" s="19">
        <v>73.940002000000007</v>
      </c>
      <c r="C562" s="19">
        <v>75.099997999999999</v>
      </c>
      <c r="D562" s="19">
        <v>73.790001000000004</v>
      </c>
      <c r="E562" s="19">
        <v>74.779999000000004</v>
      </c>
      <c r="F562" s="19">
        <v>9022200</v>
      </c>
      <c r="G562" s="19">
        <v>68.976050000000001</v>
      </c>
      <c r="H562" s="38">
        <f t="shared" si="26"/>
        <v>1.9307972992560724E-2</v>
      </c>
      <c r="I562" s="30">
        <f t="shared" si="24"/>
        <v>-1.9307972992560724E-2</v>
      </c>
      <c r="S562" s="38">
        <v>1997.4499510000001</v>
      </c>
      <c r="T562" s="30">
        <f t="shared" si="25"/>
        <v>8.8151688223948085E-4</v>
      </c>
      <c r="U562" s="38"/>
      <c r="V562" s="38"/>
      <c r="W562" s="38"/>
      <c r="X562" s="38"/>
    </row>
    <row r="563" spans="1:24">
      <c r="A563" s="20">
        <v>41697</v>
      </c>
      <c r="B563" s="19">
        <v>74.779999000000004</v>
      </c>
      <c r="C563" s="19">
        <v>74.779999000000004</v>
      </c>
      <c r="D563" s="19">
        <v>74.089995999999999</v>
      </c>
      <c r="E563" s="19">
        <v>74.559997999999993</v>
      </c>
      <c r="F563" s="19">
        <v>5448200</v>
      </c>
      <c r="G563" s="19">
        <v>68.773123999999996</v>
      </c>
      <c r="H563" s="38">
        <f t="shared" si="26"/>
        <v>-2.9463138094179657E-3</v>
      </c>
      <c r="I563" s="30">
        <f t="shared" si="24"/>
        <v>2.9463138094179657E-3</v>
      </c>
      <c r="S563" s="38">
        <v>1995.6899410000001</v>
      </c>
      <c r="T563" s="30">
        <f t="shared" si="25"/>
        <v>3.6394436011098351E-3</v>
      </c>
      <c r="U563" s="38"/>
      <c r="V563" s="38"/>
      <c r="W563" s="38"/>
      <c r="X563" s="38"/>
    </row>
    <row r="564" spans="1:24">
      <c r="A564" s="20">
        <v>41698</v>
      </c>
      <c r="B564" s="19">
        <v>74.480002999999996</v>
      </c>
      <c r="C564" s="19">
        <v>75.190002000000007</v>
      </c>
      <c r="D564" s="19">
        <v>74.199996999999996</v>
      </c>
      <c r="E564" s="19">
        <v>74.699996999999996</v>
      </c>
      <c r="F564" s="19">
        <v>7444600</v>
      </c>
      <c r="G564" s="19">
        <v>68.902257000000006</v>
      </c>
      <c r="H564" s="38">
        <f t="shared" si="26"/>
        <v>1.875906017917762E-3</v>
      </c>
      <c r="I564" s="30">
        <f t="shared" si="24"/>
        <v>-1.875906017917762E-3</v>
      </c>
      <c r="S564" s="38">
        <v>1988.4399410000001</v>
      </c>
      <c r="T564" s="30">
        <f t="shared" si="25"/>
        <v>-6.5665217057652601E-3</v>
      </c>
      <c r="U564" s="38"/>
      <c r="V564" s="38"/>
      <c r="W564" s="38"/>
      <c r="X564" s="38"/>
    </row>
    <row r="565" spans="1:24">
      <c r="A565" s="20">
        <v>41701</v>
      </c>
      <c r="B565" s="19">
        <v>74.489998</v>
      </c>
      <c r="C565" s="19">
        <v>74.669998000000007</v>
      </c>
      <c r="D565" s="19">
        <v>73.830001999999993</v>
      </c>
      <c r="E565" s="19">
        <v>74.120002999999997</v>
      </c>
      <c r="F565" s="19">
        <v>5347600</v>
      </c>
      <c r="G565" s="19">
        <v>68.367278999999996</v>
      </c>
      <c r="H565" s="38">
        <f t="shared" si="26"/>
        <v>-7.7946021261841763E-3</v>
      </c>
      <c r="I565" s="30">
        <f t="shared" si="24"/>
        <v>7.7946021261841763E-3</v>
      </c>
      <c r="S565" s="38">
        <v>2001.540039</v>
      </c>
      <c r="T565" s="30">
        <f t="shared" si="25"/>
        <v>-3.0778459166717516E-3</v>
      </c>
      <c r="U565" s="38"/>
      <c r="V565" s="38"/>
      <c r="W565" s="38"/>
      <c r="X565" s="38"/>
    </row>
    <row r="566" spans="1:24">
      <c r="A566" s="20">
        <v>41702</v>
      </c>
      <c r="B566" s="19">
        <v>74.769997000000004</v>
      </c>
      <c r="C566" s="19">
        <v>75.489998</v>
      </c>
      <c r="D566" s="19">
        <v>74.660004000000001</v>
      </c>
      <c r="E566" s="19">
        <v>75.129997000000003</v>
      </c>
      <c r="F566" s="19">
        <v>7543800</v>
      </c>
      <c r="G566" s="19">
        <v>69.298884000000001</v>
      </c>
      <c r="H566" s="38">
        <f t="shared" si="26"/>
        <v>1.3534469193436094E-2</v>
      </c>
      <c r="I566" s="30">
        <f t="shared" si="24"/>
        <v>-1.3534469193436094E-2</v>
      </c>
      <c r="S566" s="38">
        <v>2007.709961</v>
      </c>
      <c r="T566" s="30">
        <f t="shared" si="25"/>
        <v>5.0232479433631322E-3</v>
      </c>
      <c r="U566" s="38"/>
      <c r="V566" s="38"/>
      <c r="W566" s="38"/>
      <c r="X566" s="38"/>
    </row>
    <row r="567" spans="1:24">
      <c r="A567" s="20">
        <v>41703</v>
      </c>
      <c r="B567" s="19">
        <v>75.319999999999993</v>
      </c>
      <c r="C567" s="19">
        <v>75.330001999999993</v>
      </c>
      <c r="D567" s="19">
        <v>74.580001999999993</v>
      </c>
      <c r="E567" s="19">
        <v>74.800003000000004</v>
      </c>
      <c r="F567" s="19">
        <v>5524800</v>
      </c>
      <c r="G567" s="19">
        <v>68.994501999999997</v>
      </c>
      <c r="H567" s="38">
        <f t="shared" si="26"/>
        <v>-4.4019819069576662E-3</v>
      </c>
      <c r="I567" s="30">
        <f t="shared" si="24"/>
        <v>4.4019819069576662E-3</v>
      </c>
      <c r="S567" s="38">
        <v>1997.650024</v>
      </c>
      <c r="T567" s="30">
        <f t="shared" si="25"/>
        <v>-1.5355995603710607E-3</v>
      </c>
      <c r="U567" s="38"/>
      <c r="V567" s="38"/>
      <c r="W567" s="38"/>
      <c r="X567" s="38"/>
    </row>
    <row r="568" spans="1:24">
      <c r="A568" s="20">
        <v>41704</v>
      </c>
      <c r="B568" s="19">
        <v>74.860000999999997</v>
      </c>
      <c r="C568" s="19">
        <v>75.110000999999997</v>
      </c>
      <c r="D568" s="19">
        <v>74.510002</v>
      </c>
      <c r="E568" s="19">
        <v>74.879997000000003</v>
      </c>
      <c r="F568" s="19">
        <v>5106600</v>
      </c>
      <c r="G568" s="19">
        <v>69.068286999999998</v>
      </c>
      <c r="H568" s="38">
        <f t="shared" si="26"/>
        <v>1.0688616036105155E-3</v>
      </c>
      <c r="I568" s="30">
        <f t="shared" si="24"/>
        <v>-1.0688616036105155E-3</v>
      </c>
      <c r="S568" s="38">
        <v>2000.719971</v>
      </c>
      <c r="T568" s="30">
        <f t="shared" si="25"/>
        <v>-7.7944445614907946E-4</v>
      </c>
      <c r="U568" s="38"/>
      <c r="V568" s="38"/>
      <c r="W568" s="38"/>
      <c r="X568" s="38"/>
    </row>
    <row r="569" spans="1:24">
      <c r="A569" s="20">
        <v>41705</v>
      </c>
      <c r="B569" s="19">
        <v>74.959998999999996</v>
      </c>
      <c r="C569" s="19">
        <v>74.959998999999996</v>
      </c>
      <c r="D569" s="19">
        <v>74.360000999999997</v>
      </c>
      <c r="E569" s="19">
        <v>74.580001999999993</v>
      </c>
      <c r="F569" s="19">
        <v>5054600</v>
      </c>
      <c r="G569" s="19">
        <v>69.235391000000007</v>
      </c>
      <c r="H569" s="38">
        <f t="shared" si="26"/>
        <v>2.4164806566503824E-3</v>
      </c>
      <c r="I569" s="30">
        <f t="shared" si="24"/>
        <v>-2.4164806566503824E-3</v>
      </c>
      <c r="S569" s="38">
        <v>2002.280029</v>
      </c>
      <c r="T569" s="30">
        <f t="shared" si="25"/>
        <v>-5.4421430747598944E-4</v>
      </c>
      <c r="U569" s="38"/>
      <c r="V569" s="38"/>
      <c r="W569" s="38"/>
      <c r="X569" s="38"/>
    </row>
    <row r="570" spans="1:24">
      <c r="A570" s="20">
        <v>41708</v>
      </c>
      <c r="B570" s="19">
        <v>74.519997000000004</v>
      </c>
      <c r="C570" s="19">
        <v>74.599997999999999</v>
      </c>
      <c r="D570" s="19">
        <v>74.050003000000004</v>
      </c>
      <c r="E570" s="19">
        <v>74.430000000000007</v>
      </c>
      <c r="F570" s="19">
        <v>4827000</v>
      </c>
      <c r="G570" s="19">
        <v>69.096138999999994</v>
      </c>
      <c r="H570" s="38">
        <f t="shared" si="26"/>
        <v>-2.0133088535515078E-3</v>
      </c>
      <c r="I570" s="30">
        <f t="shared" si="24"/>
        <v>2.0133088535515078E-3</v>
      </c>
      <c r="S570" s="38">
        <v>2003.369995</v>
      </c>
      <c r="T570" s="30">
        <f t="shared" si="25"/>
        <v>3.3149143879035695E-3</v>
      </c>
      <c r="U570" s="38"/>
      <c r="V570" s="38"/>
      <c r="W570" s="38"/>
      <c r="X570" s="38"/>
    </row>
    <row r="571" spans="1:24">
      <c r="A571" s="20">
        <v>41709</v>
      </c>
      <c r="B571" s="19">
        <v>74.720000999999996</v>
      </c>
      <c r="C571" s="19">
        <v>74.970000999999996</v>
      </c>
      <c r="D571" s="19">
        <v>74.199996999999996</v>
      </c>
      <c r="E571" s="19">
        <v>74.919998000000007</v>
      </c>
      <c r="F571" s="19">
        <v>9005600</v>
      </c>
      <c r="G571" s="19">
        <v>69.551023000000001</v>
      </c>
      <c r="H571" s="38">
        <f t="shared" si="26"/>
        <v>6.5617734340011813E-3</v>
      </c>
      <c r="I571" s="30">
        <f t="shared" si="24"/>
        <v>-6.5617734340011813E-3</v>
      </c>
      <c r="S571" s="38">
        <v>1996.73999</v>
      </c>
      <c r="T571" s="30">
        <f t="shared" si="25"/>
        <v>-1.6913306037346758E-3</v>
      </c>
      <c r="U571" s="38"/>
      <c r="V571" s="38"/>
      <c r="W571" s="38"/>
      <c r="X571" s="38"/>
    </row>
    <row r="572" spans="1:24">
      <c r="A572" s="20">
        <v>41710</v>
      </c>
      <c r="B572" s="19">
        <v>74.849997999999999</v>
      </c>
      <c r="C572" s="19">
        <v>75.75</v>
      </c>
      <c r="D572" s="19">
        <v>74.819999999999993</v>
      </c>
      <c r="E572" s="19">
        <v>75.529999000000004</v>
      </c>
      <c r="F572" s="19">
        <v>8627600</v>
      </c>
      <c r="G572" s="19">
        <v>70.117309000000006</v>
      </c>
      <c r="H572" s="38">
        <f t="shared" si="26"/>
        <v>8.1090551448944805E-3</v>
      </c>
      <c r="I572" s="30">
        <f t="shared" si="24"/>
        <v>-8.1090551448944805E-3</v>
      </c>
      <c r="S572" s="38">
        <v>2000.119995</v>
      </c>
      <c r="T572" s="30">
        <f t="shared" si="25"/>
        <v>4.9985750321780398E-5</v>
      </c>
      <c r="U572" s="38"/>
      <c r="V572" s="38"/>
      <c r="W572" s="38"/>
      <c r="X572" s="38"/>
    </row>
    <row r="573" spans="1:24">
      <c r="A573" s="20">
        <v>41711</v>
      </c>
      <c r="B573" s="19">
        <v>75.709998999999996</v>
      </c>
      <c r="C573" s="19">
        <v>76.180000000000007</v>
      </c>
      <c r="D573" s="19">
        <v>74.910004000000001</v>
      </c>
      <c r="E573" s="19">
        <v>74.930000000000007</v>
      </c>
      <c r="F573" s="19">
        <v>5824500</v>
      </c>
      <c r="G573" s="19">
        <v>69.560308000000006</v>
      </c>
      <c r="H573" s="38">
        <f t="shared" si="26"/>
        <v>-7.9755649403647332E-3</v>
      </c>
      <c r="I573" s="30">
        <f t="shared" si="24"/>
        <v>7.9755649403647332E-3</v>
      </c>
      <c r="S573" s="38">
        <v>2000.0200199999999</v>
      </c>
      <c r="T573" s="30">
        <f t="shared" si="25"/>
        <v>1.050529102244025E-3</v>
      </c>
      <c r="U573" s="38"/>
      <c r="V573" s="38"/>
      <c r="W573" s="38"/>
      <c r="X573" s="38"/>
    </row>
    <row r="574" spans="1:24">
      <c r="A574" s="20">
        <v>41712</v>
      </c>
      <c r="B574" s="19">
        <v>74.669998000000007</v>
      </c>
      <c r="C574" s="19">
        <v>75.069999999999993</v>
      </c>
      <c r="D574" s="19">
        <v>74.269997000000004</v>
      </c>
      <c r="E574" s="19">
        <v>74.279999000000004</v>
      </c>
      <c r="F574" s="19">
        <v>6619000</v>
      </c>
      <c r="G574" s="19">
        <v>68.956886999999995</v>
      </c>
      <c r="H574" s="38">
        <f t="shared" si="26"/>
        <v>-8.7126340832340728E-3</v>
      </c>
      <c r="I574" s="30">
        <f t="shared" si="24"/>
        <v>8.7126340832340728E-3</v>
      </c>
      <c r="S574" s="38">
        <v>1997.920044</v>
      </c>
      <c r="T574" s="30">
        <f t="shared" si="25"/>
        <v>4.7763540992150867E-3</v>
      </c>
      <c r="U574" s="38"/>
      <c r="V574" s="38"/>
      <c r="W574" s="38"/>
      <c r="X574" s="38"/>
    </row>
    <row r="575" spans="1:24">
      <c r="A575" s="20">
        <v>41715</v>
      </c>
      <c r="B575" s="19">
        <v>74.300003000000004</v>
      </c>
      <c r="C575" s="19">
        <v>74.849997999999999</v>
      </c>
      <c r="D575" s="19">
        <v>74.010002</v>
      </c>
      <c r="E575" s="19">
        <v>74.680000000000007</v>
      </c>
      <c r="F575" s="19">
        <v>5780400</v>
      </c>
      <c r="G575" s="19">
        <v>69.328224000000006</v>
      </c>
      <c r="H575" s="38">
        <f t="shared" si="26"/>
        <v>5.3706127849716002E-3</v>
      </c>
      <c r="I575" s="30">
        <f t="shared" si="24"/>
        <v>-5.3706127849716002E-3</v>
      </c>
      <c r="S575" s="38">
        <v>1988.400024</v>
      </c>
      <c r="T575" s="30">
        <f t="shared" si="25"/>
        <v>-1.9945750682435126E-3</v>
      </c>
      <c r="U575" s="38"/>
      <c r="V575" s="38"/>
      <c r="W575" s="38"/>
      <c r="X575" s="38"/>
    </row>
    <row r="576" spans="1:24">
      <c r="A576" s="20">
        <v>41716</v>
      </c>
      <c r="B576" s="19">
        <v>74.660004000000001</v>
      </c>
      <c r="C576" s="19">
        <v>74.989998</v>
      </c>
      <c r="D576" s="19">
        <v>74.449996999999996</v>
      </c>
      <c r="E576" s="19">
        <v>74.769997000000004</v>
      </c>
      <c r="F576" s="19">
        <v>3943800</v>
      </c>
      <c r="G576" s="19">
        <v>69.411771000000002</v>
      </c>
      <c r="H576" s="38">
        <f t="shared" si="26"/>
        <v>1.2043680713519009E-3</v>
      </c>
      <c r="I576" s="30">
        <f t="shared" si="24"/>
        <v>-1.2043680713519009E-3</v>
      </c>
      <c r="S576" s="38">
        <v>1992.369995</v>
      </c>
      <c r="T576" s="30">
        <f t="shared" si="25"/>
        <v>2.9455471034691241E-3</v>
      </c>
      <c r="U576" s="38"/>
      <c r="V576" s="38"/>
      <c r="W576" s="38"/>
      <c r="X576" s="38"/>
    </row>
    <row r="577" spans="1:24">
      <c r="A577" s="20">
        <v>41717</v>
      </c>
      <c r="B577" s="19">
        <v>74.559997999999993</v>
      </c>
      <c r="C577" s="19">
        <v>75.110000999999997</v>
      </c>
      <c r="D577" s="19">
        <v>74.019997000000004</v>
      </c>
      <c r="E577" s="19">
        <v>74.379997000000003</v>
      </c>
      <c r="F577" s="19">
        <v>5761100</v>
      </c>
      <c r="G577" s="19">
        <v>69.049719999999994</v>
      </c>
      <c r="H577" s="38">
        <f t="shared" si="26"/>
        <v>-5.2296392669621264E-3</v>
      </c>
      <c r="I577" s="30">
        <f t="shared" si="24"/>
        <v>5.2296392669621264E-3</v>
      </c>
      <c r="S577" s="38">
        <v>1986.51001</v>
      </c>
      <c r="T577" s="30">
        <f t="shared" si="25"/>
        <v>2.474748191573312E-3</v>
      </c>
      <c r="U577" s="38"/>
      <c r="V577" s="38"/>
      <c r="W577" s="38"/>
      <c r="X577" s="38"/>
    </row>
    <row r="578" spans="1:24">
      <c r="A578" s="20">
        <v>41718</v>
      </c>
      <c r="B578" s="19">
        <v>74.019997000000004</v>
      </c>
      <c r="C578" s="19">
        <v>75.680000000000007</v>
      </c>
      <c r="D578" s="19">
        <v>73.860000999999997</v>
      </c>
      <c r="E578" s="19">
        <v>75.379997000000003</v>
      </c>
      <c r="F578" s="19">
        <v>8637500</v>
      </c>
      <c r="G578" s="19">
        <v>69.978057000000007</v>
      </c>
      <c r="H578" s="38">
        <f t="shared" si="26"/>
        <v>1.3354896663854952E-2</v>
      </c>
      <c r="I578" s="30">
        <f t="shared" si="24"/>
        <v>-1.3354896663854952E-2</v>
      </c>
      <c r="S578" s="38">
        <v>1981.599976</v>
      </c>
      <c r="T578" s="30">
        <f t="shared" si="25"/>
        <v>4.9881905070184923E-3</v>
      </c>
      <c r="U578" s="38"/>
      <c r="V578" s="38"/>
      <c r="W578" s="38"/>
      <c r="X578" s="38"/>
    </row>
    <row r="579" spans="1:24">
      <c r="A579" s="20">
        <v>41719</v>
      </c>
      <c r="B579" s="19">
        <v>75.889999000000003</v>
      </c>
      <c r="C579" s="19">
        <v>77.019997000000004</v>
      </c>
      <c r="D579" s="19">
        <v>75.449996999999996</v>
      </c>
      <c r="E579" s="19">
        <v>76.099997999999999</v>
      </c>
      <c r="F579" s="19">
        <v>17160200</v>
      </c>
      <c r="G579" s="19">
        <v>70.646461000000002</v>
      </c>
      <c r="H579" s="38">
        <f t="shared" si="26"/>
        <v>9.5062943947101294E-3</v>
      </c>
      <c r="I579" s="30">
        <f t="shared" ref="I579:I642" si="27">-H579</f>
        <v>-9.5062943947101294E-3</v>
      </c>
      <c r="S579" s="38">
        <v>1971.73999</v>
      </c>
      <c r="T579" s="30">
        <f t="shared" ref="T579:T642" si="28">LN(S579/S580)</f>
        <v>8.4954828929990414E-3</v>
      </c>
      <c r="U579" s="38"/>
      <c r="V579" s="38"/>
      <c r="W579" s="38"/>
      <c r="X579" s="38"/>
    </row>
    <row r="580" spans="1:24">
      <c r="A580" s="20">
        <v>41722</v>
      </c>
      <c r="B580" s="19">
        <v>76.209998999999996</v>
      </c>
      <c r="C580" s="19">
        <v>76.800003000000004</v>
      </c>
      <c r="D580" s="19">
        <v>76.110000999999997</v>
      </c>
      <c r="E580" s="19">
        <v>76.760002</v>
      </c>
      <c r="F580" s="19">
        <v>7279500</v>
      </c>
      <c r="G580" s="19">
        <v>71.259167000000005</v>
      </c>
      <c r="H580" s="38">
        <f t="shared" ref="H580:H643" si="29">LN(G580/G579)</f>
        <v>8.6354546488806114E-3</v>
      </c>
      <c r="I580" s="30">
        <f t="shared" si="27"/>
        <v>-8.6354546488806114E-3</v>
      </c>
      <c r="S580" s="38">
        <v>1955.0600589999999</v>
      </c>
      <c r="T580" s="30">
        <f t="shared" si="28"/>
        <v>-6.1374747621649646E-5</v>
      </c>
      <c r="U580" s="38"/>
      <c r="V580" s="38"/>
      <c r="W580" s="38"/>
      <c r="X580" s="38"/>
    </row>
    <row r="581" spans="1:24">
      <c r="A581" s="20">
        <v>41723</v>
      </c>
      <c r="B581" s="19">
        <v>76.879997000000003</v>
      </c>
      <c r="C581" s="19">
        <v>77.139999000000003</v>
      </c>
      <c r="D581" s="19">
        <v>76.160004000000001</v>
      </c>
      <c r="E581" s="19">
        <v>76.870002999999997</v>
      </c>
      <c r="F581" s="19">
        <v>7382200</v>
      </c>
      <c r="G581" s="19">
        <v>71.361283999999998</v>
      </c>
      <c r="H581" s="38">
        <f t="shared" si="29"/>
        <v>1.4320108614795627E-3</v>
      </c>
      <c r="I581" s="30">
        <f t="shared" si="27"/>
        <v>-1.4320108614795627E-3</v>
      </c>
      <c r="S581" s="38">
        <v>1955.1800539999999</v>
      </c>
      <c r="T581" s="30">
        <f t="shared" si="28"/>
        <v>4.3363982690421158E-3</v>
      </c>
      <c r="U581" s="38"/>
      <c r="V581" s="38"/>
      <c r="W581" s="38"/>
      <c r="X581" s="38"/>
    </row>
    <row r="582" spans="1:24">
      <c r="A582" s="20">
        <v>41724</v>
      </c>
      <c r="B582" s="19">
        <v>77.080001999999993</v>
      </c>
      <c r="C582" s="19">
        <v>77.529999000000004</v>
      </c>
      <c r="D582" s="19">
        <v>76.230002999999996</v>
      </c>
      <c r="E582" s="19">
        <v>76.230002999999996</v>
      </c>
      <c r="F582" s="19">
        <v>7727800</v>
      </c>
      <c r="G582" s="19">
        <v>70.767149000000003</v>
      </c>
      <c r="H582" s="38">
        <f t="shared" si="29"/>
        <v>-8.3605855388860385E-3</v>
      </c>
      <c r="I582" s="30">
        <f t="shared" si="27"/>
        <v>8.3605855388860385E-3</v>
      </c>
      <c r="S582" s="38">
        <v>1946.719971</v>
      </c>
      <c r="T582" s="30">
        <f t="shared" si="28"/>
        <v>6.6847672550107134E-3</v>
      </c>
      <c r="U582" s="38"/>
      <c r="V582" s="38"/>
      <c r="W582" s="38"/>
      <c r="X582" s="38"/>
    </row>
    <row r="583" spans="1:24">
      <c r="A583" s="20">
        <v>41725</v>
      </c>
      <c r="B583" s="19">
        <v>76.379997000000003</v>
      </c>
      <c r="C583" s="19">
        <v>76.819999999999993</v>
      </c>
      <c r="D583" s="19">
        <v>76.040001000000004</v>
      </c>
      <c r="E583" s="19">
        <v>76.139999000000003</v>
      </c>
      <c r="F583" s="19">
        <v>5596600</v>
      </c>
      <c r="G583" s="19">
        <v>70.683594999999997</v>
      </c>
      <c r="H583" s="38">
        <f t="shared" si="29"/>
        <v>-1.1813866418101254E-3</v>
      </c>
      <c r="I583" s="30">
        <f t="shared" si="27"/>
        <v>1.1813866418101254E-3</v>
      </c>
      <c r="S583" s="38">
        <v>1933.75</v>
      </c>
      <c r="T583" s="30">
        <f t="shared" si="28"/>
        <v>-1.6379824023901584E-3</v>
      </c>
      <c r="U583" s="38"/>
      <c r="V583" s="38"/>
      <c r="W583" s="38"/>
      <c r="X583" s="38"/>
    </row>
    <row r="584" spans="1:24">
      <c r="A584" s="20">
        <v>41726</v>
      </c>
      <c r="B584" s="19">
        <v>76.260002</v>
      </c>
      <c r="C584" s="19">
        <v>76.599997999999999</v>
      </c>
      <c r="D584" s="19">
        <v>75.769997000000004</v>
      </c>
      <c r="E584" s="19">
        <v>76.010002</v>
      </c>
      <c r="F584" s="19">
        <v>5871100</v>
      </c>
      <c r="G584" s="19">
        <v>70.562914000000006</v>
      </c>
      <c r="H584" s="38">
        <f t="shared" si="29"/>
        <v>-1.7088001709929198E-3</v>
      </c>
      <c r="I584" s="30">
        <f t="shared" si="27"/>
        <v>1.7088001709929198E-3</v>
      </c>
      <c r="S584" s="38">
        <v>1936.920044</v>
      </c>
      <c r="T584" s="30">
        <f t="shared" si="28"/>
        <v>2.7556249610503833E-3</v>
      </c>
      <c r="U584" s="38"/>
      <c r="V584" s="38"/>
      <c r="W584" s="38"/>
      <c r="X584" s="38"/>
    </row>
    <row r="585" spans="1:24">
      <c r="A585" s="20">
        <v>41729</v>
      </c>
      <c r="B585" s="19">
        <v>76.349997999999999</v>
      </c>
      <c r="C585" s="19">
        <v>76.779999000000004</v>
      </c>
      <c r="D585" s="19">
        <v>76.019997000000004</v>
      </c>
      <c r="E585" s="19">
        <v>76.430000000000007</v>
      </c>
      <c r="F585" s="19">
        <v>4695600</v>
      </c>
      <c r="G585" s="19">
        <v>70.952814000000004</v>
      </c>
      <c r="H585" s="38">
        <f t="shared" si="29"/>
        <v>5.5103555214307282E-3</v>
      </c>
      <c r="I585" s="30">
        <f t="shared" si="27"/>
        <v>-5.5103555214307282E-3</v>
      </c>
      <c r="S585" s="38">
        <v>1931.589966</v>
      </c>
      <c r="T585" s="30">
        <f t="shared" si="28"/>
        <v>1.146542280237354E-2</v>
      </c>
      <c r="U585" s="38"/>
      <c r="V585" s="38"/>
      <c r="W585" s="38"/>
      <c r="X585" s="38"/>
    </row>
    <row r="586" spans="1:24">
      <c r="A586" s="20">
        <v>41730</v>
      </c>
      <c r="B586" s="19">
        <v>76.760002</v>
      </c>
      <c r="C586" s="19">
        <v>77.25</v>
      </c>
      <c r="D586" s="19">
        <v>76.540001000000004</v>
      </c>
      <c r="E586" s="19">
        <v>76.769997000000004</v>
      </c>
      <c r="F586" s="19">
        <v>5770000</v>
      </c>
      <c r="G586" s="19">
        <v>71.268445</v>
      </c>
      <c r="H586" s="38">
        <f t="shared" si="29"/>
        <v>4.4385982856626847E-3</v>
      </c>
      <c r="I586" s="30">
        <f t="shared" si="27"/>
        <v>-4.4385982856626847E-3</v>
      </c>
      <c r="S586" s="38">
        <v>1909.5699460000001</v>
      </c>
      <c r="T586" s="30">
        <f t="shared" si="28"/>
        <v>-5.5721154760536261E-3</v>
      </c>
      <c r="U586" s="38"/>
      <c r="V586" s="38"/>
      <c r="W586" s="38"/>
      <c r="X586" s="38"/>
    </row>
    <row r="587" spans="1:24">
      <c r="A587" s="20">
        <v>41731</v>
      </c>
      <c r="B587" s="19">
        <v>76.580001999999993</v>
      </c>
      <c r="C587" s="19">
        <v>77.190002000000007</v>
      </c>
      <c r="D587" s="19">
        <v>76.339995999999999</v>
      </c>
      <c r="E587" s="19">
        <v>77.180000000000007</v>
      </c>
      <c r="F587" s="19">
        <v>6078100</v>
      </c>
      <c r="G587" s="19">
        <v>71.649067000000002</v>
      </c>
      <c r="H587" s="38">
        <f t="shared" si="29"/>
        <v>5.3264697176369962E-3</v>
      </c>
      <c r="I587" s="30">
        <f t="shared" si="27"/>
        <v>-5.3264697176369962E-3</v>
      </c>
      <c r="S587" s="38">
        <v>1920.23999</v>
      </c>
      <c r="T587" s="30">
        <f t="shared" si="28"/>
        <v>1.5638271756657665E-5</v>
      </c>
      <c r="U587" s="38"/>
      <c r="V587" s="38"/>
      <c r="W587" s="38"/>
      <c r="X587" s="38"/>
    </row>
    <row r="588" spans="1:24">
      <c r="A588" s="20">
        <v>41732</v>
      </c>
      <c r="B588" s="19">
        <v>77.199996999999996</v>
      </c>
      <c r="C588" s="19">
        <v>77.550003000000004</v>
      </c>
      <c r="D588" s="19">
        <v>77</v>
      </c>
      <c r="E588" s="19">
        <v>77.459998999999996</v>
      </c>
      <c r="F588" s="19">
        <v>6040500</v>
      </c>
      <c r="G588" s="19">
        <v>71.909000000000006</v>
      </c>
      <c r="H588" s="38">
        <f t="shared" si="29"/>
        <v>3.621298189520286E-3</v>
      </c>
      <c r="I588" s="30">
        <f t="shared" si="27"/>
        <v>-3.621298189520286E-3</v>
      </c>
      <c r="S588" s="38">
        <v>1920.209961</v>
      </c>
      <c r="T588" s="30">
        <f t="shared" si="28"/>
        <v>-9.7326790439134364E-3</v>
      </c>
      <c r="U588" s="38"/>
      <c r="V588" s="38"/>
      <c r="W588" s="38"/>
      <c r="X588" s="38"/>
    </row>
    <row r="589" spans="1:24">
      <c r="A589" s="20">
        <v>41733</v>
      </c>
      <c r="B589" s="19">
        <v>77.580001999999993</v>
      </c>
      <c r="C589" s="19">
        <v>77.900002000000001</v>
      </c>
      <c r="D589" s="19">
        <v>77.25</v>
      </c>
      <c r="E589" s="19">
        <v>77.309997999999993</v>
      </c>
      <c r="F589" s="19">
        <v>6760200</v>
      </c>
      <c r="G589" s="19">
        <v>71.769748000000007</v>
      </c>
      <c r="H589" s="38">
        <f t="shared" si="29"/>
        <v>-1.9383805265505397E-3</v>
      </c>
      <c r="I589" s="30">
        <f t="shared" si="27"/>
        <v>1.9383805265505397E-3</v>
      </c>
      <c r="S589" s="38">
        <v>1938.98999</v>
      </c>
      <c r="T589" s="30">
        <f t="shared" si="28"/>
        <v>7.1633145438523508E-3</v>
      </c>
      <c r="U589" s="38"/>
      <c r="V589" s="38"/>
      <c r="W589" s="38"/>
      <c r="X589" s="38"/>
    </row>
    <row r="590" spans="1:24">
      <c r="A590" s="20">
        <v>41736</v>
      </c>
      <c r="B590" s="19">
        <v>77.230002999999996</v>
      </c>
      <c r="C590" s="19">
        <v>77.720000999999996</v>
      </c>
      <c r="D590" s="19">
        <v>77.089995999999999</v>
      </c>
      <c r="E590" s="19">
        <v>77.309997999999993</v>
      </c>
      <c r="F590" s="19">
        <v>7675700</v>
      </c>
      <c r="G590" s="19">
        <v>71.769748000000007</v>
      </c>
      <c r="H590" s="38">
        <f t="shared" si="29"/>
        <v>0</v>
      </c>
      <c r="I590" s="30">
        <f t="shared" si="27"/>
        <v>0</v>
      </c>
      <c r="S590" s="38">
        <v>1925.150024</v>
      </c>
      <c r="T590" s="30">
        <f t="shared" si="28"/>
        <v>-2.8632164747045552E-3</v>
      </c>
      <c r="U590" s="38"/>
      <c r="V590" s="38"/>
      <c r="W590" s="38"/>
      <c r="X590" s="38"/>
    </row>
    <row r="591" spans="1:24">
      <c r="A591" s="20">
        <v>41737</v>
      </c>
      <c r="B591" s="19">
        <v>77.089995999999999</v>
      </c>
      <c r="C591" s="19">
        <v>78.309997999999993</v>
      </c>
      <c r="D591" s="19">
        <v>76.800003000000004</v>
      </c>
      <c r="E591" s="19">
        <v>78.180000000000007</v>
      </c>
      <c r="F591" s="19">
        <v>7498700</v>
      </c>
      <c r="G591" s="19">
        <v>72.577404000000001</v>
      </c>
      <c r="H591" s="38">
        <f t="shared" si="29"/>
        <v>1.1190583496780071E-2</v>
      </c>
      <c r="I591" s="30">
        <f t="shared" si="27"/>
        <v>-1.1190583496780071E-2</v>
      </c>
      <c r="S591" s="38">
        <v>1930.670044</v>
      </c>
      <c r="T591" s="30">
        <f t="shared" si="28"/>
        <v>-2.0201931980177425E-2</v>
      </c>
      <c r="U591" s="38"/>
      <c r="V591" s="38"/>
      <c r="W591" s="38"/>
      <c r="X591" s="38"/>
    </row>
    <row r="592" spans="1:24">
      <c r="A592" s="20">
        <v>41738</v>
      </c>
      <c r="B592" s="19">
        <v>78.199996999999996</v>
      </c>
      <c r="C592" s="19">
        <v>78.220000999999996</v>
      </c>
      <c r="D592" s="19">
        <v>77.279999000000004</v>
      </c>
      <c r="E592" s="19">
        <v>77.970000999999996</v>
      </c>
      <c r="F592" s="19">
        <v>6877800</v>
      </c>
      <c r="G592" s="19">
        <v>72.382453999999996</v>
      </c>
      <c r="H592" s="38">
        <f t="shared" si="29"/>
        <v>-2.6897117618764868E-3</v>
      </c>
      <c r="I592" s="30">
        <f t="shared" si="27"/>
        <v>2.6897117618764868E-3</v>
      </c>
      <c r="S592" s="38">
        <v>1970.0699460000001</v>
      </c>
      <c r="T592" s="30">
        <f t="shared" si="28"/>
        <v>6.0910859931627437E-5</v>
      </c>
      <c r="U592" s="38"/>
      <c r="V592" s="38"/>
      <c r="W592" s="38"/>
      <c r="X592" s="38"/>
    </row>
    <row r="593" spans="1:24">
      <c r="A593" s="20">
        <v>41739</v>
      </c>
      <c r="B593" s="19">
        <v>77.949996999999996</v>
      </c>
      <c r="C593" s="19">
        <v>78.139999000000003</v>
      </c>
      <c r="D593" s="19">
        <v>76.650002000000001</v>
      </c>
      <c r="E593" s="19">
        <v>76.889999000000003</v>
      </c>
      <c r="F593" s="19">
        <v>7599600</v>
      </c>
      <c r="G593" s="19">
        <v>71.379847999999996</v>
      </c>
      <c r="H593" s="38">
        <f t="shared" si="29"/>
        <v>-1.3948333342611915E-2</v>
      </c>
      <c r="I593" s="30">
        <f t="shared" si="27"/>
        <v>1.3948333342611915E-2</v>
      </c>
      <c r="S593" s="38">
        <v>1969.9499510000001</v>
      </c>
      <c r="T593" s="30">
        <f t="shared" si="28"/>
        <v>-4.5380684101610867E-3</v>
      </c>
      <c r="U593" s="38"/>
      <c r="V593" s="38"/>
      <c r="W593" s="38"/>
      <c r="X593" s="38"/>
    </row>
    <row r="594" spans="1:24">
      <c r="A594" s="20">
        <v>41740</v>
      </c>
      <c r="B594" s="19">
        <v>76.779999000000004</v>
      </c>
      <c r="C594" s="19">
        <v>77.230002999999996</v>
      </c>
      <c r="D594" s="19">
        <v>76.290001000000004</v>
      </c>
      <c r="E594" s="19">
        <v>76.5</v>
      </c>
      <c r="F594" s="19">
        <v>7979000</v>
      </c>
      <c r="G594" s="19">
        <v>71.017797000000002</v>
      </c>
      <c r="H594" s="38">
        <f t="shared" si="29"/>
        <v>-5.0850810090391392E-3</v>
      </c>
      <c r="I594" s="30">
        <f t="shared" si="27"/>
        <v>5.0850810090391392E-3</v>
      </c>
      <c r="S594" s="38">
        <v>1978.910034</v>
      </c>
      <c r="T594" s="30">
        <f t="shared" si="28"/>
        <v>2.8811321192405513E-4</v>
      </c>
      <c r="U594" s="38"/>
      <c r="V594" s="38"/>
      <c r="W594" s="38"/>
      <c r="X594" s="38"/>
    </row>
    <row r="595" spans="1:24">
      <c r="A595" s="20">
        <v>41743</v>
      </c>
      <c r="B595" s="19">
        <v>76.940002000000007</v>
      </c>
      <c r="C595" s="19">
        <v>77.550003000000004</v>
      </c>
      <c r="D595" s="19">
        <v>76.790001000000004</v>
      </c>
      <c r="E595" s="19">
        <v>77.379997000000003</v>
      </c>
      <c r="F595" s="19">
        <v>5375900</v>
      </c>
      <c r="G595" s="19">
        <v>71.834731000000005</v>
      </c>
      <c r="H595" s="38">
        <f t="shared" si="29"/>
        <v>1.1437570160289368E-2</v>
      </c>
      <c r="I595" s="30">
        <f t="shared" si="27"/>
        <v>-1.1437570160289368E-2</v>
      </c>
      <c r="S595" s="38">
        <v>1978.339966</v>
      </c>
      <c r="T595" s="30">
        <f t="shared" si="28"/>
        <v>-4.8609457194895948E-3</v>
      </c>
      <c r="U595" s="38"/>
      <c r="V595" s="38"/>
      <c r="W595" s="38"/>
      <c r="X595" s="38"/>
    </row>
    <row r="596" spans="1:24">
      <c r="A596" s="20">
        <v>41744</v>
      </c>
      <c r="B596" s="19">
        <v>77.029999000000004</v>
      </c>
      <c r="C596" s="19">
        <v>77.309997999999993</v>
      </c>
      <c r="D596" s="19">
        <v>76.440002000000007</v>
      </c>
      <c r="E596" s="19">
        <v>76.879997000000003</v>
      </c>
      <c r="F596" s="19">
        <v>6928600</v>
      </c>
      <c r="G596" s="19">
        <v>71.370563000000004</v>
      </c>
      <c r="H596" s="38">
        <f t="shared" si="29"/>
        <v>-6.4825763425660852E-3</v>
      </c>
      <c r="I596" s="30">
        <f t="shared" si="27"/>
        <v>6.4825763425660852E-3</v>
      </c>
      <c r="S596" s="38">
        <v>1987.9799800000001</v>
      </c>
      <c r="T596" s="30">
        <f t="shared" si="28"/>
        <v>4.8803645880490185E-4</v>
      </c>
      <c r="U596" s="38"/>
      <c r="V596" s="38"/>
      <c r="W596" s="38"/>
      <c r="X596" s="38"/>
    </row>
    <row r="597" spans="1:24">
      <c r="A597" s="20">
        <v>41745</v>
      </c>
      <c r="B597" s="19">
        <v>77.309997999999993</v>
      </c>
      <c r="C597" s="19">
        <v>77.470000999999996</v>
      </c>
      <c r="D597" s="19">
        <v>77.029999000000004</v>
      </c>
      <c r="E597" s="19">
        <v>77.220000999999996</v>
      </c>
      <c r="F597" s="19">
        <v>5036800</v>
      </c>
      <c r="G597" s="19">
        <v>71.686200999999997</v>
      </c>
      <c r="H597" s="38">
        <f t="shared" si="29"/>
        <v>4.4127729911457832E-3</v>
      </c>
      <c r="I597" s="30">
        <f t="shared" si="27"/>
        <v>-4.4127729911457832E-3</v>
      </c>
      <c r="S597" s="38">
        <v>1987.01001</v>
      </c>
      <c r="T597" s="30">
        <f t="shared" si="28"/>
        <v>1.7529010446364582E-3</v>
      </c>
      <c r="U597" s="38"/>
      <c r="V597" s="38"/>
      <c r="W597" s="38"/>
      <c r="X597" s="38"/>
    </row>
    <row r="598" spans="1:24">
      <c r="A598" s="20">
        <v>41746</v>
      </c>
      <c r="B598" s="19">
        <v>77.080001999999993</v>
      </c>
      <c r="C598" s="19">
        <v>77.75</v>
      </c>
      <c r="D598" s="19">
        <v>77.080001999999993</v>
      </c>
      <c r="E598" s="19">
        <v>77.660004000000001</v>
      </c>
      <c r="F598" s="19">
        <v>6964700</v>
      </c>
      <c r="G598" s="19">
        <v>72.094672000000003</v>
      </c>
      <c r="H598" s="38">
        <f t="shared" si="29"/>
        <v>5.6818697840352872E-3</v>
      </c>
      <c r="I598" s="30">
        <f t="shared" si="27"/>
        <v>-5.6818697840352872E-3</v>
      </c>
      <c r="S598" s="38">
        <v>1983.530029</v>
      </c>
      <c r="T598" s="30">
        <f t="shared" si="28"/>
        <v>5.0036109582534613E-3</v>
      </c>
      <c r="U598" s="38"/>
      <c r="V598" s="38"/>
      <c r="W598" s="38"/>
      <c r="X598" s="38"/>
    </row>
    <row r="599" spans="1:24">
      <c r="A599" s="20">
        <v>41750</v>
      </c>
      <c r="B599" s="19">
        <v>77.410004000000001</v>
      </c>
      <c r="C599" s="19">
        <v>77.730002999999996</v>
      </c>
      <c r="D599" s="19">
        <v>77.180000000000007</v>
      </c>
      <c r="E599" s="19">
        <v>77.599997999999999</v>
      </c>
      <c r="F599" s="19">
        <v>4595100</v>
      </c>
      <c r="G599" s="19">
        <v>72.038967</v>
      </c>
      <c r="H599" s="38">
        <f t="shared" si="29"/>
        <v>-7.729632466092172E-4</v>
      </c>
      <c r="I599" s="30">
        <f t="shared" si="27"/>
        <v>7.729632466092172E-4</v>
      </c>
      <c r="S599" s="38">
        <v>1973.630005</v>
      </c>
      <c r="T599" s="30">
        <f t="shared" si="28"/>
        <v>-2.3229465145998183E-3</v>
      </c>
      <c r="U599" s="38"/>
      <c r="V599" s="38"/>
      <c r="W599" s="38"/>
      <c r="X599" s="38"/>
    </row>
    <row r="600" spans="1:24">
      <c r="A600" s="20">
        <v>41751</v>
      </c>
      <c r="B600" s="19">
        <v>77.519997000000004</v>
      </c>
      <c r="C600" s="19">
        <v>77.830001999999993</v>
      </c>
      <c r="D600" s="19">
        <v>77.389999000000003</v>
      </c>
      <c r="E600" s="19">
        <v>77.559997999999993</v>
      </c>
      <c r="F600" s="19">
        <v>6465500</v>
      </c>
      <c r="G600" s="19">
        <v>72.001831999999993</v>
      </c>
      <c r="H600" s="38">
        <f t="shared" si="29"/>
        <v>-5.1561781218297941E-4</v>
      </c>
      <c r="I600" s="30">
        <f t="shared" si="27"/>
        <v>5.1561781218297941E-4</v>
      </c>
      <c r="S600" s="38">
        <v>1978.219971</v>
      </c>
      <c r="T600" s="30">
        <f t="shared" si="28"/>
        <v>1.0212609109589852E-2</v>
      </c>
      <c r="U600" s="38"/>
      <c r="V600" s="38"/>
      <c r="W600" s="38"/>
      <c r="X600" s="38"/>
    </row>
    <row r="601" spans="1:24">
      <c r="A601" s="20">
        <v>41752</v>
      </c>
      <c r="B601" s="19">
        <v>77.819999999999993</v>
      </c>
      <c r="C601" s="19">
        <v>78.279999000000004</v>
      </c>
      <c r="D601" s="19">
        <v>77.569999999999993</v>
      </c>
      <c r="E601" s="19">
        <v>78.040001000000004</v>
      </c>
      <c r="F601" s="19">
        <v>5806200</v>
      </c>
      <c r="G601" s="19">
        <v>72.447436999999994</v>
      </c>
      <c r="H601" s="38">
        <f t="shared" si="29"/>
        <v>6.1697288826831368E-3</v>
      </c>
      <c r="I601" s="30">
        <f t="shared" si="27"/>
        <v>-6.1697288826831368E-3</v>
      </c>
      <c r="S601" s="38">
        <v>1958.119995</v>
      </c>
      <c r="T601" s="30">
        <f t="shared" si="28"/>
        <v>-1.1904605841449497E-2</v>
      </c>
      <c r="U601" s="38"/>
      <c r="V601" s="38"/>
      <c r="W601" s="38"/>
      <c r="X601" s="38"/>
    </row>
    <row r="602" spans="1:24">
      <c r="A602" s="20">
        <v>41753</v>
      </c>
      <c r="B602" s="19">
        <v>78.169998000000007</v>
      </c>
      <c r="C602" s="19">
        <v>78.470000999999996</v>
      </c>
      <c r="D602" s="19">
        <v>77.699996999999996</v>
      </c>
      <c r="E602" s="19">
        <v>78.309997999999993</v>
      </c>
      <c r="F602" s="19">
        <v>4347500</v>
      </c>
      <c r="G602" s="19">
        <v>72.698085000000006</v>
      </c>
      <c r="H602" s="38">
        <f t="shared" si="29"/>
        <v>3.4537510451387054E-3</v>
      </c>
      <c r="I602" s="30">
        <f t="shared" si="27"/>
        <v>-3.4537510451387054E-3</v>
      </c>
      <c r="S602" s="38">
        <v>1981.5699460000001</v>
      </c>
      <c r="T602" s="30">
        <f t="shared" si="28"/>
        <v>4.1922850140205638E-3</v>
      </c>
      <c r="U602" s="38"/>
      <c r="V602" s="38"/>
      <c r="W602" s="38"/>
      <c r="X602" s="38"/>
    </row>
    <row r="603" spans="1:24">
      <c r="A603" s="20">
        <v>41754</v>
      </c>
      <c r="B603" s="19">
        <v>78.309997999999993</v>
      </c>
      <c r="C603" s="19">
        <v>78.779999000000004</v>
      </c>
      <c r="D603" s="19">
        <v>78.019997000000004</v>
      </c>
      <c r="E603" s="19">
        <v>78.620002999999997</v>
      </c>
      <c r="F603" s="19">
        <v>5392600</v>
      </c>
      <c r="G603" s="19">
        <v>72.985874999999993</v>
      </c>
      <c r="H603" s="38">
        <f t="shared" si="29"/>
        <v>3.9508862108741539E-3</v>
      </c>
      <c r="I603" s="30">
        <f t="shared" si="27"/>
        <v>-3.9508862108741539E-3</v>
      </c>
      <c r="S603" s="38">
        <v>1973.280029</v>
      </c>
      <c r="T603" s="30">
        <f t="shared" si="28"/>
        <v>-1.9339649278222921E-3</v>
      </c>
      <c r="U603" s="38"/>
      <c r="V603" s="38"/>
      <c r="W603" s="38"/>
      <c r="X603" s="38"/>
    </row>
    <row r="604" spans="1:24">
      <c r="A604" s="20">
        <v>41757</v>
      </c>
      <c r="B604" s="19">
        <v>78.860000999999997</v>
      </c>
      <c r="C604" s="19">
        <v>79.989998</v>
      </c>
      <c r="D604" s="19">
        <v>78.830001999999993</v>
      </c>
      <c r="E604" s="19">
        <v>79.760002</v>
      </c>
      <c r="F604" s="19">
        <v>9598700</v>
      </c>
      <c r="G604" s="19">
        <v>74.044178000000002</v>
      </c>
      <c r="H604" s="38">
        <f t="shared" si="29"/>
        <v>1.4395985795072121E-2</v>
      </c>
      <c r="I604" s="30">
        <f t="shared" si="27"/>
        <v>-1.4395985795072121E-2</v>
      </c>
      <c r="S604" s="38">
        <v>1977.099976</v>
      </c>
      <c r="T604" s="30">
        <f t="shared" si="28"/>
        <v>4.8318610833396466E-3</v>
      </c>
      <c r="U604" s="38"/>
      <c r="V604" s="38"/>
      <c r="W604" s="38"/>
      <c r="X604" s="38"/>
    </row>
    <row r="605" spans="1:24">
      <c r="A605" s="20">
        <v>41758</v>
      </c>
      <c r="B605" s="19">
        <v>79.839995999999999</v>
      </c>
      <c r="C605" s="19">
        <v>79.870002999999997</v>
      </c>
      <c r="D605" s="19">
        <v>79.569999999999993</v>
      </c>
      <c r="E605" s="19">
        <v>79.669998000000007</v>
      </c>
      <c r="F605" s="19">
        <v>4695700</v>
      </c>
      <c r="G605" s="19">
        <v>73.960623999999996</v>
      </c>
      <c r="H605" s="38">
        <f t="shared" si="29"/>
        <v>-1.1290715942613929E-3</v>
      </c>
      <c r="I605" s="30">
        <f t="shared" si="27"/>
        <v>1.1290715942613929E-3</v>
      </c>
      <c r="S605" s="38">
        <v>1967.5699460000001</v>
      </c>
      <c r="T605" s="30">
        <f t="shared" si="28"/>
        <v>1.4698417040041947E-3</v>
      </c>
      <c r="U605" s="38"/>
      <c r="V605" s="38"/>
      <c r="W605" s="38"/>
      <c r="X605" s="38"/>
    </row>
    <row r="606" spans="1:24">
      <c r="A606" s="20">
        <v>41759</v>
      </c>
      <c r="B606" s="19">
        <v>79.589995999999999</v>
      </c>
      <c r="C606" s="19">
        <v>79.930000000000007</v>
      </c>
      <c r="D606" s="19">
        <v>79.510002</v>
      </c>
      <c r="E606" s="19">
        <v>79.709998999999996</v>
      </c>
      <c r="F606" s="19">
        <v>6111700</v>
      </c>
      <c r="G606" s="19">
        <v>73.997759000000002</v>
      </c>
      <c r="H606" s="38">
        <f t="shared" si="29"/>
        <v>5.0196548552093069E-4</v>
      </c>
      <c r="I606" s="30">
        <f t="shared" si="27"/>
        <v>-5.0196548552093069E-4</v>
      </c>
      <c r="S606" s="38">
        <v>1964.6800539999999</v>
      </c>
      <c r="T606" s="30">
        <f t="shared" si="28"/>
        <v>-4.1396281496238032E-3</v>
      </c>
      <c r="U606" s="38"/>
      <c r="V606" s="38"/>
      <c r="W606" s="38"/>
      <c r="X606" s="38"/>
    </row>
    <row r="607" spans="1:24">
      <c r="A607" s="20">
        <v>41760</v>
      </c>
      <c r="B607" s="19">
        <v>79.730002999999996</v>
      </c>
      <c r="C607" s="19">
        <v>79.730002999999996</v>
      </c>
      <c r="D607" s="19">
        <v>79.160004000000001</v>
      </c>
      <c r="E607" s="19">
        <v>79.699996999999996</v>
      </c>
      <c r="F607" s="19">
        <v>5098000</v>
      </c>
      <c r="G607" s="19">
        <v>73.988472999999999</v>
      </c>
      <c r="H607" s="38">
        <f t="shared" si="29"/>
        <v>-1.2549816137203096E-4</v>
      </c>
      <c r="I607" s="30">
        <f t="shared" si="27"/>
        <v>1.2549816137203096E-4</v>
      </c>
      <c r="S607" s="38">
        <v>1972.829956</v>
      </c>
      <c r="T607" s="30">
        <f t="shared" si="28"/>
        <v>4.6335164937113963E-3</v>
      </c>
      <c r="U607" s="38"/>
      <c r="V607" s="38"/>
      <c r="W607" s="38"/>
      <c r="X607" s="38"/>
    </row>
    <row r="608" spans="1:24">
      <c r="A608" s="20">
        <v>41761</v>
      </c>
      <c r="B608" s="19">
        <v>79.599997999999999</v>
      </c>
      <c r="C608" s="19">
        <v>79.760002</v>
      </c>
      <c r="D608" s="19">
        <v>79.010002</v>
      </c>
      <c r="E608" s="19">
        <v>79.120002999999997</v>
      </c>
      <c r="F608" s="19">
        <v>5620000</v>
      </c>
      <c r="G608" s="19">
        <v>73.450042999999994</v>
      </c>
      <c r="H608" s="38">
        <f t="shared" si="29"/>
        <v>-7.303822748469144E-3</v>
      </c>
      <c r="I608" s="30">
        <f t="shared" si="27"/>
        <v>7.303822748469144E-3</v>
      </c>
      <c r="S608" s="38">
        <v>1963.709961</v>
      </c>
      <c r="T608" s="30">
        <f t="shared" si="28"/>
        <v>-7.0737619404822169E-3</v>
      </c>
      <c r="U608" s="38"/>
      <c r="V608" s="38"/>
      <c r="W608" s="38"/>
      <c r="X608" s="38"/>
    </row>
    <row r="609" spans="1:24">
      <c r="A609" s="20">
        <v>41764</v>
      </c>
      <c r="B609" s="19">
        <v>78.860000999999997</v>
      </c>
      <c r="C609" s="19">
        <v>78.949996999999996</v>
      </c>
      <c r="D609" s="19">
        <v>78.510002</v>
      </c>
      <c r="E609" s="19">
        <v>78.620002999999997</v>
      </c>
      <c r="F609" s="19">
        <v>4591000</v>
      </c>
      <c r="G609" s="19">
        <v>72.985874999999993</v>
      </c>
      <c r="H609" s="38">
        <f t="shared" si="29"/>
        <v>-6.3395587764904148E-3</v>
      </c>
      <c r="I609" s="30">
        <f t="shared" si="27"/>
        <v>6.3395587764904148E-3</v>
      </c>
      <c r="S609" s="38">
        <v>1977.650024</v>
      </c>
      <c r="T609" s="30">
        <f t="shared" si="28"/>
        <v>-3.9312390590800573E-3</v>
      </c>
      <c r="U609" s="38"/>
      <c r="V609" s="38"/>
      <c r="W609" s="38"/>
      <c r="X609" s="38"/>
    </row>
    <row r="610" spans="1:24">
      <c r="A610" s="20">
        <v>41765</v>
      </c>
      <c r="B610" s="19">
        <v>78.330001999999993</v>
      </c>
      <c r="C610" s="19">
        <v>78.389999000000003</v>
      </c>
      <c r="D610" s="19">
        <v>77.970000999999996</v>
      </c>
      <c r="E610" s="19">
        <v>78.010002</v>
      </c>
      <c r="F610" s="19">
        <v>5638900</v>
      </c>
      <c r="G610" s="19">
        <v>72.419588000000005</v>
      </c>
      <c r="H610" s="38">
        <f t="shared" si="29"/>
        <v>-7.7891139903565748E-3</v>
      </c>
      <c r="I610" s="30">
        <f t="shared" si="27"/>
        <v>7.7891139903565748E-3</v>
      </c>
      <c r="S610" s="38">
        <v>1985.4399410000001</v>
      </c>
      <c r="T610" s="30">
        <f t="shared" si="28"/>
        <v>5.4645500824045627E-3</v>
      </c>
      <c r="U610" s="38"/>
      <c r="V610" s="38"/>
      <c r="W610" s="38"/>
      <c r="X610" s="38"/>
    </row>
    <row r="611" spans="1:24">
      <c r="A611" s="20">
        <v>41766</v>
      </c>
      <c r="B611" s="19">
        <v>77.849997999999999</v>
      </c>
      <c r="C611" s="19">
        <v>78.099997999999999</v>
      </c>
      <c r="D611" s="19">
        <v>77.529999000000004</v>
      </c>
      <c r="E611" s="19">
        <v>77.959998999999996</v>
      </c>
      <c r="F611" s="19">
        <v>6086200</v>
      </c>
      <c r="G611" s="19">
        <v>72.821239000000006</v>
      </c>
      <c r="H611" s="38">
        <f t="shared" si="29"/>
        <v>5.5308418738473563E-3</v>
      </c>
      <c r="I611" s="30">
        <f t="shared" si="27"/>
        <v>-5.5308418738473563E-3</v>
      </c>
      <c r="S611" s="38">
        <v>1974.619995</v>
      </c>
      <c r="T611" s="30">
        <f t="shared" si="28"/>
        <v>6.5859616226181369E-4</v>
      </c>
      <c r="U611" s="38"/>
      <c r="V611" s="38"/>
      <c r="W611" s="38"/>
      <c r="X611" s="38"/>
    </row>
    <row r="612" spans="1:24">
      <c r="A612" s="20">
        <v>41767</v>
      </c>
      <c r="B612" s="19">
        <v>78</v>
      </c>
      <c r="C612" s="19">
        <v>78.830001999999993</v>
      </c>
      <c r="D612" s="19">
        <v>78</v>
      </c>
      <c r="E612" s="19">
        <v>78.690002000000007</v>
      </c>
      <c r="F612" s="19">
        <v>4820600</v>
      </c>
      <c r="G612" s="19">
        <v>73.503124</v>
      </c>
      <c r="H612" s="38">
        <f t="shared" si="29"/>
        <v>9.3202515579253794E-3</v>
      </c>
      <c r="I612" s="30">
        <f t="shared" si="27"/>
        <v>-9.3202515579253794E-3</v>
      </c>
      <c r="S612" s="38">
        <v>1973.3199460000001</v>
      </c>
      <c r="T612" s="30">
        <f t="shared" si="28"/>
        <v>6.6555729894672549E-3</v>
      </c>
      <c r="U612" s="38"/>
      <c r="V612" s="38"/>
      <c r="W612" s="38"/>
      <c r="X612" s="38"/>
    </row>
    <row r="613" spans="1:24">
      <c r="A613" s="20">
        <v>41768</v>
      </c>
      <c r="B613" s="19">
        <v>78.519997000000004</v>
      </c>
      <c r="C613" s="19">
        <v>79.279999000000004</v>
      </c>
      <c r="D613" s="19">
        <v>78.519997000000004</v>
      </c>
      <c r="E613" s="19">
        <v>79.199996999999996</v>
      </c>
      <c r="F613" s="19">
        <v>4896400</v>
      </c>
      <c r="G613" s="19">
        <v>73.979501999999997</v>
      </c>
      <c r="H613" s="38">
        <f t="shared" si="29"/>
        <v>6.4601461156759367E-3</v>
      </c>
      <c r="I613" s="30">
        <f t="shared" si="27"/>
        <v>-6.4601461156759367E-3</v>
      </c>
      <c r="S613" s="38">
        <v>1960.2299800000001</v>
      </c>
      <c r="T613" s="30">
        <f t="shared" si="28"/>
        <v>-3.7232626800353795E-4</v>
      </c>
      <c r="U613" s="38"/>
      <c r="V613" s="38"/>
      <c r="W613" s="38"/>
      <c r="X613" s="38"/>
    </row>
    <row r="614" spans="1:24">
      <c r="A614" s="20">
        <v>41771</v>
      </c>
      <c r="B614" s="19">
        <v>78.949996999999996</v>
      </c>
      <c r="C614" s="19">
        <v>79.230002999999996</v>
      </c>
      <c r="D614" s="19">
        <v>78.650002000000001</v>
      </c>
      <c r="E614" s="19">
        <v>79.150002000000001</v>
      </c>
      <c r="F614" s="19">
        <v>5999800</v>
      </c>
      <c r="G614" s="19">
        <v>73.932801999999995</v>
      </c>
      <c r="H614" s="38">
        <f t="shared" si="29"/>
        <v>-6.3145526489461216E-4</v>
      </c>
      <c r="I614" s="30">
        <f t="shared" si="27"/>
        <v>6.3145526489461216E-4</v>
      </c>
      <c r="S614" s="38">
        <v>1960.959961</v>
      </c>
      <c r="T614" s="30">
        <f t="shared" si="28"/>
        <v>1.9090451182738103E-3</v>
      </c>
      <c r="U614" s="38"/>
      <c r="V614" s="38"/>
      <c r="W614" s="38"/>
      <c r="X614" s="38"/>
    </row>
    <row r="615" spans="1:24">
      <c r="A615" s="20">
        <v>41772</v>
      </c>
      <c r="B615" s="19">
        <v>79.169998000000007</v>
      </c>
      <c r="C615" s="19">
        <v>79.370002999999997</v>
      </c>
      <c r="D615" s="19">
        <v>78.989998</v>
      </c>
      <c r="E615" s="19">
        <v>79.139999000000003</v>
      </c>
      <c r="F615" s="19">
        <v>4363700</v>
      </c>
      <c r="G615" s="19">
        <v>73.923458999999994</v>
      </c>
      <c r="H615" s="38">
        <f t="shared" si="29"/>
        <v>-1.2637949788863489E-4</v>
      </c>
      <c r="I615" s="30">
        <f t="shared" si="27"/>
        <v>1.2637949788863489E-4</v>
      </c>
      <c r="S615" s="38">
        <v>1957.219971</v>
      </c>
      <c r="T615" s="30">
        <f t="shared" si="28"/>
        <v>-1.1795791244539316E-3</v>
      </c>
      <c r="U615" s="38"/>
      <c r="V615" s="38"/>
      <c r="W615" s="38"/>
      <c r="X615" s="38"/>
    </row>
    <row r="616" spans="1:24">
      <c r="A616" s="20">
        <v>41773</v>
      </c>
      <c r="B616" s="19">
        <v>79.050003000000004</v>
      </c>
      <c r="C616" s="19">
        <v>79.050003000000004</v>
      </c>
      <c r="D616" s="19">
        <v>78.069999999999993</v>
      </c>
      <c r="E616" s="19">
        <v>78.739998</v>
      </c>
      <c r="F616" s="19">
        <v>5608300</v>
      </c>
      <c r="G616" s="19">
        <v>73.549824000000001</v>
      </c>
      <c r="H616" s="38">
        <f t="shared" si="29"/>
        <v>-5.0671659551964733E-3</v>
      </c>
      <c r="I616" s="30">
        <f t="shared" si="27"/>
        <v>5.0671659551964733E-3</v>
      </c>
      <c r="S616" s="38">
        <v>1959.530029</v>
      </c>
      <c r="T616" s="30">
        <f t="shared" si="28"/>
        <v>4.8855575116011022E-3</v>
      </c>
      <c r="U616" s="38"/>
      <c r="V616" s="38"/>
      <c r="W616" s="38"/>
      <c r="X616" s="38"/>
    </row>
    <row r="617" spans="1:24">
      <c r="A617" s="20">
        <v>41774</v>
      </c>
      <c r="B617" s="19">
        <v>76.279999000000004</v>
      </c>
      <c r="C617" s="19">
        <v>77.440002000000007</v>
      </c>
      <c r="D617" s="19">
        <v>76.25</v>
      </c>
      <c r="E617" s="19">
        <v>76.830001999999993</v>
      </c>
      <c r="F617" s="19">
        <v>13035800</v>
      </c>
      <c r="G617" s="19">
        <v>71.765726000000001</v>
      </c>
      <c r="H617" s="38">
        <f t="shared" si="29"/>
        <v>-2.4556045790448004E-2</v>
      </c>
      <c r="I617" s="30">
        <f t="shared" si="27"/>
        <v>2.4556045790448004E-2</v>
      </c>
      <c r="S617" s="38">
        <v>1949.9799800000001</v>
      </c>
      <c r="T617" s="30">
        <f t="shared" si="28"/>
        <v>-6.4561065598744459E-3</v>
      </c>
      <c r="U617" s="38"/>
      <c r="V617" s="38"/>
      <c r="W617" s="38"/>
      <c r="X617" s="38"/>
    </row>
    <row r="618" spans="1:24">
      <c r="A618" s="20">
        <v>41775</v>
      </c>
      <c r="B618" s="19">
        <v>77</v>
      </c>
      <c r="C618" s="19">
        <v>77.379997000000003</v>
      </c>
      <c r="D618" s="19">
        <v>76.650002000000001</v>
      </c>
      <c r="E618" s="19">
        <v>77.010002</v>
      </c>
      <c r="F618" s="19">
        <v>7243800</v>
      </c>
      <c r="G618" s="19">
        <v>71.933860999999993</v>
      </c>
      <c r="H618" s="38">
        <f t="shared" si="29"/>
        <v>2.3400913006933876E-3</v>
      </c>
      <c r="I618" s="30">
        <f t="shared" si="27"/>
        <v>-2.3400913006933876E-3</v>
      </c>
      <c r="S618" s="38">
        <v>1962.6099850000001</v>
      </c>
      <c r="T618" s="30">
        <f t="shared" si="28"/>
        <v>-1.3247297232689385E-4</v>
      </c>
      <c r="U618" s="38"/>
      <c r="V618" s="38"/>
      <c r="W618" s="38"/>
      <c r="X618" s="38"/>
    </row>
    <row r="619" spans="1:24">
      <c r="A619" s="20">
        <v>41778</v>
      </c>
      <c r="B619" s="19">
        <v>77.110000999999997</v>
      </c>
      <c r="C619" s="19">
        <v>77.129997000000003</v>
      </c>
      <c r="D619" s="19">
        <v>76.5</v>
      </c>
      <c r="E619" s="19">
        <v>76.610000999999997</v>
      </c>
      <c r="F619" s="19">
        <v>6131300</v>
      </c>
      <c r="G619" s="19">
        <v>71.560226</v>
      </c>
      <c r="H619" s="38">
        <f t="shared" si="29"/>
        <v>-5.2076828003856596E-3</v>
      </c>
      <c r="I619" s="30">
        <f t="shared" si="27"/>
        <v>5.2076828003856596E-3</v>
      </c>
      <c r="S619" s="38">
        <v>1962.869995</v>
      </c>
      <c r="T619" s="30">
        <f t="shared" si="28"/>
        <v>1.7285636751956316E-3</v>
      </c>
      <c r="U619" s="38"/>
      <c r="V619" s="38"/>
      <c r="W619" s="38"/>
      <c r="X619" s="38"/>
    </row>
    <row r="620" spans="1:24">
      <c r="A620" s="20">
        <v>41779</v>
      </c>
      <c r="B620" s="19">
        <v>76.360000999999997</v>
      </c>
      <c r="C620" s="19">
        <v>76.370002999999997</v>
      </c>
      <c r="D620" s="19">
        <v>75.519997000000004</v>
      </c>
      <c r="E620" s="19">
        <v>75.690002000000007</v>
      </c>
      <c r="F620" s="19">
        <v>7436700</v>
      </c>
      <c r="G620" s="19">
        <v>70.700869999999995</v>
      </c>
      <c r="H620" s="38">
        <f t="shared" si="29"/>
        <v>-1.2081538481383089E-2</v>
      </c>
      <c r="I620" s="30">
        <f t="shared" si="27"/>
        <v>1.2081538481383089E-2</v>
      </c>
      <c r="S620" s="38">
        <v>1959.4799800000001</v>
      </c>
      <c r="T620" s="30">
        <f t="shared" si="28"/>
        <v>1.2766632954706229E-3</v>
      </c>
      <c r="U620" s="38"/>
      <c r="V620" s="38"/>
      <c r="W620" s="38"/>
      <c r="X620" s="38"/>
    </row>
    <row r="621" spans="1:24">
      <c r="A621" s="20">
        <v>41780</v>
      </c>
      <c r="B621" s="19">
        <v>75.940002000000007</v>
      </c>
      <c r="C621" s="19">
        <v>75.959998999999996</v>
      </c>
      <c r="D621" s="19">
        <v>75.269997000000004</v>
      </c>
      <c r="E621" s="19">
        <v>75.660004000000001</v>
      </c>
      <c r="F621" s="19">
        <v>5704100</v>
      </c>
      <c r="G621" s="19">
        <v>70.672848000000002</v>
      </c>
      <c r="H621" s="38">
        <f t="shared" si="29"/>
        <v>-3.9642446649060036E-4</v>
      </c>
      <c r="I621" s="30">
        <f t="shared" si="27"/>
        <v>3.9642446649060036E-4</v>
      </c>
      <c r="S621" s="38">
        <v>1956.9799800000001</v>
      </c>
      <c r="T621" s="30">
        <f t="shared" si="28"/>
        <v>7.6892430418902839E-3</v>
      </c>
      <c r="U621" s="38"/>
      <c r="V621" s="38"/>
      <c r="W621" s="38"/>
      <c r="X621" s="38"/>
    </row>
    <row r="622" spans="1:24">
      <c r="A622" s="20">
        <v>41781</v>
      </c>
      <c r="B622" s="19">
        <v>75.790001000000004</v>
      </c>
      <c r="C622" s="19">
        <v>75.919998000000007</v>
      </c>
      <c r="D622" s="19">
        <v>75.239998</v>
      </c>
      <c r="E622" s="19">
        <v>75.389999000000003</v>
      </c>
      <c r="F622" s="19">
        <v>5243700</v>
      </c>
      <c r="G622" s="19">
        <v>70.420641000000003</v>
      </c>
      <c r="H622" s="38">
        <f t="shared" si="29"/>
        <v>-3.5750376634203903E-3</v>
      </c>
      <c r="I622" s="30">
        <f t="shared" si="27"/>
        <v>3.5750376634203903E-3</v>
      </c>
      <c r="S622" s="38">
        <v>1941.98999</v>
      </c>
      <c r="T622" s="30">
        <f t="shared" si="28"/>
        <v>2.1702124774046652E-3</v>
      </c>
      <c r="U622" s="38"/>
      <c r="V622" s="38"/>
      <c r="W622" s="38"/>
      <c r="X622" s="38"/>
    </row>
    <row r="623" spans="1:24">
      <c r="A623" s="20">
        <v>41782</v>
      </c>
      <c r="B623" s="19">
        <v>75.559997999999993</v>
      </c>
      <c r="C623" s="19">
        <v>75.75</v>
      </c>
      <c r="D623" s="19">
        <v>75.430000000000007</v>
      </c>
      <c r="E623" s="19">
        <v>75.610000999999997</v>
      </c>
      <c r="F623" s="19">
        <v>3703600</v>
      </c>
      <c r="G623" s="19">
        <v>70.626141000000004</v>
      </c>
      <c r="H623" s="38">
        <f t="shared" si="29"/>
        <v>2.9139288751448499E-3</v>
      </c>
      <c r="I623" s="30">
        <f t="shared" si="27"/>
        <v>-2.9139288751448499E-3</v>
      </c>
      <c r="S623" s="38">
        <v>1937.780029</v>
      </c>
      <c r="T623" s="30">
        <f t="shared" si="28"/>
        <v>8.3635527038925048E-4</v>
      </c>
      <c r="U623" s="38"/>
      <c r="V623" s="38"/>
      <c r="W623" s="38"/>
      <c r="X623" s="38"/>
    </row>
    <row r="624" spans="1:24">
      <c r="A624" s="20">
        <v>41786</v>
      </c>
      <c r="B624" s="19">
        <v>75.709998999999996</v>
      </c>
      <c r="C624" s="19">
        <v>75.809997999999993</v>
      </c>
      <c r="D624" s="19">
        <v>75.290001000000004</v>
      </c>
      <c r="E624" s="19">
        <v>75.589995999999999</v>
      </c>
      <c r="F624" s="19">
        <v>5370800</v>
      </c>
      <c r="G624" s="19">
        <v>70.607455999999999</v>
      </c>
      <c r="H624" s="38">
        <f t="shared" si="29"/>
        <v>-2.6459710020726858E-4</v>
      </c>
      <c r="I624" s="30">
        <f t="shared" si="27"/>
        <v>2.6459710020726858E-4</v>
      </c>
      <c r="S624" s="38">
        <v>1936.160034</v>
      </c>
      <c r="T624" s="30">
        <f t="shared" si="28"/>
        <v>3.1296592884110289E-3</v>
      </c>
      <c r="U624" s="38"/>
      <c r="V624" s="38"/>
      <c r="W624" s="38"/>
      <c r="X624" s="38"/>
    </row>
    <row r="625" spans="1:24">
      <c r="A625" s="20">
        <v>41787</v>
      </c>
      <c r="B625" s="19">
        <v>75.379997000000003</v>
      </c>
      <c r="C625" s="19">
        <v>75.940002000000007</v>
      </c>
      <c r="D625" s="19">
        <v>75.339995999999999</v>
      </c>
      <c r="E625" s="19">
        <v>75.529999000000004</v>
      </c>
      <c r="F625" s="19">
        <v>5036900</v>
      </c>
      <c r="G625" s="19">
        <v>70.551412999999997</v>
      </c>
      <c r="H625" s="38">
        <f t="shared" si="29"/>
        <v>-7.940415411602917E-4</v>
      </c>
      <c r="I625" s="30">
        <f t="shared" si="27"/>
        <v>7.940415411602917E-4</v>
      </c>
      <c r="S625" s="38">
        <v>1930.1099850000001</v>
      </c>
      <c r="T625" s="30">
        <f t="shared" si="28"/>
        <v>-7.1141394519117001E-3</v>
      </c>
      <c r="U625" s="38"/>
      <c r="V625" s="38"/>
      <c r="W625" s="38"/>
      <c r="X625" s="38"/>
    </row>
    <row r="626" spans="1:24">
      <c r="A626" s="20">
        <v>41788</v>
      </c>
      <c r="B626" s="19">
        <v>75.669998000000007</v>
      </c>
      <c r="C626" s="19">
        <v>76.190002000000007</v>
      </c>
      <c r="D626" s="19">
        <v>75.569999999999993</v>
      </c>
      <c r="E626" s="19">
        <v>75.980002999999996</v>
      </c>
      <c r="F626" s="19">
        <v>4003500</v>
      </c>
      <c r="G626" s="19">
        <v>70.971755000000002</v>
      </c>
      <c r="H626" s="38">
        <f t="shared" si="29"/>
        <v>5.9402745428240866E-3</v>
      </c>
      <c r="I626" s="30">
        <f t="shared" si="27"/>
        <v>-5.9402745428240866E-3</v>
      </c>
      <c r="S626" s="38">
        <v>1943.8900149999999</v>
      </c>
      <c r="T626" s="30">
        <f t="shared" si="28"/>
        <v>-3.5433109387726222E-3</v>
      </c>
      <c r="U626" s="38"/>
      <c r="V626" s="38"/>
      <c r="W626" s="38"/>
      <c r="X626" s="38"/>
    </row>
    <row r="627" spans="1:24">
      <c r="A627" s="20">
        <v>41789</v>
      </c>
      <c r="B627" s="19">
        <v>76.059997999999993</v>
      </c>
      <c r="C627" s="19">
        <v>76.809997999999993</v>
      </c>
      <c r="D627" s="19">
        <v>76.010002</v>
      </c>
      <c r="E627" s="19">
        <v>76.769997000000004</v>
      </c>
      <c r="F627" s="19">
        <v>5964800</v>
      </c>
      <c r="G627" s="19">
        <v>71.709676000000002</v>
      </c>
      <c r="H627" s="38">
        <f t="shared" si="29"/>
        <v>1.034370869620652E-2</v>
      </c>
      <c r="I627" s="30">
        <f t="shared" si="27"/>
        <v>-1.034370869620652E-2</v>
      </c>
      <c r="S627" s="38">
        <v>1950.790039</v>
      </c>
      <c r="T627" s="30">
        <f t="shared" si="28"/>
        <v>-2.4601415414599579E-4</v>
      </c>
      <c r="U627" s="38"/>
      <c r="V627" s="38"/>
      <c r="W627" s="38"/>
      <c r="X627" s="38"/>
    </row>
    <row r="628" spans="1:24">
      <c r="A628" s="20">
        <v>41792</v>
      </c>
      <c r="B628" s="19">
        <v>76.580001999999993</v>
      </c>
      <c r="C628" s="19">
        <v>77.110000999999997</v>
      </c>
      <c r="D628" s="19">
        <v>76.470000999999996</v>
      </c>
      <c r="E628" s="19">
        <v>76.760002</v>
      </c>
      <c r="F628" s="19">
        <v>4390400</v>
      </c>
      <c r="G628" s="19">
        <v>71.700339999999997</v>
      </c>
      <c r="H628" s="38">
        <f t="shared" si="29"/>
        <v>-1.3020011117205414E-4</v>
      </c>
      <c r="I628" s="30">
        <f t="shared" si="27"/>
        <v>1.3020011117205414E-4</v>
      </c>
      <c r="S628" s="38">
        <v>1951.2700199999999</v>
      </c>
      <c r="T628" s="30">
        <f t="shared" si="28"/>
        <v>9.3833130510802363E-4</v>
      </c>
      <c r="U628" s="38"/>
      <c r="V628" s="38"/>
      <c r="W628" s="38"/>
      <c r="X628" s="38"/>
    </row>
    <row r="629" spans="1:24">
      <c r="A629" s="20">
        <v>41793</v>
      </c>
      <c r="B629" s="19">
        <v>76.739998</v>
      </c>
      <c r="C629" s="19">
        <v>76.970000999999996</v>
      </c>
      <c r="D629" s="19">
        <v>76.360000999999997</v>
      </c>
      <c r="E629" s="19">
        <v>76.709998999999996</v>
      </c>
      <c r="F629" s="19">
        <v>7213600</v>
      </c>
      <c r="G629" s="19">
        <v>71.653632999999999</v>
      </c>
      <c r="H629" s="38">
        <f t="shared" si="29"/>
        <v>-6.5163177099729428E-4</v>
      </c>
      <c r="I629" s="30">
        <f t="shared" si="27"/>
        <v>6.5163177099729428E-4</v>
      </c>
      <c r="S629" s="38">
        <v>1949.4399410000001</v>
      </c>
      <c r="T629" s="30">
        <f t="shared" si="28"/>
        <v>4.6170833074168915E-3</v>
      </c>
      <c r="U629" s="38"/>
      <c r="V629" s="38"/>
      <c r="W629" s="38"/>
      <c r="X629" s="38"/>
    </row>
    <row r="630" spans="1:24">
      <c r="A630" s="20">
        <v>41794</v>
      </c>
      <c r="B630" s="19">
        <v>76.599997999999999</v>
      </c>
      <c r="C630" s="19">
        <v>77.300003000000004</v>
      </c>
      <c r="D630" s="19">
        <v>76.529999000000004</v>
      </c>
      <c r="E630" s="19">
        <v>77.129997000000003</v>
      </c>
      <c r="F630" s="19">
        <v>6199900</v>
      </c>
      <c r="G630" s="19">
        <v>72.045946999999998</v>
      </c>
      <c r="H630" s="38">
        <f t="shared" si="29"/>
        <v>5.4602104571262007E-3</v>
      </c>
      <c r="I630" s="30">
        <f t="shared" si="27"/>
        <v>-5.4602104571262007E-3</v>
      </c>
      <c r="S630" s="38">
        <v>1940.459961</v>
      </c>
      <c r="T630" s="30">
        <f t="shared" si="28"/>
        <v>6.5040820910860176E-3</v>
      </c>
      <c r="U630" s="38"/>
      <c r="V630" s="38"/>
      <c r="W630" s="38"/>
      <c r="X630" s="38"/>
    </row>
    <row r="631" spans="1:24">
      <c r="A631" s="20">
        <v>41795</v>
      </c>
      <c r="B631" s="19">
        <v>77.050003000000004</v>
      </c>
      <c r="C631" s="19">
        <v>77.440002000000007</v>
      </c>
      <c r="D631" s="19">
        <v>76.870002999999997</v>
      </c>
      <c r="E631" s="19">
        <v>77.319999999999993</v>
      </c>
      <c r="F631" s="19">
        <v>4695800</v>
      </c>
      <c r="G631" s="19">
        <v>72.223425000000006</v>
      </c>
      <c r="H631" s="38">
        <f t="shared" si="29"/>
        <v>2.4603710000090625E-3</v>
      </c>
      <c r="I631" s="30">
        <f t="shared" si="27"/>
        <v>-2.4603710000090625E-3</v>
      </c>
      <c r="S631" s="38">
        <v>1927.880005</v>
      </c>
      <c r="T631" s="30">
        <f t="shared" si="28"/>
        <v>1.8898767889498752E-3</v>
      </c>
      <c r="U631" s="38"/>
      <c r="V631" s="38"/>
      <c r="W631" s="38"/>
      <c r="X631" s="38"/>
    </row>
    <row r="632" spans="1:24">
      <c r="A632" s="20">
        <v>41796</v>
      </c>
      <c r="B632" s="19">
        <v>77.459998999999996</v>
      </c>
      <c r="C632" s="19">
        <v>77.589995999999999</v>
      </c>
      <c r="D632" s="19">
        <v>77.069999999999993</v>
      </c>
      <c r="E632" s="19">
        <v>77.209998999999996</v>
      </c>
      <c r="F632" s="19">
        <v>4188900</v>
      </c>
      <c r="G632" s="19">
        <v>72.120675000000006</v>
      </c>
      <c r="H632" s="38">
        <f t="shared" si="29"/>
        <v>-1.4236815686276205E-3</v>
      </c>
      <c r="I632" s="30">
        <f t="shared" si="27"/>
        <v>1.4236815686276205E-3</v>
      </c>
      <c r="S632" s="38">
        <v>1924.23999</v>
      </c>
      <c r="T632" s="30">
        <f t="shared" si="28"/>
        <v>-3.7928874555938222E-4</v>
      </c>
      <c r="U632" s="38"/>
      <c r="V632" s="38"/>
      <c r="W632" s="38"/>
      <c r="X632" s="38"/>
    </row>
    <row r="633" spans="1:24">
      <c r="A633" s="20">
        <v>41799</v>
      </c>
      <c r="B633" s="19">
        <v>77.069999999999993</v>
      </c>
      <c r="C633" s="19">
        <v>77.760002</v>
      </c>
      <c r="D633" s="19">
        <v>76.699996999999996</v>
      </c>
      <c r="E633" s="19">
        <v>77.010002</v>
      </c>
      <c r="F633" s="19">
        <v>5547600</v>
      </c>
      <c r="G633" s="19">
        <v>71.933860999999993</v>
      </c>
      <c r="H633" s="38">
        <f t="shared" si="29"/>
        <v>-2.5936580674666334E-3</v>
      </c>
      <c r="I633" s="30">
        <f t="shared" si="27"/>
        <v>2.5936580674666334E-3</v>
      </c>
      <c r="S633" s="38">
        <v>1924.969971</v>
      </c>
      <c r="T633" s="30">
        <f t="shared" si="28"/>
        <v>7.2756166855577373E-4</v>
      </c>
      <c r="U633" s="38"/>
      <c r="V633" s="38"/>
      <c r="W633" s="38"/>
      <c r="X633" s="38"/>
    </row>
    <row r="634" spans="1:24">
      <c r="A634" s="20">
        <v>41800</v>
      </c>
      <c r="B634" s="19">
        <v>76.809997999999993</v>
      </c>
      <c r="C634" s="19">
        <v>76.940002000000007</v>
      </c>
      <c r="D634" s="19">
        <v>76.510002</v>
      </c>
      <c r="E634" s="19">
        <v>76.620002999999997</v>
      </c>
      <c r="F634" s="19">
        <v>3365700</v>
      </c>
      <c r="G634" s="19">
        <v>71.569569000000001</v>
      </c>
      <c r="H634" s="38">
        <f t="shared" si="29"/>
        <v>-5.0771299687649742E-3</v>
      </c>
      <c r="I634" s="30">
        <f t="shared" si="27"/>
        <v>5.0771299687649742E-3</v>
      </c>
      <c r="S634" s="38">
        <v>1923.5699460000001</v>
      </c>
      <c r="T634" s="30">
        <f t="shared" si="28"/>
        <v>1.8419804474474298E-3</v>
      </c>
      <c r="U634" s="38"/>
      <c r="V634" s="38"/>
      <c r="W634" s="38"/>
      <c r="X634" s="38"/>
    </row>
    <row r="635" spans="1:24">
      <c r="A635" s="20">
        <v>41801</v>
      </c>
      <c r="B635" s="19">
        <v>76.550003000000004</v>
      </c>
      <c r="C635" s="19">
        <v>76.739998</v>
      </c>
      <c r="D635" s="19">
        <v>76.050003000000004</v>
      </c>
      <c r="E635" s="19">
        <v>76.160004000000001</v>
      </c>
      <c r="F635" s="19">
        <v>4463300</v>
      </c>
      <c r="G635" s="19">
        <v>71.139891000000006</v>
      </c>
      <c r="H635" s="38">
        <f t="shared" si="29"/>
        <v>-6.0217353269968032E-3</v>
      </c>
      <c r="I635" s="30">
        <f t="shared" si="27"/>
        <v>6.0217353269968032E-3</v>
      </c>
      <c r="S635" s="38">
        <v>1920.030029</v>
      </c>
      <c r="T635" s="30">
        <f t="shared" si="28"/>
        <v>5.3527586581908924E-3</v>
      </c>
      <c r="U635" s="38"/>
      <c r="V635" s="38"/>
      <c r="W635" s="38"/>
      <c r="X635" s="38"/>
    </row>
    <row r="636" spans="1:24">
      <c r="A636" s="20">
        <v>41802</v>
      </c>
      <c r="B636" s="19">
        <v>76.050003000000004</v>
      </c>
      <c r="C636" s="19">
        <v>76.190002000000007</v>
      </c>
      <c r="D636" s="19">
        <v>75.580001999999993</v>
      </c>
      <c r="E636" s="19">
        <v>75.730002999999996</v>
      </c>
      <c r="F636" s="19">
        <v>5336600</v>
      </c>
      <c r="G636" s="19">
        <v>70.738234000000006</v>
      </c>
      <c r="H636" s="38">
        <f t="shared" si="29"/>
        <v>-5.6620155226911363E-3</v>
      </c>
      <c r="I636" s="30">
        <f t="shared" si="27"/>
        <v>5.6620155226911363E-3</v>
      </c>
      <c r="S636" s="38">
        <v>1909.780029</v>
      </c>
      <c r="T636" s="30">
        <f t="shared" si="28"/>
        <v>-1.1146928115250102E-3</v>
      </c>
      <c r="U636" s="38"/>
      <c r="V636" s="38"/>
      <c r="W636" s="38"/>
      <c r="X636" s="38"/>
    </row>
    <row r="637" spans="1:24">
      <c r="A637" s="20">
        <v>41803</v>
      </c>
      <c r="B637" s="19">
        <v>75.669998000000007</v>
      </c>
      <c r="C637" s="19">
        <v>75.760002</v>
      </c>
      <c r="D637" s="19">
        <v>75.120002999999997</v>
      </c>
      <c r="E637" s="19">
        <v>75.279999000000004</v>
      </c>
      <c r="F637" s="19">
        <v>4981500</v>
      </c>
      <c r="G637" s="19">
        <v>70.317892000000001</v>
      </c>
      <c r="H637" s="38">
        <f t="shared" si="29"/>
        <v>-5.9599431256730168E-3</v>
      </c>
      <c r="I637" s="30">
        <f t="shared" si="27"/>
        <v>5.9599431256730168E-3</v>
      </c>
      <c r="S637" s="38">
        <v>1911.910034</v>
      </c>
      <c r="T637" s="30">
        <f t="shared" si="28"/>
        <v>5.9699502737522196E-3</v>
      </c>
      <c r="U637" s="38"/>
      <c r="V637" s="38"/>
      <c r="W637" s="38"/>
      <c r="X637" s="38"/>
    </row>
    <row r="638" spans="1:24">
      <c r="A638" s="20">
        <v>41806</v>
      </c>
      <c r="B638" s="19">
        <v>75.110000999999997</v>
      </c>
      <c r="C638" s="19">
        <v>75.480002999999996</v>
      </c>
      <c r="D638" s="19">
        <v>75.019997000000004</v>
      </c>
      <c r="E638" s="19">
        <v>75.339995999999999</v>
      </c>
      <c r="F638" s="19">
        <v>3846900</v>
      </c>
      <c r="G638" s="19">
        <v>70.373934000000006</v>
      </c>
      <c r="H638" s="38">
        <f t="shared" si="29"/>
        <v>7.9666323989613472E-4</v>
      </c>
      <c r="I638" s="30">
        <f t="shared" si="27"/>
        <v>-7.9666323989613472E-4</v>
      </c>
      <c r="S638" s="38">
        <v>1900.530029</v>
      </c>
      <c r="T638" s="30">
        <f t="shared" si="28"/>
        <v>4.2393928855231243E-3</v>
      </c>
      <c r="U638" s="38"/>
      <c r="V638" s="38"/>
      <c r="W638" s="38"/>
      <c r="X638" s="38"/>
    </row>
    <row r="639" spans="1:24">
      <c r="A639" s="20">
        <v>41807</v>
      </c>
      <c r="B639" s="19">
        <v>75.290001000000004</v>
      </c>
      <c r="C639" s="19">
        <v>75.419998000000007</v>
      </c>
      <c r="D639" s="19">
        <v>74.919998000000007</v>
      </c>
      <c r="E639" s="19">
        <v>74.989998</v>
      </c>
      <c r="F639" s="19">
        <v>6544200</v>
      </c>
      <c r="G639" s="19">
        <v>70.047005999999996</v>
      </c>
      <c r="H639" s="38">
        <f t="shared" si="29"/>
        <v>-4.6564079503794674E-3</v>
      </c>
      <c r="I639" s="30">
        <f t="shared" si="27"/>
        <v>4.6564079503794674E-3</v>
      </c>
      <c r="S639" s="38">
        <v>1892.48999</v>
      </c>
      <c r="T639" s="30">
        <f t="shared" si="28"/>
        <v>2.3594442281097716E-3</v>
      </c>
      <c r="U639" s="38"/>
      <c r="V639" s="38"/>
      <c r="W639" s="38"/>
      <c r="X639" s="38"/>
    </row>
    <row r="640" spans="1:24">
      <c r="A640" s="20">
        <v>41808</v>
      </c>
      <c r="B640" s="19">
        <v>75.040001000000004</v>
      </c>
      <c r="C640" s="19">
        <v>75.959998999999996</v>
      </c>
      <c r="D640" s="19">
        <v>74.919998000000007</v>
      </c>
      <c r="E640" s="19">
        <v>75.699996999999996</v>
      </c>
      <c r="F640" s="19">
        <v>6740700</v>
      </c>
      <c r="G640" s="19">
        <v>70.710205000000002</v>
      </c>
      <c r="H640" s="38">
        <f t="shared" si="29"/>
        <v>9.4233738073127345E-3</v>
      </c>
      <c r="I640" s="30">
        <f t="shared" si="27"/>
        <v>-9.4233738073127345E-3</v>
      </c>
      <c r="S640" s="38">
        <v>1888.030029</v>
      </c>
      <c r="T640" s="30">
        <f t="shared" si="28"/>
        <v>8.0833404197069164E-3</v>
      </c>
      <c r="U640" s="38"/>
      <c r="V640" s="38"/>
      <c r="W640" s="38"/>
      <c r="X640" s="38"/>
    </row>
    <row r="641" spans="1:24">
      <c r="A641" s="20">
        <v>41809</v>
      </c>
      <c r="B641" s="19">
        <v>75.879997000000003</v>
      </c>
      <c r="C641" s="19">
        <v>76.279999000000004</v>
      </c>
      <c r="D641" s="19">
        <v>75.800003000000004</v>
      </c>
      <c r="E641" s="19">
        <v>75.870002999999997</v>
      </c>
      <c r="F641" s="19">
        <v>5255300</v>
      </c>
      <c r="G641" s="19">
        <v>70.869005000000001</v>
      </c>
      <c r="H641" s="38">
        <f t="shared" si="29"/>
        <v>2.2432681548861114E-3</v>
      </c>
      <c r="I641" s="30">
        <f t="shared" si="27"/>
        <v>-2.2432681548861114E-3</v>
      </c>
      <c r="S641" s="38">
        <v>1872.829956</v>
      </c>
      <c r="T641" s="30">
        <f t="shared" si="28"/>
        <v>-6.519604608733057E-3</v>
      </c>
      <c r="U641" s="38"/>
      <c r="V641" s="38"/>
      <c r="W641" s="38"/>
      <c r="X641" s="38"/>
    </row>
    <row r="642" spans="1:24">
      <c r="A642" s="20">
        <v>41810</v>
      </c>
      <c r="B642" s="19">
        <v>76.160004000000001</v>
      </c>
      <c r="C642" s="19">
        <v>76.169998000000007</v>
      </c>
      <c r="D642" s="19">
        <v>75.120002999999997</v>
      </c>
      <c r="E642" s="19">
        <v>75.680000000000007</v>
      </c>
      <c r="F642" s="19">
        <v>11330700</v>
      </c>
      <c r="G642" s="19">
        <v>70.691526999999994</v>
      </c>
      <c r="H642" s="38">
        <f t="shared" si="29"/>
        <v>-2.5074516248401462E-3</v>
      </c>
      <c r="I642" s="30">
        <f t="shared" si="27"/>
        <v>2.5074516248401462E-3</v>
      </c>
      <c r="S642" s="38">
        <v>1885.079956</v>
      </c>
      <c r="T642" s="30">
        <f t="shared" si="28"/>
        <v>3.8374143479077863E-3</v>
      </c>
      <c r="U642" s="38"/>
      <c r="V642" s="38"/>
      <c r="W642" s="38"/>
      <c r="X642" s="38"/>
    </row>
    <row r="643" spans="1:24">
      <c r="A643" s="20">
        <v>41813</v>
      </c>
      <c r="B643" s="19">
        <v>75.559997999999993</v>
      </c>
      <c r="C643" s="19">
        <v>75.940002000000007</v>
      </c>
      <c r="D643" s="19">
        <v>75.300003000000004</v>
      </c>
      <c r="E643" s="19">
        <v>75.790001000000004</v>
      </c>
      <c r="F643" s="19">
        <v>4267400</v>
      </c>
      <c r="G643" s="19">
        <v>70.794276999999994</v>
      </c>
      <c r="H643" s="38">
        <f t="shared" si="29"/>
        <v>1.4524427915518846E-3</v>
      </c>
      <c r="I643" s="30">
        <f t="shared" ref="I643:I706" si="30">-H643</f>
        <v>-1.4524427915518846E-3</v>
      </c>
      <c r="S643" s="38">
        <v>1877.8599850000001</v>
      </c>
      <c r="T643" s="30">
        <f t="shared" ref="T643:T706" si="31">LN(S643/S644)</f>
        <v>3.739962410462956E-3</v>
      </c>
      <c r="U643" s="38"/>
      <c r="V643" s="38"/>
      <c r="W643" s="38"/>
      <c r="X643" s="38"/>
    </row>
    <row r="644" spans="1:24">
      <c r="A644" s="20">
        <v>41814</v>
      </c>
      <c r="B644" s="19">
        <v>76.029999000000004</v>
      </c>
      <c r="C644" s="19">
        <v>76.209998999999996</v>
      </c>
      <c r="D644" s="19">
        <v>75.680000000000007</v>
      </c>
      <c r="E644" s="19">
        <v>75.970000999999996</v>
      </c>
      <c r="F644" s="19">
        <v>5652300</v>
      </c>
      <c r="G644" s="19">
        <v>70.962412</v>
      </c>
      <c r="H644" s="38">
        <f t="shared" ref="H644:H707" si="32">LN(G644/G643)</f>
        <v>2.3721643053273836E-3</v>
      </c>
      <c r="I644" s="30">
        <f t="shared" si="30"/>
        <v>-2.3721643053273836E-3</v>
      </c>
      <c r="S644" s="38">
        <v>1870.849976</v>
      </c>
      <c r="T644" s="30">
        <f t="shared" si="31"/>
        <v>-9.4059038054126482E-3</v>
      </c>
      <c r="U644" s="38"/>
      <c r="V644" s="38"/>
      <c r="W644" s="38"/>
      <c r="X644" s="38"/>
    </row>
    <row r="645" spans="1:24">
      <c r="A645" s="20">
        <v>41815</v>
      </c>
      <c r="B645" s="19">
        <v>75.760002</v>
      </c>
      <c r="C645" s="19">
        <v>75.839995999999999</v>
      </c>
      <c r="D645" s="19">
        <v>75.279999000000004</v>
      </c>
      <c r="E645" s="19">
        <v>75.620002999999997</v>
      </c>
      <c r="F645" s="19">
        <v>4318200</v>
      </c>
      <c r="G645" s="19">
        <v>70.635484000000005</v>
      </c>
      <c r="H645" s="38">
        <f t="shared" si="32"/>
        <v>-4.6177039371936854E-3</v>
      </c>
      <c r="I645" s="30">
        <f t="shared" si="30"/>
        <v>4.6177039371936854E-3</v>
      </c>
      <c r="S645" s="38">
        <v>1888.530029</v>
      </c>
      <c r="T645" s="30">
        <f t="shared" si="31"/>
        <v>-4.7120896316339977E-3</v>
      </c>
      <c r="U645" s="38"/>
      <c r="V645" s="38"/>
      <c r="W645" s="38"/>
      <c r="X645" s="38"/>
    </row>
    <row r="646" spans="1:24">
      <c r="A646" s="20">
        <v>41816</v>
      </c>
      <c r="B646" s="19">
        <v>75.519997000000004</v>
      </c>
      <c r="C646" s="19">
        <v>75.610000999999997</v>
      </c>
      <c r="D646" s="19">
        <v>74.699996999999996</v>
      </c>
      <c r="E646" s="19">
        <v>74.910004000000001</v>
      </c>
      <c r="F646" s="19">
        <v>6922100</v>
      </c>
      <c r="G646" s="19">
        <v>69.972284999999999</v>
      </c>
      <c r="H646" s="38">
        <f t="shared" si="32"/>
        <v>-9.4333893897654616E-3</v>
      </c>
      <c r="I646" s="30">
        <f t="shared" si="30"/>
        <v>9.4333893897654616E-3</v>
      </c>
      <c r="S646" s="38">
        <v>1897.4499510000001</v>
      </c>
      <c r="T646" s="30">
        <f t="shared" si="31"/>
        <v>4.2166891601361212E-4</v>
      </c>
      <c r="U646" s="38"/>
      <c r="V646" s="38"/>
      <c r="W646" s="38"/>
      <c r="X646" s="38"/>
    </row>
    <row r="647" spans="1:24">
      <c r="A647" s="20">
        <v>41817</v>
      </c>
      <c r="B647" s="19">
        <v>74.800003000000004</v>
      </c>
      <c r="C647" s="19">
        <v>75.379997000000003</v>
      </c>
      <c r="D647" s="19">
        <v>74.669998000000007</v>
      </c>
      <c r="E647" s="19">
        <v>75.339995999999999</v>
      </c>
      <c r="F647" s="19">
        <v>13960800</v>
      </c>
      <c r="G647" s="19">
        <v>70.373934000000006</v>
      </c>
      <c r="H647" s="38">
        <f t="shared" si="32"/>
        <v>5.7237038431007456E-3</v>
      </c>
      <c r="I647" s="30">
        <f t="shared" si="30"/>
        <v>-5.7237038431007456E-3</v>
      </c>
      <c r="S647" s="38">
        <v>1896.650024</v>
      </c>
      <c r="T647" s="30">
        <f t="shared" si="31"/>
        <v>9.6262562035398201E-3</v>
      </c>
      <c r="U647" s="38"/>
      <c r="V647" s="38"/>
      <c r="W647" s="38"/>
      <c r="X647" s="38"/>
    </row>
    <row r="648" spans="1:24">
      <c r="A648" s="20">
        <v>41820</v>
      </c>
      <c r="B648" s="19">
        <v>75.400002000000001</v>
      </c>
      <c r="C648" s="19">
        <v>75.690002000000007</v>
      </c>
      <c r="D648" s="19">
        <v>74.940002000000007</v>
      </c>
      <c r="E648" s="19">
        <v>75.069999999999993</v>
      </c>
      <c r="F648" s="19">
        <v>6653800</v>
      </c>
      <c r="G648" s="19">
        <v>70.121735000000001</v>
      </c>
      <c r="H648" s="38">
        <f t="shared" si="32"/>
        <v>-3.5901358764914206E-3</v>
      </c>
      <c r="I648" s="30">
        <f t="shared" si="30"/>
        <v>3.5901358764914206E-3</v>
      </c>
      <c r="S648" s="38">
        <v>1878.4799800000001</v>
      </c>
      <c r="T648" s="30">
        <f t="shared" si="31"/>
        <v>1.518322882863128E-3</v>
      </c>
      <c r="U648" s="38"/>
      <c r="V648" s="38"/>
      <c r="W648" s="38"/>
      <c r="X648" s="38"/>
    </row>
    <row r="649" spans="1:24">
      <c r="A649" s="20">
        <v>41821</v>
      </c>
      <c r="B649" s="19">
        <v>75.269997000000004</v>
      </c>
      <c r="C649" s="19">
        <v>75.419998000000007</v>
      </c>
      <c r="D649" s="19">
        <v>74.75</v>
      </c>
      <c r="E649" s="19">
        <v>75.279999000000004</v>
      </c>
      <c r="F649" s="19">
        <v>6604500</v>
      </c>
      <c r="G649" s="19">
        <v>70.317892000000001</v>
      </c>
      <c r="H649" s="38">
        <f t="shared" si="32"/>
        <v>2.793472636595168E-3</v>
      </c>
      <c r="I649" s="30">
        <f t="shared" si="30"/>
        <v>-2.793472636595168E-3</v>
      </c>
      <c r="S649" s="38">
        <v>1875.630005</v>
      </c>
      <c r="T649" s="30">
        <f t="shared" si="31"/>
        <v>-1.374569203583731E-3</v>
      </c>
      <c r="U649" s="38"/>
      <c r="V649" s="38"/>
      <c r="W649" s="38"/>
      <c r="X649" s="38"/>
    </row>
    <row r="650" spans="1:24">
      <c r="A650" s="20">
        <v>41822</v>
      </c>
      <c r="B650" s="19">
        <v>75.260002</v>
      </c>
      <c r="C650" s="19">
        <v>75.900002000000001</v>
      </c>
      <c r="D650" s="19">
        <v>75.25</v>
      </c>
      <c r="E650" s="19">
        <v>75.620002999999997</v>
      </c>
      <c r="F650" s="19">
        <v>4366800</v>
      </c>
      <c r="G650" s="19">
        <v>70.635484000000005</v>
      </c>
      <c r="H650" s="38">
        <f t="shared" si="32"/>
        <v>4.506348786561018E-3</v>
      </c>
      <c r="I650" s="30">
        <f t="shared" si="30"/>
        <v>-4.506348786561018E-3</v>
      </c>
      <c r="S650" s="38">
        <v>1878.209961</v>
      </c>
      <c r="T650" s="30">
        <f t="shared" si="31"/>
        <v>5.6007547453593319E-3</v>
      </c>
      <c r="U650" s="38"/>
      <c r="V650" s="38"/>
      <c r="W650" s="38"/>
      <c r="X650" s="38"/>
    </row>
    <row r="651" spans="1:24">
      <c r="A651" s="20">
        <v>41823</v>
      </c>
      <c r="B651" s="19">
        <v>75.610000999999997</v>
      </c>
      <c r="C651" s="19">
        <v>76.050003000000004</v>
      </c>
      <c r="D651" s="19">
        <v>75.519997000000004</v>
      </c>
      <c r="E651" s="19">
        <v>75.75</v>
      </c>
      <c r="F651" s="19">
        <v>2874000</v>
      </c>
      <c r="G651" s="19">
        <v>70.756912999999997</v>
      </c>
      <c r="H651" s="38">
        <f t="shared" si="32"/>
        <v>1.7176175300771211E-3</v>
      </c>
      <c r="I651" s="30">
        <f t="shared" si="30"/>
        <v>-1.7176175300771211E-3</v>
      </c>
      <c r="S651" s="38">
        <v>1867.719971</v>
      </c>
      <c r="T651" s="30">
        <f t="shared" si="31"/>
        <v>-9.0290312076985058E-3</v>
      </c>
      <c r="U651" s="38"/>
      <c r="V651" s="38"/>
      <c r="W651" s="38"/>
      <c r="X651" s="38"/>
    </row>
    <row r="652" spans="1:24">
      <c r="A652" s="20">
        <v>41827</v>
      </c>
      <c r="B652" s="19">
        <v>75.690002000000007</v>
      </c>
      <c r="C652" s="19">
        <v>76.209998999999996</v>
      </c>
      <c r="D652" s="19">
        <v>75.550003000000004</v>
      </c>
      <c r="E652" s="19">
        <v>76.069999999999993</v>
      </c>
      <c r="F652" s="19">
        <v>5028000</v>
      </c>
      <c r="G652" s="19">
        <v>71.055819</v>
      </c>
      <c r="H652" s="38">
        <f t="shared" si="32"/>
        <v>4.2155092624935574E-3</v>
      </c>
      <c r="I652" s="30">
        <f t="shared" si="30"/>
        <v>-4.2155092624935574E-3</v>
      </c>
      <c r="S652" s="38">
        <v>1884.660034</v>
      </c>
      <c r="T652" s="30">
        <f t="shared" si="31"/>
        <v>1.8694673001096345E-3</v>
      </c>
      <c r="U652" s="38"/>
      <c r="V652" s="38"/>
      <c r="W652" s="38"/>
      <c r="X652" s="38"/>
    </row>
    <row r="653" spans="1:24">
      <c r="A653" s="20">
        <v>41828</v>
      </c>
      <c r="B653" s="19">
        <v>76.089995999999999</v>
      </c>
      <c r="C653" s="19">
        <v>76.980002999999996</v>
      </c>
      <c r="D653" s="19">
        <v>76.029999000000004</v>
      </c>
      <c r="E653" s="19">
        <v>76.650002000000001</v>
      </c>
      <c r="F653" s="19">
        <v>7960500</v>
      </c>
      <c r="G653" s="19">
        <v>71.597589999999997</v>
      </c>
      <c r="H653" s="38">
        <f t="shared" si="32"/>
        <v>7.5956629223837028E-3</v>
      </c>
      <c r="I653" s="30">
        <f t="shared" si="30"/>
        <v>-7.5956629223837028E-3</v>
      </c>
      <c r="S653" s="38">
        <v>1881.1400149999999</v>
      </c>
      <c r="T653" s="30">
        <f t="shared" si="31"/>
        <v>-1.3493549964392008E-3</v>
      </c>
      <c r="U653" s="38"/>
      <c r="V653" s="38"/>
      <c r="W653" s="38"/>
      <c r="X653" s="38"/>
    </row>
    <row r="654" spans="1:24">
      <c r="A654" s="20">
        <v>41829</v>
      </c>
      <c r="B654" s="19">
        <v>76.769997000000004</v>
      </c>
      <c r="C654" s="19">
        <v>77.330001999999993</v>
      </c>
      <c r="D654" s="19">
        <v>76.620002999999997</v>
      </c>
      <c r="E654" s="19">
        <v>77.209998999999996</v>
      </c>
      <c r="F654" s="19">
        <v>6240100</v>
      </c>
      <c r="G654" s="19">
        <v>72.120675000000006</v>
      </c>
      <c r="H654" s="38">
        <f t="shared" si="32"/>
        <v>7.2793435100775173E-3</v>
      </c>
      <c r="I654" s="30">
        <f t="shared" si="30"/>
        <v>-7.2793435100775173E-3</v>
      </c>
      <c r="S654" s="38">
        <v>1883.6800539999999</v>
      </c>
      <c r="T654" s="30">
        <f t="shared" si="31"/>
        <v>-1.4327149964494664E-4</v>
      </c>
      <c r="U654" s="38"/>
      <c r="V654" s="38"/>
      <c r="W654" s="38"/>
      <c r="X654" s="38"/>
    </row>
    <row r="655" spans="1:24">
      <c r="A655" s="20">
        <v>41830</v>
      </c>
      <c r="B655" s="19">
        <v>76.910004000000001</v>
      </c>
      <c r="C655" s="19">
        <v>77.569999999999993</v>
      </c>
      <c r="D655" s="19">
        <v>76.910004000000001</v>
      </c>
      <c r="E655" s="19">
        <v>77.059997999999993</v>
      </c>
      <c r="F655" s="19">
        <v>5372500</v>
      </c>
      <c r="G655" s="19">
        <v>71.980560999999994</v>
      </c>
      <c r="H655" s="38">
        <f t="shared" si="32"/>
        <v>-1.9446612401832963E-3</v>
      </c>
      <c r="I655" s="30">
        <f t="shared" si="30"/>
        <v>1.9446612401832963E-3</v>
      </c>
      <c r="S655" s="38">
        <v>1883.9499510000001</v>
      </c>
      <c r="T655" s="30">
        <f t="shared" si="31"/>
        <v>2.9875497405849596E-3</v>
      </c>
      <c r="U655" s="38"/>
      <c r="V655" s="38"/>
      <c r="W655" s="38"/>
      <c r="X655" s="38"/>
    </row>
    <row r="656" spans="1:24">
      <c r="A656" s="20">
        <v>41831</v>
      </c>
      <c r="B656" s="19">
        <v>76.870002999999997</v>
      </c>
      <c r="C656" s="19">
        <v>76.970000999999996</v>
      </c>
      <c r="D656" s="19">
        <v>76.559997999999993</v>
      </c>
      <c r="E656" s="19">
        <v>76.819999999999993</v>
      </c>
      <c r="F656" s="19">
        <v>4547500</v>
      </c>
      <c r="G656" s="19">
        <v>71.756383</v>
      </c>
      <c r="H656" s="38">
        <f t="shared" si="32"/>
        <v>-3.119284096783225E-3</v>
      </c>
      <c r="I656" s="30">
        <f t="shared" si="30"/>
        <v>3.119284096783225E-3</v>
      </c>
      <c r="S656" s="38">
        <v>1878.329956</v>
      </c>
      <c r="T656" s="30">
        <f t="shared" si="31"/>
        <v>4.7494603208926116E-3</v>
      </c>
      <c r="U656" s="38"/>
      <c r="V656" s="38"/>
      <c r="W656" s="38"/>
      <c r="X656" s="38"/>
    </row>
    <row r="657" spans="1:24">
      <c r="A657" s="20">
        <v>41834</v>
      </c>
      <c r="B657" s="19">
        <v>77.129997000000003</v>
      </c>
      <c r="C657" s="19">
        <v>77.25</v>
      </c>
      <c r="D657" s="19">
        <v>76.480002999999996</v>
      </c>
      <c r="E657" s="19">
        <v>76.550003000000004</v>
      </c>
      <c r="F657" s="19">
        <v>4822900</v>
      </c>
      <c r="G657" s="19">
        <v>71.504182999999998</v>
      </c>
      <c r="H657" s="38">
        <f t="shared" si="32"/>
        <v>-3.5208608701467943E-3</v>
      </c>
      <c r="I657" s="30">
        <f t="shared" si="30"/>
        <v>3.5208608701467943E-3</v>
      </c>
      <c r="S657" s="38">
        <v>1869.4300539999999</v>
      </c>
      <c r="T657" s="30">
        <f t="shared" si="31"/>
        <v>3.2308115393362624E-3</v>
      </c>
      <c r="U657" s="38"/>
      <c r="V657" s="38"/>
      <c r="W657" s="38"/>
      <c r="X657" s="38"/>
    </row>
    <row r="658" spans="1:24">
      <c r="A658" s="20">
        <v>41835</v>
      </c>
      <c r="B658" s="19">
        <v>76.559997999999993</v>
      </c>
      <c r="C658" s="19">
        <v>76.930000000000007</v>
      </c>
      <c r="D658" s="19">
        <v>76.559997999999993</v>
      </c>
      <c r="E658" s="19">
        <v>76.839995999999999</v>
      </c>
      <c r="F658" s="19">
        <v>4656900</v>
      </c>
      <c r="G658" s="19">
        <v>71.775060999999994</v>
      </c>
      <c r="H658" s="38">
        <f t="shared" si="32"/>
        <v>3.7811243996551214E-3</v>
      </c>
      <c r="I658" s="30">
        <f t="shared" si="30"/>
        <v>-3.7811243996551214E-3</v>
      </c>
      <c r="S658" s="38">
        <v>1863.400024</v>
      </c>
      <c r="T658" s="30">
        <f t="shared" si="31"/>
        <v>-8.1293447785699673E-3</v>
      </c>
      <c r="U658" s="38"/>
      <c r="V658" s="38"/>
      <c r="W658" s="38"/>
      <c r="X658" s="38"/>
    </row>
    <row r="659" spans="1:24">
      <c r="A659" s="20">
        <v>41836</v>
      </c>
      <c r="B659" s="19">
        <v>76.900002000000001</v>
      </c>
      <c r="C659" s="19">
        <v>77.050003000000004</v>
      </c>
      <c r="D659" s="19">
        <v>76.699996999999996</v>
      </c>
      <c r="E659" s="19">
        <v>76.860000999999997</v>
      </c>
      <c r="F659" s="19">
        <v>3724200</v>
      </c>
      <c r="G659" s="19">
        <v>71.793746999999996</v>
      </c>
      <c r="H659" s="38">
        <f t="shared" si="32"/>
        <v>2.6030724035154139E-4</v>
      </c>
      <c r="I659" s="30">
        <f t="shared" si="30"/>
        <v>-2.6030724035154139E-4</v>
      </c>
      <c r="S659" s="38">
        <v>1878.6099850000001</v>
      </c>
      <c r="T659" s="30">
        <f t="shared" si="31"/>
        <v>1.7154879007302134E-3</v>
      </c>
      <c r="U659" s="38"/>
      <c r="V659" s="38"/>
      <c r="W659" s="38"/>
      <c r="X659" s="38"/>
    </row>
    <row r="660" spans="1:24">
      <c r="A660" s="20">
        <v>41837</v>
      </c>
      <c r="B660" s="19">
        <v>76.580001999999993</v>
      </c>
      <c r="C660" s="19">
        <v>77.050003000000004</v>
      </c>
      <c r="D660" s="19">
        <v>76.440002000000007</v>
      </c>
      <c r="E660" s="19">
        <v>76.610000999999997</v>
      </c>
      <c r="F660" s="19">
        <v>4630300</v>
      </c>
      <c r="G660" s="19">
        <v>71.560226</v>
      </c>
      <c r="H660" s="38">
        <f t="shared" si="32"/>
        <v>-3.2579663007454725E-3</v>
      </c>
      <c r="I660" s="30">
        <f t="shared" si="30"/>
        <v>3.2579663007454725E-3</v>
      </c>
      <c r="S660" s="38">
        <v>1875.3900149999999</v>
      </c>
      <c r="T660" s="30">
        <f t="shared" si="31"/>
        <v>-2.2157667665058493E-3</v>
      </c>
      <c r="U660" s="38"/>
      <c r="V660" s="38"/>
      <c r="W660" s="38"/>
      <c r="X660" s="38"/>
    </row>
    <row r="661" spans="1:24">
      <c r="A661" s="20">
        <v>41838</v>
      </c>
      <c r="B661" s="19">
        <v>76.620002999999997</v>
      </c>
      <c r="C661" s="19">
        <v>77.099997999999999</v>
      </c>
      <c r="D661" s="19">
        <v>76.510002</v>
      </c>
      <c r="E661" s="19">
        <v>77.089995999999999</v>
      </c>
      <c r="F661" s="19">
        <v>4913300</v>
      </c>
      <c r="G661" s="19">
        <v>72.008583000000002</v>
      </c>
      <c r="H661" s="38">
        <f t="shared" si="32"/>
        <v>6.2459034201762615E-3</v>
      </c>
      <c r="I661" s="30">
        <f t="shared" si="30"/>
        <v>-6.2459034201762615E-3</v>
      </c>
      <c r="S661" s="38">
        <v>1879.5500489999999</v>
      </c>
      <c r="T661" s="30">
        <f t="shared" si="31"/>
        <v>4.0837888997611281E-3</v>
      </c>
      <c r="U661" s="38"/>
      <c r="V661" s="38"/>
      <c r="W661" s="38"/>
      <c r="X661" s="38"/>
    </row>
    <row r="662" spans="1:24">
      <c r="A662" s="20">
        <v>41841</v>
      </c>
      <c r="B662" s="19">
        <v>76.760002</v>
      </c>
      <c r="C662" s="19">
        <v>76.910004000000001</v>
      </c>
      <c r="D662" s="19">
        <v>76.480002999999996</v>
      </c>
      <c r="E662" s="19">
        <v>76.769997000000004</v>
      </c>
      <c r="F662" s="19">
        <v>3457600</v>
      </c>
      <c r="G662" s="19">
        <v>71.709676000000002</v>
      </c>
      <c r="H662" s="38">
        <f t="shared" si="32"/>
        <v>-4.1596305586622138E-3</v>
      </c>
      <c r="I662" s="30">
        <f t="shared" si="30"/>
        <v>4.1596305586622138E-3</v>
      </c>
      <c r="S662" s="38">
        <v>1871.8900149999999</v>
      </c>
      <c r="T662" s="30">
        <f t="shared" si="31"/>
        <v>3.768015621348781E-3</v>
      </c>
      <c r="U662" s="38"/>
      <c r="V662" s="38"/>
      <c r="W662" s="38"/>
      <c r="X662" s="38"/>
    </row>
    <row r="663" spans="1:24">
      <c r="A663" s="20">
        <v>41842</v>
      </c>
      <c r="B663" s="19">
        <v>76.839995999999999</v>
      </c>
      <c r="C663" s="19">
        <v>76.889999000000003</v>
      </c>
      <c r="D663" s="19">
        <v>76.400002000000001</v>
      </c>
      <c r="E663" s="19">
        <v>76.639999000000003</v>
      </c>
      <c r="F663" s="19">
        <v>4383200</v>
      </c>
      <c r="G663" s="19">
        <v>71.588246999999996</v>
      </c>
      <c r="H663" s="38">
        <f t="shared" si="32"/>
        <v>-1.694777237835362E-3</v>
      </c>
      <c r="I663" s="30">
        <f t="shared" si="30"/>
        <v>1.694777237835362E-3</v>
      </c>
      <c r="S663" s="38">
        <v>1864.849976</v>
      </c>
      <c r="T663" s="30">
        <f t="shared" si="31"/>
        <v>1.3629237109861758E-3</v>
      </c>
      <c r="U663" s="38"/>
      <c r="V663" s="38"/>
      <c r="W663" s="38"/>
      <c r="X663" s="38"/>
    </row>
    <row r="664" spans="1:24">
      <c r="A664" s="20">
        <v>41843</v>
      </c>
      <c r="B664" s="19">
        <v>76.629997000000003</v>
      </c>
      <c r="C664" s="19">
        <v>77.059997999999993</v>
      </c>
      <c r="D664" s="19">
        <v>76.589995999999999</v>
      </c>
      <c r="E664" s="19">
        <v>76.989998</v>
      </c>
      <c r="F664" s="19">
        <v>3994300</v>
      </c>
      <c r="G664" s="19">
        <v>71.915176000000002</v>
      </c>
      <c r="H664" s="38">
        <f t="shared" si="32"/>
        <v>4.5564009383732684E-3</v>
      </c>
      <c r="I664" s="30">
        <f t="shared" si="30"/>
        <v>-4.5564009383732684E-3</v>
      </c>
      <c r="S664" s="38">
        <v>1862.3100589999999</v>
      </c>
      <c r="T664" s="30">
        <f t="shared" si="31"/>
        <v>1.0433868421252783E-2</v>
      </c>
      <c r="U664" s="38"/>
      <c r="V664" s="38"/>
      <c r="W664" s="38"/>
      <c r="X664" s="38"/>
    </row>
    <row r="665" spans="1:24">
      <c r="A665" s="20">
        <v>41844</v>
      </c>
      <c r="B665" s="19">
        <v>76.680000000000007</v>
      </c>
      <c r="C665" s="19">
        <v>76.790001000000004</v>
      </c>
      <c r="D665" s="19">
        <v>76.190002000000007</v>
      </c>
      <c r="E665" s="19">
        <v>76.349997999999999</v>
      </c>
      <c r="F665" s="19">
        <v>7228300</v>
      </c>
      <c r="G665" s="19">
        <v>71.317362000000003</v>
      </c>
      <c r="H665" s="38">
        <f t="shared" si="32"/>
        <v>-8.3475092977546572E-3</v>
      </c>
      <c r="I665" s="30">
        <f t="shared" si="30"/>
        <v>8.3475092977546572E-3</v>
      </c>
      <c r="S665" s="38">
        <v>1842.9799800000001</v>
      </c>
      <c r="T665" s="30">
        <f t="shared" si="31"/>
        <v>6.7345794554065381E-3</v>
      </c>
      <c r="U665" s="38"/>
      <c r="V665" s="38"/>
      <c r="W665" s="38"/>
      <c r="X665" s="38"/>
    </row>
    <row r="666" spans="1:24">
      <c r="A666" s="20">
        <v>41845</v>
      </c>
      <c r="B666" s="19">
        <v>76.190002000000007</v>
      </c>
      <c r="C666" s="19">
        <v>76.360000999999997</v>
      </c>
      <c r="D666" s="19">
        <v>75.800003000000004</v>
      </c>
      <c r="E666" s="19">
        <v>75.970000999999996</v>
      </c>
      <c r="F666" s="19">
        <v>3948400</v>
      </c>
      <c r="G666" s="19">
        <v>70.962412</v>
      </c>
      <c r="H666" s="38">
        <f t="shared" si="32"/>
        <v>-4.9894756842829525E-3</v>
      </c>
      <c r="I666" s="30">
        <f t="shared" si="30"/>
        <v>4.9894756842829525E-3</v>
      </c>
      <c r="S666" s="38">
        <v>1830.6099850000001</v>
      </c>
      <c r="T666" s="30">
        <f t="shared" si="31"/>
        <v>8.1837081824381302E-3</v>
      </c>
      <c r="U666" s="38"/>
      <c r="V666" s="38"/>
      <c r="W666" s="38"/>
      <c r="X666" s="38"/>
    </row>
    <row r="667" spans="1:24">
      <c r="A667" s="20">
        <v>41848</v>
      </c>
      <c r="B667" s="19">
        <v>75.430000000000007</v>
      </c>
      <c r="C667" s="19">
        <v>75.930000000000007</v>
      </c>
      <c r="D667" s="19">
        <v>75.360000999999997</v>
      </c>
      <c r="E667" s="19">
        <v>75.709998999999996</v>
      </c>
      <c r="F667" s="19">
        <v>5509900</v>
      </c>
      <c r="G667" s="19">
        <v>70.719548000000003</v>
      </c>
      <c r="H667" s="38">
        <f t="shared" si="32"/>
        <v>-3.4283014982300075E-3</v>
      </c>
      <c r="I667" s="30">
        <f t="shared" si="30"/>
        <v>3.4283014982300075E-3</v>
      </c>
      <c r="S667" s="38">
        <v>1815.6899410000001</v>
      </c>
      <c r="T667" s="30">
        <f t="shared" si="31"/>
        <v>-9.5320599338077835E-3</v>
      </c>
      <c r="U667" s="38"/>
      <c r="V667" s="38"/>
      <c r="W667" s="38"/>
      <c r="X667" s="38"/>
    </row>
    <row r="668" spans="1:24">
      <c r="A668" s="20">
        <v>41849</v>
      </c>
      <c r="B668" s="19">
        <v>75.209998999999996</v>
      </c>
      <c r="C668" s="19">
        <v>76.010002</v>
      </c>
      <c r="D668" s="19">
        <v>75.150002000000001</v>
      </c>
      <c r="E668" s="19">
        <v>75.440002000000007</v>
      </c>
      <c r="F668" s="19">
        <v>6293500</v>
      </c>
      <c r="G668" s="19">
        <v>70.467348999999999</v>
      </c>
      <c r="H668" s="38">
        <f t="shared" si="32"/>
        <v>-3.5725591198219942E-3</v>
      </c>
      <c r="I668" s="30">
        <f t="shared" si="30"/>
        <v>3.5725591198219942E-3</v>
      </c>
      <c r="S668" s="38">
        <v>1833.079956</v>
      </c>
      <c r="T668" s="30">
        <f t="shared" si="31"/>
        <v>-2.1105967921619718E-2</v>
      </c>
      <c r="U668" s="38"/>
      <c r="V668" s="38"/>
      <c r="W668" s="38"/>
      <c r="X668" s="38"/>
    </row>
    <row r="669" spans="1:24">
      <c r="A669" s="20">
        <v>41850</v>
      </c>
      <c r="B669" s="19">
        <v>75.879997000000003</v>
      </c>
      <c r="C669" s="19">
        <v>75.919998000000007</v>
      </c>
      <c r="D669" s="19">
        <v>74.669998000000007</v>
      </c>
      <c r="E669" s="19">
        <v>74.779999000000004</v>
      </c>
      <c r="F669" s="19">
        <v>9977200</v>
      </c>
      <c r="G669" s="19">
        <v>69.850848999999997</v>
      </c>
      <c r="H669" s="38">
        <f t="shared" si="32"/>
        <v>-8.7872275402855714E-3</v>
      </c>
      <c r="I669" s="30">
        <f t="shared" si="30"/>
        <v>8.7872275402855714E-3</v>
      </c>
      <c r="S669" s="38">
        <v>1872.1800539999999</v>
      </c>
      <c r="T669" s="30">
        <f t="shared" si="31"/>
        <v>1.0859039462616495E-2</v>
      </c>
      <c r="U669" s="38"/>
      <c r="V669" s="38"/>
      <c r="W669" s="38"/>
      <c r="X669" s="38"/>
    </row>
    <row r="670" spans="1:24">
      <c r="A670" s="20">
        <v>41851</v>
      </c>
      <c r="B670" s="19">
        <v>73.989998</v>
      </c>
      <c r="C670" s="19">
        <v>74.25</v>
      </c>
      <c r="D670" s="19">
        <v>73.540001000000004</v>
      </c>
      <c r="E670" s="19">
        <v>73.580001999999993</v>
      </c>
      <c r="F670" s="19">
        <v>9631600</v>
      </c>
      <c r="G670" s="19">
        <v>68.729951</v>
      </c>
      <c r="H670" s="38">
        <f t="shared" si="32"/>
        <v>-1.6177168047552749E-2</v>
      </c>
      <c r="I670" s="30">
        <f t="shared" si="30"/>
        <v>1.6177168047552749E-2</v>
      </c>
      <c r="S670" s="38">
        <v>1851.959961</v>
      </c>
      <c r="T670" s="30">
        <f t="shared" si="31"/>
        <v>3.7435380478000289E-3</v>
      </c>
      <c r="U670" s="38"/>
      <c r="V670" s="38"/>
      <c r="W670" s="38"/>
      <c r="X670" s="38"/>
    </row>
    <row r="671" spans="1:24">
      <c r="A671" s="20">
        <v>41852</v>
      </c>
      <c r="B671" s="19">
        <v>73.319999999999993</v>
      </c>
      <c r="C671" s="19">
        <v>73.879997000000003</v>
      </c>
      <c r="D671" s="19">
        <v>73.220000999999996</v>
      </c>
      <c r="E671" s="19">
        <v>73.540001000000004</v>
      </c>
      <c r="F671" s="19">
        <v>8223900</v>
      </c>
      <c r="G671" s="19">
        <v>68.692586000000006</v>
      </c>
      <c r="H671" s="38">
        <f t="shared" si="32"/>
        <v>-5.4379728007466143E-4</v>
      </c>
      <c r="I671" s="30">
        <f t="shared" si="30"/>
        <v>5.4379728007466143E-4</v>
      </c>
      <c r="S671" s="38">
        <v>1845.040039</v>
      </c>
      <c r="T671" s="30">
        <f t="shared" si="31"/>
        <v>-1.0808312462366923E-2</v>
      </c>
      <c r="U671" s="38"/>
      <c r="V671" s="38"/>
      <c r="W671" s="38"/>
      <c r="X671" s="38"/>
    </row>
    <row r="672" spans="1:24">
      <c r="A672" s="20">
        <v>41855</v>
      </c>
      <c r="B672" s="19">
        <v>73.379997000000003</v>
      </c>
      <c r="C672" s="19">
        <v>73.629997000000003</v>
      </c>
      <c r="D672" s="19">
        <v>73.059997999999993</v>
      </c>
      <c r="E672" s="19">
        <v>73.540001000000004</v>
      </c>
      <c r="F672" s="19">
        <v>5402100</v>
      </c>
      <c r="G672" s="19">
        <v>68.692586000000006</v>
      </c>
      <c r="H672" s="38">
        <f t="shared" si="32"/>
        <v>0</v>
      </c>
      <c r="I672" s="30">
        <f t="shared" si="30"/>
        <v>0</v>
      </c>
      <c r="S672" s="38">
        <v>1865.089966</v>
      </c>
      <c r="T672" s="30">
        <f t="shared" si="31"/>
        <v>-1.2616543077148771E-2</v>
      </c>
      <c r="U672" s="38"/>
      <c r="V672" s="38"/>
      <c r="W672" s="38"/>
      <c r="X672" s="38"/>
    </row>
    <row r="673" spans="1:24">
      <c r="A673" s="20">
        <v>41856</v>
      </c>
      <c r="B673" s="19">
        <v>73.309997999999993</v>
      </c>
      <c r="C673" s="19">
        <v>73.519997000000004</v>
      </c>
      <c r="D673" s="19">
        <v>72.769997000000004</v>
      </c>
      <c r="E673" s="19">
        <v>73.339995999999999</v>
      </c>
      <c r="F673" s="19">
        <v>10579900</v>
      </c>
      <c r="G673" s="19">
        <v>68.505764999999997</v>
      </c>
      <c r="H673" s="38">
        <f t="shared" si="32"/>
        <v>-2.7233726076952491E-3</v>
      </c>
      <c r="I673" s="30">
        <f t="shared" si="30"/>
        <v>2.7233726076952491E-3</v>
      </c>
      <c r="S673" s="38">
        <v>1888.7700199999999</v>
      </c>
      <c r="T673" s="30">
        <f t="shared" si="31"/>
        <v>-1.1270847458569155E-3</v>
      </c>
      <c r="U673" s="38"/>
      <c r="V673" s="38"/>
      <c r="W673" s="38"/>
      <c r="X673" s="38"/>
    </row>
    <row r="674" spans="1:24">
      <c r="A674" s="20">
        <v>41857</v>
      </c>
      <c r="B674" s="19">
        <v>73.190002000000007</v>
      </c>
      <c r="C674" s="19">
        <v>74.290001000000004</v>
      </c>
      <c r="D674" s="19">
        <v>73.180000000000007</v>
      </c>
      <c r="E674" s="19">
        <v>74.199996999999996</v>
      </c>
      <c r="F674" s="19">
        <v>7934800</v>
      </c>
      <c r="G674" s="19">
        <v>69.765687999999997</v>
      </c>
      <c r="H674" s="38">
        <f t="shared" si="32"/>
        <v>1.8224410663218043E-2</v>
      </c>
      <c r="I674" s="30">
        <f t="shared" si="30"/>
        <v>-1.8224410663218043E-2</v>
      </c>
      <c r="S674" s="38">
        <v>1890.900024</v>
      </c>
      <c r="T674" s="30">
        <f t="shared" si="31"/>
        <v>2.8492633642570506E-3</v>
      </c>
      <c r="U674" s="38"/>
      <c r="V674" s="38"/>
      <c r="W674" s="38"/>
      <c r="X674" s="38"/>
    </row>
    <row r="675" spans="1:24">
      <c r="A675" s="20">
        <v>41858</v>
      </c>
      <c r="B675" s="19">
        <v>74.339995999999999</v>
      </c>
      <c r="C675" s="19">
        <v>74.809997999999993</v>
      </c>
      <c r="D675" s="19">
        <v>73.760002</v>
      </c>
      <c r="E675" s="19">
        <v>73.949996999999996</v>
      </c>
      <c r="F675" s="19">
        <v>7049000</v>
      </c>
      <c r="G675" s="19">
        <v>69.530627999999993</v>
      </c>
      <c r="H675" s="38">
        <f t="shared" si="32"/>
        <v>-3.3749668314119077E-3</v>
      </c>
      <c r="I675" s="30">
        <f t="shared" si="30"/>
        <v>3.3749668314119077E-3</v>
      </c>
      <c r="S675" s="38">
        <v>1885.5200199999999</v>
      </c>
      <c r="T675" s="30">
        <f t="shared" si="31"/>
        <v>7.0146881968491453E-3</v>
      </c>
      <c r="U675" s="38"/>
      <c r="V675" s="38"/>
      <c r="W675" s="38"/>
      <c r="X675" s="38"/>
    </row>
    <row r="676" spans="1:24">
      <c r="A676" s="20">
        <v>41859</v>
      </c>
      <c r="B676" s="19">
        <v>74.059997999999993</v>
      </c>
      <c r="C676" s="19">
        <v>74.730002999999996</v>
      </c>
      <c r="D676" s="19">
        <v>73.849997999999999</v>
      </c>
      <c r="E676" s="19">
        <v>74.669998000000007</v>
      </c>
      <c r="F676" s="19">
        <v>4996300</v>
      </c>
      <c r="G676" s="19">
        <v>70.207600999999997</v>
      </c>
      <c r="H676" s="38">
        <f t="shared" si="32"/>
        <v>9.6892353809563143E-3</v>
      </c>
      <c r="I676" s="30">
        <f t="shared" si="30"/>
        <v>-9.6892353809563143E-3</v>
      </c>
      <c r="S676" s="38">
        <v>1872.339966</v>
      </c>
      <c r="T676" s="30">
        <f t="shared" si="31"/>
        <v>7.8928715438509635E-3</v>
      </c>
      <c r="U676" s="38"/>
      <c r="V676" s="38"/>
      <c r="W676" s="38"/>
      <c r="X676" s="38"/>
    </row>
    <row r="677" spans="1:24">
      <c r="A677" s="20">
        <v>41862</v>
      </c>
      <c r="B677" s="19">
        <v>74.290001000000004</v>
      </c>
      <c r="C677" s="19">
        <v>74.599997999999999</v>
      </c>
      <c r="D677" s="19">
        <v>74.019997000000004</v>
      </c>
      <c r="E677" s="19">
        <v>74.360000999999997</v>
      </c>
      <c r="F677" s="19">
        <v>4721400</v>
      </c>
      <c r="G677" s="19">
        <v>69.916128999999998</v>
      </c>
      <c r="H677" s="38">
        <f t="shared" si="32"/>
        <v>-4.1602149812142294E-3</v>
      </c>
      <c r="I677" s="30">
        <f t="shared" si="30"/>
        <v>4.1602149812142294E-3</v>
      </c>
      <c r="S677" s="38">
        <v>1857.619995</v>
      </c>
      <c r="T677" s="30">
        <f t="shared" si="31"/>
        <v>4.6294892141261826E-3</v>
      </c>
      <c r="U677" s="38"/>
      <c r="V677" s="38"/>
      <c r="W677" s="38"/>
      <c r="X677" s="38"/>
    </row>
    <row r="678" spans="1:24">
      <c r="A678" s="20">
        <v>41863</v>
      </c>
      <c r="B678" s="19">
        <v>74.309997999999993</v>
      </c>
      <c r="C678" s="19">
        <v>74.440002000000007</v>
      </c>
      <c r="D678" s="19">
        <v>74.010002</v>
      </c>
      <c r="E678" s="19">
        <v>74.220000999999996</v>
      </c>
      <c r="F678" s="19">
        <v>3928200</v>
      </c>
      <c r="G678" s="19">
        <v>69.784496000000004</v>
      </c>
      <c r="H678" s="38">
        <f t="shared" si="32"/>
        <v>-1.8845017902560297E-3</v>
      </c>
      <c r="I678" s="30">
        <f t="shared" si="30"/>
        <v>1.8845017902560297E-3</v>
      </c>
      <c r="S678" s="38">
        <v>1849.040039</v>
      </c>
      <c r="T678" s="30">
        <f t="shared" si="31"/>
        <v>-1.9018915970694392E-3</v>
      </c>
      <c r="U678" s="38"/>
      <c r="V678" s="38"/>
      <c r="W678" s="38"/>
      <c r="X678" s="38"/>
    </row>
    <row r="679" spans="1:24">
      <c r="A679" s="20">
        <v>41864</v>
      </c>
      <c r="B679" s="19">
        <v>74.269997000000004</v>
      </c>
      <c r="C679" s="19">
        <v>74.410004000000001</v>
      </c>
      <c r="D679" s="19">
        <v>73.510002</v>
      </c>
      <c r="E679" s="19">
        <v>74.029999000000004</v>
      </c>
      <c r="F679" s="19">
        <v>6619100</v>
      </c>
      <c r="G679" s="19">
        <v>69.605849000000006</v>
      </c>
      <c r="H679" s="38">
        <f t="shared" si="32"/>
        <v>-2.563263586355074E-3</v>
      </c>
      <c r="I679" s="30">
        <f t="shared" si="30"/>
        <v>2.563263586355074E-3</v>
      </c>
      <c r="S679" s="38">
        <v>1852.5600589999999</v>
      </c>
      <c r="T679" s="30">
        <f t="shared" si="31"/>
        <v>-7.0249366727707435E-3</v>
      </c>
      <c r="U679" s="38"/>
      <c r="V679" s="38"/>
      <c r="W679" s="38"/>
      <c r="X679" s="38"/>
    </row>
    <row r="680" spans="1:24">
      <c r="A680" s="20">
        <v>41865</v>
      </c>
      <c r="B680" s="19">
        <v>73.889999000000003</v>
      </c>
      <c r="C680" s="19">
        <v>74.430000000000007</v>
      </c>
      <c r="D680" s="19">
        <v>73.610000999999997</v>
      </c>
      <c r="E680" s="19">
        <v>74.389999000000003</v>
      </c>
      <c r="F680" s="19">
        <v>6136300</v>
      </c>
      <c r="G680" s="19">
        <v>69.944334999999995</v>
      </c>
      <c r="H680" s="38">
        <f t="shared" si="32"/>
        <v>4.8511102472873621E-3</v>
      </c>
      <c r="I680" s="30">
        <f t="shared" si="30"/>
        <v>-4.8511102472873621E-3</v>
      </c>
      <c r="S680" s="38">
        <v>1865.619995</v>
      </c>
      <c r="T680" s="30">
        <f t="shared" si="31"/>
        <v>4.3942710047230656E-3</v>
      </c>
      <c r="U680" s="38"/>
      <c r="V680" s="38"/>
      <c r="W680" s="38"/>
      <c r="X680" s="38"/>
    </row>
    <row r="681" spans="1:24">
      <c r="A681" s="20">
        <v>41866</v>
      </c>
      <c r="B681" s="19">
        <v>74.650002000000001</v>
      </c>
      <c r="C681" s="19">
        <v>74.650002000000001</v>
      </c>
      <c r="D681" s="19">
        <v>73.489998</v>
      </c>
      <c r="E681" s="19">
        <v>73.900002000000001</v>
      </c>
      <c r="F681" s="19">
        <v>6942700</v>
      </c>
      <c r="G681" s="19">
        <v>69.483620000000002</v>
      </c>
      <c r="H681" s="38">
        <f t="shared" si="32"/>
        <v>-6.6086700732429912E-3</v>
      </c>
      <c r="I681" s="30">
        <f t="shared" si="30"/>
        <v>6.6086700732429912E-3</v>
      </c>
      <c r="S681" s="38">
        <v>1857.4399410000001</v>
      </c>
      <c r="T681" s="30">
        <f t="shared" si="31"/>
        <v>-4.8765814292138984E-3</v>
      </c>
      <c r="U681" s="38"/>
      <c r="V681" s="38"/>
      <c r="W681" s="38"/>
      <c r="X681" s="38"/>
    </row>
    <row r="682" spans="1:24">
      <c r="A682" s="20">
        <v>41869</v>
      </c>
      <c r="B682" s="19">
        <v>74.150002000000001</v>
      </c>
      <c r="C682" s="19">
        <v>74.680000000000007</v>
      </c>
      <c r="D682" s="19">
        <v>74.050003000000004</v>
      </c>
      <c r="E682" s="19">
        <v>74.489998</v>
      </c>
      <c r="F682" s="19">
        <v>4015700</v>
      </c>
      <c r="G682" s="19">
        <v>70.038358000000002</v>
      </c>
      <c r="H682" s="38">
        <f t="shared" si="32"/>
        <v>7.9520220566122301E-3</v>
      </c>
      <c r="I682" s="30">
        <f t="shared" si="30"/>
        <v>-7.9520220566122301E-3</v>
      </c>
      <c r="S682" s="38">
        <v>1866.5200199999999</v>
      </c>
      <c r="T682" s="30">
        <f t="shared" si="31"/>
        <v>-2.9369799906726465E-3</v>
      </c>
      <c r="U682" s="38"/>
      <c r="V682" s="38"/>
      <c r="W682" s="38"/>
      <c r="X682" s="38"/>
    </row>
    <row r="683" spans="1:24">
      <c r="A683" s="20">
        <v>41870</v>
      </c>
      <c r="B683" s="19">
        <v>74.809997999999993</v>
      </c>
      <c r="C683" s="19">
        <v>74.940002000000007</v>
      </c>
      <c r="D683" s="19">
        <v>74.139999000000003</v>
      </c>
      <c r="E683" s="19">
        <v>74.879997000000003</v>
      </c>
      <c r="F683" s="19">
        <v>5047900</v>
      </c>
      <c r="G683" s="19">
        <v>70.405050000000003</v>
      </c>
      <c r="H683" s="38">
        <f t="shared" si="32"/>
        <v>5.2219301494452102E-3</v>
      </c>
      <c r="I683" s="30">
        <f t="shared" si="30"/>
        <v>-5.2219301494452102E-3</v>
      </c>
      <c r="S683" s="38">
        <v>1872.01001</v>
      </c>
      <c r="T683" s="30">
        <f t="shared" si="31"/>
        <v>6.0223339608095686E-3</v>
      </c>
      <c r="U683" s="38"/>
      <c r="V683" s="38"/>
      <c r="W683" s="38"/>
      <c r="X683" s="38"/>
    </row>
    <row r="684" spans="1:24">
      <c r="A684" s="20">
        <v>41871</v>
      </c>
      <c r="B684" s="19">
        <v>74.830001999999993</v>
      </c>
      <c r="C684" s="19">
        <v>75.050003000000004</v>
      </c>
      <c r="D684" s="19">
        <v>74.510002</v>
      </c>
      <c r="E684" s="19">
        <v>74.959998999999996</v>
      </c>
      <c r="F684" s="19">
        <v>4898300</v>
      </c>
      <c r="G684" s="19">
        <v>70.480271000000002</v>
      </c>
      <c r="H684" s="38">
        <f t="shared" si="32"/>
        <v>1.0678331371041239E-3</v>
      </c>
      <c r="I684" s="30">
        <f t="shared" si="30"/>
        <v>-1.0678331371041239E-3</v>
      </c>
      <c r="S684" s="38">
        <v>1860.7700199999999</v>
      </c>
      <c r="T684" s="30">
        <f t="shared" si="31"/>
        <v>-6.1505248448226989E-3</v>
      </c>
      <c r="U684" s="38"/>
      <c r="V684" s="38"/>
      <c r="W684" s="38"/>
      <c r="X684" s="38"/>
    </row>
    <row r="685" spans="1:24">
      <c r="A685" s="20">
        <v>41872</v>
      </c>
      <c r="B685" s="19">
        <v>75.059997999999993</v>
      </c>
      <c r="C685" s="19">
        <v>75.910004000000001</v>
      </c>
      <c r="D685" s="19">
        <v>75</v>
      </c>
      <c r="E685" s="19">
        <v>75.550003000000004</v>
      </c>
      <c r="F685" s="19">
        <v>5260600</v>
      </c>
      <c r="G685" s="19">
        <v>71.035015000000001</v>
      </c>
      <c r="H685" s="38">
        <f t="shared" si="32"/>
        <v>7.8400978045682444E-3</v>
      </c>
      <c r="I685" s="30">
        <f t="shared" si="30"/>
        <v>-7.8400978045682444E-3</v>
      </c>
      <c r="S685" s="38">
        <v>1872.25</v>
      </c>
      <c r="T685" s="30">
        <f t="shared" si="31"/>
        <v>7.1936822748935253E-3</v>
      </c>
      <c r="U685" s="38"/>
      <c r="V685" s="38"/>
      <c r="W685" s="38"/>
      <c r="X685" s="38"/>
    </row>
    <row r="686" spans="1:24">
      <c r="A686" s="20">
        <v>41873</v>
      </c>
      <c r="B686" s="19">
        <v>75.779999000000004</v>
      </c>
      <c r="C686" s="19">
        <v>76.199996999999996</v>
      </c>
      <c r="D686" s="19">
        <v>75.639999000000003</v>
      </c>
      <c r="E686" s="19">
        <v>75.730002999999996</v>
      </c>
      <c r="F686" s="19">
        <v>4137800</v>
      </c>
      <c r="G686" s="19">
        <v>71.204257999999996</v>
      </c>
      <c r="H686" s="38">
        <f t="shared" si="32"/>
        <v>2.3796955130371304E-3</v>
      </c>
      <c r="I686" s="30">
        <f t="shared" si="30"/>
        <v>-2.3796955130371304E-3</v>
      </c>
      <c r="S686" s="38">
        <v>1858.829956</v>
      </c>
      <c r="T686" s="30">
        <f t="shared" si="31"/>
        <v>9.5677176019688687E-3</v>
      </c>
      <c r="U686" s="38"/>
      <c r="V686" s="38"/>
      <c r="W686" s="38"/>
      <c r="X686" s="38"/>
    </row>
    <row r="687" spans="1:24">
      <c r="A687" s="20">
        <v>41876</v>
      </c>
      <c r="B687" s="19">
        <v>75.930000000000007</v>
      </c>
      <c r="C687" s="19">
        <v>76.019997000000004</v>
      </c>
      <c r="D687" s="19">
        <v>75.510002</v>
      </c>
      <c r="E687" s="19">
        <v>75.690002000000007</v>
      </c>
      <c r="F687" s="19">
        <v>3393600</v>
      </c>
      <c r="G687" s="19">
        <v>71.166647999999995</v>
      </c>
      <c r="H687" s="38">
        <f t="shared" si="32"/>
        <v>-5.2833829511310805E-4</v>
      </c>
      <c r="I687" s="30">
        <f t="shared" si="30"/>
        <v>5.2833829511310805E-4</v>
      </c>
      <c r="S687" s="38">
        <v>1841.130005</v>
      </c>
      <c r="T687" s="30">
        <f t="shared" si="31"/>
        <v>-2.8257664511163196E-3</v>
      </c>
      <c r="U687" s="38"/>
      <c r="V687" s="38"/>
      <c r="W687" s="38"/>
      <c r="X687" s="38"/>
    </row>
    <row r="688" spans="1:24">
      <c r="A688" s="20">
        <v>41877</v>
      </c>
      <c r="B688" s="19">
        <v>75.830001999999993</v>
      </c>
      <c r="C688" s="19">
        <v>76.150002000000001</v>
      </c>
      <c r="D688" s="19">
        <v>75.440002000000007</v>
      </c>
      <c r="E688" s="19">
        <v>75.519997000000004</v>
      </c>
      <c r="F688" s="19">
        <v>4222900</v>
      </c>
      <c r="G688" s="19">
        <v>71.006801999999993</v>
      </c>
      <c r="H688" s="38">
        <f t="shared" si="32"/>
        <v>-2.2486064360331226E-3</v>
      </c>
      <c r="I688" s="30">
        <f t="shared" si="30"/>
        <v>2.2486064360331226E-3</v>
      </c>
      <c r="S688" s="38">
        <v>1846.339966</v>
      </c>
      <c r="T688" s="30">
        <f t="shared" si="31"/>
        <v>-1.177009150656236E-2</v>
      </c>
      <c r="U688" s="38"/>
      <c r="V688" s="38"/>
      <c r="W688" s="38"/>
      <c r="X688" s="38"/>
    </row>
    <row r="689" spans="1:24">
      <c r="A689" s="20">
        <v>41878</v>
      </c>
      <c r="B689" s="19">
        <v>75.510002</v>
      </c>
      <c r="C689" s="19">
        <v>75.860000999999997</v>
      </c>
      <c r="D689" s="19">
        <v>75.440002000000007</v>
      </c>
      <c r="E689" s="19">
        <v>75.849997999999999</v>
      </c>
      <c r="F689" s="19">
        <v>3200400</v>
      </c>
      <c r="G689" s="19">
        <v>71.317081999999999</v>
      </c>
      <c r="H689" s="38">
        <f t="shared" si="32"/>
        <v>4.360202698943277E-3</v>
      </c>
      <c r="I689" s="30">
        <f t="shared" si="30"/>
        <v>-4.360202698943277E-3</v>
      </c>
      <c r="S689" s="38">
        <v>1868.1999510000001</v>
      </c>
      <c r="T689" s="30">
        <f t="shared" si="31"/>
        <v>3.0512416846305301E-4</v>
      </c>
      <c r="U689" s="38"/>
      <c r="V689" s="38"/>
      <c r="W689" s="38"/>
      <c r="X689" s="38"/>
    </row>
    <row r="690" spans="1:24">
      <c r="A690" s="20">
        <v>41879</v>
      </c>
      <c r="B690" s="19">
        <v>75.470000999999996</v>
      </c>
      <c r="C690" s="19">
        <v>75.940002000000007</v>
      </c>
      <c r="D690" s="19">
        <v>75.470000999999996</v>
      </c>
      <c r="E690" s="19">
        <v>75.900002000000001</v>
      </c>
      <c r="F690" s="19">
        <v>2923700</v>
      </c>
      <c r="G690" s="19">
        <v>71.364097000000001</v>
      </c>
      <c r="H690" s="38">
        <f t="shared" si="32"/>
        <v>6.5902177191268653E-4</v>
      </c>
      <c r="I690" s="30">
        <f t="shared" si="30"/>
        <v>-6.5902177191268653E-4</v>
      </c>
      <c r="S690" s="38">
        <v>1867.630005</v>
      </c>
      <c r="T690" s="30">
        <f t="shared" si="31"/>
        <v>-5.0950969416020996E-3</v>
      </c>
      <c r="U690" s="38"/>
      <c r="V690" s="38"/>
      <c r="W690" s="38"/>
      <c r="X690" s="38"/>
    </row>
    <row r="691" spans="1:24">
      <c r="A691" s="20">
        <v>41880</v>
      </c>
      <c r="B691" s="19">
        <v>75.75</v>
      </c>
      <c r="C691" s="19">
        <v>75.879997000000003</v>
      </c>
      <c r="D691" s="19">
        <v>75.290001000000004</v>
      </c>
      <c r="E691" s="19">
        <v>75.5</v>
      </c>
      <c r="F691" s="19">
        <v>5080500</v>
      </c>
      <c r="G691" s="19">
        <v>70.988</v>
      </c>
      <c r="H691" s="38">
        <f t="shared" si="32"/>
        <v>-5.2840510679575013E-3</v>
      </c>
      <c r="I691" s="30">
        <f t="shared" si="30"/>
        <v>5.2840510679575013E-3</v>
      </c>
      <c r="S691" s="38">
        <v>1877.170044</v>
      </c>
      <c r="T691" s="30">
        <f t="shared" si="31"/>
        <v>-4.6335357880714941E-4</v>
      </c>
      <c r="U691" s="38"/>
      <c r="V691" s="38"/>
      <c r="W691" s="38"/>
      <c r="X691" s="38"/>
    </row>
    <row r="692" spans="1:24">
      <c r="A692" s="20">
        <v>41884</v>
      </c>
      <c r="B692" s="19">
        <v>75.419998000000007</v>
      </c>
      <c r="C692" s="19">
        <v>75.940002000000007</v>
      </c>
      <c r="D692" s="19">
        <v>75.410004000000001</v>
      </c>
      <c r="E692" s="19">
        <v>75.75</v>
      </c>
      <c r="F692" s="19">
        <v>4532400</v>
      </c>
      <c r="G692" s="19">
        <v>71.223060000000004</v>
      </c>
      <c r="H692" s="38">
        <f t="shared" si="32"/>
        <v>3.3057937134649555E-3</v>
      </c>
      <c r="I692" s="30">
        <f t="shared" si="30"/>
        <v>-3.3057937134649555E-3</v>
      </c>
      <c r="S692" s="38">
        <v>1878.040039</v>
      </c>
      <c r="T692" s="30">
        <f t="shared" si="31"/>
        <v>5.3794470199833614E-4</v>
      </c>
      <c r="U692" s="38"/>
      <c r="V692" s="38"/>
      <c r="W692" s="38"/>
      <c r="X692" s="38"/>
    </row>
    <row r="693" spans="1:24">
      <c r="A693" s="20">
        <v>41885</v>
      </c>
      <c r="B693" s="19">
        <v>75.949996999999996</v>
      </c>
      <c r="C693" s="19">
        <v>76.330001999999993</v>
      </c>
      <c r="D693" s="19">
        <v>75.879997000000003</v>
      </c>
      <c r="E693" s="19">
        <v>76.010002</v>
      </c>
      <c r="F693" s="19">
        <v>4709400</v>
      </c>
      <c r="G693" s="19">
        <v>71.467523999999997</v>
      </c>
      <c r="H693" s="38">
        <f t="shared" si="32"/>
        <v>3.4264943394557478E-3</v>
      </c>
      <c r="I693" s="30">
        <f t="shared" si="30"/>
        <v>-3.4264943394557478E-3</v>
      </c>
      <c r="S693" s="38">
        <v>1877.030029</v>
      </c>
      <c r="T693" s="30">
        <f t="shared" si="31"/>
        <v>1.7169331218907797E-3</v>
      </c>
      <c r="U693" s="38"/>
      <c r="V693" s="38"/>
      <c r="W693" s="38"/>
      <c r="X693" s="38"/>
    </row>
    <row r="694" spans="1:24">
      <c r="A694" s="20">
        <v>41886</v>
      </c>
      <c r="B694" s="19">
        <v>76.160004000000001</v>
      </c>
      <c r="C694" s="19">
        <v>76.599997999999999</v>
      </c>
      <c r="D694" s="19">
        <v>76.110000999999997</v>
      </c>
      <c r="E694" s="19">
        <v>76.559997999999993</v>
      </c>
      <c r="F694" s="19">
        <v>5282300</v>
      </c>
      <c r="G694" s="19">
        <v>71.984650999999999</v>
      </c>
      <c r="H694" s="38">
        <f t="shared" si="32"/>
        <v>7.2097790090559829E-3</v>
      </c>
      <c r="I694" s="30">
        <f t="shared" si="30"/>
        <v>-7.2097790090559829E-3</v>
      </c>
      <c r="S694" s="38">
        <v>1873.8100589999999</v>
      </c>
      <c r="T694" s="30">
        <f t="shared" si="31"/>
        <v>-5.3352436971208566E-5</v>
      </c>
      <c r="U694" s="38"/>
      <c r="V694" s="38"/>
      <c r="W694" s="38"/>
      <c r="X694" s="38"/>
    </row>
    <row r="695" spans="1:24">
      <c r="A695" s="20">
        <v>41887</v>
      </c>
      <c r="B695" s="19">
        <v>76.519997000000004</v>
      </c>
      <c r="C695" s="19">
        <v>77.730002999999996</v>
      </c>
      <c r="D695" s="19">
        <v>76.480002999999996</v>
      </c>
      <c r="E695" s="19">
        <v>77.510002</v>
      </c>
      <c r="F695" s="19">
        <v>7841800</v>
      </c>
      <c r="G695" s="19">
        <v>72.877882</v>
      </c>
      <c r="H695" s="38">
        <f t="shared" si="32"/>
        <v>1.233227532420378E-2</v>
      </c>
      <c r="I695" s="30">
        <f t="shared" si="30"/>
        <v>-1.233227532420378E-2</v>
      </c>
      <c r="S695" s="38">
        <v>1873.910034</v>
      </c>
      <c r="T695" s="30">
        <f t="shared" si="31"/>
        <v>1.5152322834217294E-2</v>
      </c>
      <c r="U695" s="38"/>
      <c r="V695" s="38"/>
      <c r="W695" s="38"/>
      <c r="X695" s="38"/>
    </row>
    <row r="696" spans="1:24">
      <c r="A696" s="20">
        <v>41890</v>
      </c>
      <c r="B696" s="19">
        <v>77.129997000000003</v>
      </c>
      <c r="C696" s="19">
        <v>77.319999999999993</v>
      </c>
      <c r="D696" s="19">
        <v>76.430000000000007</v>
      </c>
      <c r="E696" s="19">
        <v>76.529999000000004</v>
      </c>
      <c r="F696" s="19">
        <v>5938900</v>
      </c>
      <c r="G696" s="19">
        <v>71.956445000000002</v>
      </c>
      <c r="H696" s="38">
        <f t="shared" si="32"/>
        <v>-1.272418564231092E-2</v>
      </c>
      <c r="I696" s="30">
        <f t="shared" si="30"/>
        <v>1.272418564231092E-2</v>
      </c>
      <c r="S696" s="38">
        <v>1845.7299800000001</v>
      </c>
      <c r="T696" s="30">
        <f t="shared" si="31"/>
        <v>-7.4058663619861681E-3</v>
      </c>
      <c r="U696" s="38"/>
      <c r="V696" s="38"/>
      <c r="W696" s="38"/>
      <c r="X696" s="38"/>
    </row>
    <row r="697" spans="1:24">
      <c r="A697" s="20">
        <v>41891</v>
      </c>
      <c r="B697" s="19">
        <v>76.559997999999993</v>
      </c>
      <c r="C697" s="19">
        <v>77</v>
      </c>
      <c r="D697" s="19">
        <v>76.169998000000007</v>
      </c>
      <c r="E697" s="19">
        <v>76.739998</v>
      </c>
      <c r="F697" s="19">
        <v>5632000</v>
      </c>
      <c r="G697" s="19">
        <v>72.153893999999994</v>
      </c>
      <c r="H697" s="38">
        <f t="shared" si="32"/>
        <v>2.7402492412862476E-3</v>
      </c>
      <c r="I697" s="30">
        <f t="shared" si="30"/>
        <v>-2.7402492412862476E-3</v>
      </c>
      <c r="S697" s="38">
        <v>1859.4499510000001</v>
      </c>
      <c r="T697" s="30">
        <f t="shared" si="31"/>
        <v>2.7788242226103972E-3</v>
      </c>
      <c r="U697" s="38"/>
      <c r="V697" s="38"/>
      <c r="W697" s="38"/>
      <c r="X697" s="38"/>
    </row>
    <row r="698" spans="1:24">
      <c r="A698" s="20">
        <v>41892</v>
      </c>
      <c r="B698" s="19">
        <v>76.790001000000004</v>
      </c>
      <c r="C698" s="19">
        <v>77.080001999999993</v>
      </c>
      <c r="D698" s="19">
        <v>76.370002999999997</v>
      </c>
      <c r="E698" s="19">
        <v>76.510002</v>
      </c>
      <c r="F698" s="19">
        <v>6697100</v>
      </c>
      <c r="G698" s="19">
        <v>71.937642999999994</v>
      </c>
      <c r="H698" s="38">
        <f t="shared" si="32"/>
        <v>-3.0015803406849865E-3</v>
      </c>
      <c r="I698" s="30">
        <f t="shared" si="30"/>
        <v>3.0015803406849865E-3</v>
      </c>
      <c r="S698" s="38">
        <v>1854.290039</v>
      </c>
      <c r="T698" s="30">
        <f t="shared" si="31"/>
        <v>4.9358814720940501E-3</v>
      </c>
      <c r="U698" s="38"/>
      <c r="V698" s="38"/>
      <c r="W698" s="38"/>
      <c r="X698" s="38"/>
    </row>
    <row r="699" spans="1:24">
      <c r="A699" s="20">
        <v>41893</v>
      </c>
      <c r="B699" s="19">
        <v>76.349997999999999</v>
      </c>
      <c r="C699" s="19">
        <v>76.440002000000007</v>
      </c>
      <c r="D699" s="19">
        <v>76.089995999999999</v>
      </c>
      <c r="E699" s="19">
        <v>76.099997999999999</v>
      </c>
      <c r="F699" s="19">
        <v>4953300</v>
      </c>
      <c r="G699" s="19">
        <v>71.552142000000003</v>
      </c>
      <c r="H699" s="38">
        <f t="shared" si="32"/>
        <v>-5.373231655517373E-3</v>
      </c>
      <c r="I699" s="30">
        <f t="shared" si="30"/>
        <v>5.373231655517373E-3</v>
      </c>
      <c r="S699" s="38">
        <v>1845.160034</v>
      </c>
      <c r="T699" s="30">
        <f t="shared" si="31"/>
        <v>2.1699708253570321E-5</v>
      </c>
      <c r="U699" s="38"/>
      <c r="V699" s="38"/>
      <c r="W699" s="38"/>
      <c r="X699" s="38"/>
    </row>
    <row r="700" spans="1:24">
      <c r="A700" s="20">
        <v>41894</v>
      </c>
      <c r="B700" s="19">
        <v>75.970000999999996</v>
      </c>
      <c r="C700" s="19">
        <v>76.050003000000004</v>
      </c>
      <c r="D700" s="19">
        <v>75.660004000000001</v>
      </c>
      <c r="E700" s="19">
        <v>75.769997000000004</v>
      </c>
      <c r="F700" s="19">
        <v>5652300</v>
      </c>
      <c r="G700" s="19">
        <v>71.241861999999998</v>
      </c>
      <c r="H700" s="38">
        <f t="shared" si="32"/>
        <v>-4.3458475796921536E-3</v>
      </c>
      <c r="I700" s="30">
        <f t="shared" si="30"/>
        <v>4.3458475796921536E-3</v>
      </c>
      <c r="S700" s="38">
        <v>1845.119995</v>
      </c>
      <c r="T700" s="30">
        <f t="shared" si="31"/>
        <v>-1.3485905500071854E-3</v>
      </c>
      <c r="U700" s="38"/>
      <c r="V700" s="38"/>
      <c r="W700" s="38"/>
      <c r="X700" s="38"/>
    </row>
    <row r="701" spans="1:24">
      <c r="A701" s="20">
        <v>41897</v>
      </c>
      <c r="B701" s="19">
        <v>75.779999000000004</v>
      </c>
      <c r="C701" s="19">
        <v>75.889999000000003</v>
      </c>
      <c r="D701" s="19">
        <v>75.610000999999997</v>
      </c>
      <c r="E701" s="19">
        <v>75.809997999999993</v>
      </c>
      <c r="F701" s="19">
        <v>3748500</v>
      </c>
      <c r="G701" s="19">
        <v>71.279471999999998</v>
      </c>
      <c r="H701" s="38">
        <f t="shared" si="32"/>
        <v>5.2778064613154827E-4</v>
      </c>
      <c r="I701" s="30">
        <f t="shared" si="30"/>
        <v>-5.2778064613154827E-4</v>
      </c>
      <c r="S701" s="38">
        <v>1847.6099850000001</v>
      </c>
      <c r="T701" s="30">
        <f t="shared" si="31"/>
        <v>6.1674553620519853E-3</v>
      </c>
      <c r="U701" s="38"/>
      <c r="V701" s="38"/>
      <c r="W701" s="38"/>
      <c r="X701" s="38"/>
    </row>
    <row r="702" spans="1:24">
      <c r="A702" s="20">
        <v>41898</v>
      </c>
      <c r="B702" s="19">
        <v>75.639999000000003</v>
      </c>
      <c r="C702" s="19">
        <v>76.569999999999993</v>
      </c>
      <c r="D702" s="19">
        <v>75.599997999999999</v>
      </c>
      <c r="E702" s="19">
        <v>76.319999999999993</v>
      </c>
      <c r="F702" s="19">
        <v>4109500</v>
      </c>
      <c r="G702" s="19">
        <v>71.758995999999996</v>
      </c>
      <c r="H702" s="38">
        <f t="shared" si="32"/>
        <v>6.7048508435707055E-3</v>
      </c>
      <c r="I702" s="30">
        <f t="shared" si="30"/>
        <v>-6.7048508435707055E-3</v>
      </c>
      <c r="S702" s="38">
        <v>1836.25</v>
      </c>
      <c r="T702" s="30">
        <f t="shared" si="31"/>
        <v>-1.9205665118166161E-3</v>
      </c>
      <c r="U702" s="38"/>
      <c r="V702" s="38"/>
      <c r="W702" s="38"/>
      <c r="X702" s="38"/>
    </row>
    <row r="703" spans="1:24">
      <c r="A703" s="20">
        <v>41899</v>
      </c>
      <c r="B703" s="19">
        <v>76.360000999999997</v>
      </c>
      <c r="C703" s="19">
        <v>76.470000999999996</v>
      </c>
      <c r="D703" s="19">
        <v>76.010002</v>
      </c>
      <c r="E703" s="19">
        <v>76.239998</v>
      </c>
      <c r="F703" s="19">
        <v>4239000</v>
      </c>
      <c r="G703" s="19">
        <v>71.683774999999997</v>
      </c>
      <c r="H703" s="38">
        <f t="shared" si="32"/>
        <v>-1.0487946708038966E-3</v>
      </c>
      <c r="I703" s="30">
        <f t="shared" si="30"/>
        <v>1.0487946708038966E-3</v>
      </c>
      <c r="S703" s="38">
        <v>1839.780029</v>
      </c>
      <c r="T703" s="30">
        <f t="shared" si="31"/>
        <v>6.0133416655695771E-3</v>
      </c>
      <c r="U703" s="38"/>
      <c r="V703" s="38"/>
      <c r="W703" s="38"/>
      <c r="X703" s="38"/>
    </row>
    <row r="704" spans="1:24">
      <c r="A704" s="20">
        <v>41900</v>
      </c>
      <c r="B704" s="19">
        <v>76.309997999999993</v>
      </c>
      <c r="C704" s="19">
        <v>76.580001999999993</v>
      </c>
      <c r="D704" s="19">
        <v>75.910004000000001</v>
      </c>
      <c r="E704" s="19">
        <v>76.220000999999996</v>
      </c>
      <c r="F704" s="19">
        <v>4751700</v>
      </c>
      <c r="G704" s="19">
        <v>71.664973000000003</v>
      </c>
      <c r="H704" s="38">
        <f t="shared" si="32"/>
        <v>-2.6232527831799489E-4</v>
      </c>
      <c r="I704" s="30">
        <f t="shared" si="30"/>
        <v>2.6232527831799489E-4</v>
      </c>
      <c r="S704" s="38">
        <v>1828.75</v>
      </c>
      <c r="T704" s="30">
        <f t="shared" si="31"/>
        <v>-6.5458619005211004E-3</v>
      </c>
      <c r="U704" s="38"/>
      <c r="V704" s="38"/>
      <c r="W704" s="38"/>
      <c r="X704" s="38"/>
    </row>
    <row r="705" spans="1:24">
      <c r="A705" s="20">
        <v>41901</v>
      </c>
      <c r="B705" s="19">
        <v>76.449996999999996</v>
      </c>
      <c r="C705" s="19">
        <v>77.069999999999993</v>
      </c>
      <c r="D705" s="19">
        <v>76.379997000000003</v>
      </c>
      <c r="E705" s="19">
        <v>76.839995999999999</v>
      </c>
      <c r="F705" s="19">
        <v>13323500</v>
      </c>
      <c r="G705" s="19">
        <v>72.247916000000004</v>
      </c>
      <c r="H705" s="38">
        <f t="shared" si="32"/>
        <v>8.1013756637192524E-3</v>
      </c>
      <c r="I705" s="30">
        <f t="shared" si="30"/>
        <v>-8.1013756637192524E-3</v>
      </c>
      <c r="S705" s="38">
        <v>1840.76001</v>
      </c>
      <c r="T705" s="30">
        <f t="shared" si="31"/>
        <v>1.1578034561475104E-3</v>
      </c>
      <c r="U705" s="38"/>
      <c r="V705" s="38"/>
      <c r="W705" s="38"/>
      <c r="X705" s="38"/>
    </row>
    <row r="706" spans="1:24">
      <c r="A706" s="20">
        <v>41904</v>
      </c>
      <c r="B706" s="19">
        <v>76.790001000000004</v>
      </c>
      <c r="C706" s="19">
        <v>76.860000999999997</v>
      </c>
      <c r="D706" s="19">
        <v>76.25</v>
      </c>
      <c r="E706" s="19">
        <v>76.309997999999993</v>
      </c>
      <c r="F706" s="19">
        <v>4450700</v>
      </c>
      <c r="G706" s="19">
        <v>71.749590999999995</v>
      </c>
      <c r="H706" s="38">
        <f t="shared" si="32"/>
        <v>-6.9213280108282645E-3</v>
      </c>
      <c r="I706" s="30">
        <f t="shared" si="30"/>
        <v>6.9213280108282645E-3</v>
      </c>
      <c r="S706" s="38">
        <v>1838.630005</v>
      </c>
      <c r="T706" s="30">
        <f t="shared" si="31"/>
        <v>4.7976894791712443E-3</v>
      </c>
      <c r="U706" s="38"/>
      <c r="V706" s="38"/>
      <c r="W706" s="38"/>
      <c r="X706" s="38"/>
    </row>
    <row r="707" spans="1:24">
      <c r="A707" s="20">
        <v>41905</v>
      </c>
      <c r="B707" s="19">
        <v>76</v>
      </c>
      <c r="C707" s="19">
        <v>76.220000999999996</v>
      </c>
      <c r="D707" s="19">
        <v>75.569999999999993</v>
      </c>
      <c r="E707" s="19">
        <v>75.599997999999999</v>
      </c>
      <c r="F707" s="19">
        <v>6708000</v>
      </c>
      <c r="G707" s="19">
        <v>71.082023000000007</v>
      </c>
      <c r="H707" s="38">
        <f t="shared" si="32"/>
        <v>-9.3476905044650137E-3</v>
      </c>
      <c r="I707" s="30">
        <f t="shared" ref="I707:I770" si="33">-H707</f>
        <v>9.3476905044650137E-3</v>
      </c>
      <c r="S707" s="38">
        <v>1829.829956</v>
      </c>
      <c r="T707" s="30">
        <f t="shared" ref="T707:T770" si="34">LN(S707/S708)</f>
        <v>5.793211820060081E-3</v>
      </c>
      <c r="U707" s="38"/>
      <c r="V707" s="38"/>
      <c r="W707" s="38"/>
      <c r="X707" s="38"/>
    </row>
    <row r="708" spans="1:24">
      <c r="A708" s="20">
        <v>41906</v>
      </c>
      <c r="B708" s="19">
        <v>75.730002999999996</v>
      </c>
      <c r="C708" s="19">
        <v>77.309997999999993</v>
      </c>
      <c r="D708" s="19">
        <v>75.699996999999996</v>
      </c>
      <c r="E708" s="19">
        <v>77.080001999999993</v>
      </c>
      <c r="F708" s="19">
        <v>8434600</v>
      </c>
      <c r="G708" s="19">
        <v>72.473579000000001</v>
      </c>
      <c r="H708" s="38">
        <f t="shared" ref="H708:H771" si="35">LN(G708/G707)</f>
        <v>1.9387604083965781E-2</v>
      </c>
      <c r="I708" s="30">
        <f t="shared" si="33"/>
        <v>-1.9387604083965781E-2</v>
      </c>
      <c r="S708" s="38">
        <v>1819.26001</v>
      </c>
      <c r="T708" s="30">
        <f t="shared" si="34"/>
        <v>-2.6929851889100114E-4</v>
      </c>
      <c r="U708" s="38"/>
      <c r="V708" s="38"/>
      <c r="W708" s="38"/>
      <c r="X708" s="38"/>
    </row>
    <row r="709" spans="1:24">
      <c r="A709" s="20">
        <v>41907</v>
      </c>
      <c r="B709" s="19">
        <v>76.930000000000007</v>
      </c>
      <c r="C709" s="19">
        <v>77.050003000000004</v>
      </c>
      <c r="D709" s="19">
        <v>76.120002999999997</v>
      </c>
      <c r="E709" s="19">
        <v>76.120002999999997</v>
      </c>
      <c r="F709" s="19">
        <v>4963500</v>
      </c>
      <c r="G709" s="19">
        <v>71.570950999999994</v>
      </c>
      <c r="H709" s="38">
        <f t="shared" si="35"/>
        <v>-1.2532788501953574E-2</v>
      </c>
      <c r="I709" s="30">
        <f t="shared" si="33"/>
        <v>1.2532788501953574E-2</v>
      </c>
      <c r="S709" s="38">
        <v>1819.75</v>
      </c>
      <c r="T709" s="30">
        <f t="shared" si="34"/>
        <v>1.1001375844419653E-2</v>
      </c>
      <c r="U709" s="38"/>
      <c r="V709" s="38"/>
      <c r="W709" s="38"/>
      <c r="X709" s="38"/>
    </row>
    <row r="710" spans="1:24">
      <c r="A710" s="20">
        <v>41908</v>
      </c>
      <c r="B710" s="19">
        <v>76.25</v>
      </c>
      <c r="C710" s="19">
        <v>76.569999999999993</v>
      </c>
      <c r="D710" s="19">
        <v>75.860000999999997</v>
      </c>
      <c r="E710" s="19">
        <v>76.489998</v>
      </c>
      <c r="F710" s="19">
        <v>3752900</v>
      </c>
      <c r="G710" s="19">
        <v>71.918834000000004</v>
      </c>
      <c r="H710" s="38">
        <f t="shared" si="35"/>
        <v>4.8488982210560735E-3</v>
      </c>
      <c r="I710" s="30">
        <f t="shared" si="33"/>
        <v>-4.8488982210560735E-3</v>
      </c>
      <c r="S710" s="38">
        <v>1799.839966</v>
      </c>
      <c r="T710" s="30">
        <f t="shared" si="34"/>
        <v>1.5680046422408135E-3</v>
      </c>
      <c r="U710" s="38"/>
      <c r="V710" s="38"/>
      <c r="W710" s="38"/>
      <c r="X710" s="38"/>
    </row>
    <row r="711" spans="1:24">
      <c r="A711" s="20">
        <v>41911</v>
      </c>
      <c r="B711" s="19">
        <v>76.059997999999993</v>
      </c>
      <c r="C711" s="19">
        <v>76.25</v>
      </c>
      <c r="D711" s="19">
        <v>75.650002000000001</v>
      </c>
      <c r="E711" s="19">
        <v>76.080001999999993</v>
      </c>
      <c r="F711" s="19">
        <v>4959300</v>
      </c>
      <c r="G711" s="19">
        <v>71.533339999999995</v>
      </c>
      <c r="H711" s="38">
        <f t="shared" si="35"/>
        <v>-5.3745428485256468E-3</v>
      </c>
      <c r="I711" s="30">
        <f t="shared" si="33"/>
        <v>5.3745428485256468E-3</v>
      </c>
      <c r="S711" s="38">
        <v>1797.0200199999999</v>
      </c>
      <c r="T711" s="30">
        <f t="shared" si="34"/>
        <v>1.3214193602149099E-2</v>
      </c>
      <c r="U711" s="38"/>
      <c r="V711" s="38"/>
      <c r="W711" s="38"/>
      <c r="X711" s="38"/>
    </row>
    <row r="712" spans="1:24">
      <c r="A712" s="20">
        <v>41912</v>
      </c>
      <c r="B712" s="19">
        <v>76.040001000000004</v>
      </c>
      <c r="C712" s="19">
        <v>76.720000999999996</v>
      </c>
      <c r="D712" s="19">
        <v>75.769997000000004</v>
      </c>
      <c r="E712" s="19">
        <v>76.470000999999996</v>
      </c>
      <c r="F712" s="19">
        <v>5640700</v>
      </c>
      <c r="G712" s="19">
        <v>71.900032999999993</v>
      </c>
      <c r="H712" s="38">
        <f t="shared" si="35"/>
        <v>5.1130889725594453E-3</v>
      </c>
      <c r="I712" s="30">
        <f t="shared" si="33"/>
        <v>-5.1130889725594453E-3</v>
      </c>
      <c r="S712" s="38">
        <v>1773.4300539999999</v>
      </c>
      <c r="T712" s="30">
        <f t="shared" si="34"/>
        <v>1.2363054415667341E-2</v>
      </c>
      <c r="U712" s="38"/>
      <c r="V712" s="38"/>
      <c r="W712" s="38"/>
      <c r="X712" s="38"/>
    </row>
    <row r="713" spans="1:24">
      <c r="A713" s="20">
        <v>41913</v>
      </c>
      <c r="B713" s="19">
        <v>76.510002</v>
      </c>
      <c r="C713" s="19">
        <v>76.860000999999997</v>
      </c>
      <c r="D713" s="19">
        <v>75.910004000000001</v>
      </c>
      <c r="E713" s="19">
        <v>76.120002999999997</v>
      </c>
      <c r="F713" s="19">
        <v>6524900</v>
      </c>
      <c r="G713" s="19">
        <v>71.570950999999994</v>
      </c>
      <c r="H713" s="38">
        <f t="shared" si="35"/>
        <v>-4.5874443450897757E-3</v>
      </c>
      <c r="I713" s="30">
        <f t="shared" si="33"/>
        <v>4.5874443450897757E-3</v>
      </c>
      <c r="S713" s="38">
        <v>1751.6400149999999</v>
      </c>
      <c r="T713" s="30">
        <f t="shared" si="34"/>
        <v>-2.0302821100286312E-3</v>
      </c>
      <c r="U713" s="38"/>
      <c r="V713" s="38"/>
      <c r="W713" s="38"/>
      <c r="X713" s="38"/>
    </row>
    <row r="714" spans="1:24">
      <c r="A714" s="20">
        <v>41914</v>
      </c>
      <c r="B714" s="19">
        <v>76.209998999999996</v>
      </c>
      <c r="C714" s="19">
        <v>76.910004000000001</v>
      </c>
      <c r="D714" s="19">
        <v>75.959998999999996</v>
      </c>
      <c r="E714" s="19">
        <v>76.230002999999996</v>
      </c>
      <c r="F714" s="19">
        <v>4921200</v>
      </c>
      <c r="G714" s="19">
        <v>71.674378000000004</v>
      </c>
      <c r="H714" s="38">
        <f t="shared" si="35"/>
        <v>1.4440543184897569E-3</v>
      </c>
      <c r="I714" s="30">
        <f t="shared" si="33"/>
        <v>-1.4440543184897569E-3</v>
      </c>
      <c r="S714" s="38">
        <v>1755.1999510000001</v>
      </c>
      <c r="T714" s="30">
        <f t="shared" si="34"/>
        <v>7.6120433833299075E-3</v>
      </c>
      <c r="U714" s="38"/>
      <c r="V714" s="38"/>
      <c r="W714" s="38"/>
      <c r="X714" s="38"/>
    </row>
    <row r="715" spans="1:24">
      <c r="A715" s="20">
        <v>41915</v>
      </c>
      <c r="B715" s="19">
        <v>76.569999999999993</v>
      </c>
      <c r="C715" s="19">
        <v>77.480002999999996</v>
      </c>
      <c r="D715" s="19">
        <v>76.529999000000004</v>
      </c>
      <c r="E715" s="19">
        <v>77.319999999999993</v>
      </c>
      <c r="F715" s="19">
        <v>5819700</v>
      </c>
      <c r="G715" s="19">
        <v>72.699234000000004</v>
      </c>
      <c r="H715" s="38">
        <f t="shared" si="35"/>
        <v>1.4197514361707273E-2</v>
      </c>
      <c r="I715" s="30">
        <f t="shared" si="33"/>
        <v>-1.4197514361707273E-2</v>
      </c>
      <c r="S715" s="38">
        <v>1741.8900149999999</v>
      </c>
      <c r="T715" s="30">
        <f t="shared" si="34"/>
        <v>-2.3096604603459799E-2</v>
      </c>
      <c r="U715" s="38"/>
      <c r="V715" s="38"/>
      <c r="W715" s="38"/>
      <c r="X715" s="38"/>
    </row>
    <row r="716" spans="1:24">
      <c r="A716" s="20">
        <v>41918</v>
      </c>
      <c r="B716" s="19">
        <v>77.050003000000004</v>
      </c>
      <c r="C716" s="19">
        <v>77.919998000000007</v>
      </c>
      <c r="D716" s="19">
        <v>76.989998</v>
      </c>
      <c r="E716" s="19">
        <v>77.349997999999999</v>
      </c>
      <c r="F716" s="19">
        <v>5429700</v>
      </c>
      <c r="G716" s="19">
        <v>72.727440000000001</v>
      </c>
      <c r="H716" s="38">
        <f t="shared" si="35"/>
        <v>3.8790683411594454E-4</v>
      </c>
      <c r="I716" s="30">
        <f t="shared" si="33"/>
        <v>-3.8790683411594454E-4</v>
      </c>
      <c r="S716" s="38">
        <v>1782.589966</v>
      </c>
      <c r="T716" s="30">
        <f t="shared" si="34"/>
        <v>-6.4862898870237081E-3</v>
      </c>
      <c r="U716" s="38"/>
      <c r="V716" s="38"/>
      <c r="W716" s="38"/>
      <c r="X716" s="38"/>
    </row>
    <row r="717" spans="1:24">
      <c r="A717" s="20">
        <v>41919</v>
      </c>
      <c r="B717" s="19">
        <v>77.029999000000004</v>
      </c>
      <c r="C717" s="19">
        <v>77.690002000000007</v>
      </c>
      <c r="D717" s="19">
        <v>76.720000999999996</v>
      </c>
      <c r="E717" s="19">
        <v>77.300003000000004</v>
      </c>
      <c r="F717" s="19">
        <v>7059900</v>
      </c>
      <c r="G717" s="19">
        <v>72.680431999999996</v>
      </c>
      <c r="H717" s="38">
        <f t="shared" si="35"/>
        <v>-6.465674930947725E-4</v>
      </c>
      <c r="I717" s="30">
        <f t="shared" si="33"/>
        <v>6.465674930947725E-4</v>
      </c>
      <c r="S717" s="38">
        <v>1794.1899410000001</v>
      </c>
      <c r="T717" s="30">
        <f t="shared" si="34"/>
        <v>1.1204044242667764E-2</v>
      </c>
      <c r="U717" s="38"/>
      <c r="V717" s="38"/>
      <c r="W717" s="38"/>
      <c r="X717" s="38"/>
    </row>
    <row r="718" spans="1:24">
      <c r="A718" s="20">
        <v>41920</v>
      </c>
      <c r="B718" s="19">
        <v>77.410004000000001</v>
      </c>
      <c r="C718" s="19">
        <v>78.489998</v>
      </c>
      <c r="D718" s="19">
        <v>76.809997999999993</v>
      </c>
      <c r="E718" s="19">
        <v>78.239998</v>
      </c>
      <c r="F718" s="19">
        <v>8107100</v>
      </c>
      <c r="G718" s="19">
        <v>73.564251999999996</v>
      </c>
      <c r="H718" s="38">
        <f t="shared" si="35"/>
        <v>1.208701384565347E-2</v>
      </c>
      <c r="I718" s="30">
        <f t="shared" si="33"/>
        <v>-1.208701384565347E-2</v>
      </c>
      <c r="S718" s="38">
        <v>1774.1999510000001</v>
      </c>
      <c r="T718" s="30">
        <f t="shared" si="34"/>
        <v>-1.0261704005370608E-2</v>
      </c>
      <c r="U718" s="38"/>
      <c r="V718" s="38"/>
      <c r="W718" s="38"/>
      <c r="X718" s="38"/>
    </row>
    <row r="719" spans="1:24">
      <c r="A719" s="20">
        <v>41921</v>
      </c>
      <c r="B719" s="19">
        <v>78.110000999999997</v>
      </c>
      <c r="C719" s="19">
        <v>78.830001999999993</v>
      </c>
      <c r="D719" s="19">
        <v>77.660004000000001</v>
      </c>
      <c r="E719" s="19">
        <v>77.860000999999997</v>
      </c>
      <c r="F719" s="19">
        <v>7072700</v>
      </c>
      <c r="G719" s="19">
        <v>73.206963999999999</v>
      </c>
      <c r="H719" s="38">
        <f t="shared" si="35"/>
        <v>-4.8686481653830759E-3</v>
      </c>
      <c r="I719" s="30">
        <f t="shared" si="33"/>
        <v>4.8686481653830759E-3</v>
      </c>
      <c r="S719" s="38">
        <v>1792.5</v>
      </c>
      <c r="T719" s="30">
        <f t="shared" si="34"/>
        <v>6.12187539440163E-3</v>
      </c>
      <c r="U719" s="38"/>
      <c r="V719" s="38"/>
      <c r="W719" s="38"/>
      <c r="X719" s="38"/>
    </row>
    <row r="720" spans="1:24">
      <c r="A720" s="20">
        <v>41922</v>
      </c>
      <c r="B720" s="19">
        <v>77.930000000000007</v>
      </c>
      <c r="C720" s="19">
        <v>79.370002999999997</v>
      </c>
      <c r="D720" s="19">
        <v>77.930000000000007</v>
      </c>
      <c r="E720" s="19">
        <v>78.290001000000004</v>
      </c>
      <c r="F720" s="19">
        <v>10078000</v>
      </c>
      <c r="G720" s="19">
        <v>73.611266000000001</v>
      </c>
      <c r="H720" s="38">
        <f t="shared" si="35"/>
        <v>5.5075316188003378E-3</v>
      </c>
      <c r="I720" s="30">
        <f t="shared" si="33"/>
        <v>-5.5075316188003378E-3</v>
      </c>
      <c r="S720" s="38">
        <v>1781.5600589999999</v>
      </c>
      <c r="T720" s="30">
        <f t="shared" si="34"/>
        <v>-4.8882215903983638E-3</v>
      </c>
      <c r="U720" s="38"/>
      <c r="V720" s="38"/>
      <c r="W720" s="38"/>
      <c r="X720" s="38"/>
    </row>
    <row r="721" spans="1:24">
      <c r="A721" s="20">
        <v>41925</v>
      </c>
      <c r="B721" s="19">
        <v>78.029999000000004</v>
      </c>
      <c r="C721" s="19">
        <v>78.580001999999993</v>
      </c>
      <c r="D721" s="19">
        <v>77.449996999999996</v>
      </c>
      <c r="E721" s="19">
        <v>77.559997999999993</v>
      </c>
      <c r="F721" s="19">
        <v>8201200</v>
      </c>
      <c r="G721" s="19">
        <v>72.924888999999993</v>
      </c>
      <c r="H721" s="38">
        <f t="shared" si="35"/>
        <v>-9.368091032019573E-3</v>
      </c>
      <c r="I721" s="30">
        <f t="shared" si="33"/>
        <v>9.368091032019573E-3</v>
      </c>
      <c r="S721" s="38">
        <v>1790.290039</v>
      </c>
      <c r="T721" s="30">
        <f t="shared" si="34"/>
        <v>-2.1096421496433173E-2</v>
      </c>
      <c r="U721" s="38"/>
      <c r="V721" s="38"/>
      <c r="W721" s="38"/>
      <c r="X721" s="38"/>
    </row>
    <row r="722" spans="1:24">
      <c r="A722" s="20">
        <v>41926</v>
      </c>
      <c r="B722" s="19">
        <v>77.830001999999993</v>
      </c>
      <c r="C722" s="19">
        <v>78.629997000000003</v>
      </c>
      <c r="D722" s="19">
        <v>77.669998000000007</v>
      </c>
      <c r="E722" s="19">
        <v>77.980002999999996</v>
      </c>
      <c r="F722" s="19">
        <v>7901100</v>
      </c>
      <c r="G722" s="19">
        <v>73.319794999999999</v>
      </c>
      <c r="H722" s="38">
        <f t="shared" si="35"/>
        <v>5.4006333638253095E-3</v>
      </c>
      <c r="I722" s="30">
        <f t="shared" si="33"/>
        <v>-5.4006333638253095E-3</v>
      </c>
      <c r="S722" s="38">
        <v>1828.459961</v>
      </c>
      <c r="T722" s="30">
        <f t="shared" si="34"/>
        <v>-8.9293245398258878E-3</v>
      </c>
      <c r="U722" s="38"/>
      <c r="V722" s="38"/>
      <c r="W722" s="38"/>
      <c r="X722" s="38"/>
    </row>
    <row r="723" spans="1:24">
      <c r="A723" s="20">
        <v>41927</v>
      </c>
      <c r="B723" s="19">
        <v>77.580001999999993</v>
      </c>
      <c r="C723" s="19">
        <v>77.690002000000007</v>
      </c>
      <c r="D723" s="19">
        <v>74.360000999999997</v>
      </c>
      <c r="E723" s="19">
        <v>75.199996999999996</v>
      </c>
      <c r="F723" s="19">
        <v>21057700</v>
      </c>
      <c r="G723" s="19">
        <v>70.705926000000005</v>
      </c>
      <c r="H723" s="38">
        <f t="shared" si="35"/>
        <v>-3.6301238661454384E-2</v>
      </c>
      <c r="I723" s="30">
        <f t="shared" si="33"/>
        <v>3.6301238661454384E-2</v>
      </c>
      <c r="S723" s="38">
        <v>1844.8599850000001</v>
      </c>
      <c r="T723" s="30">
        <f t="shared" si="34"/>
        <v>5.7469976598709701E-4</v>
      </c>
      <c r="U723" s="38"/>
      <c r="V723" s="38"/>
      <c r="W723" s="38"/>
      <c r="X723" s="38"/>
    </row>
    <row r="724" spans="1:24">
      <c r="A724" s="20">
        <v>41928</v>
      </c>
      <c r="B724" s="19">
        <v>73.230002999999996</v>
      </c>
      <c r="C724" s="19">
        <v>74.069999999999993</v>
      </c>
      <c r="D724" s="19">
        <v>72.610000999999997</v>
      </c>
      <c r="E724" s="19">
        <v>73.819999999999993</v>
      </c>
      <c r="F724" s="19">
        <v>14346600</v>
      </c>
      <c r="G724" s="19">
        <v>69.4084</v>
      </c>
      <c r="H724" s="38">
        <f t="shared" si="35"/>
        <v>-1.8521490690945882E-2</v>
      </c>
      <c r="I724" s="30">
        <f t="shared" si="33"/>
        <v>1.8521490690945882E-2</v>
      </c>
      <c r="S724" s="38">
        <v>1843.8000489999999</v>
      </c>
      <c r="T724" s="30">
        <f t="shared" si="34"/>
        <v>2.7699124295116296E-3</v>
      </c>
      <c r="U724" s="38"/>
      <c r="V724" s="38"/>
      <c r="W724" s="38"/>
      <c r="X724" s="38"/>
    </row>
    <row r="725" spans="1:24">
      <c r="A725" s="20">
        <v>41929</v>
      </c>
      <c r="B725" s="19">
        <v>74.180000000000007</v>
      </c>
      <c r="C725" s="19">
        <v>74.5</v>
      </c>
      <c r="D725" s="19">
        <v>73.029999000000004</v>
      </c>
      <c r="E725" s="19">
        <v>74.099997999999999</v>
      </c>
      <c r="F725" s="19">
        <v>11462300</v>
      </c>
      <c r="G725" s="19">
        <v>69.671665000000004</v>
      </c>
      <c r="H725" s="38">
        <f t="shared" si="35"/>
        <v>3.7858094822409284E-3</v>
      </c>
      <c r="I725" s="30">
        <f t="shared" si="33"/>
        <v>-3.7858094822409284E-3</v>
      </c>
      <c r="S725" s="38">
        <v>1838.6999510000001</v>
      </c>
      <c r="T725" s="30">
        <f t="shared" si="34"/>
        <v>-3.9027806039482592E-3</v>
      </c>
      <c r="U725" s="38"/>
      <c r="V725" s="38"/>
      <c r="W725" s="38"/>
      <c r="X725" s="38"/>
    </row>
    <row r="726" spans="1:24">
      <c r="A726" s="20">
        <v>41932</v>
      </c>
      <c r="B726" s="19">
        <v>74.139999000000003</v>
      </c>
      <c r="C726" s="19">
        <v>75.220000999999996</v>
      </c>
      <c r="D726" s="19">
        <v>73.919998000000007</v>
      </c>
      <c r="E726" s="19">
        <v>75.139999000000003</v>
      </c>
      <c r="F726" s="19">
        <v>7040700</v>
      </c>
      <c r="G726" s="19">
        <v>70.649513999999996</v>
      </c>
      <c r="H726" s="38">
        <f t="shared" si="35"/>
        <v>1.3937522991450426E-2</v>
      </c>
      <c r="I726" s="30">
        <f t="shared" si="33"/>
        <v>-1.3937522991450426E-2</v>
      </c>
      <c r="S726" s="38">
        <v>1845.8900149999999</v>
      </c>
      <c r="T726" s="30">
        <f t="shared" si="34"/>
        <v>-1.3480283593690404E-3</v>
      </c>
      <c r="U726" s="38"/>
      <c r="V726" s="38"/>
      <c r="W726" s="38"/>
      <c r="X726" s="38"/>
    </row>
    <row r="727" spans="1:24">
      <c r="A727" s="20">
        <v>41933</v>
      </c>
      <c r="B727" s="19">
        <v>75.180000000000007</v>
      </c>
      <c r="C727" s="19">
        <v>76.199996999999996</v>
      </c>
      <c r="D727" s="19">
        <v>75.010002</v>
      </c>
      <c r="E727" s="19">
        <v>76.019997000000004</v>
      </c>
      <c r="F727" s="19">
        <v>8299700</v>
      </c>
      <c r="G727" s="19">
        <v>71.476921000000004</v>
      </c>
      <c r="H727" s="38">
        <f t="shared" si="35"/>
        <v>1.1643384251478978E-2</v>
      </c>
      <c r="I727" s="30">
        <f t="shared" si="33"/>
        <v>-1.1643384251478978E-2</v>
      </c>
      <c r="S727" s="38">
        <v>1848.380005</v>
      </c>
      <c r="T727" s="30">
        <f t="shared" si="34"/>
        <v>5.1528891343548431E-3</v>
      </c>
      <c r="U727" s="38"/>
      <c r="V727" s="38"/>
      <c r="W727" s="38"/>
      <c r="X727" s="38"/>
    </row>
    <row r="728" spans="1:24">
      <c r="A728" s="20">
        <v>41934</v>
      </c>
      <c r="B728" s="19">
        <v>76.470000999999996</v>
      </c>
      <c r="C728" s="19">
        <v>76.660004000000001</v>
      </c>
      <c r="D728" s="19">
        <v>76.010002</v>
      </c>
      <c r="E728" s="19">
        <v>76.029999000000004</v>
      </c>
      <c r="F728" s="19">
        <v>5927600</v>
      </c>
      <c r="G728" s="19">
        <v>71.486326000000005</v>
      </c>
      <c r="H728" s="38">
        <f t="shared" si="35"/>
        <v>1.3157227764375786E-4</v>
      </c>
      <c r="I728" s="30">
        <f t="shared" si="33"/>
        <v>-1.3157227764375786E-4</v>
      </c>
      <c r="S728" s="38">
        <v>1838.880005</v>
      </c>
      <c r="T728" s="30">
        <f t="shared" si="34"/>
        <v>1.0759876278140028E-2</v>
      </c>
      <c r="U728" s="38"/>
      <c r="V728" s="38"/>
      <c r="W728" s="38"/>
      <c r="X728" s="38"/>
    </row>
    <row r="729" spans="1:24">
      <c r="A729" s="20">
        <v>41935</v>
      </c>
      <c r="B729" s="19">
        <v>76.370002999999997</v>
      </c>
      <c r="C729" s="19">
        <v>76.650002000000001</v>
      </c>
      <c r="D729" s="19">
        <v>75.779999000000004</v>
      </c>
      <c r="E729" s="19">
        <v>76.25</v>
      </c>
      <c r="F729" s="19">
        <v>6367100</v>
      </c>
      <c r="G729" s="19">
        <v>71.693179000000001</v>
      </c>
      <c r="H729" s="38">
        <f t="shared" si="35"/>
        <v>2.8894239285712406E-3</v>
      </c>
      <c r="I729" s="30">
        <f t="shared" si="33"/>
        <v>-2.8894239285712406E-3</v>
      </c>
      <c r="S729" s="38">
        <v>1819.1999510000001</v>
      </c>
      <c r="T729" s="30">
        <f t="shared" si="34"/>
        <v>-1.2655966489665426E-2</v>
      </c>
      <c r="U729" s="38"/>
      <c r="V729" s="38"/>
      <c r="W729" s="38"/>
      <c r="X729" s="38"/>
    </row>
    <row r="730" spans="1:24">
      <c r="A730" s="20">
        <v>41936</v>
      </c>
      <c r="B730" s="19">
        <v>76.129997000000003</v>
      </c>
      <c r="C730" s="19">
        <v>76.5</v>
      </c>
      <c r="D730" s="19">
        <v>75.5</v>
      </c>
      <c r="E730" s="19">
        <v>76.379997000000003</v>
      </c>
      <c r="F730" s="19">
        <v>4479600</v>
      </c>
      <c r="G730" s="19">
        <v>71.815408000000005</v>
      </c>
      <c r="H730" s="38">
        <f t="shared" si="35"/>
        <v>1.7034385483290437E-3</v>
      </c>
      <c r="I730" s="30">
        <f t="shared" si="33"/>
        <v>-1.7034385483290437E-3</v>
      </c>
      <c r="S730" s="38">
        <v>1842.369995</v>
      </c>
      <c r="T730" s="30">
        <f t="shared" si="34"/>
        <v>2.3040303630947503E-3</v>
      </c>
      <c r="U730" s="38"/>
      <c r="V730" s="38"/>
      <c r="W730" s="38"/>
      <c r="X730" s="38"/>
    </row>
    <row r="731" spans="1:24">
      <c r="A731" s="20">
        <v>41939</v>
      </c>
      <c r="B731" s="19">
        <v>76.330001999999993</v>
      </c>
      <c r="C731" s="19">
        <v>76.980002999999996</v>
      </c>
      <c r="D731" s="19">
        <v>76.309997999999993</v>
      </c>
      <c r="E731" s="19">
        <v>76.589995999999999</v>
      </c>
      <c r="F731" s="19">
        <v>4107400</v>
      </c>
      <c r="G731" s="19">
        <v>72.012856999999997</v>
      </c>
      <c r="H731" s="38">
        <f t="shared" si="35"/>
        <v>2.745623386866557E-3</v>
      </c>
      <c r="I731" s="30">
        <f t="shared" si="33"/>
        <v>-2.745623386866557E-3</v>
      </c>
      <c r="S731" s="38">
        <v>1838.130005</v>
      </c>
      <c r="T731" s="30">
        <f t="shared" si="34"/>
        <v>3.4824873481957168E-4</v>
      </c>
      <c r="U731" s="38"/>
      <c r="V731" s="38"/>
      <c r="W731" s="38"/>
      <c r="X731" s="38"/>
    </row>
    <row r="732" spans="1:24">
      <c r="A732" s="20">
        <v>41940</v>
      </c>
      <c r="B732" s="19">
        <v>76.629997000000003</v>
      </c>
      <c r="C732" s="19">
        <v>76.800003000000004</v>
      </c>
      <c r="D732" s="19">
        <v>76</v>
      </c>
      <c r="E732" s="19">
        <v>76.349997999999999</v>
      </c>
      <c r="F732" s="19">
        <v>4979600</v>
      </c>
      <c r="G732" s="19">
        <v>71.787201999999994</v>
      </c>
      <c r="H732" s="38">
        <f t="shared" si="35"/>
        <v>-3.138457477594319E-3</v>
      </c>
      <c r="I732" s="30">
        <f t="shared" si="33"/>
        <v>3.138457477594319E-3</v>
      </c>
      <c r="S732" s="38">
        <v>1837.48999</v>
      </c>
      <c r="T732" s="30">
        <f t="shared" si="34"/>
        <v>-2.1223169476512364E-4</v>
      </c>
      <c r="U732" s="38"/>
      <c r="V732" s="38"/>
      <c r="W732" s="38"/>
      <c r="X732" s="38"/>
    </row>
    <row r="733" spans="1:24">
      <c r="A733" s="20">
        <v>41941</v>
      </c>
      <c r="B733" s="19">
        <v>76.550003000000004</v>
      </c>
      <c r="C733" s="19">
        <v>76.639999000000003</v>
      </c>
      <c r="D733" s="19">
        <v>75.970000999999996</v>
      </c>
      <c r="E733" s="19">
        <v>76.389999000000003</v>
      </c>
      <c r="F733" s="19">
        <v>5759700</v>
      </c>
      <c r="G733" s="19">
        <v>71.824811999999994</v>
      </c>
      <c r="H733" s="38">
        <f t="shared" si="35"/>
        <v>5.2377234762285177E-4</v>
      </c>
      <c r="I733" s="30">
        <f t="shared" si="33"/>
        <v>-5.2377234762285177E-4</v>
      </c>
      <c r="S733" s="38">
        <v>1837.880005</v>
      </c>
      <c r="T733" s="30">
        <f t="shared" si="34"/>
        <v>6.0633451825530286E-3</v>
      </c>
      <c r="U733" s="38"/>
      <c r="V733" s="38"/>
      <c r="W733" s="38"/>
      <c r="X733" s="38"/>
    </row>
    <row r="734" spans="1:24">
      <c r="A734" s="20">
        <v>41942</v>
      </c>
      <c r="B734" s="19">
        <v>76.169998000000007</v>
      </c>
      <c r="C734" s="19">
        <v>76.599997999999999</v>
      </c>
      <c r="D734" s="19">
        <v>75.980002999999996</v>
      </c>
      <c r="E734" s="19">
        <v>76.449996999999996</v>
      </c>
      <c r="F734" s="19">
        <v>4872400</v>
      </c>
      <c r="G734" s="19">
        <v>71.881224000000003</v>
      </c>
      <c r="H734" s="38">
        <f t="shared" si="35"/>
        <v>7.8510276210861578E-4</v>
      </c>
      <c r="I734" s="30">
        <f t="shared" si="33"/>
        <v>-7.8510276210861578E-4</v>
      </c>
      <c r="S734" s="38">
        <v>1826.7700199999999</v>
      </c>
      <c r="T734" s="30">
        <f t="shared" si="34"/>
        <v>-2.5149269331701017E-3</v>
      </c>
      <c r="U734" s="38"/>
      <c r="V734" s="38"/>
      <c r="W734" s="38"/>
      <c r="X734" s="38"/>
    </row>
    <row r="735" spans="1:24">
      <c r="A735" s="20">
        <v>41943</v>
      </c>
      <c r="B735" s="19">
        <v>76.889999000000003</v>
      </c>
      <c r="C735" s="19">
        <v>77.400002000000001</v>
      </c>
      <c r="D735" s="19">
        <v>76.010002</v>
      </c>
      <c r="E735" s="19">
        <v>76.269997000000004</v>
      </c>
      <c r="F735" s="19">
        <v>7570700</v>
      </c>
      <c r="G735" s="19">
        <v>71.711980999999994</v>
      </c>
      <c r="H735" s="38">
        <f t="shared" si="35"/>
        <v>-2.3572574812137734E-3</v>
      </c>
      <c r="I735" s="30">
        <f t="shared" si="33"/>
        <v>2.3572574812137734E-3</v>
      </c>
      <c r="S735" s="38">
        <v>1831.369995</v>
      </c>
      <c r="T735" s="30">
        <f t="shared" si="34"/>
        <v>-3.3302032827882432E-4</v>
      </c>
      <c r="U735" s="38"/>
      <c r="V735" s="38"/>
      <c r="W735" s="38"/>
      <c r="X735" s="38"/>
    </row>
    <row r="736" spans="1:24">
      <c r="A736" s="20">
        <v>41946</v>
      </c>
      <c r="B736" s="19">
        <v>76.349997999999999</v>
      </c>
      <c r="C736" s="19">
        <v>76.379997000000003</v>
      </c>
      <c r="D736" s="19">
        <v>75.589995999999999</v>
      </c>
      <c r="E736" s="19">
        <v>76.279999000000004</v>
      </c>
      <c r="F736" s="19">
        <v>6894400</v>
      </c>
      <c r="G736" s="19">
        <v>71.721384999999998</v>
      </c>
      <c r="H736" s="38">
        <f t="shared" si="35"/>
        <v>1.3112709093756616E-4</v>
      </c>
      <c r="I736" s="30">
        <f t="shared" si="33"/>
        <v>-1.3112709093756616E-4</v>
      </c>
      <c r="S736" s="38">
        <v>1831.9799800000001</v>
      </c>
      <c r="T736" s="30">
        <f t="shared" si="34"/>
        <v>-8.9014130822974036E-3</v>
      </c>
      <c r="U736" s="38"/>
      <c r="V736" s="38"/>
      <c r="W736" s="38"/>
      <c r="X736" s="38"/>
    </row>
    <row r="737" spans="1:24">
      <c r="A737" s="20">
        <v>41947</v>
      </c>
      <c r="B737" s="19">
        <v>76.489998</v>
      </c>
      <c r="C737" s="19">
        <v>77.370002999999997</v>
      </c>
      <c r="D737" s="19">
        <v>76.279999000000004</v>
      </c>
      <c r="E737" s="19">
        <v>77.260002</v>
      </c>
      <c r="F737" s="19">
        <v>6904900</v>
      </c>
      <c r="G737" s="19">
        <v>72.642821999999995</v>
      </c>
      <c r="H737" s="38">
        <f t="shared" si="35"/>
        <v>1.2765622896637796E-2</v>
      </c>
      <c r="I737" s="30">
        <f t="shared" si="33"/>
        <v>-1.2765622896637796E-2</v>
      </c>
      <c r="S737" s="38">
        <v>1848.3599850000001</v>
      </c>
      <c r="T737" s="30">
        <f t="shared" si="34"/>
        <v>3.9518563159171996E-3</v>
      </c>
      <c r="U737" s="38"/>
      <c r="V737" s="38"/>
      <c r="W737" s="38"/>
      <c r="X737" s="38"/>
    </row>
    <row r="738" spans="1:24">
      <c r="A738" s="20">
        <v>41948</v>
      </c>
      <c r="B738" s="19">
        <v>77.870002999999997</v>
      </c>
      <c r="C738" s="19">
        <v>78.230002999999996</v>
      </c>
      <c r="D738" s="19">
        <v>77.300003000000004</v>
      </c>
      <c r="E738" s="19">
        <v>77.699996999999996</v>
      </c>
      <c r="F738" s="19">
        <v>5673800</v>
      </c>
      <c r="G738" s="19">
        <v>73.056522000000001</v>
      </c>
      <c r="H738" s="38">
        <f t="shared" si="35"/>
        <v>5.6788328681645428E-3</v>
      </c>
      <c r="I738" s="30">
        <f t="shared" si="33"/>
        <v>-5.6788328681645428E-3</v>
      </c>
      <c r="S738" s="38">
        <v>1841.0699460000001</v>
      </c>
      <c r="T738" s="30">
        <f t="shared" si="34"/>
        <v>-1.7926989415967303E-4</v>
      </c>
      <c r="U738" s="38"/>
      <c r="V738" s="38"/>
      <c r="W738" s="38"/>
      <c r="X738" s="38"/>
    </row>
    <row r="739" spans="1:24">
      <c r="A739" s="20">
        <v>41949</v>
      </c>
      <c r="B739" s="19">
        <v>78.150002000000001</v>
      </c>
      <c r="C739" s="19">
        <v>78.180000000000007</v>
      </c>
      <c r="D739" s="19">
        <v>77.169998000000007</v>
      </c>
      <c r="E739" s="19">
        <v>77.809997999999993</v>
      </c>
      <c r="F739" s="19">
        <v>4621900</v>
      </c>
      <c r="G739" s="19">
        <v>73.159948999999997</v>
      </c>
      <c r="H739" s="38">
        <f t="shared" si="35"/>
        <v>1.4147108946427523E-3</v>
      </c>
      <c r="I739" s="30">
        <f t="shared" si="33"/>
        <v>-1.4147108946427523E-3</v>
      </c>
      <c r="S739" s="38">
        <v>1841.400024</v>
      </c>
      <c r="T739" s="30">
        <f t="shared" si="34"/>
        <v>-3.3664148994628481E-4</v>
      </c>
      <c r="U739" s="38"/>
      <c r="V739" s="38"/>
      <c r="W739" s="38"/>
      <c r="X739" s="38"/>
    </row>
    <row r="740" spans="1:24">
      <c r="A740" s="20">
        <v>41950</v>
      </c>
      <c r="B740" s="19">
        <v>77.839995999999999</v>
      </c>
      <c r="C740" s="19">
        <v>79.080001999999993</v>
      </c>
      <c r="D740" s="19">
        <v>77.610000999999997</v>
      </c>
      <c r="E740" s="19">
        <v>78.769997000000004</v>
      </c>
      <c r="F740" s="19">
        <v>9498800</v>
      </c>
      <c r="G740" s="19">
        <v>74.062577000000005</v>
      </c>
      <c r="H740" s="38">
        <f t="shared" si="35"/>
        <v>1.2262244571177021E-2</v>
      </c>
      <c r="I740" s="30">
        <f t="shared" si="33"/>
        <v>-1.2262244571177021E-2</v>
      </c>
      <c r="S740" s="38">
        <v>1842.0200199999999</v>
      </c>
      <c r="T740" s="30">
        <f t="shared" si="34"/>
        <v>4.7343050332798583E-3</v>
      </c>
      <c r="U740" s="38"/>
      <c r="V740" s="38"/>
      <c r="W740" s="38"/>
      <c r="X740" s="38"/>
    </row>
    <row r="741" spans="1:24">
      <c r="A741" s="20">
        <v>41953</v>
      </c>
      <c r="B741" s="19">
        <v>78.599997999999999</v>
      </c>
      <c r="C741" s="19">
        <v>80.129997000000003</v>
      </c>
      <c r="D741" s="19">
        <v>78.419998000000007</v>
      </c>
      <c r="E741" s="19">
        <v>79.440002000000007</v>
      </c>
      <c r="F741" s="19">
        <v>12640500</v>
      </c>
      <c r="G741" s="19">
        <v>74.692542000000003</v>
      </c>
      <c r="H741" s="38">
        <f t="shared" si="35"/>
        <v>8.4698768057044297E-3</v>
      </c>
      <c r="I741" s="30">
        <f t="shared" si="33"/>
        <v>-8.4698768057044297E-3</v>
      </c>
      <c r="S741" s="38">
        <v>1833.3199460000001</v>
      </c>
      <c r="T741" s="30">
        <f t="shared" si="34"/>
        <v>2.9115042748491093E-3</v>
      </c>
      <c r="U741" s="38"/>
      <c r="V741" s="38"/>
      <c r="W741" s="38"/>
      <c r="X741" s="38"/>
    </row>
    <row r="742" spans="1:24">
      <c r="A742" s="20">
        <v>41954</v>
      </c>
      <c r="B742" s="19">
        <v>79.400002000000001</v>
      </c>
      <c r="C742" s="19">
        <v>79.419998000000007</v>
      </c>
      <c r="D742" s="19">
        <v>78.849997999999999</v>
      </c>
      <c r="E742" s="19">
        <v>79.010002</v>
      </c>
      <c r="F742" s="19">
        <v>5602400</v>
      </c>
      <c r="G742" s="19">
        <v>74.288239000000004</v>
      </c>
      <c r="H742" s="38">
        <f t="shared" si="35"/>
        <v>-5.4275993159695448E-3</v>
      </c>
      <c r="I742" s="30">
        <f t="shared" si="33"/>
        <v>5.4275993159695448E-3</v>
      </c>
      <c r="S742" s="38">
        <v>1827.98999</v>
      </c>
      <c r="T742" s="30">
        <f t="shared" si="34"/>
        <v>5.3040289169637529E-3</v>
      </c>
      <c r="U742" s="38"/>
      <c r="V742" s="38"/>
      <c r="W742" s="38"/>
      <c r="X742" s="38"/>
    </row>
    <row r="743" spans="1:24">
      <c r="A743" s="20">
        <v>41955</v>
      </c>
      <c r="B743" s="19">
        <v>78.830001999999993</v>
      </c>
      <c r="C743" s="19">
        <v>79.440002000000007</v>
      </c>
      <c r="D743" s="19">
        <v>78.650002000000001</v>
      </c>
      <c r="E743" s="19">
        <v>79.199996999999996</v>
      </c>
      <c r="F743" s="19">
        <v>6791200</v>
      </c>
      <c r="G743" s="19">
        <v>74.466880000000003</v>
      </c>
      <c r="H743" s="38">
        <f t="shared" si="35"/>
        <v>2.4018142982677334E-3</v>
      </c>
      <c r="I743" s="30">
        <f t="shared" si="33"/>
        <v>-2.4018142982677334E-3</v>
      </c>
      <c r="S743" s="38">
        <v>1818.3199460000001</v>
      </c>
      <c r="T743" s="30">
        <f t="shared" si="34"/>
        <v>4.8071550529039308E-3</v>
      </c>
      <c r="U743" s="38"/>
      <c r="V743" s="38"/>
      <c r="W743" s="38"/>
      <c r="X743" s="38"/>
    </row>
    <row r="744" spans="1:24">
      <c r="A744" s="20">
        <v>41956</v>
      </c>
      <c r="B744" s="19">
        <v>80.959998999999996</v>
      </c>
      <c r="C744" s="19">
        <v>83.059997999999993</v>
      </c>
      <c r="D744" s="19">
        <v>80.860000999999997</v>
      </c>
      <c r="E744" s="19">
        <v>82.940002000000007</v>
      </c>
      <c r="F744" s="19">
        <v>22812400</v>
      </c>
      <c r="G744" s="19">
        <v>77.983377000000004</v>
      </c>
      <c r="H744" s="38">
        <f t="shared" si="35"/>
        <v>4.6141225813306055E-2</v>
      </c>
      <c r="I744" s="30">
        <f t="shared" si="33"/>
        <v>-4.6141225813306055E-2</v>
      </c>
      <c r="S744" s="38">
        <v>1809.599976</v>
      </c>
      <c r="T744" s="30">
        <f t="shared" si="34"/>
        <v>-5.8009697089771866E-4</v>
      </c>
      <c r="U744" s="38"/>
      <c r="V744" s="38"/>
      <c r="W744" s="38"/>
      <c r="X744" s="38"/>
    </row>
    <row r="745" spans="1:24">
      <c r="A745" s="20">
        <v>41957</v>
      </c>
      <c r="B745" s="19">
        <v>82.580001999999993</v>
      </c>
      <c r="C745" s="19">
        <v>83.150002000000001</v>
      </c>
      <c r="D745" s="19">
        <v>82.099997999999999</v>
      </c>
      <c r="E745" s="19">
        <v>82.959998999999996</v>
      </c>
      <c r="F745" s="19">
        <v>10636600</v>
      </c>
      <c r="G745" s="19">
        <v>78.002178000000001</v>
      </c>
      <c r="H745" s="38">
        <f t="shared" si="35"/>
        <v>2.4106078400700591E-4</v>
      </c>
      <c r="I745" s="30">
        <f t="shared" si="33"/>
        <v>-2.4106078400700591E-4</v>
      </c>
      <c r="S745" s="38">
        <v>1810.650024</v>
      </c>
      <c r="T745" s="30">
        <f t="shared" si="34"/>
        <v>1.6510905780492569E-2</v>
      </c>
      <c r="U745" s="38"/>
      <c r="V745" s="38"/>
      <c r="W745" s="38"/>
      <c r="X745" s="38"/>
    </row>
    <row r="746" spans="1:24">
      <c r="A746" s="20">
        <v>41960</v>
      </c>
      <c r="B746" s="19">
        <v>82.580001999999993</v>
      </c>
      <c r="C746" s="19">
        <v>83.720000999999996</v>
      </c>
      <c r="D746" s="19">
        <v>82.529999000000004</v>
      </c>
      <c r="E746" s="19">
        <v>83.57</v>
      </c>
      <c r="F746" s="19">
        <v>7993400</v>
      </c>
      <c r="G746" s="19">
        <v>78.575723999999994</v>
      </c>
      <c r="H746" s="38">
        <f t="shared" si="35"/>
        <v>7.3260473911390036E-3</v>
      </c>
      <c r="I746" s="30">
        <f t="shared" si="33"/>
        <v>-7.3260473911390036E-3</v>
      </c>
      <c r="S746" s="38">
        <v>1781</v>
      </c>
      <c r="T746" s="30">
        <f t="shared" si="34"/>
        <v>-3.1058059013874917E-3</v>
      </c>
      <c r="U746" s="38"/>
      <c r="V746" s="38"/>
      <c r="W746" s="38"/>
      <c r="X746" s="38"/>
    </row>
    <row r="747" spans="1:24">
      <c r="A747" s="20">
        <v>41961</v>
      </c>
      <c r="B747" s="19">
        <v>83.5</v>
      </c>
      <c r="C747" s="19">
        <v>83.919998000000007</v>
      </c>
      <c r="D747" s="19">
        <v>83.339995999999999</v>
      </c>
      <c r="E747" s="19">
        <v>83.790001000000004</v>
      </c>
      <c r="F747" s="19">
        <v>6096400</v>
      </c>
      <c r="G747" s="19">
        <v>78.782578000000001</v>
      </c>
      <c r="H747" s="38">
        <f t="shared" si="35"/>
        <v>2.6290842811628875E-3</v>
      </c>
      <c r="I747" s="30">
        <f t="shared" si="33"/>
        <v>-2.6290842811628875E-3</v>
      </c>
      <c r="S747" s="38">
        <v>1786.540039</v>
      </c>
      <c r="T747" s="30">
        <f t="shared" si="34"/>
        <v>6.3001522572351445E-3</v>
      </c>
      <c r="U747" s="38"/>
      <c r="V747" s="38"/>
      <c r="W747" s="38"/>
      <c r="X747" s="38"/>
    </row>
    <row r="748" spans="1:24">
      <c r="A748" s="20">
        <v>41962</v>
      </c>
      <c r="B748" s="19">
        <v>83.959998999999996</v>
      </c>
      <c r="C748" s="19">
        <v>85.639999000000003</v>
      </c>
      <c r="D748" s="19">
        <v>83.919998000000007</v>
      </c>
      <c r="E748" s="19">
        <v>84.989998</v>
      </c>
      <c r="F748" s="19">
        <v>12189800</v>
      </c>
      <c r="G748" s="19">
        <v>79.910860999999997</v>
      </c>
      <c r="H748" s="38">
        <f t="shared" si="35"/>
        <v>1.4219894900799668E-2</v>
      </c>
      <c r="I748" s="30">
        <f t="shared" si="33"/>
        <v>-1.4219894900799668E-2</v>
      </c>
      <c r="S748" s="38">
        <v>1775.3199460000001</v>
      </c>
      <c r="T748" s="30">
        <f t="shared" si="34"/>
        <v>-1.0141544932860369E-4</v>
      </c>
      <c r="U748" s="38"/>
      <c r="V748" s="38"/>
      <c r="W748" s="38"/>
      <c r="X748" s="38"/>
    </row>
    <row r="749" spans="1:24">
      <c r="A749" s="20">
        <v>41963</v>
      </c>
      <c r="B749" s="19">
        <v>84.809997999999993</v>
      </c>
      <c r="C749" s="19">
        <v>85.290001000000004</v>
      </c>
      <c r="D749" s="19">
        <v>84.040001000000004</v>
      </c>
      <c r="E749" s="19">
        <v>84.580001999999993</v>
      </c>
      <c r="F749" s="19">
        <v>7812700</v>
      </c>
      <c r="G749" s="19">
        <v>79.525367000000003</v>
      </c>
      <c r="H749" s="38">
        <f t="shared" si="35"/>
        <v>-4.8357234242409021E-3</v>
      </c>
      <c r="I749" s="30">
        <f t="shared" si="33"/>
        <v>4.8357234242409021E-3</v>
      </c>
      <c r="S749" s="38">
        <v>1775.5</v>
      </c>
      <c r="T749" s="30">
        <f t="shared" si="34"/>
        <v>-3.7776885457322393E-3</v>
      </c>
      <c r="U749" s="38"/>
      <c r="V749" s="38"/>
      <c r="W749" s="38"/>
      <c r="X749" s="38"/>
    </row>
    <row r="750" spans="1:24">
      <c r="A750" s="20">
        <v>41964</v>
      </c>
      <c r="B750" s="19">
        <v>85.339995999999999</v>
      </c>
      <c r="C750" s="19">
        <v>85.440002000000007</v>
      </c>
      <c r="D750" s="19">
        <v>84.580001999999993</v>
      </c>
      <c r="E750" s="19">
        <v>84.650002000000001</v>
      </c>
      <c r="F750" s="19">
        <v>6649600</v>
      </c>
      <c r="G750" s="19">
        <v>79.591183000000001</v>
      </c>
      <c r="H750" s="38">
        <f t="shared" si="35"/>
        <v>8.2726785810216573E-4</v>
      </c>
      <c r="I750" s="30">
        <f t="shared" si="33"/>
        <v>-8.2726785810216573E-4</v>
      </c>
      <c r="S750" s="38">
        <v>1782.219971</v>
      </c>
      <c r="T750" s="30">
        <f t="shared" si="34"/>
        <v>-1.1381397443021539E-2</v>
      </c>
      <c r="U750" s="38"/>
      <c r="V750" s="38"/>
      <c r="W750" s="38"/>
      <c r="X750" s="38"/>
    </row>
    <row r="751" spans="1:24">
      <c r="A751" s="20">
        <v>41967</v>
      </c>
      <c r="B751" s="19">
        <v>84.849997999999999</v>
      </c>
      <c r="C751" s="19">
        <v>85.610000999999997</v>
      </c>
      <c r="D751" s="19">
        <v>84.769997000000004</v>
      </c>
      <c r="E751" s="19">
        <v>85.400002000000001</v>
      </c>
      <c r="F751" s="19">
        <v>7995500</v>
      </c>
      <c r="G751" s="19">
        <v>80.296362000000002</v>
      </c>
      <c r="H751" s="38">
        <f t="shared" si="35"/>
        <v>8.8209944369197196E-3</v>
      </c>
      <c r="I751" s="30">
        <f t="shared" si="33"/>
        <v>-8.8209944369197196E-3</v>
      </c>
      <c r="S751" s="38">
        <v>1802.619995</v>
      </c>
      <c r="T751" s="30">
        <f t="shared" si="34"/>
        <v>-3.1847248958637646E-3</v>
      </c>
      <c r="U751" s="38"/>
      <c r="V751" s="38"/>
      <c r="W751" s="38"/>
      <c r="X751" s="38"/>
    </row>
    <row r="752" spans="1:24">
      <c r="A752" s="20">
        <v>41968</v>
      </c>
      <c r="B752" s="19">
        <v>85.5</v>
      </c>
      <c r="C752" s="19">
        <v>85.510002</v>
      </c>
      <c r="D752" s="19">
        <v>84.389999000000003</v>
      </c>
      <c r="E752" s="19">
        <v>84.949996999999996</v>
      </c>
      <c r="F752" s="19">
        <v>6675500</v>
      </c>
      <c r="G752" s="19">
        <v>79.873250999999996</v>
      </c>
      <c r="H752" s="38">
        <f t="shared" si="35"/>
        <v>-5.2832990762084007E-3</v>
      </c>
      <c r="I752" s="30">
        <f t="shared" si="33"/>
        <v>5.2832990762084007E-3</v>
      </c>
      <c r="S752" s="38">
        <v>1808.369995</v>
      </c>
      <c r="T752" s="30">
        <f t="shared" si="34"/>
        <v>1.8154510836030993E-3</v>
      </c>
      <c r="U752" s="38"/>
      <c r="V752" s="38"/>
      <c r="W752" s="38"/>
      <c r="X752" s="38"/>
    </row>
    <row r="753" spans="1:24">
      <c r="A753" s="20">
        <v>41969</v>
      </c>
      <c r="B753" s="19">
        <v>84.900002000000001</v>
      </c>
      <c r="C753" s="19">
        <v>85.110000999999997</v>
      </c>
      <c r="D753" s="19">
        <v>84.480002999999996</v>
      </c>
      <c r="E753" s="19">
        <v>84.980002999999996</v>
      </c>
      <c r="F753" s="19">
        <v>3942800</v>
      </c>
      <c r="G753" s="19">
        <v>79.901464000000004</v>
      </c>
      <c r="H753" s="38">
        <f t="shared" si="35"/>
        <v>3.5315976364893301E-4</v>
      </c>
      <c r="I753" s="30">
        <f t="shared" si="33"/>
        <v>-3.5315976364893301E-4</v>
      </c>
      <c r="S753" s="38">
        <v>1805.089966</v>
      </c>
      <c r="T753" s="30">
        <f t="shared" si="34"/>
        <v>1.1175195142734471E-2</v>
      </c>
      <c r="U753" s="38"/>
      <c r="V753" s="38"/>
      <c r="W753" s="38"/>
      <c r="X753" s="38"/>
    </row>
    <row r="754" spans="1:24">
      <c r="A754" s="20">
        <v>41971</v>
      </c>
      <c r="B754" s="19">
        <v>86.18</v>
      </c>
      <c r="C754" s="19">
        <v>88.089995999999999</v>
      </c>
      <c r="D754" s="19">
        <v>85.900002000000001</v>
      </c>
      <c r="E754" s="19">
        <v>87.540001000000004</v>
      </c>
      <c r="F754" s="19">
        <v>7820600</v>
      </c>
      <c r="G754" s="19">
        <v>82.308471999999995</v>
      </c>
      <c r="H754" s="38">
        <f t="shared" si="35"/>
        <v>2.967986733874757E-2</v>
      </c>
      <c r="I754" s="30">
        <f t="shared" si="33"/>
        <v>-2.967986733874757E-2</v>
      </c>
      <c r="S754" s="38">
        <v>1785.030029</v>
      </c>
      <c r="T754" s="30">
        <f t="shared" si="34"/>
        <v>-4.3490162059933515E-3</v>
      </c>
      <c r="U754" s="38"/>
      <c r="V754" s="38"/>
      <c r="W754" s="38"/>
      <c r="X754" s="38"/>
    </row>
    <row r="755" spans="1:24">
      <c r="A755" s="20">
        <v>41974</v>
      </c>
      <c r="B755" s="19">
        <v>86.720000999999996</v>
      </c>
      <c r="C755" s="19">
        <v>87.07</v>
      </c>
      <c r="D755" s="19">
        <v>85.75</v>
      </c>
      <c r="E755" s="19">
        <v>86.220000999999996</v>
      </c>
      <c r="F755" s="19">
        <v>9140900</v>
      </c>
      <c r="G755" s="19">
        <v>81.067357000000001</v>
      </c>
      <c r="H755" s="38">
        <f t="shared" si="35"/>
        <v>-1.519366583409913E-2</v>
      </c>
      <c r="I755" s="30">
        <f t="shared" si="33"/>
        <v>1.519366583409913E-2</v>
      </c>
      <c r="S755" s="38">
        <v>1792.8100589999999</v>
      </c>
      <c r="T755" s="30">
        <f t="shared" si="34"/>
        <v>-1.3043430125310575E-3</v>
      </c>
      <c r="U755" s="38"/>
      <c r="V755" s="38"/>
      <c r="W755" s="38"/>
      <c r="X755" s="38"/>
    </row>
    <row r="756" spans="1:24">
      <c r="A756" s="20">
        <v>41975</v>
      </c>
      <c r="B756" s="19">
        <v>86.269997000000004</v>
      </c>
      <c r="C756" s="19">
        <v>86.699996999999996</v>
      </c>
      <c r="D756" s="19">
        <v>85.93</v>
      </c>
      <c r="E756" s="19">
        <v>86.400002000000001</v>
      </c>
      <c r="F756" s="19">
        <v>6766300</v>
      </c>
      <c r="G756" s="19">
        <v>81.236600999999993</v>
      </c>
      <c r="H756" s="38">
        <f t="shared" si="35"/>
        <v>2.085519828695355E-3</v>
      </c>
      <c r="I756" s="30">
        <f t="shared" si="33"/>
        <v>-2.085519828695355E-3</v>
      </c>
      <c r="S756" s="38">
        <v>1795.150024</v>
      </c>
      <c r="T756" s="30">
        <f t="shared" si="34"/>
        <v>-3.1979559926300456E-3</v>
      </c>
      <c r="U756" s="38"/>
      <c r="V756" s="38"/>
      <c r="W756" s="38"/>
      <c r="X756" s="38"/>
    </row>
    <row r="757" spans="1:24">
      <c r="A757" s="20">
        <v>41976</v>
      </c>
      <c r="B757" s="19">
        <v>85.949996999999996</v>
      </c>
      <c r="C757" s="19">
        <v>86</v>
      </c>
      <c r="D757" s="19">
        <v>84.68</v>
      </c>
      <c r="E757" s="19">
        <v>84.940002000000007</v>
      </c>
      <c r="F757" s="19">
        <v>6374300</v>
      </c>
      <c r="G757" s="19">
        <v>80.310018999999997</v>
      </c>
      <c r="H757" s="38">
        <f t="shared" si="35"/>
        <v>-1.1471514057757206E-2</v>
      </c>
      <c r="I757" s="30">
        <f t="shared" si="33"/>
        <v>1.1471514057757206E-2</v>
      </c>
      <c r="S757" s="38">
        <v>1800.900024</v>
      </c>
      <c r="T757" s="30">
        <f t="shared" si="34"/>
        <v>-2.7227239896043956E-3</v>
      </c>
      <c r="U757" s="38"/>
      <c r="V757" s="38"/>
      <c r="W757" s="38"/>
      <c r="X757" s="38"/>
    </row>
    <row r="758" spans="1:24">
      <c r="A758" s="20">
        <v>41977</v>
      </c>
      <c r="B758" s="19">
        <v>84.129997000000003</v>
      </c>
      <c r="C758" s="19">
        <v>84.82</v>
      </c>
      <c r="D758" s="19">
        <v>83.650002000000001</v>
      </c>
      <c r="E758" s="19">
        <v>84.760002</v>
      </c>
      <c r="F758" s="19">
        <v>6901400</v>
      </c>
      <c r="G758" s="19">
        <v>80.139831000000001</v>
      </c>
      <c r="H758" s="38">
        <f t="shared" si="35"/>
        <v>-2.1213863873910466E-3</v>
      </c>
      <c r="I758" s="30">
        <f t="shared" si="33"/>
        <v>2.1213863873910466E-3</v>
      </c>
      <c r="S758" s="38">
        <v>1805.8100589999999</v>
      </c>
      <c r="T758" s="30">
        <f t="shared" si="34"/>
        <v>-7.8599797277335186E-4</v>
      </c>
      <c r="U758" s="38"/>
      <c r="V758" s="38"/>
      <c r="W758" s="38"/>
      <c r="X758" s="38"/>
    </row>
    <row r="759" spans="1:24">
      <c r="A759" s="20">
        <v>41978</v>
      </c>
      <c r="B759" s="19">
        <v>84.809997999999993</v>
      </c>
      <c r="C759" s="19">
        <v>84.82</v>
      </c>
      <c r="D759" s="19">
        <v>83.510002</v>
      </c>
      <c r="E759" s="19">
        <v>84.120002999999997</v>
      </c>
      <c r="F759" s="19">
        <v>6570100</v>
      </c>
      <c r="G759" s="19">
        <v>79.534717000000001</v>
      </c>
      <c r="H759" s="38">
        <f t="shared" si="35"/>
        <v>-7.5793782341307334E-3</v>
      </c>
      <c r="I759" s="30">
        <f t="shared" si="33"/>
        <v>7.5793782341307334E-3</v>
      </c>
      <c r="S759" s="38">
        <v>1807.2299800000001</v>
      </c>
      <c r="T759" s="30">
        <f t="shared" si="34"/>
        <v>2.4819984180859708E-3</v>
      </c>
      <c r="U759" s="38"/>
      <c r="V759" s="38"/>
      <c r="W759" s="38"/>
      <c r="X759" s="38"/>
    </row>
    <row r="760" spans="1:24">
      <c r="A760" s="20">
        <v>41981</v>
      </c>
      <c r="B760" s="19">
        <v>84.150002000000001</v>
      </c>
      <c r="C760" s="19">
        <v>84.669998000000007</v>
      </c>
      <c r="D760" s="19">
        <v>83.849997999999999</v>
      </c>
      <c r="E760" s="19">
        <v>84.230002999999996</v>
      </c>
      <c r="F760" s="19">
        <v>6266000</v>
      </c>
      <c r="G760" s="19">
        <v>79.638721000000004</v>
      </c>
      <c r="H760" s="38">
        <f t="shared" si="35"/>
        <v>1.3068011360148992E-3</v>
      </c>
      <c r="I760" s="30">
        <f t="shared" si="33"/>
        <v>-1.3068011360148992E-3</v>
      </c>
      <c r="S760" s="38">
        <v>1802.75</v>
      </c>
      <c r="T760" s="30">
        <f t="shared" si="34"/>
        <v>1.4979349556215417E-4</v>
      </c>
      <c r="U760" s="38"/>
      <c r="V760" s="38"/>
      <c r="W760" s="38"/>
      <c r="X760" s="38"/>
    </row>
    <row r="761" spans="1:24">
      <c r="A761" s="20">
        <v>41982</v>
      </c>
      <c r="B761" s="19">
        <v>83.650002000000001</v>
      </c>
      <c r="C761" s="19">
        <v>84.209998999999996</v>
      </c>
      <c r="D761" s="19">
        <v>82.650002000000001</v>
      </c>
      <c r="E761" s="19">
        <v>83.559997999999993</v>
      </c>
      <c r="F761" s="19">
        <v>6633600</v>
      </c>
      <c r="G761" s="19">
        <v>79.005236999999994</v>
      </c>
      <c r="H761" s="38">
        <f t="shared" si="35"/>
        <v>-7.9862778889743732E-3</v>
      </c>
      <c r="I761" s="30">
        <f t="shared" si="33"/>
        <v>7.9862778889743732E-3</v>
      </c>
      <c r="S761" s="38">
        <v>1802.4799800000001</v>
      </c>
      <c r="T761" s="30">
        <f t="shared" si="34"/>
        <v>-1.2641411771629597E-3</v>
      </c>
      <c r="U761" s="38"/>
      <c r="V761" s="38"/>
      <c r="W761" s="38"/>
      <c r="X761" s="38"/>
    </row>
    <row r="762" spans="1:24">
      <c r="A762" s="20">
        <v>41983</v>
      </c>
      <c r="B762" s="19">
        <v>83.93</v>
      </c>
      <c r="C762" s="19">
        <v>84.309997999999993</v>
      </c>
      <c r="D762" s="19">
        <v>82.900002000000001</v>
      </c>
      <c r="E762" s="19">
        <v>82.980002999999996</v>
      </c>
      <c r="F762" s="19">
        <v>6973600</v>
      </c>
      <c r="G762" s="19">
        <v>78.456857999999997</v>
      </c>
      <c r="H762" s="38">
        <f t="shared" si="35"/>
        <v>-6.965247312805416E-3</v>
      </c>
      <c r="I762" s="30">
        <f t="shared" si="33"/>
        <v>6.965247312805416E-3</v>
      </c>
      <c r="S762" s="38">
        <v>1804.76001</v>
      </c>
      <c r="T762" s="30">
        <f t="shared" si="34"/>
        <v>4.9491903993277523E-3</v>
      </c>
      <c r="U762" s="38"/>
      <c r="V762" s="38"/>
      <c r="W762" s="38"/>
      <c r="X762" s="38"/>
    </row>
    <row r="763" spans="1:24">
      <c r="A763" s="20">
        <v>41984</v>
      </c>
      <c r="B763" s="19">
        <v>83.199996999999996</v>
      </c>
      <c r="C763" s="19">
        <v>84.5</v>
      </c>
      <c r="D763" s="19">
        <v>83.160004000000001</v>
      </c>
      <c r="E763" s="19">
        <v>83.830001999999993</v>
      </c>
      <c r="F763" s="19">
        <v>8032800</v>
      </c>
      <c r="G763" s="19">
        <v>79.260524000000004</v>
      </c>
      <c r="H763" s="38">
        <f t="shared" si="35"/>
        <v>1.0191304797306237E-2</v>
      </c>
      <c r="I763" s="30">
        <f t="shared" si="33"/>
        <v>-1.0191304797306237E-2</v>
      </c>
      <c r="S763" s="38">
        <v>1795.849976</v>
      </c>
      <c r="T763" s="30">
        <f t="shared" si="34"/>
        <v>8.0957057171071184E-3</v>
      </c>
      <c r="U763" s="38"/>
      <c r="V763" s="38"/>
      <c r="W763" s="38"/>
      <c r="X763" s="38"/>
    </row>
    <row r="764" spans="1:24">
      <c r="A764" s="20">
        <v>41985</v>
      </c>
      <c r="B764" s="19">
        <v>83.519997000000004</v>
      </c>
      <c r="C764" s="19">
        <v>85</v>
      </c>
      <c r="D764" s="19">
        <v>83.519997000000004</v>
      </c>
      <c r="E764" s="19">
        <v>83.809997999999993</v>
      </c>
      <c r="F764" s="19">
        <v>7284100</v>
      </c>
      <c r="G764" s="19">
        <v>79.241609999999994</v>
      </c>
      <c r="H764" s="38">
        <f t="shared" si="35"/>
        <v>-2.3865924845887872E-4</v>
      </c>
      <c r="I764" s="30">
        <f t="shared" si="33"/>
        <v>2.3865924845887872E-4</v>
      </c>
      <c r="S764" s="38">
        <v>1781.369995</v>
      </c>
      <c r="T764" s="30">
        <f t="shared" si="34"/>
        <v>-3.6422359964005456E-3</v>
      </c>
      <c r="U764" s="38"/>
      <c r="V764" s="38"/>
      <c r="W764" s="38"/>
      <c r="X764" s="38"/>
    </row>
    <row r="765" spans="1:24">
      <c r="A765" s="20">
        <v>41988</v>
      </c>
      <c r="B765" s="19">
        <v>84.260002</v>
      </c>
      <c r="C765" s="19">
        <v>84.699996999999996</v>
      </c>
      <c r="D765" s="19">
        <v>83.050003000000004</v>
      </c>
      <c r="E765" s="19">
        <v>83.940002000000007</v>
      </c>
      <c r="F765" s="19">
        <v>6317700</v>
      </c>
      <c r="G765" s="19">
        <v>79.364528000000007</v>
      </c>
      <c r="H765" s="38">
        <f t="shared" si="35"/>
        <v>1.5499781554295094E-3</v>
      </c>
      <c r="I765" s="30">
        <f t="shared" si="33"/>
        <v>-1.5499781554295094E-3</v>
      </c>
      <c r="S765" s="38">
        <v>1787.869995</v>
      </c>
      <c r="T765" s="30">
        <f t="shared" si="34"/>
        <v>-2.0450551774362094E-3</v>
      </c>
      <c r="U765" s="38"/>
      <c r="V765" s="38"/>
      <c r="W765" s="38"/>
      <c r="X765" s="38"/>
    </row>
    <row r="766" spans="1:24">
      <c r="A766" s="20">
        <v>41989</v>
      </c>
      <c r="B766" s="19">
        <v>83.620002999999997</v>
      </c>
      <c r="C766" s="19">
        <v>84.760002</v>
      </c>
      <c r="D766" s="19">
        <v>82.940002000000007</v>
      </c>
      <c r="E766" s="19">
        <v>82.959998999999996</v>
      </c>
      <c r="F766" s="19">
        <v>7437400</v>
      </c>
      <c r="G766" s="19">
        <v>78.437944000000002</v>
      </c>
      <c r="H766" s="38">
        <f t="shared" si="35"/>
        <v>-1.1743727932721836E-2</v>
      </c>
      <c r="I766" s="30">
        <f t="shared" si="33"/>
        <v>1.1743727932721836E-2</v>
      </c>
      <c r="S766" s="38">
        <v>1791.530029</v>
      </c>
      <c r="T766" s="30">
        <f t="shared" si="34"/>
        <v>-3.7050527499677332E-3</v>
      </c>
      <c r="U766" s="38"/>
      <c r="V766" s="38"/>
      <c r="W766" s="38"/>
      <c r="X766" s="38"/>
    </row>
    <row r="767" spans="1:24">
      <c r="A767" s="20">
        <v>41990</v>
      </c>
      <c r="B767" s="19">
        <v>83.279999000000004</v>
      </c>
      <c r="C767" s="19">
        <v>84.260002</v>
      </c>
      <c r="D767" s="19">
        <v>82.949996999999996</v>
      </c>
      <c r="E767" s="19">
        <v>84.230002999999996</v>
      </c>
      <c r="F767" s="19">
        <v>6641000</v>
      </c>
      <c r="G767" s="19">
        <v>79.638721000000004</v>
      </c>
      <c r="H767" s="38">
        <f t="shared" si="35"/>
        <v>1.5192629430224825E-2</v>
      </c>
      <c r="I767" s="30">
        <f t="shared" si="33"/>
        <v>-1.5192629430224825E-2</v>
      </c>
      <c r="S767" s="38">
        <v>1798.1800539999999</v>
      </c>
      <c r="T767" s="30">
        <f t="shared" si="34"/>
        <v>4.2131465000790243E-3</v>
      </c>
      <c r="U767" s="38"/>
      <c r="V767" s="38"/>
      <c r="W767" s="38"/>
      <c r="X767" s="38"/>
    </row>
    <row r="768" spans="1:24">
      <c r="A768" s="20">
        <v>41991</v>
      </c>
      <c r="B768" s="19">
        <v>84.800003000000004</v>
      </c>
      <c r="C768" s="19">
        <v>85.949996999999996</v>
      </c>
      <c r="D768" s="19">
        <v>84.279999000000004</v>
      </c>
      <c r="E768" s="19">
        <v>85.940002000000007</v>
      </c>
      <c r="F768" s="19">
        <v>8645900</v>
      </c>
      <c r="G768" s="19">
        <v>81.255510000000001</v>
      </c>
      <c r="H768" s="38">
        <f t="shared" si="35"/>
        <v>2.0098214997027287E-2</v>
      </c>
      <c r="I768" s="30">
        <f t="shared" si="33"/>
        <v>-2.0098214997027287E-2</v>
      </c>
      <c r="S768" s="38">
        <v>1790.619995</v>
      </c>
      <c r="T768" s="30">
        <f t="shared" si="34"/>
        <v>4.8255967550053921E-3</v>
      </c>
      <c r="U768" s="38"/>
      <c r="V768" s="38"/>
      <c r="W768" s="38"/>
      <c r="X768" s="38"/>
    </row>
    <row r="769" spans="1:24">
      <c r="A769" s="20">
        <v>41992</v>
      </c>
      <c r="B769" s="19">
        <v>86.260002</v>
      </c>
      <c r="C769" s="19">
        <v>86.339995999999999</v>
      </c>
      <c r="D769" s="19">
        <v>85.160004000000001</v>
      </c>
      <c r="E769" s="19">
        <v>85.160004000000001</v>
      </c>
      <c r="F769" s="19">
        <v>12068800</v>
      </c>
      <c r="G769" s="19">
        <v>80.518028999999999</v>
      </c>
      <c r="H769" s="38">
        <f t="shared" si="35"/>
        <v>-9.1175122135749402E-3</v>
      </c>
      <c r="I769" s="30">
        <f t="shared" si="33"/>
        <v>9.1175122135749402E-3</v>
      </c>
      <c r="S769" s="38">
        <v>1782</v>
      </c>
      <c r="T769" s="30">
        <f t="shared" si="34"/>
        <v>8.0627529503191214E-3</v>
      </c>
      <c r="U769" s="38"/>
      <c r="V769" s="38"/>
      <c r="W769" s="38"/>
      <c r="X769" s="38"/>
    </row>
    <row r="770" spans="1:24">
      <c r="A770" s="20">
        <v>41995</v>
      </c>
      <c r="B770" s="19">
        <v>85.32</v>
      </c>
      <c r="C770" s="19">
        <v>86.400002000000001</v>
      </c>
      <c r="D770" s="19">
        <v>85.290001000000004</v>
      </c>
      <c r="E770" s="19">
        <v>86.379997000000003</v>
      </c>
      <c r="F770" s="19">
        <v>4575800</v>
      </c>
      <c r="G770" s="19">
        <v>81.671521999999996</v>
      </c>
      <c r="H770" s="38">
        <f t="shared" si="35"/>
        <v>1.4224251089050536E-2</v>
      </c>
      <c r="I770" s="30">
        <f t="shared" si="33"/>
        <v>-1.4224251089050536E-2</v>
      </c>
      <c r="S770" s="38">
        <v>1767.6899410000001</v>
      </c>
      <c r="T770" s="30">
        <f t="shared" si="34"/>
        <v>-2.3732058738506249E-3</v>
      </c>
      <c r="U770" s="38"/>
      <c r="V770" s="38"/>
      <c r="W770" s="38"/>
      <c r="X770" s="38"/>
    </row>
    <row r="771" spans="1:24">
      <c r="A771" s="20">
        <v>41996</v>
      </c>
      <c r="B771" s="19">
        <v>86.690002000000007</v>
      </c>
      <c r="C771" s="19">
        <v>87.080001999999993</v>
      </c>
      <c r="D771" s="19">
        <v>86.360000999999997</v>
      </c>
      <c r="E771" s="19">
        <v>86.660004000000001</v>
      </c>
      <c r="F771" s="19">
        <v>5552600</v>
      </c>
      <c r="G771" s="19">
        <v>81.936265000000006</v>
      </c>
      <c r="H771" s="38">
        <f t="shared" si="35"/>
        <v>3.2363157759812632E-3</v>
      </c>
      <c r="I771" s="30">
        <f t="shared" ref="I771:I834" si="36">-H771</f>
        <v>-3.2363157759812632E-3</v>
      </c>
      <c r="S771" s="38">
        <v>1771.8900149999999</v>
      </c>
      <c r="T771" s="30">
        <f t="shared" ref="T771:T834" si="37">LN(S771/S772)</f>
        <v>7.2267046193816081E-4</v>
      </c>
      <c r="U771" s="38"/>
      <c r="V771" s="38"/>
      <c r="W771" s="38"/>
      <c r="X771" s="38"/>
    </row>
    <row r="772" spans="1:24">
      <c r="A772" s="20">
        <v>41997</v>
      </c>
      <c r="B772" s="19">
        <v>86.970000999999996</v>
      </c>
      <c r="C772" s="19">
        <v>87.07</v>
      </c>
      <c r="D772" s="19">
        <v>86.389999000000003</v>
      </c>
      <c r="E772" s="19">
        <v>86.43</v>
      </c>
      <c r="F772" s="19">
        <v>2491800</v>
      </c>
      <c r="G772" s="19">
        <v>81.718799000000004</v>
      </c>
      <c r="H772" s="38">
        <f t="shared" ref="H772:H835" si="38">LN(G772/G771)</f>
        <v>-2.6576156298519652E-3</v>
      </c>
      <c r="I772" s="30">
        <f t="shared" si="36"/>
        <v>2.6576156298519652E-3</v>
      </c>
      <c r="S772" s="38">
        <v>1770.6099850000001</v>
      </c>
      <c r="T772" s="30">
        <f t="shared" si="37"/>
        <v>1.3338208830702846E-2</v>
      </c>
      <c r="U772" s="38"/>
      <c r="V772" s="38"/>
      <c r="W772" s="38"/>
      <c r="X772" s="38"/>
    </row>
    <row r="773" spans="1:24">
      <c r="A773" s="20">
        <v>41999</v>
      </c>
      <c r="B773" s="19">
        <v>86.18</v>
      </c>
      <c r="C773" s="19">
        <v>87.139999000000003</v>
      </c>
      <c r="D773" s="19">
        <v>86.010002</v>
      </c>
      <c r="E773" s="19">
        <v>86.910004000000001</v>
      </c>
      <c r="F773" s="19">
        <v>3249300</v>
      </c>
      <c r="G773" s="19">
        <v>82.172638000000006</v>
      </c>
      <c r="H773" s="38">
        <f t="shared" si="38"/>
        <v>5.5383022853336666E-3</v>
      </c>
      <c r="I773" s="30">
        <f t="shared" si="36"/>
        <v>-5.5383022853336666E-3</v>
      </c>
      <c r="S773" s="38">
        <v>1747.150024</v>
      </c>
      <c r="T773" s="30">
        <f t="shared" si="37"/>
        <v>-1.3270436104209306E-2</v>
      </c>
      <c r="U773" s="38"/>
      <c r="V773" s="38"/>
      <c r="W773" s="38"/>
      <c r="X773" s="38"/>
    </row>
    <row r="774" spans="1:24">
      <c r="A774" s="20">
        <v>42002</v>
      </c>
      <c r="B774" s="19">
        <v>86.459998999999996</v>
      </c>
      <c r="C774" s="19">
        <v>87.07</v>
      </c>
      <c r="D774" s="19">
        <v>86.400002000000001</v>
      </c>
      <c r="E774" s="19">
        <v>86.639999000000003</v>
      </c>
      <c r="F774" s="19">
        <v>3605600</v>
      </c>
      <c r="G774" s="19">
        <v>81.917350999999996</v>
      </c>
      <c r="H774" s="38">
        <f t="shared" si="38"/>
        <v>-3.1115512594585789E-3</v>
      </c>
      <c r="I774" s="30">
        <f t="shared" si="36"/>
        <v>3.1115512594585789E-3</v>
      </c>
      <c r="S774" s="38">
        <v>1770.48999</v>
      </c>
      <c r="T774" s="30">
        <f t="shared" si="37"/>
        <v>4.2564684115141554E-3</v>
      </c>
      <c r="U774" s="38"/>
      <c r="V774" s="38"/>
      <c r="W774" s="38"/>
      <c r="X774" s="38"/>
    </row>
    <row r="775" spans="1:24">
      <c r="A775" s="20">
        <v>42003</v>
      </c>
      <c r="B775" s="19">
        <v>86.519997000000004</v>
      </c>
      <c r="C775" s="19">
        <v>87.129997000000003</v>
      </c>
      <c r="D775" s="19">
        <v>86.480002999999996</v>
      </c>
      <c r="E775" s="19">
        <v>86.790001000000004</v>
      </c>
      <c r="F775" s="19">
        <v>3265400</v>
      </c>
      <c r="G775" s="19">
        <v>82.059175999999994</v>
      </c>
      <c r="H775" s="38">
        <f t="shared" si="38"/>
        <v>1.729821187943772E-3</v>
      </c>
      <c r="I775" s="30">
        <f t="shared" si="36"/>
        <v>-1.729821187943772E-3</v>
      </c>
      <c r="S775" s="38">
        <v>1762.969971</v>
      </c>
      <c r="T775" s="30">
        <f t="shared" si="37"/>
        <v>-2.8095308434487949E-3</v>
      </c>
      <c r="U775" s="38"/>
      <c r="V775" s="38"/>
      <c r="W775" s="38"/>
      <c r="X775" s="38"/>
    </row>
    <row r="776" spans="1:24">
      <c r="A776" s="20">
        <v>42004</v>
      </c>
      <c r="B776" s="19">
        <v>87.080001999999993</v>
      </c>
      <c r="C776" s="19">
        <v>87.440002000000007</v>
      </c>
      <c r="D776" s="19">
        <v>85.860000999999997</v>
      </c>
      <c r="E776" s="19">
        <v>85.879997000000003</v>
      </c>
      <c r="F776" s="19">
        <v>4151400</v>
      </c>
      <c r="G776" s="19">
        <v>81.198775999999995</v>
      </c>
      <c r="H776" s="38">
        <f t="shared" si="38"/>
        <v>-1.0540472368132339E-2</v>
      </c>
      <c r="I776" s="30">
        <f t="shared" si="36"/>
        <v>1.0540472368132339E-2</v>
      </c>
      <c r="S776" s="38">
        <v>1767.9300539999999</v>
      </c>
      <c r="T776" s="30">
        <f t="shared" si="37"/>
        <v>3.5641993420361018E-3</v>
      </c>
      <c r="U776" s="38"/>
      <c r="V776" s="38"/>
      <c r="W776" s="38"/>
      <c r="X776" s="38"/>
    </row>
    <row r="777" spans="1:24">
      <c r="A777" s="20">
        <v>42006</v>
      </c>
      <c r="B777" s="19">
        <v>86.269997000000004</v>
      </c>
      <c r="C777" s="19">
        <v>86.720000999999996</v>
      </c>
      <c r="D777" s="19">
        <v>85.550003000000004</v>
      </c>
      <c r="E777" s="19">
        <v>85.900002000000001</v>
      </c>
      <c r="F777" s="19">
        <v>4501800</v>
      </c>
      <c r="G777" s="19">
        <v>81.217690000000005</v>
      </c>
      <c r="H777" s="38">
        <f t="shared" si="38"/>
        <v>2.3290742067391237E-4</v>
      </c>
      <c r="I777" s="30">
        <f t="shared" si="36"/>
        <v>-2.3290742067391237E-4</v>
      </c>
      <c r="S777" s="38">
        <v>1761.6400149999999</v>
      </c>
      <c r="T777" s="30">
        <f t="shared" si="37"/>
        <v>2.8992146473564603E-3</v>
      </c>
      <c r="U777" s="38"/>
      <c r="V777" s="38"/>
      <c r="W777" s="38"/>
      <c r="X777" s="38"/>
    </row>
    <row r="778" spans="1:24">
      <c r="A778" s="20">
        <v>42009</v>
      </c>
      <c r="B778" s="19">
        <v>85.720000999999996</v>
      </c>
      <c r="C778" s="19">
        <v>86.32</v>
      </c>
      <c r="D778" s="19">
        <v>85.510002</v>
      </c>
      <c r="E778" s="19">
        <v>85.650002000000001</v>
      </c>
      <c r="F778" s="19">
        <v>6979000</v>
      </c>
      <c r="G778" s="19">
        <v>80.981317000000004</v>
      </c>
      <c r="H778" s="38">
        <f t="shared" si="38"/>
        <v>-2.9146068364159492E-3</v>
      </c>
      <c r="I778" s="30">
        <f t="shared" si="36"/>
        <v>2.9146068364159492E-3</v>
      </c>
      <c r="S778" s="38">
        <v>1756.540039</v>
      </c>
      <c r="T778" s="30">
        <f t="shared" si="37"/>
        <v>-3.8467708339101382E-3</v>
      </c>
      <c r="U778" s="38"/>
      <c r="V778" s="38"/>
      <c r="W778" s="38"/>
      <c r="X778" s="38"/>
    </row>
    <row r="779" spans="1:24">
      <c r="A779" s="20">
        <v>42010</v>
      </c>
      <c r="B779" s="19">
        <v>85.980002999999996</v>
      </c>
      <c r="C779" s="19">
        <v>86.75</v>
      </c>
      <c r="D779" s="19">
        <v>85.790001000000004</v>
      </c>
      <c r="E779" s="19">
        <v>86.309997999999993</v>
      </c>
      <c r="F779" s="19">
        <v>8205100</v>
      </c>
      <c r="G779" s="19">
        <v>81.605338000000003</v>
      </c>
      <c r="H779" s="38">
        <f t="shared" si="38"/>
        <v>7.6762027504990249E-3</v>
      </c>
      <c r="I779" s="30">
        <f t="shared" si="36"/>
        <v>-7.6762027504990249E-3</v>
      </c>
      <c r="S779" s="38">
        <v>1763.3100589999999</v>
      </c>
      <c r="T779" s="30">
        <f t="shared" si="37"/>
        <v>-4.8878493671811471E-3</v>
      </c>
      <c r="U779" s="38"/>
      <c r="V779" s="38"/>
      <c r="W779" s="38"/>
      <c r="X779" s="38"/>
    </row>
    <row r="780" spans="1:24">
      <c r="A780" s="20">
        <v>42011</v>
      </c>
      <c r="B780" s="19">
        <v>86.779999000000004</v>
      </c>
      <c r="C780" s="19">
        <v>88.68</v>
      </c>
      <c r="D780" s="19">
        <v>86.669998000000007</v>
      </c>
      <c r="E780" s="19">
        <v>88.599997999999999</v>
      </c>
      <c r="F780" s="19">
        <v>8498400</v>
      </c>
      <c r="G780" s="19">
        <v>83.770512999999994</v>
      </c>
      <c r="H780" s="38">
        <f t="shared" si="38"/>
        <v>2.6186395560523597E-2</v>
      </c>
      <c r="I780" s="30">
        <f t="shared" si="36"/>
        <v>-2.6186395560523597E-2</v>
      </c>
      <c r="S780" s="38">
        <v>1771.9499510000001</v>
      </c>
      <c r="T780" s="30">
        <f t="shared" si="37"/>
        <v>5.5686613166085804E-3</v>
      </c>
      <c r="U780" s="38"/>
      <c r="V780" s="38"/>
      <c r="W780" s="38"/>
      <c r="X780" s="38"/>
    </row>
    <row r="781" spans="1:24">
      <c r="A781" s="20">
        <v>42012</v>
      </c>
      <c r="B781" s="19">
        <v>89.209998999999996</v>
      </c>
      <c r="C781" s="19">
        <v>90.669998000000007</v>
      </c>
      <c r="D781" s="19">
        <v>89.07</v>
      </c>
      <c r="E781" s="19">
        <v>90.470000999999996</v>
      </c>
      <c r="F781" s="19">
        <v>12713600</v>
      </c>
      <c r="G781" s="19">
        <v>85.538584</v>
      </c>
      <c r="H781" s="38">
        <f t="shared" si="38"/>
        <v>2.088647694496755E-2</v>
      </c>
      <c r="I781" s="30">
        <f t="shared" si="36"/>
        <v>-2.088647694496755E-2</v>
      </c>
      <c r="S781" s="38">
        <v>1762.1099850000001</v>
      </c>
      <c r="T781" s="30">
        <f t="shared" si="37"/>
        <v>1.328816053354726E-3</v>
      </c>
      <c r="U781" s="38"/>
      <c r="V781" s="38"/>
      <c r="W781" s="38"/>
      <c r="X781" s="38"/>
    </row>
    <row r="782" spans="1:24">
      <c r="A782" s="20">
        <v>42013</v>
      </c>
      <c r="B782" s="19">
        <v>90.32</v>
      </c>
      <c r="C782" s="19">
        <v>90.389999000000003</v>
      </c>
      <c r="D782" s="19">
        <v>89.25</v>
      </c>
      <c r="E782" s="19">
        <v>89.349997999999999</v>
      </c>
      <c r="F782" s="19">
        <v>8522500</v>
      </c>
      <c r="G782" s="19">
        <v>84.479630999999998</v>
      </c>
      <c r="H782" s="38">
        <f t="shared" si="38"/>
        <v>-1.2457096951957633E-2</v>
      </c>
      <c r="I782" s="30">
        <f t="shared" si="36"/>
        <v>1.2457096951957633E-2</v>
      </c>
      <c r="S782" s="38">
        <v>1759.7700199999999</v>
      </c>
      <c r="T782" s="30">
        <f t="shared" si="37"/>
        <v>4.3852148241281608E-3</v>
      </c>
      <c r="U782" s="38"/>
      <c r="V782" s="38"/>
      <c r="W782" s="38"/>
      <c r="X782" s="38"/>
    </row>
    <row r="783" spans="1:24">
      <c r="A783" s="20">
        <v>42016</v>
      </c>
      <c r="B783" s="19">
        <v>89.360000999999997</v>
      </c>
      <c r="C783" s="19">
        <v>90.309997999999993</v>
      </c>
      <c r="D783" s="19">
        <v>89.220000999999996</v>
      </c>
      <c r="E783" s="19">
        <v>90.019997000000004</v>
      </c>
      <c r="F783" s="19">
        <v>7372500</v>
      </c>
      <c r="G783" s="19">
        <v>85.113108999999994</v>
      </c>
      <c r="H783" s="38">
        <f t="shared" si="38"/>
        <v>7.4706139685189943E-3</v>
      </c>
      <c r="I783" s="30">
        <f t="shared" si="36"/>
        <v>-7.4706139685189943E-3</v>
      </c>
      <c r="S783" s="38">
        <v>1752.0699460000001</v>
      </c>
      <c r="T783" s="30">
        <f t="shared" si="37"/>
        <v>3.2528383122691091E-3</v>
      </c>
      <c r="U783" s="38"/>
      <c r="V783" s="38"/>
      <c r="W783" s="38"/>
      <c r="X783" s="38"/>
    </row>
    <row r="784" spans="1:24">
      <c r="A784" s="20">
        <v>42017</v>
      </c>
      <c r="B784" s="19">
        <v>90.800003000000004</v>
      </c>
      <c r="C784" s="19">
        <v>90.970000999999996</v>
      </c>
      <c r="D784" s="19">
        <v>88.93</v>
      </c>
      <c r="E784" s="19">
        <v>89.309997999999993</v>
      </c>
      <c r="F784" s="19">
        <v>8215400</v>
      </c>
      <c r="G784" s="19">
        <v>84.441811000000001</v>
      </c>
      <c r="H784" s="38">
        <f t="shared" si="38"/>
        <v>-7.9183960876409026E-3</v>
      </c>
      <c r="I784" s="30">
        <f t="shared" si="36"/>
        <v>7.9183960876409026E-3</v>
      </c>
      <c r="S784" s="38">
        <v>1746.380005</v>
      </c>
      <c r="T784" s="30">
        <f t="shared" si="37"/>
        <v>-4.7357532041004645E-3</v>
      </c>
      <c r="U784" s="38"/>
      <c r="V784" s="38"/>
      <c r="W784" s="38"/>
      <c r="X784" s="38"/>
    </row>
    <row r="785" spans="1:24">
      <c r="A785" s="20">
        <v>42018</v>
      </c>
      <c r="B785" s="19">
        <v>87.650002000000001</v>
      </c>
      <c r="C785" s="19">
        <v>88.519997000000004</v>
      </c>
      <c r="D785" s="19">
        <v>86.5</v>
      </c>
      <c r="E785" s="19">
        <v>86.610000999999997</v>
      </c>
      <c r="F785" s="19">
        <v>11745600</v>
      </c>
      <c r="G785" s="19">
        <v>81.888987999999998</v>
      </c>
      <c r="H785" s="38">
        <f t="shared" si="38"/>
        <v>-3.0698144767102184E-2</v>
      </c>
      <c r="I785" s="30">
        <f t="shared" si="36"/>
        <v>3.0698144767102184E-2</v>
      </c>
      <c r="S785" s="38">
        <v>1754.670044</v>
      </c>
      <c r="T785" s="30">
        <f t="shared" si="37"/>
        <v>5.7211163737868895E-3</v>
      </c>
      <c r="U785" s="38"/>
      <c r="V785" s="38"/>
      <c r="W785" s="38"/>
      <c r="X785" s="38"/>
    </row>
    <row r="786" spans="1:24">
      <c r="A786" s="20">
        <v>42019</v>
      </c>
      <c r="B786" s="19">
        <v>87</v>
      </c>
      <c r="C786" s="19">
        <v>87.779999000000004</v>
      </c>
      <c r="D786" s="19">
        <v>86.699996999999996</v>
      </c>
      <c r="E786" s="19">
        <v>87.379997000000003</v>
      </c>
      <c r="F786" s="19">
        <v>9412700</v>
      </c>
      <c r="G786" s="19">
        <v>82.617013</v>
      </c>
      <c r="H786" s="38">
        <f t="shared" si="38"/>
        <v>8.8511026768699815E-3</v>
      </c>
      <c r="I786" s="30">
        <f t="shared" si="36"/>
        <v>-8.8511026768699815E-3</v>
      </c>
      <c r="S786" s="38">
        <v>1744.660034</v>
      </c>
      <c r="T786" s="30">
        <f t="shared" si="37"/>
        <v>9.173210661182967E-5</v>
      </c>
      <c r="U786" s="38"/>
      <c r="V786" s="38"/>
      <c r="W786" s="38"/>
      <c r="X786" s="38"/>
    </row>
    <row r="787" spans="1:24">
      <c r="A787" s="20">
        <v>42020</v>
      </c>
      <c r="B787" s="19">
        <v>87.199996999999996</v>
      </c>
      <c r="C787" s="19">
        <v>87.459998999999996</v>
      </c>
      <c r="D787" s="19">
        <v>86.230002999999996</v>
      </c>
      <c r="E787" s="19">
        <v>86.769997000000004</v>
      </c>
      <c r="F787" s="19">
        <v>8408900</v>
      </c>
      <c r="G787" s="19">
        <v>82.040262999999996</v>
      </c>
      <c r="H787" s="38">
        <f t="shared" si="38"/>
        <v>-7.0054888889982863E-3</v>
      </c>
      <c r="I787" s="30">
        <f t="shared" si="36"/>
        <v>7.0054888889982863E-3</v>
      </c>
      <c r="S787" s="38">
        <v>1744.5</v>
      </c>
      <c r="T787" s="30">
        <f t="shared" si="37"/>
        <v>6.5274057025300394E-3</v>
      </c>
      <c r="U787" s="38"/>
      <c r="V787" s="38"/>
      <c r="W787" s="38"/>
      <c r="X787" s="38"/>
    </row>
    <row r="788" spans="1:24">
      <c r="A788" s="20">
        <v>42024</v>
      </c>
      <c r="B788" s="19">
        <v>86.82</v>
      </c>
      <c r="C788" s="19">
        <v>87.699996999999996</v>
      </c>
      <c r="D788" s="19">
        <v>85.550003000000004</v>
      </c>
      <c r="E788" s="19">
        <v>86.690002000000007</v>
      </c>
      <c r="F788" s="19">
        <v>7853100</v>
      </c>
      <c r="G788" s="19">
        <v>81.964629000000002</v>
      </c>
      <c r="H788" s="38">
        <f t="shared" si="38"/>
        <v>-9.2233840636730307E-4</v>
      </c>
      <c r="I788" s="30">
        <f t="shared" si="36"/>
        <v>9.2233840636730307E-4</v>
      </c>
      <c r="S788" s="38">
        <v>1733.150024</v>
      </c>
      <c r="T788" s="30">
        <f t="shared" si="37"/>
        <v>6.7213142111343634E-3</v>
      </c>
      <c r="U788" s="38"/>
      <c r="V788" s="38"/>
      <c r="W788" s="38"/>
      <c r="X788" s="38"/>
    </row>
    <row r="789" spans="1:24">
      <c r="A789" s="20">
        <v>42025</v>
      </c>
      <c r="B789" s="19">
        <v>86.099997999999999</v>
      </c>
      <c r="C789" s="19">
        <v>86.910004000000001</v>
      </c>
      <c r="D789" s="19">
        <v>85.709998999999996</v>
      </c>
      <c r="E789" s="19">
        <v>86.639999000000003</v>
      </c>
      <c r="F789" s="19">
        <v>8173800</v>
      </c>
      <c r="G789" s="19">
        <v>81.917350999999996</v>
      </c>
      <c r="H789" s="38">
        <f t="shared" si="38"/>
        <v>-5.7697620338225395E-4</v>
      </c>
      <c r="I789" s="30">
        <f t="shared" si="36"/>
        <v>5.7697620338225395E-4</v>
      </c>
      <c r="S789" s="38">
        <v>1721.540039</v>
      </c>
      <c r="T789" s="30">
        <f t="shared" si="37"/>
        <v>1.3732804031583921E-2</v>
      </c>
      <c r="U789" s="38"/>
      <c r="V789" s="38"/>
      <c r="W789" s="38"/>
      <c r="X789" s="38"/>
    </row>
    <row r="790" spans="1:24">
      <c r="A790" s="20">
        <v>42026</v>
      </c>
      <c r="B790" s="19">
        <v>87.230002999999996</v>
      </c>
      <c r="C790" s="19">
        <v>88.400002000000001</v>
      </c>
      <c r="D790" s="19">
        <v>86.860000999999997</v>
      </c>
      <c r="E790" s="19">
        <v>88.300003000000004</v>
      </c>
      <c r="F790" s="19">
        <v>7123800</v>
      </c>
      <c r="G790" s="19">
        <v>83.486869999999996</v>
      </c>
      <c r="H790" s="38">
        <f t="shared" si="38"/>
        <v>1.8978549640873667E-2</v>
      </c>
      <c r="I790" s="30">
        <f t="shared" si="36"/>
        <v>-1.8978549640873667E-2</v>
      </c>
      <c r="S790" s="38">
        <v>1698.0600589999999</v>
      </c>
      <c r="T790" s="30">
        <f t="shared" si="37"/>
        <v>-7.0887895800904504E-3</v>
      </c>
      <c r="U790" s="38"/>
      <c r="V790" s="38"/>
      <c r="W790" s="38"/>
      <c r="X790" s="38"/>
    </row>
    <row r="791" spans="1:24">
      <c r="A791" s="20">
        <v>42027</v>
      </c>
      <c r="B791" s="19">
        <v>88.419998000000007</v>
      </c>
      <c r="C791" s="19">
        <v>89.260002</v>
      </c>
      <c r="D791" s="19">
        <v>87.889999000000003</v>
      </c>
      <c r="E791" s="19">
        <v>88.510002</v>
      </c>
      <c r="F791" s="19">
        <v>7565800</v>
      </c>
      <c r="G791" s="19">
        <v>83.685422000000003</v>
      </c>
      <c r="H791" s="38">
        <f t="shared" si="38"/>
        <v>2.3754186891533002E-3</v>
      </c>
      <c r="I791" s="30">
        <f t="shared" si="36"/>
        <v>-2.3754186891533002E-3</v>
      </c>
      <c r="S791" s="38">
        <v>1710.1400149999999</v>
      </c>
      <c r="T791" s="30">
        <f t="shared" si="37"/>
        <v>4.0664414517766513E-3</v>
      </c>
      <c r="U791" s="38"/>
      <c r="V791" s="38"/>
      <c r="W791" s="38"/>
      <c r="X791" s="38"/>
    </row>
    <row r="792" spans="1:24">
      <c r="A792" s="20">
        <v>42030</v>
      </c>
      <c r="B792" s="19">
        <v>88.309997999999993</v>
      </c>
      <c r="C792" s="19">
        <v>89.160004000000001</v>
      </c>
      <c r="D792" s="19">
        <v>88.120002999999997</v>
      </c>
      <c r="E792" s="19">
        <v>88.629997000000003</v>
      </c>
      <c r="F792" s="19">
        <v>4666700</v>
      </c>
      <c r="G792" s="19">
        <v>83.798877000000005</v>
      </c>
      <c r="H792" s="38">
        <f t="shared" si="38"/>
        <v>1.3548137709802931E-3</v>
      </c>
      <c r="I792" s="30">
        <f t="shared" si="36"/>
        <v>-1.3548137709802931E-3</v>
      </c>
      <c r="S792" s="38">
        <v>1703.1999510000001</v>
      </c>
      <c r="T792" s="30">
        <f t="shared" si="37"/>
        <v>6.2665952763933152E-3</v>
      </c>
      <c r="U792" s="38"/>
      <c r="V792" s="38"/>
      <c r="W792" s="38"/>
      <c r="X792" s="38"/>
    </row>
    <row r="793" spans="1:24">
      <c r="A793" s="20">
        <v>42031</v>
      </c>
      <c r="B793" s="19">
        <v>88.279999000000004</v>
      </c>
      <c r="C793" s="19">
        <v>88.459998999999996</v>
      </c>
      <c r="D793" s="19">
        <v>87.260002</v>
      </c>
      <c r="E793" s="19">
        <v>87.529999000000004</v>
      </c>
      <c r="F793" s="19">
        <v>6020500</v>
      </c>
      <c r="G793" s="19">
        <v>82.758837999999997</v>
      </c>
      <c r="H793" s="38">
        <f t="shared" si="38"/>
        <v>-1.2488794264141101E-2</v>
      </c>
      <c r="I793" s="30">
        <f t="shared" si="36"/>
        <v>1.2488794264141101E-2</v>
      </c>
      <c r="S793" s="38">
        <v>1692.5600589999999</v>
      </c>
      <c r="T793" s="30">
        <f t="shared" si="37"/>
        <v>2.1595623372834851E-2</v>
      </c>
      <c r="U793" s="38"/>
      <c r="V793" s="38"/>
      <c r="W793" s="38"/>
      <c r="X793" s="38"/>
    </row>
    <row r="794" spans="1:24">
      <c r="A794" s="20">
        <v>42032</v>
      </c>
      <c r="B794" s="19">
        <v>88.019997000000004</v>
      </c>
      <c r="C794" s="19">
        <v>88.230002999999996</v>
      </c>
      <c r="D794" s="19">
        <v>86.769997000000004</v>
      </c>
      <c r="E794" s="19">
        <v>86.82</v>
      </c>
      <c r="F794" s="19">
        <v>5936800</v>
      </c>
      <c r="G794" s="19">
        <v>82.087540000000004</v>
      </c>
      <c r="H794" s="38">
        <f t="shared" si="38"/>
        <v>-8.1445733775670544E-3</v>
      </c>
      <c r="I794" s="30">
        <f t="shared" si="36"/>
        <v>8.1445733775670544E-3</v>
      </c>
      <c r="S794" s="38">
        <v>1656.400024</v>
      </c>
      <c r="T794" s="30">
        <f t="shared" si="37"/>
        <v>5.7374158445198812E-4</v>
      </c>
      <c r="U794" s="38"/>
      <c r="V794" s="38"/>
      <c r="W794" s="38"/>
      <c r="X794" s="38"/>
    </row>
    <row r="795" spans="1:24">
      <c r="A795" s="20">
        <v>42033</v>
      </c>
      <c r="B795" s="19">
        <v>87.07</v>
      </c>
      <c r="C795" s="19">
        <v>87.720000999999996</v>
      </c>
      <c r="D795" s="19">
        <v>86.269997000000004</v>
      </c>
      <c r="E795" s="19">
        <v>87.720000999999996</v>
      </c>
      <c r="F795" s="19">
        <v>6522800</v>
      </c>
      <c r="G795" s="19">
        <v>82.938484000000003</v>
      </c>
      <c r="H795" s="38">
        <f t="shared" si="38"/>
        <v>1.031293757585308E-2</v>
      </c>
      <c r="I795" s="30">
        <f t="shared" si="36"/>
        <v>-1.031293757585308E-2</v>
      </c>
      <c r="S795" s="38">
        <v>1655.4499510000001</v>
      </c>
      <c r="T795" s="30">
        <f t="shared" si="37"/>
        <v>-1.2408749964991285E-2</v>
      </c>
      <c r="U795" s="38"/>
      <c r="V795" s="38"/>
      <c r="W795" s="38"/>
      <c r="X795" s="38"/>
    </row>
    <row r="796" spans="1:24">
      <c r="A796" s="20">
        <v>42034</v>
      </c>
      <c r="B796" s="19">
        <v>86.779999000000004</v>
      </c>
      <c r="C796" s="19">
        <v>87.360000999999997</v>
      </c>
      <c r="D796" s="19">
        <v>84.900002000000001</v>
      </c>
      <c r="E796" s="19">
        <v>84.980002999999996</v>
      </c>
      <c r="F796" s="19">
        <v>10280200</v>
      </c>
      <c r="G796" s="19">
        <v>80.347840000000005</v>
      </c>
      <c r="H796" s="38">
        <f t="shared" si="38"/>
        <v>-3.1733966945096954E-2</v>
      </c>
      <c r="I796" s="30">
        <f t="shared" si="36"/>
        <v>3.1733966945096954E-2</v>
      </c>
      <c r="S796" s="38">
        <v>1676.119995</v>
      </c>
      <c r="T796" s="30">
        <f t="shared" si="37"/>
        <v>-8.5427476067355436E-3</v>
      </c>
      <c r="U796" s="38"/>
      <c r="V796" s="38"/>
      <c r="W796" s="38"/>
      <c r="X796" s="38"/>
    </row>
    <row r="797" spans="1:24">
      <c r="A797" s="20">
        <v>42037</v>
      </c>
      <c r="B797" s="19">
        <v>84.790001000000004</v>
      </c>
      <c r="C797" s="19">
        <v>85.870002999999997</v>
      </c>
      <c r="D797" s="19">
        <v>83.93</v>
      </c>
      <c r="E797" s="19">
        <v>85.709998999999996</v>
      </c>
      <c r="F797" s="19">
        <v>6927200</v>
      </c>
      <c r="G797" s="19">
        <v>81.038043999999999</v>
      </c>
      <c r="H797" s="38">
        <f t="shared" si="38"/>
        <v>8.5535139874837931E-3</v>
      </c>
      <c r="I797" s="30">
        <f t="shared" si="36"/>
        <v>-8.5535139874837931E-3</v>
      </c>
      <c r="S797" s="38">
        <v>1690.5</v>
      </c>
      <c r="T797" s="30">
        <f t="shared" si="37"/>
        <v>7.0284668113261943E-3</v>
      </c>
      <c r="U797" s="38"/>
      <c r="V797" s="38"/>
      <c r="W797" s="38"/>
      <c r="X797" s="38"/>
    </row>
    <row r="798" spans="1:24">
      <c r="A798" s="20">
        <v>42038</v>
      </c>
      <c r="B798" s="19">
        <v>85.830001999999993</v>
      </c>
      <c r="C798" s="19">
        <v>86.529999000000004</v>
      </c>
      <c r="D798" s="19">
        <v>85.660004000000001</v>
      </c>
      <c r="E798" s="19">
        <v>86.190002000000007</v>
      </c>
      <c r="F798" s="19">
        <v>8283500</v>
      </c>
      <c r="G798" s="19">
        <v>81.491883000000001</v>
      </c>
      <c r="H798" s="38">
        <f t="shared" si="38"/>
        <v>5.5846967747501357E-3</v>
      </c>
      <c r="I798" s="30">
        <f t="shared" si="36"/>
        <v>-5.5846967747501357E-3</v>
      </c>
      <c r="S798" s="38">
        <v>1678.660034</v>
      </c>
      <c r="T798" s="30">
        <f t="shared" si="37"/>
        <v>-9.0199725384119255E-3</v>
      </c>
      <c r="U798" s="38"/>
      <c r="V798" s="38"/>
      <c r="W798" s="38"/>
      <c r="X798" s="38"/>
    </row>
    <row r="799" spans="1:24">
      <c r="A799" s="20">
        <v>42039</v>
      </c>
      <c r="B799" s="19">
        <v>86.110000999999997</v>
      </c>
      <c r="C799" s="19">
        <v>87.040001000000004</v>
      </c>
      <c r="D799" s="19">
        <v>86</v>
      </c>
      <c r="E799" s="19">
        <v>86.650002000000001</v>
      </c>
      <c r="F799" s="19">
        <v>8932300</v>
      </c>
      <c r="G799" s="19">
        <v>81.926807999999994</v>
      </c>
      <c r="H799" s="38">
        <f t="shared" si="38"/>
        <v>5.3228431120074682E-3</v>
      </c>
      <c r="I799" s="30">
        <f t="shared" si="36"/>
        <v>-5.3228431120074682E-3</v>
      </c>
      <c r="S799" s="38">
        <v>1693.869995</v>
      </c>
      <c r="T799" s="30">
        <f t="shared" si="37"/>
        <v>-6.6689193952412568E-4</v>
      </c>
      <c r="U799" s="38"/>
      <c r="V799" s="38"/>
      <c r="W799" s="38"/>
      <c r="X799" s="38"/>
    </row>
    <row r="800" spans="1:24">
      <c r="A800" s="20">
        <v>42040</v>
      </c>
      <c r="B800" s="19">
        <v>87.110000999999997</v>
      </c>
      <c r="C800" s="19">
        <v>87.360000999999997</v>
      </c>
      <c r="D800" s="19">
        <v>86.559997999999993</v>
      </c>
      <c r="E800" s="19">
        <v>87.279999000000004</v>
      </c>
      <c r="F800" s="19">
        <v>5090800</v>
      </c>
      <c r="G800" s="19">
        <v>82.522464999999997</v>
      </c>
      <c r="H800" s="38">
        <f t="shared" si="38"/>
        <v>7.2442959963177683E-3</v>
      </c>
      <c r="I800" s="30">
        <f t="shared" si="36"/>
        <v>-7.2442959963177683E-3</v>
      </c>
      <c r="S800" s="38">
        <v>1695</v>
      </c>
      <c r="T800" s="30">
        <f t="shared" si="37"/>
        <v>7.9667245811945262E-3</v>
      </c>
      <c r="U800" s="38"/>
      <c r="V800" s="38"/>
      <c r="W800" s="38"/>
      <c r="X800" s="38"/>
    </row>
    <row r="801" spans="1:24">
      <c r="A801" s="20">
        <v>42041</v>
      </c>
      <c r="B801" s="19">
        <v>87.260002</v>
      </c>
      <c r="C801" s="19">
        <v>88</v>
      </c>
      <c r="D801" s="19">
        <v>86.779999000000004</v>
      </c>
      <c r="E801" s="19">
        <v>87.330001999999993</v>
      </c>
      <c r="F801" s="19">
        <v>5617600</v>
      </c>
      <c r="G801" s="19">
        <v>82.569743000000003</v>
      </c>
      <c r="H801" s="38">
        <f t="shared" si="38"/>
        <v>5.727466106990926E-4</v>
      </c>
      <c r="I801" s="30">
        <f t="shared" si="36"/>
        <v>-5.727466106990926E-4</v>
      </c>
      <c r="S801" s="38">
        <v>1681.5500489999999</v>
      </c>
      <c r="T801" s="30">
        <f t="shared" si="37"/>
        <v>-6.0474798789787367E-3</v>
      </c>
      <c r="U801" s="38"/>
      <c r="V801" s="38"/>
      <c r="W801" s="38"/>
      <c r="X801" s="38"/>
    </row>
    <row r="802" spans="1:24">
      <c r="A802" s="20">
        <v>42044</v>
      </c>
      <c r="B802" s="19">
        <v>86.970000999999996</v>
      </c>
      <c r="C802" s="19">
        <v>87.190002000000007</v>
      </c>
      <c r="D802" s="19">
        <v>85.639999000000003</v>
      </c>
      <c r="E802" s="19">
        <v>85.910004000000001</v>
      </c>
      <c r="F802" s="19">
        <v>5456200</v>
      </c>
      <c r="G802" s="19">
        <v>81.227147000000002</v>
      </c>
      <c r="H802" s="38">
        <f t="shared" si="38"/>
        <v>-1.6393791959533197E-2</v>
      </c>
      <c r="I802" s="30">
        <f t="shared" si="36"/>
        <v>1.6393791959533197E-2</v>
      </c>
      <c r="S802" s="38">
        <v>1691.75</v>
      </c>
      <c r="T802" s="30">
        <f t="shared" si="37"/>
        <v>-4.0821216956378114E-3</v>
      </c>
      <c r="U802" s="38"/>
      <c r="V802" s="38"/>
      <c r="W802" s="38"/>
      <c r="X802" s="38"/>
    </row>
    <row r="803" spans="1:24">
      <c r="A803" s="20">
        <v>42045</v>
      </c>
      <c r="B803" s="19">
        <v>86.620002999999997</v>
      </c>
      <c r="C803" s="19">
        <v>87.410004000000001</v>
      </c>
      <c r="D803" s="19">
        <v>86.419998000000007</v>
      </c>
      <c r="E803" s="19">
        <v>87.290001000000004</v>
      </c>
      <c r="F803" s="19">
        <v>5732100</v>
      </c>
      <c r="G803" s="19">
        <v>82.531921999999994</v>
      </c>
      <c r="H803" s="38">
        <f t="shared" si="38"/>
        <v>1.5935637880207899E-2</v>
      </c>
      <c r="I803" s="30">
        <f t="shared" si="36"/>
        <v>-1.5935637880207899E-2</v>
      </c>
      <c r="S803" s="38">
        <v>1698.670044</v>
      </c>
      <c r="T803" s="30">
        <f t="shared" si="37"/>
        <v>3.4793656032791145E-3</v>
      </c>
      <c r="U803" s="38"/>
      <c r="V803" s="38"/>
      <c r="W803" s="38"/>
      <c r="X803" s="38"/>
    </row>
    <row r="804" spans="1:24">
      <c r="A804" s="20">
        <v>42046</v>
      </c>
      <c r="B804" s="19">
        <v>86.629997000000003</v>
      </c>
      <c r="C804" s="19">
        <v>87.120002999999997</v>
      </c>
      <c r="D804" s="19">
        <v>85.919998000000007</v>
      </c>
      <c r="E804" s="19">
        <v>86.339995999999999</v>
      </c>
      <c r="F804" s="19">
        <v>5853100</v>
      </c>
      <c r="G804" s="19">
        <v>81.633701000000002</v>
      </c>
      <c r="H804" s="38">
        <f t="shared" si="38"/>
        <v>-1.0942972675566686E-2</v>
      </c>
      <c r="I804" s="30">
        <f t="shared" si="36"/>
        <v>1.0942972675566686E-2</v>
      </c>
      <c r="S804" s="38">
        <v>1692.7700199999999</v>
      </c>
      <c r="T804" s="30">
        <f t="shared" si="37"/>
        <v>-2.7432249096826906E-3</v>
      </c>
      <c r="U804" s="38"/>
      <c r="V804" s="38"/>
      <c r="W804" s="38"/>
      <c r="X804" s="38"/>
    </row>
    <row r="805" spans="1:24">
      <c r="A805" s="20">
        <v>42047</v>
      </c>
      <c r="B805" s="19">
        <v>86.559997999999993</v>
      </c>
      <c r="C805" s="19">
        <v>86.68</v>
      </c>
      <c r="D805" s="19">
        <v>85.230002999999996</v>
      </c>
      <c r="E805" s="19">
        <v>85.889999000000003</v>
      </c>
      <c r="F805" s="19">
        <v>6941600</v>
      </c>
      <c r="G805" s="19">
        <v>81.208233000000007</v>
      </c>
      <c r="H805" s="38">
        <f t="shared" si="38"/>
        <v>-5.2255455055396135E-3</v>
      </c>
      <c r="I805" s="30">
        <f t="shared" si="36"/>
        <v>5.2255455055396135E-3</v>
      </c>
      <c r="S805" s="38">
        <v>1697.420044</v>
      </c>
      <c r="T805" s="30">
        <f t="shared" si="37"/>
        <v>-2.6005215710982166E-3</v>
      </c>
      <c r="U805" s="38"/>
      <c r="V805" s="38"/>
      <c r="W805" s="38"/>
      <c r="X805" s="38"/>
    </row>
    <row r="806" spans="1:24">
      <c r="A806" s="20">
        <v>42048</v>
      </c>
      <c r="B806" s="19">
        <v>85.839995999999999</v>
      </c>
      <c r="C806" s="19">
        <v>86.160004000000001</v>
      </c>
      <c r="D806" s="19">
        <v>85.32</v>
      </c>
      <c r="E806" s="19">
        <v>85.809997999999993</v>
      </c>
      <c r="F806" s="19">
        <v>5597000</v>
      </c>
      <c r="G806" s="19">
        <v>81.132592000000002</v>
      </c>
      <c r="H806" s="38">
        <f t="shared" si="38"/>
        <v>-9.3187903257092332E-4</v>
      </c>
      <c r="I806" s="30">
        <f t="shared" si="36"/>
        <v>9.3187903257092332E-4</v>
      </c>
      <c r="S806" s="38">
        <v>1701.839966</v>
      </c>
      <c r="T806" s="30">
        <f t="shared" si="37"/>
        <v>-4.7307587312808378E-3</v>
      </c>
      <c r="U806" s="38"/>
      <c r="V806" s="38"/>
      <c r="W806" s="38"/>
      <c r="X806" s="38"/>
    </row>
    <row r="807" spans="1:24">
      <c r="A807" s="20">
        <v>42052</v>
      </c>
      <c r="B807" s="19">
        <v>85.43</v>
      </c>
      <c r="C807" s="19">
        <v>85.970000999999996</v>
      </c>
      <c r="D807" s="19">
        <v>84.970000999999996</v>
      </c>
      <c r="E807" s="19">
        <v>85.959998999999996</v>
      </c>
      <c r="F807" s="19">
        <v>5087200</v>
      </c>
      <c r="G807" s="19">
        <v>81.274417</v>
      </c>
      <c r="H807" s="38">
        <f t="shared" si="38"/>
        <v>1.7465383658640974E-3</v>
      </c>
      <c r="I807" s="30">
        <f t="shared" si="36"/>
        <v>-1.7465383658640974E-3</v>
      </c>
      <c r="S807" s="38">
        <v>1709.910034</v>
      </c>
      <c r="T807" s="30">
        <f t="shared" si="37"/>
        <v>-7.2430541722609517E-3</v>
      </c>
      <c r="U807" s="38"/>
      <c r="V807" s="38"/>
      <c r="W807" s="38"/>
      <c r="X807" s="38"/>
    </row>
    <row r="808" spans="1:24">
      <c r="A808" s="20">
        <v>42053</v>
      </c>
      <c r="B808" s="19">
        <v>85.959998999999996</v>
      </c>
      <c r="C808" s="19">
        <v>86.300003000000004</v>
      </c>
      <c r="D808" s="19">
        <v>85.519997000000004</v>
      </c>
      <c r="E808" s="19">
        <v>86.290001000000004</v>
      </c>
      <c r="F808" s="19">
        <v>6032700</v>
      </c>
      <c r="G808" s="19">
        <v>81.586431000000005</v>
      </c>
      <c r="H808" s="38">
        <f t="shared" si="38"/>
        <v>3.8316683914207911E-3</v>
      </c>
      <c r="I808" s="30">
        <f t="shared" si="36"/>
        <v>-3.8316683914207911E-3</v>
      </c>
      <c r="S808" s="38">
        <v>1722.339966</v>
      </c>
      <c r="T808" s="30">
        <f t="shared" si="37"/>
        <v>-1.8446543158112249E-3</v>
      </c>
      <c r="U808" s="38"/>
      <c r="V808" s="38"/>
      <c r="W808" s="38"/>
      <c r="X808" s="38"/>
    </row>
    <row r="809" spans="1:24">
      <c r="A809" s="20">
        <v>42054</v>
      </c>
      <c r="B809" s="19">
        <v>84.5</v>
      </c>
      <c r="C809" s="19">
        <v>84.800003000000004</v>
      </c>
      <c r="D809" s="19">
        <v>83.389999000000003</v>
      </c>
      <c r="E809" s="19">
        <v>83.519997000000004</v>
      </c>
      <c r="F809" s="19">
        <v>18646800</v>
      </c>
      <c r="G809" s="19">
        <v>78.967416</v>
      </c>
      <c r="H809" s="38">
        <f t="shared" si="38"/>
        <v>-3.2627649690606407E-2</v>
      </c>
      <c r="I809" s="30">
        <f t="shared" si="36"/>
        <v>3.2627649690606407E-2</v>
      </c>
      <c r="S809" s="38">
        <v>1725.5200199999999</v>
      </c>
      <c r="T809" s="30">
        <f t="shared" si="37"/>
        <v>1.2104121692590333E-2</v>
      </c>
      <c r="U809" s="38"/>
      <c r="V809" s="38"/>
      <c r="W809" s="38"/>
      <c r="X809" s="38"/>
    </row>
    <row r="810" spans="1:24">
      <c r="A810" s="20">
        <v>42055</v>
      </c>
      <c r="B810" s="19">
        <v>82.730002999999996</v>
      </c>
      <c r="C810" s="19">
        <v>84.379997000000003</v>
      </c>
      <c r="D810" s="19">
        <v>82.550003000000004</v>
      </c>
      <c r="E810" s="19">
        <v>84.300003000000004</v>
      </c>
      <c r="F810" s="19">
        <v>13840400</v>
      </c>
      <c r="G810" s="19">
        <v>79.704905999999994</v>
      </c>
      <c r="H810" s="38">
        <f t="shared" si="38"/>
        <v>9.2958280484933559E-3</v>
      </c>
      <c r="I810" s="30">
        <f t="shared" si="36"/>
        <v>-9.2958280484933559E-3</v>
      </c>
      <c r="S810" s="38">
        <v>1704.76001</v>
      </c>
      <c r="T810" s="30">
        <f t="shared" si="37"/>
        <v>4.2088694901244251E-3</v>
      </c>
      <c r="U810" s="38"/>
      <c r="V810" s="38"/>
      <c r="W810" s="38"/>
      <c r="X810" s="38"/>
    </row>
    <row r="811" spans="1:24">
      <c r="A811" s="20">
        <v>42058</v>
      </c>
      <c r="B811" s="19">
        <v>84.389999000000003</v>
      </c>
      <c r="C811" s="19">
        <v>84.860000999999997</v>
      </c>
      <c r="D811" s="19">
        <v>84.230002999999996</v>
      </c>
      <c r="E811" s="19">
        <v>84.599997999999999</v>
      </c>
      <c r="F811" s="19">
        <v>6730400</v>
      </c>
      <c r="G811" s="19">
        <v>79.988549000000006</v>
      </c>
      <c r="H811" s="38">
        <f t="shared" si="38"/>
        <v>3.5523471926665754E-3</v>
      </c>
      <c r="I811" s="30">
        <f t="shared" si="36"/>
        <v>-3.5523471926665754E-3</v>
      </c>
      <c r="S811" s="38">
        <v>1697.599976</v>
      </c>
      <c r="T811" s="30">
        <f t="shared" si="37"/>
        <v>5.6770086785799985E-3</v>
      </c>
      <c r="U811" s="38"/>
      <c r="V811" s="38"/>
      <c r="W811" s="38"/>
      <c r="X811" s="38"/>
    </row>
    <row r="812" spans="1:24">
      <c r="A812" s="20">
        <v>42059</v>
      </c>
      <c r="B812" s="19">
        <v>84.519997000000004</v>
      </c>
      <c r="C812" s="19">
        <v>84.82</v>
      </c>
      <c r="D812" s="19">
        <v>83.919998000000007</v>
      </c>
      <c r="E812" s="19">
        <v>84.57</v>
      </c>
      <c r="F812" s="19">
        <v>5197700</v>
      </c>
      <c r="G812" s="19">
        <v>79.960184999999996</v>
      </c>
      <c r="H812" s="38">
        <f t="shared" si="38"/>
        <v>-3.5466364238090299E-4</v>
      </c>
      <c r="I812" s="30">
        <f t="shared" si="36"/>
        <v>3.5466364238090299E-4</v>
      </c>
      <c r="S812" s="38">
        <v>1687.98999</v>
      </c>
      <c r="T812" s="30">
        <f t="shared" si="37"/>
        <v>2.711001481768862E-3</v>
      </c>
      <c r="U812" s="38"/>
      <c r="V812" s="38"/>
      <c r="W812" s="38"/>
      <c r="X812" s="38"/>
    </row>
    <row r="813" spans="1:24">
      <c r="A813" s="20">
        <v>42060</v>
      </c>
      <c r="B813" s="19">
        <v>84.629997000000003</v>
      </c>
      <c r="C813" s="19">
        <v>84.720000999999996</v>
      </c>
      <c r="D813" s="19">
        <v>83.519997000000004</v>
      </c>
      <c r="E813" s="19">
        <v>83.57</v>
      </c>
      <c r="F813" s="19">
        <v>6808400</v>
      </c>
      <c r="G813" s="19">
        <v>79.014694000000006</v>
      </c>
      <c r="H813" s="38">
        <f t="shared" si="38"/>
        <v>-1.189498811518494E-2</v>
      </c>
      <c r="I813" s="30">
        <f t="shared" si="36"/>
        <v>1.189498811518494E-2</v>
      </c>
      <c r="S813" s="38">
        <v>1683.420044</v>
      </c>
      <c r="T813" s="30">
        <f t="shared" si="37"/>
        <v>-3.3861418646932984E-3</v>
      </c>
      <c r="U813" s="38"/>
      <c r="V813" s="38"/>
      <c r="W813" s="38"/>
      <c r="X813" s="38"/>
    </row>
    <row r="814" spans="1:24">
      <c r="A814" s="20">
        <v>42061</v>
      </c>
      <c r="B814" s="19">
        <v>83.849997999999999</v>
      </c>
      <c r="C814" s="19">
        <v>83.860000999999997</v>
      </c>
      <c r="D814" s="19">
        <v>83.269997000000004</v>
      </c>
      <c r="E814" s="19">
        <v>83.800003000000004</v>
      </c>
      <c r="F814" s="19">
        <v>5888100</v>
      </c>
      <c r="G814" s="19">
        <v>79.232159999999993</v>
      </c>
      <c r="H814" s="38">
        <f t="shared" si="38"/>
        <v>2.7484418349776863E-3</v>
      </c>
      <c r="I814" s="30">
        <f t="shared" si="36"/>
        <v>-2.7484418349776863E-3</v>
      </c>
      <c r="S814" s="38">
        <v>1689.130005</v>
      </c>
      <c r="T814" s="30">
        <f t="shared" si="37"/>
        <v>3.0476348223741328E-3</v>
      </c>
      <c r="U814" s="38"/>
      <c r="V814" s="38"/>
      <c r="W814" s="38"/>
      <c r="X814" s="38"/>
    </row>
    <row r="815" spans="1:24">
      <c r="A815" s="20">
        <v>42062</v>
      </c>
      <c r="B815" s="19">
        <v>83.720000999999996</v>
      </c>
      <c r="C815" s="19">
        <v>84.160004000000001</v>
      </c>
      <c r="D815" s="19">
        <v>83.400002000000001</v>
      </c>
      <c r="E815" s="19">
        <v>83.93</v>
      </c>
      <c r="F815" s="19">
        <v>5877400</v>
      </c>
      <c r="G815" s="19">
        <v>79.355070999999995</v>
      </c>
      <c r="H815" s="38">
        <f t="shared" si="38"/>
        <v>1.5500746666063767E-3</v>
      </c>
      <c r="I815" s="30">
        <f t="shared" si="36"/>
        <v>-1.5500746666063767E-3</v>
      </c>
      <c r="S815" s="38">
        <v>1683.98999</v>
      </c>
      <c r="T815" s="30">
        <f t="shared" si="37"/>
        <v>7.3189403082372494E-3</v>
      </c>
      <c r="U815" s="38"/>
      <c r="V815" s="38"/>
      <c r="W815" s="38"/>
      <c r="X815" s="38"/>
    </row>
    <row r="816" spans="1:24">
      <c r="A816" s="20">
        <v>42065</v>
      </c>
      <c r="B816" s="19">
        <v>83.93</v>
      </c>
      <c r="C816" s="19">
        <v>84</v>
      </c>
      <c r="D816" s="19">
        <v>83.199996999999996</v>
      </c>
      <c r="E816" s="19">
        <v>83.959998999999996</v>
      </c>
      <c r="F816" s="19">
        <v>6061500</v>
      </c>
      <c r="G816" s="19">
        <v>79.383435000000006</v>
      </c>
      <c r="H816" s="38">
        <f t="shared" si="38"/>
        <v>3.5736761062719712E-4</v>
      </c>
      <c r="I816" s="30">
        <f t="shared" si="36"/>
        <v>-3.5736761062719712E-4</v>
      </c>
      <c r="S816" s="38">
        <v>1671.709961</v>
      </c>
      <c r="T816" s="30">
        <f t="shared" si="37"/>
        <v>9.9432821433165074E-3</v>
      </c>
      <c r="U816" s="38"/>
      <c r="V816" s="38"/>
      <c r="W816" s="38"/>
      <c r="X816" s="38"/>
    </row>
    <row r="817" spans="1:24">
      <c r="A817" s="20">
        <v>42066</v>
      </c>
      <c r="B817" s="19">
        <v>83.660004000000001</v>
      </c>
      <c r="C817" s="19">
        <v>83.82</v>
      </c>
      <c r="D817" s="19">
        <v>83.169998000000007</v>
      </c>
      <c r="E817" s="19">
        <v>83.370002999999997</v>
      </c>
      <c r="F817" s="19">
        <v>6460800</v>
      </c>
      <c r="G817" s="19">
        <v>78.825598999999997</v>
      </c>
      <c r="H817" s="38">
        <f t="shared" si="38"/>
        <v>-7.0519147691692043E-3</v>
      </c>
      <c r="I817" s="30">
        <f t="shared" si="36"/>
        <v>7.0519147691692043E-3</v>
      </c>
      <c r="S817" s="38">
        <v>1655.170044</v>
      </c>
      <c r="T817" s="30">
        <f t="shared" si="37"/>
        <v>5.4429725864882412E-5</v>
      </c>
      <c r="U817" s="38"/>
      <c r="V817" s="38"/>
      <c r="W817" s="38"/>
      <c r="X817" s="38"/>
    </row>
    <row r="818" spans="1:24">
      <c r="A818" s="20">
        <v>42067</v>
      </c>
      <c r="B818" s="19">
        <v>83.209998999999996</v>
      </c>
      <c r="C818" s="19">
        <v>83.209998999999996</v>
      </c>
      <c r="D818" s="19">
        <v>82.199996999999996</v>
      </c>
      <c r="E818" s="19">
        <v>82.580001999999993</v>
      </c>
      <c r="F818" s="19">
        <v>6214400</v>
      </c>
      <c r="G818" s="19">
        <v>78.078659999999999</v>
      </c>
      <c r="H818" s="38">
        <f t="shared" si="38"/>
        <v>-9.5210244418839126E-3</v>
      </c>
      <c r="I818" s="30">
        <f t="shared" si="36"/>
        <v>9.5210244418839126E-3</v>
      </c>
      <c r="S818" s="38">
        <v>1655.079956</v>
      </c>
      <c r="T818" s="30">
        <f t="shared" si="37"/>
        <v>1.2091315395072581E-3</v>
      </c>
      <c r="U818" s="38"/>
      <c r="V818" s="38"/>
      <c r="W818" s="38"/>
      <c r="X818" s="38"/>
    </row>
    <row r="819" spans="1:24">
      <c r="A819" s="20">
        <v>42068</v>
      </c>
      <c r="B819" s="19">
        <v>83.150002000000001</v>
      </c>
      <c r="C819" s="19">
        <v>83.870002999999997</v>
      </c>
      <c r="D819" s="19">
        <v>82.959998999999996</v>
      </c>
      <c r="E819" s="19">
        <v>83.57</v>
      </c>
      <c r="F819" s="19">
        <v>5997500</v>
      </c>
      <c r="G819" s="19">
        <v>79.014694000000006</v>
      </c>
      <c r="H819" s="38">
        <f t="shared" si="38"/>
        <v>1.191705509884183E-2</v>
      </c>
      <c r="I819" s="30">
        <f t="shared" si="36"/>
        <v>-1.191705509884183E-2</v>
      </c>
      <c r="S819" s="38">
        <v>1653.079956</v>
      </c>
      <c r="T819" s="30">
        <f t="shared" si="37"/>
        <v>8.0841876096148183E-3</v>
      </c>
      <c r="U819" s="38"/>
      <c r="V819" s="38"/>
      <c r="W819" s="38"/>
      <c r="X819" s="38"/>
    </row>
    <row r="820" spans="1:24">
      <c r="A820" s="20">
        <v>42069</v>
      </c>
      <c r="B820" s="19">
        <v>82.809997999999993</v>
      </c>
      <c r="C820" s="19">
        <v>83.099997999999999</v>
      </c>
      <c r="D820" s="19">
        <v>82.379997000000003</v>
      </c>
      <c r="E820" s="19">
        <v>82.589995999999999</v>
      </c>
      <c r="F820" s="19">
        <v>5731000</v>
      </c>
      <c r="G820" s="19">
        <v>78.088109000000003</v>
      </c>
      <c r="H820" s="38">
        <f t="shared" si="38"/>
        <v>-1.1796043438396606E-2</v>
      </c>
      <c r="I820" s="30">
        <f t="shared" si="36"/>
        <v>1.1796043438396606E-2</v>
      </c>
      <c r="S820" s="38">
        <v>1639.7700199999999</v>
      </c>
      <c r="T820" s="30">
        <f t="shared" si="37"/>
        <v>4.1555753310222208E-3</v>
      </c>
      <c r="U820" s="38"/>
      <c r="V820" s="38"/>
      <c r="W820" s="38"/>
      <c r="X820" s="38"/>
    </row>
    <row r="821" spans="1:24">
      <c r="A821" s="20">
        <v>42072</v>
      </c>
      <c r="B821" s="19">
        <v>82.589995999999999</v>
      </c>
      <c r="C821" s="19">
        <v>83.339995999999999</v>
      </c>
      <c r="D821" s="19">
        <v>82.540001000000004</v>
      </c>
      <c r="E821" s="19">
        <v>82.879997000000003</v>
      </c>
      <c r="F821" s="19">
        <v>4671500</v>
      </c>
      <c r="G821" s="19">
        <v>78.362302999999997</v>
      </c>
      <c r="H821" s="38">
        <f t="shared" si="38"/>
        <v>3.5051909065883843E-3</v>
      </c>
      <c r="I821" s="30">
        <f t="shared" si="36"/>
        <v>-3.5051909065883843E-3</v>
      </c>
      <c r="S821" s="38">
        <v>1632.969971</v>
      </c>
      <c r="T821" s="30">
        <f t="shared" si="37"/>
        <v>-3.1793670442177291E-3</v>
      </c>
      <c r="U821" s="38"/>
      <c r="V821" s="38"/>
      <c r="W821" s="38"/>
      <c r="X821" s="38"/>
    </row>
    <row r="822" spans="1:24">
      <c r="A822" s="20">
        <v>42073</v>
      </c>
      <c r="B822" s="19">
        <v>82.269997000000004</v>
      </c>
      <c r="C822" s="19">
        <v>82.5</v>
      </c>
      <c r="D822" s="19">
        <v>82.07</v>
      </c>
      <c r="E822" s="19">
        <v>82.07</v>
      </c>
      <c r="F822" s="19">
        <v>6311100</v>
      </c>
      <c r="G822" s="19">
        <v>77.596457000000001</v>
      </c>
      <c r="H822" s="38">
        <f t="shared" si="38"/>
        <v>-9.8212137090021336E-3</v>
      </c>
      <c r="I822" s="30">
        <f t="shared" si="36"/>
        <v>9.8212137090021336E-3</v>
      </c>
      <c r="S822" s="38">
        <v>1638.170044</v>
      </c>
      <c r="T822" s="30">
        <f t="shared" si="37"/>
        <v>1.9614766442517134E-3</v>
      </c>
      <c r="U822" s="38"/>
      <c r="V822" s="38"/>
      <c r="W822" s="38"/>
      <c r="X822" s="38"/>
    </row>
    <row r="823" spans="1:24">
      <c r="A823" s="20">
        <v>42074</v>
      </c>
      <c r="B823" s="19">
        <v>81.819999999999993</v>
      </c>
      <c r="C823" s="19">
        <v>81.970000999999996</v>
      </c>
      <c r="D823" s="19">
        <v>80.540001000000004</v>
      </c>
      <c r="E823" s="19">
        <v>80.690002000000007</v>
      </c>
      <c r="F823" s="19">
        <v>6160900</v>
      </c>
      <c r="G823" s="19">
        <v>76.749916999999996</v>
      </c>
      <c r="H823" s="38">
        <f t="shared" si="38"/>
        <v>-1.0969463896858817E-2</v>
      </c>
      <c r="I823" s="30">
        <f t="shared" si="36"/>
        <v>1.0969463896858817E-2</v>
      </c>
      <c r="S823" s="38">
        <v>1634.959961</v>
      </c>
      <c r="T823" s="30">
        <f t="shared" si="37"/>
        <v>2.7438776346883054E-3</v>
      </c>
      <c r="U823" s="38"/>
      <c r="V823" s="38"/>
      <c r="W823" s="38"/>
      <c r="X823" s="38"/>
    </row>
    <row r="824" spans="1:24">
      <c r="A824" s="20">
        <v>42075</v>
      </c>
      <c r="B824" s="19">
        <v>80.809997999999993</v>
      </c>
      <c r="C824" s="19">
        <v>82.120002999999997</v>
      </c>
      <c r="D824" s="19">
        <v>80.779999000000004</v>
      </c>
      <c r="E824" s="19">
        <v>81.900002000000001</v>
      </c>
      <c r="F824" s="19">
        <v>5225800</v>
      </c>
      <c r="G824" s="19">
        <v>77.900831999999994</v>
      </c>
      <c r="H824" s="38">
        <f t="shared" si="38"/>
        <v>1.4884328145605958E-2</v>
      </c>
      <c r="I824" s="30">
        <f t="shared" si="36"/>
        <v>-1.4884328145605958E-2</v>
      </c>
      <c r="S824" s="38">
        <v>1630.4799800000001</v>
      </c>
      <c r="T824" s="30">
        <f t="shared" si="37"/>
        <v>-1.6001539337487443E-2</v>
      </c>
      <c r="U824" s="38"/>
      <c r="V824" s="38"/>
      <c r="W824" s="38"/>
      <c r="X824" s="38"/>
    </row>
    <row r="825" spans="1:24">
      <c r="A825" s="20">
        <v>42076</v>
      </c>
      <c r="B825" s="19">
        <v>81.949996999999996</v>
      </c>
      <c r="C825" s="19">
        <v>82.25</v>
      </c>
      <c r="D825" s="19">
        <v>81.290001000000004</v>
      </c>
      <c r="E825" s="19">
        <v>81.900002000000001</v>
      </c>
      <c r="F825" s="19">
        <v>4762200</v>
      </c>
      <c r="G825" s="19">
        <v>77.900831999999994</v>
      </c>
      <c r="H825" s="38">
        <f t="shared" si="38"/>
        <v>0</v>
      </c>
      <c r="I825" s="30">
        <f t="shared" si="36"/>
        <v>0</v>
      </c>
      <c r="S825" s="38">
        <v>1656.780029</v>
      </c>
      <c r="T825" s="30">
        <f t="shared" si="37"/>
        <v>-4.0478394092464407E-3</v>
      </c>
      <c r="U825" s="38"/>
      <c r="V825" s="38"/>
      <c r="W825" s="38"/>
      <c r="X825" s="38"/>
    </row>
    <row r="826" spans="1:24">
      <c r="A826" s="20">
        <v>42079</v>
      </c>
      <c r="B826" s="19">
        <v>82.449996999999996</v>
      </c>
      <c r="C826" s="19">
        <v>83.370002999999997</v>
      </c>
      <c r="D826" s="19">
        <v>82.440002000000007</v>
      </c>
      <c r="E826" s="19">
        <v>83.290001000000004</v>
      </c>
      <c r="F826" s="19">
        <v>6519100</v>
      </c>
      <c r="G826" s="19">
        <v>79.222956999999994</v>
      </c>
      <c r="H826" s="38">
        <f t="shared" si="38"/>
        <v>1.6829484750772495E-2</v>
      </c>
      <c r="I826" s="30">
        <f t="shared" si="36"/>
        <v>-1.6829484750772495E-2</v>
      </c>
      <c r="S826" s="38">
        <v>1663.5</v>
      </c>
      <c r="T826" s="30">
        <f t="shared" si="37"/>
        <v>3.9392418724934625E-3</v>
      </c>
      <c r="U826" s="38"/>
      <c r="V826" s="38"/>
      <c r="W826" s="38"/>
      <c r="X826" s="38"/>
    </row>
    <row r="827" spans="1:24">
      <c r="A827" s="20">
        <v>42080</v>
      </c>
      <c r="B827" s="19">
        <v>82.980002999999996</v>
      </c>
      <c r="C827" s="19">
        <v>83.010002</v>
      </c>
      <c r="D827" s="19">
        <v>82.239998</v>
      </c>
      <c r="E827" s="19">
        <v>82.620002999999997</v>
      </c>
      <c r="F827" s="19">
        <v>4802000</v>
      </c>
      <c r="G827" s="19">
        <v>78.585674999999995</v>
      </c>
      <c r="H827" s="38">
        <f t="shared" si="38"/>
        <v>-8.0766870130089385E-3</v>
      </c>
      <c r="I827" s="30">
        <f t="shared" si="36"/>
        <v>8.0766870130089385E-3</v>
      </c>
      <c r="S827" s="38">
        <v>1656.959961</v>
      </c>
      <c r="T827" s="30">
        <f t="shared" si="37"/>
        <v>8.5824416765103891E-3</v>
      </c>
      <c r="U827" s="38"/>
      <c r="V827" s="38"/>
      <c r="W827" s="38"/>
      <c r="X827" s="38"/>
    </row>
    <row r="828" spans="1:24">
      <c r="A828" s="20">
        <v>42081</v>
      </c>
      <c r="B828" s="19">
        <v>81.980002999999996</v>
      </c>
      <c r="C828" s="19">
        <v>82.959998999999996</v>
      </c>
      <c r="D828" s="19">
        <v>81.160004000000001</v>
      </c>
      <c r="E828" s="19">
        <v>82.529999000000004</v>
      </c>
      <c r="F828" s="19">
        <v>10252300</v>
      </c>
      <c r="G828" s="19">
        <v>78.500066000000004</v>
      </c>
      <c r="H828" s="38">
        <f t="shared" si="38"/>
        <v>-1.0899653645260376E-3</v>
      </c>
      <c r="I828" s="30">
        <f t="shared" si="36"/>
        <v>1.0899653645260376E-3</v>
      </c>
      <c r="S828" s="38">
        <v>1642.8000489999999</v>
      </c>
      <c r="T828" s="30">
        <f t="shared" si="37"/>
        <v>-5.7963696133137383E-3</v>
      </c>
      <c r="U828" s="38"/>
      <c r="V828" s="38"/>
      <c r="W828" s="38"/>
      <c r="X828" s="38"/>
    </row>
    <row r="829" spans="1:24">
      <c r="A829" s="20">
        <v>42082</v>
      </c>
      <c r="B829" s="19">
        <v>82.330001999999993</v>
      </c>
      <c r="C829" s="19">
        <v>82.440002000000007</v>
      </c>
      <c r="D829" s="19">
        <v>81.370002999999997</v>
      </c>
      <c r="E829" s="19">
        <v>81.519997000000004</v>
      </c>
      <c r="F829" s="19">
        <v>7212900</v>
      </c>
      <c r="G829" s="19">
        <v>77.539382000000003</v>
      </c>
      <c r="H829" s="38">
        <f t="shared" si="38"/>
        <v>-1.2313503421277388E-2</v>
      </c>
      <c r="I829" s="30">
        <f t="shared" si="36"/>
        <v>1.2313503421277388E-2</v>
      </c>
      <c r="S829" s="38">
        <v>1652.349976</v>
      </c>
      <c r="T829" s="30">
        <f t="shared" si="37"/>
        <v>3.8139131021598469E-3</v>
      </c>
      <c r="U829" s="38"/>
      <c r="V829" s="38"/>
      <c r="W829" s="38"/>
      <c r="X829" s="38"/>
    </row>
    <row r="830" spans="1:24">
      <c r="A830" s="20">
        <v>42083</v>
      </c>
      <c r="B830" s="19">
        <v>81.830001999999993</v>
      </c>
      <c r="C830" s="19">
        <v>83.489998</v>
      </c>
      <c r="D830" s="19">
        <v>81.709998999999996</v>
      </c>
      <c r="E830" s="19">
        <v>83.239998</v>
      </c>
      <c r="F830" s="19">
        <v>12365300</v>
      </c>
      <c r="G830" s="19">
        <v>79.175396000000006</v>
      </c>
      <c r="H830" s="38">
        <f t="shared" si="38"/>
        <v>2.0879631859913678E-2</v>
      </c>
      <c r="I830" s="30">
        <f t="shared" si="36"/>
        <v>-2.0879631859913678E-2</v>
      </c>
      <c r="S830" s="38">
        <v>1646.0600589999999</v>
      </c>
      <c r="T830" s="30">
        <f t="shared" si="37"/>
        <v>-5.9177776773251568E-3</v>
      </c>
      <c r="U830" s="38"/>
      <c r="V830" s="38"/>
      <c r="W830" s="38"/>
      <c r="X830" s="38"/>
    </row>
    <row r="831" spans="1:24">
      <c r="A831" s="20">
        <v>42086</v>
      </c>
      <c r="B831" s="19">
        <v>83.18</v>
      </c>
      <c r="C831" s="19">
        <v>83.900002000000001</v>
      </c>
      <c r="D831" s="19">
        <v>83.120002999999997</v>
      </c>
      <c r="E831" s="19">
        <v>83.309997999999993</v>
      </c>
      <c r="F831" s="19">
        <v>6505700</v>
      </c>
      <c r="G831" s="19">
        <v>79.241978000000003</v>
      </c>
      <c r="H831" s="38">
        <f t="shared" si="38"/>
        <v>8.4058966815737295E-4</v>
      </c>
      <c r="I831" s="30">
        <f t="shared" si="36"/>
        <v>-8.4058966815737295E-4</v>
      </c>
      <c r="S831" s="38">
        <v>1655.829956</v>
      </c>
      <c r="T831" s="30">
        <f t="shared" si="37"/>
        <v>-3.3100674825096146E-3</v>
      </c>
      <c r="U831" s="38"/>
      <c r="V831" s="38"/>
      <c r="W831" s="38"/>
      <c r="X831" s="38"/>
    </row>
    <row r="832" spans="1:24">
      <c r="A832" s="20">
        <v>42087</v>
      </c>
      <c r="B832" s="19">
        <v>83.190002000000007</v>
      </c>
      <c r="C832" s="19">
        <v>83.709998999999996</v>
      </c>
      <c r="D832" s="19">
        <v>82.959998999999996</v>
      </c>
      <c r="E832" s="19">
        <v>83.050003000000004</v>
      </c>
      <c r="F832" s="19">
        <v>5359100</v>
      </c>
      <c r="G832" s="19">
        <v>78.994679000000005</v>
      </c>
      <c r="H832" s="38">
        <f t="shared" si="38"/>
        <v>-3.1256878909039897E-3</v>
      </c>
      <c r="I832" s="30">
        <f t="shared" si="36"/>
        <v>3.1256878909039897E-3</v>
      </c>
      <c r="S832" s="38">
        <v>1661.3199460000001</v>
      </c>
      <c r="T832" s="30">
        <f t="shared" si="37"/>
        <v>-1.4384565330551637E-2</v>
      </c>
      <c r="U832" s="38"/>
      <c r="V832" s="38"/>
      <c r="W832" s="38"/>
      <c r="X832" s="38"/>
    </row>
    <row r="833" spans="1:24">
      <c r="A833" s="20">
        <v>42088</v>
      </c>
      <c r="B833" s="19">
        <v>83.089995999999999</v>
      </c>
      <c r="C833" s="19">
        <v>83.25</v>
      </c>
      <c r="D833" s="19">
        <v>81.309997999999993</v>
      </c>
      <c r="E833" s="19">
        <v>81.319999999999993</v>
      </c>
      <c r="F833" s="19">
        <v>6645900</v>
      </c>
      <c r="G833" s="19">
        <v>77.349151000000006</v>
      </c>
      <c r="H833" s="38">
        <f t="shared" si="38"/>
        <v>-2.1050894892133527E-2</v>
      </c>
      <c r="I833" s="30">
        <f t="shared" si="36"/>
        <v>2.1050894892133527E-2</v>
      </c>
      <c r="S833" s="38">
        <v>1685.3900149999999</v>
      </c>
      <c r="T833" s="30">
        <f t="shared" si="37"/>
        <v>-5.1900629132010899E-3</v>
      </c>
      <c r="U833" s="38"/>
      <c r="V833" s="38"/>
      <c r="W833" s="38"/>
      <c r="X833" s="38"/>
    </row>
    <row r="834" spans="1:24">
      <c r="A834" s="20">
        <v>42089</v>
      </c>
      <c r="B834" s="19">
        <v>80.930000000000007</v>
      </c>
      <c r="C834" s="19">
        <v>82.309997999999993</v>
      </c>
      <c r="D834" s="19">
        <v>80.650002000000001</v>
      </c>
      <c r="E834" s="19">
        <v>81.889999000000003</v>
      </c>
      <c r="F834" s="19">
        <v>8267200</v>
      </c>
      <c r="G834" s="19">
        <v>77.891317999999998</v>
      </c>
      <c r="H834" s="38">
        <f t="shared" si="38"/>
        <v>6.9848952118649358E-3</v>
      </c>
      <c r="I834" s="30">
        <f t="shared" si="36"/>
        <v>-6.9848952118649358E-3</v>
      </c>
      <c r="S834" s="38">
        <v>1694.160034</v>
      </c>
      <c r="T834" s="30">
        <f t="shared" si="37"/>
        <v>2.772209725484634E-3</v>
      </c>
      <c r="U834" s="38"/>
      <c r="V834" s="38"/>
      <c r="W834" s="38"/>
      <c r="X834" s="38"/>
    </row>
    <row r="835" spans="1:24">
      <c r="A835" s="20">
        <v>42090</v>
      </c>
      <c r="B835" s="19">
        <v>81.849997999999999</v>
      </c>
      <c r="C835" s="19">
        <v>82.18</v>
      </c>
      <c r="D835" s="19">
        <v>81.25</v>
      </c>
      <c r="E835" s="19">
        <v>81.349997999999999</v>
      </c>
      <c r="F835" s="19">
        <v>5717400</v>
      </c>
      <c r="G835" s="19">
        <v>77.377685</v>
      </c>
      <c r="H835" s="38">
        <f t="shared" si="38"/>
        <v>-6.6160645544156883E-3</v>
      </c>
      <c r="I835" s="30">
        <f t="shared" ref="I835:I898" si="39">-H835</f>
        <v>6.6160645544156883E-3</v>
      </c>
      <c r="S835" s="38">
        <v>1689.469971</v>
      </c>
      <c r="T835" s="30">
        <f t="shared" ref="T835:T898" si="40">LN(S835/S836)</f>
        <v>-1.1535857171363676E-3</v>
      </c>
      <c r="U835" s="38"/>
      <c r="V835" s="38"/>
      <c r="W835" s="38"/>
      <c r="X835" s="38"/>
    </row>
    <row r="836" spans="1:24">
      <c r="A836" s="20">
        <v>42093</v>
      </c>
      <c r="B836" s="19">
        <v>81.699996999999996</v>
      </c>
      <c r="C836" s="19">
        <v>82.800003000000004</v>
      </c>
      <c r="D836" s="19">
        <v>81.430000000000007</v>
      </c>
      <c r="E836" s="19">
        <v>82.529999000000004</v>
      </c>
      <c r="F836" s="19">
        <v>5701700</v>
      </c>
      <c r="G836" s="19">
        <v>78.500066000000004</v>
      </c>
      <c r="H836" s="38">
        <f t="shared" ref="H836:H899" si="41">LN(G836/G835)</f>
        <v>1.4401034018794541E-2</v>
      </c>
      <c r="I836" s="30">
        <f t="shared" si="39"/>
        <v>-1.4401034018794541E-2</v>
      </c>
      <c r="S836" s="38">
        <v>1691.420044</v>
      </c>
      <c r="T836" s="30">
        <f t="shared" si="40"/>
        <v>-3.5763477329500545E-3</v>
      </c>
      <c r="U836" s="38"/>
      <c r="V836" s="38"/>
      <c r="W836" s="38"/>
      <c r="X836" s="38"/>
    </row>
    <row r="837" spans="1:24">
      <c r="A837" s="20">
        <v>42094</v>
      </c>
      <c r="B837" s="19">
        <v>82.389999000000003</v>
      </c>
      <c r="C837" s="19">
        <v>83.040001000000004</v>
      </c>
      <c r="D837" s="19">
        <v>82.25</v>
      </c>
      <c r="E837" s="19">
        <v>82.25</v>
      </c>
      <c r="F837" s="19">
        <v>5587700</v>
      </c>
      <c r="G837" s="19">
        <v>78.233739999999997</v>
      </c>
      <c r="H837" s="38">
        <f t="shared" si="41"/>
        <v>-3.3984532517164086E-3</v>
      </c>
      <c r="I837" s="30">
        <f t="shared" si="39"/>
        <v>3.3984532517164086E-3</v>
      </c>
      <c r="S837" s="38">
        <v>1697.4799800000001</v>
      </c>
      <c r="T837" s="30">
        <f t="shared" si="40"/>
        <v>3.8779209041685599E-3</v>
      </c>
      <c r="U837" s="38"/>
      <c r="V837" s="38"/>
      <c r="W837" s="38"/>
      <c r="X837" s="38"/>
    </row>
    <row r="838" spans="1:24">
      <c r="A838" s="20">
        <v>42095</v>
      </c>
      <c r="B838" s="19">
        <v>82.279999000000004</v>
      </c>
      <c r="C838" s="19">
        <v>82.279999000000004</v>
      </c>
      <c r="D838" s="19">
        <v>80.430000000000007</v>
      </c>
      <c r="E838" s="19">
        <v>80.709998999999996</v>
      </c>
      <c r="F838" s="19">
        <v>8306700</v>
      </c>
      <c r="G838" s="19">
        <v>76.768936999999994</v>
      </c>
      <c r="H838" s="38">
        <f t="shared" si="41"/>
        <v>-1.8900920111325336E-2</v>
      </c>
      <c r="I838" s="30">
        <f t="shared" si="39"/>
        <v>1.8900920111325336E-2</v>
      </c>
      <c r="S838" s="38">
        <v>1690.910034</v>
      </c>
      <c r="T838" s="30">
        <f t="shared" si="40"/>
        <v>-3.8131256991678873E-3</v>
      </c>
      <c r="U838" s="38"/>
      <c r="V838" s="38"/>
      <c r="W838" s="38"/>
      <c r="X838" s="38"/>
    </row>
    <row r="839" spans="1:24">
      <c r="A839" s="20">
        <v>42096</v>
      </c>
      <c r="B839" s="19">
        <v>80.730002999999996</v>
      </c>
      <c r="C839" s="19">
        <v>81.319999999999993</v>
      </c>
      <c r="D839" s="19">
        <v>80.550003000000004</v>
      </c>
      <c r="E839" s="19">
        <v>80.730002999999996</v>
      </c>
      <c r="F839" s="19">
        <v>5795700</v>
      </c>
      <c r="G839" s="19">
        <v>76.787964000000002</v>
      </c>
      <c r="H839" s="38">
        <f t="shared" si="41"/>
        <v>2.4781693266120482E-4</v>
      </c>
      <c r="I839" s="30">
        <f t="shared" si="39"/>
        <v>-2.4781693266120482E-4</v>
      </c>
      <c r="S839" s="38">
        <v>1697.369995</v>
      </c>
      <c r="T839" s="30">
        <f t="shared" si="40"/>
        <v>-5.7394731055311343E-3</v>
      </c>
      <c r="U839" s="38"/>
      <c r="V839" s="38"/>
      <c r="W839" s="38"/>
      <c r="X839" s="38"/>
    </row>
    <row r="840" spans="1:24">
      <c r="A840" s="20">
        <v>42100</v>
      </c>
      <c r="B840" s="19">
        <v>80.459998999999996</v>
      </c>
      <c r="C840" s="19">
        <v>81.330001999999993</v>
      </c>
      <c r="D840" s="19">
        <v>80.150002000000001</v>
      </c>
      <c r="E840" s="19">
        <v>80.989998</v>
      </c>
      <c r="F840" s="19">
        <v>6380700</v>
      </c>
      <c r="G840" s="19">
        <v>77.035263</v>
      </c>
      <c r="H840" s="38">
        <f t="shared" si="41"/>
        <v>3.2153689385330513E-3</v>
      </c>
      <c r="I840" s="30">
        <f t="shared" si="39"/>
        <v>-3.2153689385330513E-3</v>
      </c>
      <c r="S840" s="38">
        <v>1707.1400149999999</v>
      </c>
      <c r="T840" s="30">
        <f t="shared" si="40"/>
        <v>-1.4809307036142759E-3</v>
      </c>
      <c r="U840" s="38"/>
      <c r="V840" s="38"/>
      <c r="W840" s="38"/>
      <c r="X840" s="38"/>
    </row>
    <row r="841" spans="1:24">
      <c r="A841" s="20">
        <v>42101</v>
      </c>
      <c r="B841" s="19">
        <v>81.089995999999999</v>
      </c>
      <c r="C841" s="19">
        <v>81.290001000000004</v>
      </c>
      <c r="D841" s="19">
        <v>80.459998999999996</v>
      </c>
      <c r="E841" s="19">
        <v>80.5</v>
      </c>
      <c r="F841" s="19">
        <v>6606100</v>
      </c>
      <c r="G841" s="19">
        <v>76.569192000000001</v>
      </c>
      <c r="H841" s="38">
        <f t="shared" si="41"/>
        <v>-6.0684754268180803E-3</v>
      </c>
      <c r="I841" s="30">
        <f t="shared" si="39"/>
        <v>6.0684754268180803E-3</v>
      </c>
      <c r="S841" s="38">
        <v>1709.670044</v>
      </c>
      <c r="T841" s="30">
        <f t="shared" si="40"/>
        <v>1.6391141885906207E-3</v>
      </c>
      <c r="U841" s="38"/>
      <c r="V841" s="38"/>
      <c r="W841" s="38"/>
      <c r="X841" s="38"/>
    </row>
    <row r="842" spans="1:24">
      <c r="A842" s="20">
        <v>42102</v>
      </c>
      <c r="B842" s="19">
        <v>80.389999000000003</v>
      </c>
      <c r="C842" s="19">
        <v>81.230002999999996</v>
      </c>
      <c r="D842" s="19">
        <v>80.360000999999997</v>
      </c>
      <c r="E842" s="19">
        <v>81.029999000000004</v>
      </c>
      <c r="F842" s="19">
        <v>6694700</v>
      </c>
      <c r="G842" s="19">
        <v>77.073311000000004</v>
      </c>
      <c r="H842" s="38">
        <f t="shared" si="41"/>
        <v>6.5622571780278053E-3</v>
      </c>
      <c r="I842" s="30">
        <f t="shared" si="39"/>
        <v>-6.5622571780278053E-3</v>
      </c>
      <c r="S842" s="38">
        <v>1706.869995</v>
      </c>
      <c r="T842" s="30">
        <f t="shared" si="40"/>
        <v>1.2462588439829694E-2</v>
      </c>
      <c r="U842" s="38"/>
      <c r="V842" s="38"/>
      <c r="W842" s="38"/>
      <c r="X842" s="38"/>
    </row>
    <row r="843" spans="1:24">
      <c r="A843" s="20">
        <v>42103</v>
      </c>
      <c r="B843" s="19">
        <v>80.839995999999999</v>
      </c>
      <c r="C843" s="19">
        <v>81.389999000000003</v>
      </c>
      <c r="D843" s="19">
        <v>80.580001999999993</v>
      </c>
      <c r="E843" s="19">
        <v>80.839995999999999</v>
      </c>
      <c r="F843" s="19">
        <v>3923600</v>
      </c>
      <c r="G843" s="19">
        <v>76.892585999999994</v>
      </c>
      <c r="H843" s="38">
        <f t="shared" si="41"/>
        <v>-2.3475988712133695E-3</v>
      </c>
      <c r="I843" s="30">
        <f t="shared" si="39"/>
        <v>2.3475988712133695E-3</v>
      </c>
      <c r="S843" s="38">
        <v>1685.7299800000001</v>
      </c>
      <c r="T843" s="30">
        <f t="shared" si="40"/>
        <v>-1.3641883113869047E-4</v>
      </c>
      <c r="U843" s="38"/>
      <c r="V843" s="38"/>
      <c r="W843" s="38"/>
      <c r="X843" s="38"/>
    </row>
    <row r="844" spans="1:24">
      <c r="A844" s="20">
        <v>42104</v>
      </c>
      <c r="B844" s="19">
        <v>80.860000999999997</v>
      </c>
      <c r="C844" s="19">
        <v>81</v>
      </c>
      <c r="D844" s="19">
        <v>80.550003000000004</v>
      </c>
      <c r="E844" s="19">
        <v>80.650002000000001</v>
      </c>
      <c r="F844" s="19">
        <v>5480300</v>
      </c>
      <c r="G844" s="19">
        <v>76.711868999999993</v>
      </c>
      <c r="H844" s="38">
        <f t="shared" si="41"/>
        <v>-2.3530187764576834E-3</v>
      </c>
      <c r="I844" s="30">
        <f t="shared" si="39"/>
        <v>2.3530187764576834E-3</v>
      </c>
      <c r="S844" s="38">
        <v>1685.959961</v>
      </c>
      <c r="T844" s="30">
        <f t="shared" si="40"/>
        <v>3.7374715485425335E-4</v>
      </c>
      <c r="U844" s="38"/>
      <c r="V844" s="38"/>
      <c r="W844" s="38"/>
      <c r="X844" s="38"/>
    </row>
    <row r="845" spans="1:24">
      <c r="A845" s="20">
        <v>42107</v>
      </c>
      <c r="B845" s="19">
        <v>80.400002000000001</v>
      </c>
      <c r="C845" s="19">
        <v>80.919998000000007</v>
      </c>
      <c r="D845" s="19">
        <v>80.269997000000004</v>
      </c>
      <c r="E845" s="19">
        <v>80.290001000000004</v>
      </c>
      <c r="F845" s="19">
        <v>4698100</v>
      </c>
      <c r="G845" s="19">
        <v>76.369446999999994</v>
      </c>
      <c r="H845" s="38">
        <f t="shared" si="41"/>
        <v>-4.4737343532004611E-3</v>
      </c>
      <c r="I845" s="30">
        <f t="shared" si="39"/>
        <v>4.4737343532004611E-3</v>
      </c>
      <c r="S845" s="38">
        <v>1685.329956</v>
      </c>
      <c r="T845" s="30">
        <f t="shared" si="40"/>
        <v>-3.7430339630484658E-3</v>
      </c>
      <c r="U845" s="38"/>
      <c r="V845" s="38"/>
      <c r="W845" s="38"/>
      <c r="X845" s="38"/>
    </row>
    <row r="846" spans="1:24">
      <c r="A846" s="20">
        <v>42108</v>
      </c>
      <c r="B846" s="19">
        <v>80.290001000000004</v>
      </c>
      <c r="C846" s="19">
        <v>80.419998000000007</v>
      </c>
      <c r="D846" s="19">
        <v>79.680000000000007</v>
      </c>
      <c r="E846" s="19">
        <v>80.150002000000001</v>
      </c>
      <c r="F846" s="19">
        <v>5531700</v>
      </c>
      <c r="G846" s="19">
        <v>76.236283999999998</v>
      </c>
      <c r="H846" s="38">
        <f t="shared" si="41"/>
        <v>-1.7451904712249453E-3</v>
      </c>
      <c r="I846" s="30">
        <f t="shared" si="39"/>
        <v>1.7451904712249453E-3</v>
      </c>
      <c r="S846" s="38">
        <v>1691.650024</v>
      </c>
      <c r="T846" s="30">
        <f t="shared" si="40"/>
        <v>8.2795119314081199E-4</v>
      </c>
      <c r="U846" s="38"/>
      <c r="V846" s="38"/>
      <c r="W846" s="38"/>
      <c r="X846" s="38"/>
    </row>
    <row r="847" spans="1:24">
      <c r="A847" s="20">
        <v>42109</v>
      </c>
      <c r="B847" s="19">
        <v>80.580001999999993</v>
      </c>
      <c r="C847" s="19">
        <v>80.980002999999996</v>
      </c>
      <c r="D847" s="19">
        <v>79.650002000000001</v>
      </c>
      <c r="E847" s="19">
        <v>79.739998</v>
      </c>
      <c r="F847" s="19">
        <v>6200400</v>
      </c>
      <c r="G847" s="19">
        <v>75.846300999999997</v>
      </c>
      <c r="H847" s="38">
        <f t="shared" si="41"/>
        <v>-5.1285800381179799E-3</v>
      </c>
      <c r="I847" s="30">
        <f t="shared" si="39"/>
        <v>5.1285800381179799E-3</v>
      </c>
      <c r="S847" s="38">
        <v>1690.25</v>
      </c>
      <c r="T847" s="30">
        <f t="shared" si="40"/>
        <v>2.5532102261524472E-3</v>
      </c>
      <c r="U847" s="38"/>
      <c r="V847" s="38"/>
      <c r="W847" s="38"/>
      <c r="X847" s="38"/>
    </row>
    <row r="848" spans="1:24">
      <c r="A848" s="20">
        <v>42110</v>
      </c>
      <c r="B848" s="19">
        <v>79.5</v>
      </c>
      <c r="C848" s="19">
        <v>79.889999000000003</v>
      </c>
      <c r="D848" s="19">
        <v>79.129997000000003</v>
      </c>
      <c r="E848" s="19">
        <v>79.239998</v>
      </c>
      <c r="F848" s="19">
        <v>8015100</v>
      </c>
      <c r="G848" s="19">
        <v>75.370716000000002</v>
      </c>
      <c r="H848" s="38">
        <f t="shared" si="41"/>
        <v>-6.2901196902508047E-3</v>
      </c>
      <c r="I848" s="30">
        <f t="shared" si="39"/>
        <v>6.2901196902508047E-3</v>
      </c>
      <c r="S848" s="38">
        <v>1685.9399410000001</v>
      </c>
      <c r="T848" s="30">
        <f t="shared" si="40"/>
        <v>-3.8185031784132798E-3</v>
      </c>
      <c r="U848" s="38"/>
      <c r="V848" s="38"/>
      <c r="W848" s="38"/>
      <c r="X848" s="38"/>
    </row>
    <row r="849" spans="1:24">
      <c r="A849" s="20">
        <v>42111</v>
      </c>
      <c r="B849" s="19">
        <v>78.940002000000007</v>
      </c>
      <c r="C849" s="19">
        <v>79.150002000000001</v>
      </c>
      <c r="D849" s="19">
        <v>77.550003000000004</v>
      </c>
      <c r="E849" s="19">
        <v>77.879997000000003</v>
      </c>
      <c r="F849" s="19">
        <v>11822800</v>
      </c>
      <c r="G849" s="19">
        <v>74.077123999999998</v>
      </c>
      <c r="H849" s="38">
        <f t="shared" si="41"/>
        <v>-1.7312050921110173E-2</v>
      </c>
      <c r="I849" s="30">
        <f t="shared" si="39"/>
        <v>1.7312050921110173E-2</v>
      </c>
      <c r="S849" s="38">
        <v>1692.3900149999999</v>
      </c>
      <c r="T849" s="30">
        <f t="shared" si="40"/>
        <v>-1.8536534855123367E-3</v>
      </c>
      <c r="U849" s="38"/>
      <c r="V849" s="38"/>
      <c r="W849" s="38"/>
      <c r="X849" s="38"/>
    </row>
    <row r="850" spans="1:24">
      <c r="A850" s="20">
        <v>42114</v>
      </c>
      <c r="B850" s="19">
        <v>78.389999000000003</v>
      </c>
      <c r="C850" s="19">
        <v>78.830001999999993</v>
      </c>
      <c r="D850" s="19">
        <v>78.019997000000004</v>
      </c>
      <c r="E850" s="19">
        <v>78.139999000000003</v>
      </c>
      <c r="F850" s="19">
        <v>8847600</v>
      </c>
      <c r="G850" s="19">
        <v>74.324430000000007</v>
      </c>
      <c r="H850" s="38">
        <f t="shared" si="41"/>
        <v>3.3329331434363307E-3</v>
      </c>
      <c r="I850" s="30">
        <f t="shared" si="39"/>
        <v>-3.3329331434363307E-3</v>
      </c>
      <c r="S850" s="38">
        <v>1695.530029</v>
      </c>
      <c r="T850" s="30">
        <f t="shared" si="40"/>
        <v>2.0309622611414751E-3</v>
      </c>
      <c r="U850" s="38"/>
      <c r="V850" s="38"/>
      <c r="W850" s="38"/>
      <c r="X850" s="38"/>
    </row>
    <row r="851" spans="1:24">
      <c r="A851" s="20">
        <v>42115</v>
      </c>
      <c r="B851" s="19">
        <v>78.610000999999997</v>
      </c>
      <c r="C851" s="19">
        <v>78.839995999999999</v>
      </c>
      <c r="D851" s="19">
        <v>77.910004000000001</v>
      </c>
      <c r="E851" s="19">
        <v>78.029999000000004</v>
      </c>
      <c r="F851" s="19">
        <v>6200200</v>
      </c>
      <c r="G851" s="19">
        <v>74.219801000000004</v>
      </c>
      <c r="H851" s="38">
        <f t="shared" si="41"/>
        <v>-1.4087254227070709E-3</v>
      </c>
      <c r="I851" s="30">
        <f t="shared" si="39"/>
        <v>1.4087254227070709E-3</v>
      </c>
      <c r="S851" s="38">
        <v>1692.089966</v>
      </c>
      <c r="T851" s="30">
        <f t="shared" si="40"/>
        <v>1.6087557552058895E-3</v>
      </c>
      <c r="U851" s="38"/>
      <c r="V851" s="38"/>
      <c r="W851" s="38"/>
      <c r="X851" s="38"/>
    </row>
    <row r="852" spans="1:24">
      <c r="A852" s="20">
        <v>42116</v>
      </c>
      <c r="B852" s="19">
        <v>77.730002999999996</v>
      </c>
      <c r="C852" s="19">
        <v>78.639999000000003</v>
      </c>
      <c r="D852" s="19">
        <v>77.550003000000004</v>
      </c>
      <c r="E852" s="19">
        <v>78.430000000000007</v>
      </c>
      <c r="F852" s="19">
        <v>7594700</v>
      </c>
      <c r="G852" s="19">
        <v>74.600269999999995</v>
      </c>
      <c r="H852" s="38">
        <f t="shared" si="41"/>
        <v>5.1131520952578296E-3</v>
      </c>
      <c r="I852" s="30">
        <f t="shared" si="39"/>
        <v>-5.1131520952578296E-3</v>
      </c>
      <c r="S852" s="38">
        <v>1689.369995</v>
      </c>
      <c r="T852" s="30">
        <f t="shared" si="40"/>
        <v>5.0203417495381028E-3</v>
      </c>
      <c r="U852" s="38"/>
      <c r="V852" s="38"/>
      <c r="W852" s="38"/>
      <c r="X852" s="38"/>
    </row>
    <row r="853" spans="1:24">
      <c r="A853" s="20">
        <v>42117</v>
      </c>
      <c r="B853" s="19">
        <v>78.379997000000003</v>
      </c>
      <c r="C853" s="19">
        <v>79.540001000000004</v>
      </c>
      <c r="D853" s="19">
        <v>78.199996999999996</v>
      </c>
      <c r="E853" s="19">
        <v>79.180000000000007</v>
      </c>
      <c r="F853" s="19">
        <v>7468900</v>
      </c>
      <c r="G853" s="19">
        <v>75.313648000000001</v>
      </c>
      <c r="H853" s="38">
        <f t="shared" si="41"/>
        <v>9.517240216211028E-3</v>
      </c>
      <c r="I853" s="30">
        <f t="shared" si="39"/>
        <v>-9.517240216211028E-3</v>
      </c>
      <c r="S853" s="38">
        <v>1680.910034</v>
      </c>
      <c r="T853" s="30">
        <f t="shared" si="40"/>
        <v>2.7702064016788992E-3</v>
      </c>
      <c r="U853" s="38"/>
      <c r="V853" s="38"/>
      <c r="W853" s="38"/>
      <c r="X853" s="38"/>
    </row>
    <row r="854" spans="1:24">
      <c r="A854" s="20">
        <v>42118</v>
      </c>
      <c r="B854" s="19">
        <v>79.379997000000003</v>
      </c>
      <c r="C854" s="19">
        <v>80.930000000000007</v>
      </c>
      <c r="D854" s="19">
        <v>79.239998</v>
      </c>
      <c r="E854" s="19">
        <v>79.839995999999999</v>
      </c>
      <c r="F854" s="19">
        <v>6867800</v>
      </c>
      <c r="G854" s="19">
        <v>75.941416000000004</v>
      </c>
      <c r="H854" s="38">
        <f t="shared" si="41"/>
        <v>8.3008342072010376E-3</v>
      </c>
      <c r="I854" s="30">
        <f t="shared" si="39"/>
        <v>-8.3008342072010376E-3</v>
      </c>
      <c r="S854" s="38">
        <v>1676.26001</v>
      </c>
      <c r="T854" s="30">
        <f t="shared" si="40"/>
        <v>-3.7156552778868628E-3</v>
      </c>
      <c r="U854" s="38"/>
      <c r="V854" s="38"/>
      <c r="W854" s="38"/>
      <c r="X854" s="38"/>
    </row>
    <row r="855" spans="1:24">
      <c r="A855" s="20">
        <v>42121</v>
      </c>
      <c r="B855" s="19">
        <v>79.769997000000004</v>
      </c>
      <c r="C855" s="19">
        <v>79.860000999999997</v>
      </c>
      <c r="D855" s="19">
        <v>79.290001000000004</v>
      </c>
      <c r="E855" s="19">
        <v>79.370002999999997</v>
      </c>
      <c r="F855" s="19">
        <v>6449800</v>
      </c>
      <c r="G855" s="19">
        <v>75.494371999999998</v>
      </c>
      <c r="H855" s="38">
        <f t="shared" si="41"/>
        <v>-5.9040904993760525E-3</v>
      </c>
      <c r="I855" s="30">
        <f t="shared" si="39"/>
        <v>5.9040904993760525E-3</v>
      </c>
      <c r="S855" s="38">
        <v>1682.5</v>
      </c>
      <c r="T855" s="30">
        <f t="shared" si="40"/>
        <v>1.373935393344048E-3</v>
      </c>
      <c r="U855" s="38"/>
      <c r="V855" s="38"/>
      <c r="W855" s="38"/>
      <c r="X855" s="38"/>
    </row>
    <row r="856" spans="1:24">
      <c r="A856" s="20">
        <v>42122</v>
      </c>
      <c r="B856" s="19">
        <v>79.459998999999996</v>
      </c>
      <c r="C856" s="19">
        <v>79.480002999999996</v>
      </c>
      <c r="D856" s="19">
        <v>78.769997000000004</v>
      </c>
      <c r="E856" s="19">
        <v>79.099997999999999</v>
      </c>
      <c r="F856" s="19">
        <v>4895900</v>
      </c>
      <c r="G856" s="19">
        <v>75.237551999999994</v>
      </c>
      <c r="H856" s="38">
        <f t="shared" si="41"/>
        <v>-3.4076424117916865E-3</v>
      </c>
      <c r="I856" s="30">
        <f t="shared" si="39"/>
        <v>3.4076424117916865E-3</v>
      </c>
      <c r="S856" s="38">
        <v>1680.1899410000001</v>
      </c>
      <c r="T856" s="30">
        <f t="shared" si="40"/>
        <v>3.0817296989934157E-3</v>
      </c>
      <c r="U856" s="38"/>
      <c r="V856" s="38"/>
      <c r="W856" s="38"/>
      <c r="X856" s="38"/>
    </row>
    <row r="857" spans="1:24">
      <c r="A857" s="20">
        <v>42123</v>
      </c>
      <c r="B857" s="19">
        <v>78.699996999999996</v>
      </c>
      <c r="C857" s="19">
        <v>78.790001000000004</v>
      </c>
      <c r="D857" s="19">
        <v>77.790001000000004</v>
      </c>
      <c r="E857" s="19">
        <v>77.879997000000003</v>
      </c>
      <c r="F857" s="19">
        <v>7108400</v>
      </c>
      <c r="G857" s="19">
        <v>74.077123999999998</v>
      </c>
      <c r="H857" s="38">
        <f t="shared" si="41"/>
        <v>-1.5543701328231303E-2</v>
      </c>
      <c r="I857" s="30">
        <f t="shared" si="39"/>
        <v>1.5543701328231303E-2</v>
      </c>
      <c r="S857" s="38">
        <v>1675.0200199999999</v>
      </c>
      <c r="T857" s="30">
        <f t="shared" si="40"/>
        <v>1.3463213116111398E-2</v>
      </c>
      <c r="U857" s="38"/>
      <c r="V857" s="38"/>
      <c r="W857" s="38"/>
      <c r="X857" s="38"/>
    </row>
    <row r="858" spans="1:24">
      <c r="A858" s="20">
        <v>42124</v>
      </c>
      <c r="B858" s="19">
        <v>77.830001999999993</v>
      </c>
      <c r="C858" s="19">
        <v>78.480002999999996</v>
      </c>
      <c r="D858" s="19">
        <v>77.589995999999999</v>
      </c>
      <c r="E858" s="19">
        <v>78.050003000000004</v>
      </c>
      <c r="F858" s="19">
        <v>8795900</v>
      </c>
      <c r="G858" s="19">
        <v>74.238827999999998</v>
      </c>
      <c r="H858" s="38">
        <f t="shared" si="41"/>
        <v>2.1805350252763448E-3</v>
      </c>
      <c r="I858" s="30">
        <f t="shared" si="39"/>
        <v>-2.1805350252763448E-3</v>
      </c>
      <c r="S858" s="38">
        <v>1652.619995</v>
      </c>
      <c r="T858" s="30">
        <f t="shared" si="40"/>
        <v>1.8157606866144437E-4</v>
      </c>
      <c r="U858" s="38"/>
      <c r="V858" s="38"/>
      <c r="W858" s="38"/>
      <c r="X858" s="38"/>
    </row>
    <row r="859" spans="1:24">
      <c r="A859" s="20">
        <v>42125</v>
      </c>
      <c r="B859" s="19">
        <v>78.199996999999996</v>
      </c>
      <c r="C859" s="19">
        <v>78.760002</v>
      </c>
      <c r="D859" s="19">
        <v>78.169998000000007</v>
      </c>
      <c r="E859" s="19">
        <v>78.599997999999999</v>
      </c>
      <c r="F859" s="19">
        <v>4999700</v>
      </c>
      <c r="G859" s="19">
        <v>74.761966999999999</v>
      </c>
      <c r="H859" s="38">
        <f t="shared" si="41"/>
        <v>7.0219913872568897E-3</v>
      </c>
      <c r="I859" s="30">
        <f t="shared" si="39"/>
        <v>-7.0219913872568897E-3</v>
      </c>
      <c r="S859" s="38">
        <v>1652.3199460000001</v>
      </c>
      <c r="T859" s="30">
        <f t="shared" si="40"/>
        <v>7.2036617218204386E-3</v>
      </c>
      <c r="U859" s="38"/>
      <c r="V859" s="38"/>
      <c r="W859" s="38"/>
      <c r="X859" s="38"/>
    </row>
    <row r="860" spans="1:24">
      <c r="A860" s="20">
        <v>42128</v>
      </c>
      <c r="B860" s="19">
        <v>78.980002999999996</v>
      </c>
      <c r="C860" s="19">
        <v>79.550003000000004</v>
      </c>
      <c r="D860" s="19">
        <v>78.459998999999996</v>
      </c>
      <c r="E860" s="19">
        <v>79.180000000000007</v>
      </c>
      <c r="F860" s="19">
        <v>6669200</v>
      </c>
      <c r="G860" s="19">
        <v>75.313648000000001</v>
      </c>
      <c r="H860" s="38">
        <f t="shared" si="41"/>
        <v>7.3520736196647715E-3</v>
      </c>
      <c r="I860" s="30">
        <f t="shared" si="39"/>
        <v>-7.3520736196647715E-3</v>
      </c>
      <c r="S860" s="38">
        <v>1640.459961</v>
      </c>
      <c r="T860" s="30">
        <f t="shared" si="40"/>
        <v>5.2378050365023488E-3</v>
      </c>
      <c r="U860" s="38"/>
      <c r="V860" s="38"/>
      <c r="W860" s="38"/>
      <c r="X860" s="38"/>
    </row>
    <row r="861" spans="1:24">
      <c r="A861" s="20">
        <v>42129</v>
      </c>
      <c r="B861" s="19">
        <v>79.010002</v>
      </c>
      <c r="C861" s="19">
        <v>79.010002</v>
      </c>
      <c r="D861" s="19">
        <v>78.059997999999993</v>
      </c>
      <c r="E861" s="19">
        <v>78.129997000000003</v>
      </c>
      <c r="F861" s="19">
        <v>5855400</v>
      </c>
      <c r="G861" s="19">
        <v>74.314915999999997</v>
      </c>
      <c r="H861" s="38">
        <f t="shared" si="41"/>
        <v>-1.3349681445728392E-2</v>
      </c>
      <c r="I861" s="30">
        <f t="shared" si="39"/>
        <v>1.3349681445728392E-2</v>
      </c>
      <c r="S861" s="38">
        <v>1631.8900149999999</v>
      </c>
      <c r="T861" s="30">
        <f t="shared" si="40"/>
        <v>1.0150046029892097E-2</v>
      </c>
      <c r="U861" s="38"/>
      <c r="V861" s="38"/>
      <c r="W861" s="38"/>
      <c r="X861" s="38"/>
    </row>
    <row r="862" spans="1:24">
      <c r="A862" s="20">
        <v>42130</v>
      </c>
      <c r="B862" s="19">
        <v>77.919998000000007</v>
      </c>
      <c r="C862" s="19">
        <v>78.120002999999997</v>
      </c>
      <c r="D862" s="19">
        <v>77.169998000000007</v>
      </c>
      <c r="E862" s="19">
        <v>77.650002000000001</v>
      </c>
      <c r="F862" s="19">
        <v>5480100</v>
      </c>
      <c r="G862" s="19">
        <v>74.324493000000004</v>
      </c>
      <c r="H862" s="38">
        <f t="shared" si="41"/>
        <v>1.2886219176589048E-4</v>
      </c>
      <c r="I862" s="30">
        <f t="shared" si="39"/>
        <v>-1.2886219176589048E-4</v>
      </c>
      <c r="S862" s="38">
        <v>1615.410034</v>
      </c>
      <c r="T862" s="30">
        <f t="shared" si="40"/>
        <v>8.2370781722355968E-4</v>
      </c>
      <c r="U862" s="38"/>
      <c r="V862" s="38"/>
      <c r="W862" s="38"/>
      <c r="X862" s="38"/>
    </row>
    <row r="863" spans="1:24">
      <c r="A863" s="20">
        <v>42131</v>
      </c>
      <c r="B863" s="19">
        <v>77.730002999999996</v>
      </c>
      <c r="C863" s="19">
        <v>78.339995999999999</v>
      </c>
      <c r="D863" s="19">
        <v>77.300003000000004</v>
      </c>
      <c r="E863" s="19">
        <v>78.029999000000004</v>
      </c>
      <c r="F863" s="19">
        <v>5538100</v>
      </c>
      <c r="G863" s="19">
        <v>74.688216999999995</v>
      </c>
      <c r="H863" s="38">
        <f t="shared" si="41"/>
        <v>4.8817946113872881E-3</v>
      </c>
      <c r="I863" s="30">
        <f t="shared" si="39"/>
        <v>-4.8817946113872881E-3</v>
      </c>
      <c r="S863" s="38">
        <v>1614.079956</v>
      </c>
      <c r="T863" s="30">
        <f t="shared" si="40"/>
        <v>-5.4505676263308595E-4</v>
      </c>
      <c r="U863" s="38"/>
      <c r="V863" s="38"/>
      <c r="W863" s="38"/>
      <c r="X863" s="38"/>
    </row>
    <row r="864" spans="1:24">
      <c r="A864" s="20">
        <v>42132</v>
      </c>
      <c r="B864" s="19">
        <v>78.599997999999999</v>
      </c>
      <c r="C864" s="19">
        <v>79.25</v>
      </c>
      <c r="D864" s="19">
        <v>78.400002000000001</v>
      </c>
      <c r="E864" s="19">
        <v>78.529999000000004</v>
      </c>
      <c r="F864" s="19">
        <v>5347400</v>
      </c>
      <c r="G864" s="19">
        <v>75.166803000000002</v>
      </c>
      <c r="H864" s="38">
        <f t="shared" si="41"/>
        <v>6.3873419404568707E-3</v>
      </c>
      <c r="I864" s="30">
        <f t="shared" si="39"/>
        <v>-6.3873419404568707E-3</v>
      </c>
      <c r="S864" s="38">
        <v>1614.959961</v>
      </c>
      <c r="T864" s="30">
        <f t="shared" si="40"/>
        <v>5.3891998329119659E-3</v>
      </c>
      <c r="U864" s="38"/>
      <c r="V864" s="38"/>
      <c r="W864" s="38"/>
      <c r="X864" s="38"/>
    </row>
    <row r="865" spans="1:24">
      <c r="A865" s="20">
        <v>42135</v>
      </c>
      <c r="B865" s="19">
        <v>78.319999999999993</v>
      </c>
      <c r="C865" s="19">
        <v>78.610000999999997</v>
      </c>
      <c r="D865" s="19">
        <v>78.029999000000004</v>
      </c>
      <c r="E865" s="19">
        <v>78.099997999999999</v>
      </c>
      <c r="F865" s="19">
        <v>3744900</v>
      </c>
      <c r="G865" s="19">
        <v>74.755217999999999</v>
      </c>
      <c r="H865" s="38">
        <f t="shared" si="41"/>
        <v>-5.4906681656710825E-3</v>
      </c>
      <c r="I865" s="30">
        <f t="shared" si="39"/>
        <v>5.4906681656710825E-3</v>
      </c>
      <c r="S865" s="38">
        <v>1606.280029</v>
      </c>
      <c r="T865" s="30">
        <f t="shared" si="40"/>
        <v>-4.2987890587464486E-3</v>
      </c>
      <c r="U865" s="38"/>
      <c r="V865" s="38"/>
      <c r="W865" s="38"/>
      <c r="X865" s="38"/>
    </row>
    <row r="866" spans="1:24">
      <c r="A866" s="20">
        <v>42136</v>
      </c>
      <c r="B866" s="19">
        <v>78.019997000000004</v>
      </c>
      <c r="C866" s="19">
        <v>79.480002999999996</v>
      </c>
      <c r="D866" s="19">
        <v>77.870002999999997</v>
      </c>
      <c r="E866" s="19">
        <v>78.959998999999996</v>
      </c>
      <c r="F866" s="19">
        <v>8449000</v>
      </c>
      <c r="G866" s="19">
        <v>75.578388000000004</v>
      </c>
      <c r="H866" s="38">
        <f t="shared" si="41"/>
        <v>1.095135344559863E-2</v>
      </c>
      <c r="I866" s="30">
        <f t="shared" si="39"/>
        <v>-1.095135344559863E-2</v>
      </c>
      <c r="S866" s="38">
        <v>1613.1999510000001</v>
      </c>
      <c r="T866" s="30">
        <f t="shared" si="40"/>
        <v>6.180691047567341E-3</v>
      </c>
      <c r="U866" s="38"/>
      <c r="V866" s="38"/>
      <c r="W866" s="38"/>
      <c r="X866" s="38"/>
    </row>
    <row r="867" spans="1:24">
      <c r="A867" s="20">
        <v>42137</v>
      </c>
      <c r="B867" s="19">
        <v>79.180000000000007</v>
      </c>
      <c r="C867" s="19">
        <v>79.430000000000007</v>
      </c>
      <c r="D867" s="19">
        <v>77.980002999999996</v>
      </c>
      <c r="E867" s="19">
        <v>78.160004000000001</v>
      </c>
      <c r="F867" s="19">
        <v>8421200</v>
      </c>
      <c r="G867" s="19">
        <v>74.812653999999995</v>
      </c>
      <c r="H867" s="38">
        <f t="shared" si="41"/>
        <v>-1.0183327504529235E-2</v>
      </c>
      <c r="I867" s="30">
        <f t="shared" si="39"/>
        <v>1.0183327504529235E-2</v>
      </c>
      <c r="S867" s="38">
        <v>1603.26001</v>
      </c>
      <c r="T867" s="30">
        <f t="shared" si="40"/>
        <v>9.5447899993218819E-3</v>
      </c>
      <c r="U867" s="38"/>
      <c r="V867" s="38"/>
      <c r="W867" s="38"/>
      <c r="X867" s="38"/>
    </row>
    <row r="868" spans="1:24">
      <c r="A868" s="20">
        <v>42138</v>
      </c>
      <c r="B868" s="19">
        <v>78.370002999999997</v>
      </c>
      <c r="C868" s="19">
        <v>78.769997000000004</v>
      </c>
      <c r="D868" s="19">
        <v>78.019997000000004</v>
      </c>
      <c r="E868" s="19">
        <v>78.720000999999996</v>
      </c>
      <c r="F868" s="19">
        <v>6170200</v>
      </c>
      <c r="G868" s="19">
        <v>75.348668000000004</v>
      </c>
      <c r="H868" s="38">
        <f t="shared" si="41"/>
        <v>7.1392056156734298E-3</v>
      </c>
      <c r="I868" s="30">
        <f t="shared" si="39"/>
        <v>-7.1392056156734298E-3</v>
      </c>
      <c r="S868" s="38">
        <v>1588.030029</v>
      </c>
      <c r="T868" s="30">
        <f t="shared" si="40"/>
        <v>9.4524562581309868E-3</v>
      </c>
      <c r="U868" s="38"/>
      <c r="V868" s="38"/>
      <c r="W868" s="38"/>
      <c r="X868" s="38"/>
    </row>
    <row r="869" spans="1:24">
      <c r="A869" s="20">
        <v>42139</v>
      </c>
      <c r="B869" s="19">
        <v>78.709998999999996</v>
      </c>
      <c r="C869" s="19">
        <v>79.25</v>
      </c>
      <c r="D869" s="19">
        <v>78.569999999999993</v>
      </c>
      <c r="E869" s="19">
        <v>79.239998</v>
      </c>
      <c r="F869" s="19">
        <v>6617200</v>
      </c>
      <c r="G869" s="19">
        <v>75.846395000000001</v>
      </c>
      <c r="H869" s="38">
        <f t="shared" si="41"/>
        <v>6.5839292379498236E-3</v>
      </c>
      <c r="I869" s="30">
        <f t="shared" si="39"/>
        <v>-6.5839292379498236E-3</v>
      </c>
      <c r="S869" s="38">
        <v>1573.089966</v>
      </c>
      <c r="T869" s="30">
        <f t="shared" si="40"/>
        <v>-1.2219369026923953E-2</v>
      </c>
      <c r="U869" s="38"/>
      <c r="V869" s="38"/>
      <c r="W869" s="38"/>
      <c r="X869" s="38"/>
    </row>
    <row r="870" spans="1:24">
      <c r="A870" s="20">
        <v>42142</v>
      </c>
      <c r="B870" s="19">
        <v>79.370002999999997</v>
      </c>
      <c r="C870" s="19">
        <v>79.940002000000007</v>
      </c>
      <c r="D870" s="19">
        <v>79.160004000000001</v>
      </c>
      <c r="E870" s="19">
        <v>79.919998000000007</v>
      </c>
      <c r="F870" s="19">
        <v>8300300</v>
      </c>
      <c r="G870" s="19">
        <v>76.497273000000007</v>
      </c>
      <c r="H870" s="38">
        <f t="shared" si="41"/>
        <v>8.5449164890665768E-3</v>
      </c>
      <c r="I870" s="30">
        <f t="shared" si="39"/>
        <v>-8.5449164890665768E-3</v>
      </c>
      <c r="S870" s="38">
        <v>1592.4300539999999</v>
      </c>
      <c r="T870" s="30">
        <f t="shared" si="40"/>
        <v>2.666219490842604E-3</v>
      </c>
      <c r="U870" s="38"/>
      <c r="V870" s="38"/>
      <c r="W870" s="38"/>
      <c r="X870" s="38"/>
    </row>
    <row r="871" spans="1:24">
      <c r="A871" s="20">
        <v>42143</v>
      </c>
      <c r="B871" s="19">
        <v>78.180000000000007</v>
      </c>
      <c r="C871" s="19">
        <v>78.360000999999997</v>
      </c>
      <c r="D871" s="19">
        <v>76.230002999999996</v>
      </c>
      <c r="E871" s="19">
        <v>76.430000000000007</v>
      </c>
      <c r="F871" s="19">
        <v>22458600</v>
      </c>
      <c r="G871" s="19">
        <v>73.156740999999997</v>
      </c>
      <c r="H871" s="38">
        <f t="shared" si="41"/>
        <v>-4.4650816807951105E-2</v>
      </c>
      <c r="I871" s="30">
        <f t="shared" si="39"/>
        <v>4.4650816807951105E-2</v>
      </c>
      <c r="S871" s="38">
        <v>1588.1899410000001</v>
      </c>
      <c r="T871" s="30">
        <f t="shared" si="40"/>
        <v>-2.5328424825547896E-2</v>
      </c>
      <c r="U871" s="38"/>
      <c r="V871" s="38"/>
      <c r="W871" s="38"/>
      <c r="X871" s="38"/>
    </row>
    <row r="872" spans="1:24">
      <c r="A872" s="20">
        <v>42144</v>
      </c>
      <c r="B872" s="19">
        <v>76.480002999999996</v>
      </c>
      <c r="C872" s="19">
        <v>76.5</v>
      </c>
      <c r="D872" s="19">
        <v>75.830001999999993</v>
      </c>
      <c r="E872" s="19">
        <v>75.900002000000001</v>
      </c>
      <c r="F872" s="19">
        <v>10541900</v>
      </c>
      <c r="G872" s="19">
        <v>72.649439999999998</v>
      </c>
      <c r="H872" s="38">
        <f t="shared" si="41"/>
        <v>-6.9585945337123211E-3</v>
      </c>
      <c r="I872" s="30">
        <f t="shared" si="39"/>
        <v>6.9585945337123211E-3</v>
      </c>
      <c r="S872" s="38">
        <v>1628.9300539999999</v>
      </c>
      <c r="T872" s="30">
        <f t="shared" si="40"/>
        <v>-1.3948301396968838E-2</v>
      </c>
      <c r="U872" s="38"/>
      <c r="V872" s="38"/>
      <c r="W872" s="38"/>
      <c r="X872" s="38"/>
    </row>
    <row r="873" spans="1:24">
      <c r="A873" s="20">
        <v>42145</v>
      </c>
      <c r="B873" s="19">
        <v>75.800003000000004</v>
      </c>
      <c r="C873" s="19">
        <v>76.419998000000007</v>
      </c>
      <c r="D873" s="19">
        <v>75.559997999999993</v>
      </c>
      <c r="E873" s="19">
        <v>76.110000999999997</v>
      </c>
      <c r="F873" s="19">
        <v>6756200</v>
      </c>
      <c r="G873" s="19">
        <v>72.850446000000005</v>
      </c>
      <c r="H873" s="38">
        <f t="shared" si="41"/>
        <v>2.7629729946817951E-3</v>
      </c>
      <c r="I873" s="30">
        <f t="shared" si="39"/>
        <v>-2.7629729946817951E-3</v>
      </c>
      <c r="S873" s="38">
        <v>1651.8100589999999</v>
      </c>
      <c r="T873" s="30">
        <f t="shared" si="40"/>
        <v>7.760963712857687E-3</v>
      </c>
      <c r="U873" s="38"/>
      <c r="V873" s="38"/>
      <c r="W873" s="38"/>
      <c r="X873" s="38"/>
    </row>
    <row r="874" spans="1:24">
      <c r="A874" s="20">
        <v>42146</v>
      </c>
      <c r="B874" s="19">
        <v>76.199996999999996</v>
      </c>
      <c r="C874" s="19">
        <v>76.379997000000003</v>
      </c>
      <c r="D874" s="19">
        <v>75.860000999999997</v>
      </c>
      <c r="E874" s="19">
        <v>75.860000999999997</v>
      </c>
      <c r="F874" s="19">
        <v>6815000</v>
      </c>
      <c r="G874" s="19">
        <v>72.611153000000002</v>
      </c>
      <c r="H874" s="38">
        <f t="shared" si="41"/>
        <v>-3.2901221697731304E-3</v>
      </c>
      <c r="I874" s="30">
        <f t="shared" si="39"/>
        <v>3.2901221697731304E-3</v>
      </c>
      <c r="S874" s="38">
        <v>1639.040039</v>
      </c>
      <c r="T874" s="30">
        <f t="shared" si="40"/>
        <v>7.5388758127373761E-3</v>
      </c>
      <c r="U874" s="38"/>
      <c r="V874" s="38"/>
      <c r="W874" s="38"/>
      <c r="X874" s="38"/>
    </row>
    <row r="875" spans="1:24">
      <c r="A875" s="20">
        <v>42150</v>
      </c>
      <c r="B875" s="19">
        <v>75.769997000000004</v>
      </c>
      <c r="C875" s="19">
        <v>75.830001999999993</v>
      </c>
      <c r="D875" s="19">
        <v>74.819999999999993</v>
      </c>
      <c r="E875" s="19">
        <v>74.900002000000001</v>
      </c>
      <c r="F875" s="19">
        <v>10573600</v>
      </c>
      <c r="G875" s="19">
        <v>71.692267000000001</v>
      </c>
      <c r="H875" s="38">
        <f t="shared" si="41"/>
        <v>-1.2735642994213573E-2</v>
      </c>
      <c r="I875" s="30">
        <f t="shared" si="39"/>
        <v>1.2735642994213573E-2</v>
      </c>
      <c r="S875" s="38">
        <v>1626.7299800000001</v>
      </c>
      <c r="T875" s="30">
        <f t="shared" si="40"/>
        <v>-5.902401135768549E-3</v>
      </c>
      <c r="U875" s="38"/>
      <c r="V875" s="38"/>
      <c r="W875" s="38"/>
      <c r="X875" s="38"/>
    </row>
    <row r="876" spans="1:24">
      <c r="A876" s="20">
        <v>42151</v>
      </c>
      <c r="B876" s="19">
        <v>75.010002</v>
      </c>
      <c r="C876" s="19">
        <v>75.510002</v>
      </c>
      <c r="D876" s="19">
        <v>75</v>
      </c>
      <c r="E876" s="19">
        <v>75.190002000000007</v>
      </c>
      <c r="F876" s="19">
        <v>6987100</v>
      </c>
      <c r="G876" s="19">
        <v>71.969847999999999</v>
      </c>
      <c r="H876" s="38">
        <f t="shared" si="41"/>
        <v>3.8643638990483987E-3</v>
      </c>
      <c r="I876" s="30">
        <f t="shared" si="39"/>
        <v>-3.8643638990483987E-3</v>
      </c>
      <c r="S876" s="38">
        <v>1636.3599850000001</v>
      </c>
      <c r="T876" s="30">
        <f t="shared" si="40"/>
        <v>1.4676068591821044E-2</v>
      </c>
      <c r="U876" s="38"/>
      <c r="V876" s="38"/>
      <c r="W876" s="38"/>
      <c r="X876" s="38"/>
    </row>
    <row r="877" spans="1:24">
      <c r="A877" s="20">
        <v>42152</v>
      </c>
      <c r="B877" s="19">
        <v>75.069999999999993</v>
      </c>
      <c r="C877" s="19">
        <v>75.160004000000001</v>
      </c>
      <c r="D877" s="19">
        <v>74.650002000000001</v>
      </c>
      <c r="E877" s="19">
        <v>74.839995999999999</v>
      </c>
      <c r="F877" s="19">
        <v>5025500</v>
      </c>
      <c r="G877" s="19">
        <v>71.634832000000003</v>
      </c>
      <c r="H877" s="38">
        <f t="shared" si="41"/>
        <v>-4.6658174060970996E-3</v>
      </c>
      <c r="I877" s="30">
        <f t="shared" si="39"/>
        <v>4.6658174060970996E-3</v>
      </c>
      <c r="S877" s="38">
        <v>1612.5200199999999</v>
      </c>
      <c r="T877" s="30">
        <f t="shared" si="40"/>
        <v>-8.404776689422239E-3</v>
      </c>
      <c r="U877" s="38"/>
      <c r="V877" s="38"/>
      <c r="W877" s="38"/>
      <c r="X877" s="38"/>
    </row>
    <row r="878" spans="1:24">
      <c r="A878" s="20">
        <v>42153</v>
      </c>
      <c r="B878" s="19">
        <v>74.819999999999993</v>
      </c>
      <c r="C878" s="19">
        <v>74.879997000000003</v>
      </c>
      <c r="D878" s="19">
        <v>74.150002000000001</v>
      </c>
      <c r="E878" s="19">
        <v>74.269997000000004</v>
      </c>
      <c r="F878" s="19">
        <v>6375100</v>
      </c>
      <c r="G878" s="19">
        <v>71.089243999999994</v>
      </c>
      <c r="H878" s="38">
        <f t="shared" si="41"/>
        <v>-7.6453906425217391E-3</v>
      </c>
      <c r="I878" s="30">
        <f t="shared" si="39"/>
        <v>7.6453906425217391E-3</v>
      </c>
      <c r="S878" s="38">
        <v>1626.130005</v>
      </c>
      <c r="T878" s="30">
        <f t="shared" si="40"/>
        <v>-1.0205264360045457E-2</v>
      </c>
      <c r="U878" s="38"/>
      <c r="V878" s="38"/>
      <c r="W878" s="38"/>
      <c r="X878" s="38"/>
    </row>
    <row r="879" spans="1:24">
      <c r="A879" s="20">
        <v>42156</v>
      </c>
      <c r="B879" s="19">
        <v>74.690002000000007</v>
      </c>
      <c r="C879" s="19">
        <v>75.080001999999993</v>
      </c>
      <c r="D879" s="19">
        <v>74.410004000000001</v>
      </c>
      <c r="E879" s="19">
        <v>74.730002999999996</v>
      </c>
      <c r="F879" s="19">
        <v>5646000</v>
      </c>
      <c r="G879" s="19">
        <v>71.52955</v>
      </c>
      <c r="H879" s="38">
        <f t="shared" si="41"/>
        <v>6.1746055560620225E-3</v>
      </c>
      <c r="I879" s="30">
        <f t="shared" si="39"/>
        <v>-6.1746055560620225E-3</v>
      </c>
      <c r="S879" s="38">
        <v>1642.8100589999999</v>
      </c>
      <c r="T879" s="30">
        <f t="shared" si="40"/>
        <v>-3.4687342765627843E-4</v>
      </c>
      <c r="U879" s="38"/>
      <c r="V879" s="38"/>
      <c r="W879" s="38"/>
      <c r="X879" s="38"/>
    </row>
    <row r="880" spans="1:24">
      <c r="A880" s="20">
        <v>42157</v>
      </c>
      <c r="B880" s="19">
        <v>74.540001000000004</v>
      </c>
      <c r="C880" s="19">
        <v>75</v>
      </c>
      <c r="D880" s="19">
        <v>74.419998000000007</v>
      </c>
      <c r="E880" s="19">
        <v>74.529999000000004</v>
      </c>
      <c r="F880" s="19">
        <v>5797800</v>
      </c>
      <c r="G880" s="19">
        <v>71.338110999999998</v>
      </c>
      <c r="H880" s="38">
        <f t="shared" si="41"/>
        <v>-2.6799502873972219E-3</v>
      </c>
      <c r="I880" s="30">
        <f t="shared" si="39"/>
        <v>2.6799502873972219E-3</v>
      </c>
      <c r="S880" s="38">
        <v>1643.380005</v>
      </c>
      <c r="T880" s="30">
        <f t="shared" si="40"/>
        <v>1.2749914347878475E-2</v>
      </c>
      <c r="U880" s="38"/>
      <c r="V880" s="38"/>
      <c r="W880" s="38"/>
      <c r="X880" s="38"/>
    </row>
    <row r="881" spans="1:24">
      <c r="A881" s="20">
        <v>42158</v>
      </c>
      <c r="B881" s="19">
        <v>74.699996999999996</v>
      </c>
      <c r="C881" s="19">
        <v>75.199996999999996</v>
      </c>
      <c r="D881" s="19">
        <v>74.470000999999996</v>
      </c>
      <c r="E881" s="19">
        <v>74.889999000000003</v>
      </c>
      <c r="F881" s="19">
        <v>6068500</v>
      </c>
      <c r="G881" s="19">
        <v>71.682693999999998</v>
      </c>
      <c r="H881" s="38">
        <f t="shared" si="41"/>
        <v>4.8186509193612241E-3</v>
      </c>
      <c r="I881" s="30">
        <f t="shared" si="39"/>
        <v>-4.8186509193612241E-3</v>
      </c>
      <c r="S881" s="38">
        <v>1622.5600589999999</v>
      </c>
      <c r="T881" s="30">
        <f t="shared" si="40"/>
        <v>8.4544546519640211E-3</v>
      </c>
      <c r="U881" s="38"/>
      <c r="V881" s="38"/>
      <c r="W881" s="38"/>
      <c r="X881" s="38"/>
    </row>
    <row r="882" spans="1:24">
      <c r="A882" s="20">
        <v>42159</v>
      </c>
      <c r="B882" s="19">
        <v>74.459998999999996</v>
      </c>
      <c r="C882" s="19">
        <v>74.980002999999996</v>
      </c>
      <c r="D882" s="19">
        <v>73.949996999999996</v>
      </c>
      <c r="E882" s="19">
        <v>74.150002000000001</v>
      </c>
      <c r="F882" s="19">
        <v>8982800</v>
      </c>
      <c r="G882" s="19">
        <v>70.974386999999993</v>
      </c>
      <c r="H882" s="38">
        <f t="shared" si="41"/>
        <v>-9.930286188004454E-3</v>
      </c>
      <c r="I882" s="30">
        <f t="shared" si="39"/>
        <v>9.930286188004454E-3</v>
      </c>
      <c r="S882" s="38">
        <v>1608.900024</v>
      </c>
      <c r="T882" s="30">
        <f t="shared" si="40"/>
        <v>-1.3875554873113023E-2</v>
      </c>
      <c r="U882" s="38"/>
      <c r="V882" s="38"/>
      <c r="W882" s="38"/>
      <c r="X882" s="38"/>
    </row>
    <row r="883" spans="1:24">
      <c r="A883" s="20">
        <v>42160</v>
      </c>
      <c r="B883" s="19">
        <v>74.169998000000007</v>
      </c>
      <c r="C883" s="19">
        <v>74.269997000000004</v>
      </c>
      <c r="D883" s="19">
        <v>72.980002999999996</v>
      </c>
      <c r="E883" s="19">
        <v>73.059997999999993</v>
      </c>
      <c r="F883" s="19">
        <v>10635100</v>
      </c>
      <c r="G883" s="19">
        <v>69.931065000000004</v>
      </c>
      <c r="H883" s="38">
        <f t="shared" si="41"/>
        <v>-1.4809094362740772E-2</v>
      </c>
      <c r="I883" s="30">
        <f t="shared" si="39"/>
        <v>1.4809094362740772E-2</v>
      </c>
      <c r="S883" s="38">
        <v>1631.380005</v>
      </c>
      <c r="T883" s="30">
        <f t="shared" si="40"/>
        <v>-5.5260479671095713E-3</v>
      </c>
      <c r="U883" s="38"/>
      <c r="V883" s="38"/>
      <c r="W883" s="38"/>
      <c r="X883" s="38"/>
    </row>
    <row r="884" spans="1:24">
      <c r="A884" s="20">
        <v>42163</v>
      </c>
      <c r="B884" s="19">
        <v>73.430000000000007</v>
      </c>
      <c r="C884" s="19">
        <v>73.489998</v>
      </c>
      <c r="D884" s="19">
        <v>72.599997999999999</v>
      </c>
      <c r="E884" s="19">
        <v>72.610000999999997</v>
      </c>
      <c r="F884" s="19">
        <v>9593000</v>
      </c>
      <c r="G884" s="19">
        <v>69.500339999999994</v>
      </c>
      <c r="H884" s="38">
        <f t="shared" si="41"/>
        <v>-6.1783264699260551E-3</v>
      </c>
      <c r="I884" s="30">
        <f t="shared" si="39"/>
        <v>6.1783264699260551E-3</v>
      </c>
      <c r="S884" s="38">
        <v>1640.420044</v>
      </c>
      <c r="T884" s="30">
        <f t="shared" si="40"/>
        <v>5.9184400368024036E-3</v>
      </c>
      <c r="U884" s="38"/>
      <c r="V884" s="38"/>
      <c r="W884" s="38"/>
      <c r="X884" s="38"/>
    </row>
    <row r="885" spans="1:24">
      <c r="A885" s="20">
        <v>42164</v>
      </c>
      <c r="B885" s="19">
        <v>72.699996999999996</v>
      </c>
      <c r="C885" s="19">
        <v>72.849997999999999</v>
      </c>
      <c r="D885" s="19">
        <v>72.360000999999997</v>
      </c>
      <c r="E885" s="19">
        <v>72.470000999999996</v>
      </c>
      <c r="F885" s="19">
        <v>8335600</v>
      </c>
      <c r="G885" s="19">
        <v>69.366336000000004</v>
      </c>
      <c r="H885" s="38">
        <f t="shared" si="41"/>
        <v>-1.9299668639655009E-3</v>
      </c>
      <c r="I885" s="30">
        <f t="shared" si="39"/>
        <v>1.9299668639655009E-3</v>
      </c>
      <c r="S885" s="38">
        <v>1630.73999</v>
      </c>
      <c r="T885" s="30">
        <f t="shared" si="40"/>
        <v>-1.4410576956968865E-2</v>
      </c>
      <c r="U885" s="38"/>
      <c r="V885" s="38"/>
      <c r="W885" s="38"/>
      <c r="X885" s="38"/>
    </row>
    <row r="886" spans="1:24">
      <c r="A886" s="20">
        <v>42165</v>
      </c>
      <c r="B886" s="19">
        <v>72.709998999999996</v>
      </c>
      <c r="C886" s="19">
        <v>73.330001999999993</v>
      </c>
      <c r="D886" s="19">
        <v>72.339995999999999</v>
      </c>
      <c r="E886" s="19">
        <v>72.930000000000007</v>
      </c>
      <c r="F886" s="19">
        <v>11215800</v>
      </c>
      <c r="G886" s="19">
        <v>69.806635</v>
      </c>
      <c r="H886" s="38">
        <f t="shared" si="41"/>
        <v>6.3273847761120229E-3</v>
      </c>
      <c r="I886" s="30">
        <f t="shared" si="39"/>
        <v>-6.3273847761120229E-3</v>
      </c>
      <c r="S886" s="38">
        <v>1654.410034</v>
      </c>
      <c r="T886" s="30">
        <f t="shared" si="40"/>
        <v>3.6636252189823312E-3</v>
      </c>
      <c r="U886" s="38"/>
      <c r="V886" s="38"/>
      <c r="W886" s="38"/>
      <c r="X886" s="38"/>
    </row>
    <row r="887" spans="1:24">
      <c r="A887" s="20">
        <v>42166</v>
      </c>
      <c r="B887" s="19">
        <v>73.230002999999996</v>
      </c>
      <c r="C887" s="19">
        <v>73.669998000000007</v>
      </c>
      <c r="D887" s="19">
        <v>72.839995999999999</v>
      </c>
      <c r="E887" s="19">
        <v>72.940002000000007</v>
      </c>
      <c r="F887" s="19">
        <v>7420000</v>
      </c>
      <c r="G887" s="19">
        <v>69.816209000000001</v>
      </c>
      <c r="H887" s="38">
        <f t="shared" si="41"/>
        <v>1.37140882404694E-4</v>
      </c>
      <c r="I887" s="30">
        <f t="shared" si="39"/>
        <v>-1.37140882404694E-4</v>
      </c>
      <c r="S887" s="38">
        <v>1648.3599850000001</v>
      </c>
      <c r="T887" s="30">
        <f t="shared" si="40"/>
        <v>-7.0729367011660594E-3</v>
      </c>
      <c r="U887" s="38"/>
      <c r="V887" s="38"/>
      <c r="W887" s="38"/>
      <c r="X887" s="38"/>
    </row>
    <row r="888" spans="1:24">
      <c r="A888" s="20">
        <v>42167</v>
      </c>
      <c r="B888" s="19">
        <v>72.739998</v>
      </c>
      <c r="C888" s="19">
        <v>72.900002000000001</v>
      </c>
      <c r="D888" s="19">
        <v>72.400002000000001</v>
      </c>
      <c r="E888" s="19">
        <v>72.430000000000007</v>
      </c>
      <c r="F888" s="19">
        <v>7246600</v>
      </c>
      <c r="G888" s="19">
        <v>69.328048999999993</v>
      </c>
      <c r="H888" s="38">
        <f t="shared" si="41"/>
        <v>-7.0166316572211826E-3</v>
      </c>
      <c r="I888" s="30">
        <f t="shared" si="39"/>
        <v>7.0166316572211826E-3</v>
      </c>
      <c r="S888" s="38">
        <v>1660.0600589999999</v>
      </c>
      <c r="T888" s="30">
        <f t="shared" si="40"/>
        <v>6.3209621028721763E-3</v>
      </c>
      <c r="U888" s="38"/>
      <c r="V888" s="38"/>
      <c r="W888" s="38"/>
      <c r="X888" s="38"/>
    </row>
    <row r="889" spans="1:24">
      <c r="A889" s="20">
        <v>42170</v>
      </c>
      <c r="B889" s="19">
        <v>72.199996999999996</v>
      </c>
      <c r="C889" s="19">
        <v>72.400002000000001</v>
      </c>
      <c r="D889" s="19">
        <v>71.699996999999996</v>
      </c>
      <c r="E889" s="19">
        <v>71.930000000000007</v>
      </c>
      <c r="F889" s="19">
        <v>7566800</v>
      </c>
      <c r="G889" s="19">
        <v>68.849462000000003</v>
      </c>
      <c r="H889" s="38">
        <f t="shared" si="41"/>
        <v>-6.9271607269056502E-3</v>
      </c>
      <c r="I889" s="30">
        <f t="shared" si="39"/>
        <v>6.9271607269056502E-3</v>
      </c>
      <c r="S889" s="38">
        <v>1649.599976</v>
      </c>
      <c r="T889" s="30">
        <f t="shared" si="40"/>
        <v>-5.515173899826066E-4</v>
      </c>
      <c r="U889" s="38"/>
      <c r="V889" s="38"/>
      <c r="W889" s="38"/>
      <c r="X889" s="38"/>
    </row>
    <row r="890" spans="1:24">
      <c r="A890" s="20">
        <v>42171</v>
      </c>
      <c r="B890" s="19">
        <v>72.220000999999996</v>
      </c>
      <c r="C890" s="19">
        <v>72.580001999999993</v>
      </c>
      <c r="D890" s="19">
        <v>71.720000999999996</v>
      </c>
      <c r="E890" s="19">
        <v>72.349997999999999</v>
      </c>
      <c r="F890" s="19">
        <v>6215600</v>
      </c>
      <c r="G890" s="19">
        <v>69.251473000000004</v>
      </c>
      <c r="H890" s="38">
        <f t="shared" si="41"/>
        <v>5.8220045438159675E-3</v>
      </c>
      <c r="I890" s="30">
        <f t="shared" si="39"/>
        <v>-5.8220045438159675E-3</v>
      </c>
      <c r="S890" s="38">
        <v>1650.51001</v>
      </c>
      <c r="T890" s="30">
        <f t="shared" si="40"/>
        <v>-2.9281152127404509E-3</v>
      </c>
      <c r="U890" s="38"/>
      <c r="V890" s="38"/>
      <c r="W890" s="38"/>
      <c r="X890" s="38"/>
    </row>
    <row r="891" spans="1:24">
      <c r="A891" s="20">
        <v>42172</v>
      </c>
      <c r="B891" s="19">
        <v>72.629997000000003</v>
      </c>
      <c r="C891" s="19">
        <v>72.900002000000001</v>
      </c>
      <c r="D891" s="19">
        <v>72.339995999999999</v>
      </c>
      <c r="E891" s="19">
        <v>72.730002999999996</v>
      </c>
      <c r="F891" s="19">
        <v>5703900</v>
      </c>
      <c r="G891" s="19">
        <v>69.615202999999994</v>
      </c>
      <c r="H891" s="38">
        <f t="shared" si="41"/>
        <v>5.238561795855883E-3</v>
      </c>
      <c r="I891" s="30">
        <f t="shared" si="39"/>
        <v>-5.238561795855883E-3</v>
      </c>
      <c r="S891" s="38">
        <v>1655.349976</v>
      </c>
      <c r="T891" s="30">
        <f t="shared" si="40"/>
        <v>-8.3080739079911762E-3</v>
      </c>
      <c r="U891" s="38"/>
      <c r="V891" s="38"/>
      <c r="W891" s="38"/>
      <c r="X891" s="38"/>
    </row>
    <row r="892" spans="1:24">
      <c r="A892" s="20">
        <v>42173</v>
      </c>
      <c r="B892" s="19">
        <v>72.739998</v>
      </c>
      <c r="C892" s="19">
        <v>73.480002999999996</v>
      </c>
      <c r="D892" s="19">
        <v>72.739998</v>
      </c>
      <c r="E892" s="19">
        <v>72.980002999999996</v>
      </c>
      <c r="F892" s="19">
        <v>8376600</v>
      </c>
      <c r="G892" s="19">
        <v>69.854496999999995</v>
      </c>
      <c r="H892" s="38">
        <f t="shared" si="41"/>
        <v>3.4314870514420143E-3</v>
      </c>
      <c r="I892" s="30">
        <f t="shared" si="39"/>
        <v>-3.4314870514420143E-3</v>
      </c>
      <c r="S892" s="38">
        <v>1669.160034</v>
      </c>
      <c r="T892" s="30">
        <f t="shared" si="40"/>
        <v>1.7209046128593664E-3</v>
      </c>
      <c r="U892" s="38"/>
      <c r="V892" s="38"/>
      <c r="W892" s="38"/>
      <c r="X892" s="38"/>
    </row>
    <row r="893" spans="1:24">
      <c r="A893" s="20">
        <v>42174</v>
      </c>
      <c r="B893" s="19">
        <v>72.800003000000004</v>
      </c>
      <c r="C893" s="19">
        <v>73.220000999999996</v>
      </c>
      <c r="D893" s="19">
        <v>72.699996999999996</v>
      </c>
      <c r="E893" s="19">
        <v>72.739998</v>
      </c>
      <c r="F893" s="19">
        <v>14550700</v>
      </c>
      <c r="G893" s="19">
        <v>69.624769999999998</v>
      </c>
      <c r="H893" s="38">
        <f t="shared" si="41"/>
        <v>-3.2940696157885839E-3</v>
      </c>
      <c r="I893" s="30">
        <f t="shared" si="39"/>
        <v>3.2940696157885839E-3</v>
      </c>
      <c r="S893" s="38">
        <v>1666.290039</v>
      </c>
      <c r="T893" s="30">
        <f t="shared" si="40"/>
        <v>-7.078686202549049E-4</v>
      </c>
      <c r="U893" s="38"/>
      <c r="V893" s="38"/>
      <c r="W893" s="38"/>
      <c r="X893" s="38"/>
    </row>
    <row r="894" spans="1:24">
      <c r="A894" s="20">
        <v>42177</v>
      </c>
      <c r="B894" s="19">
        <v>72.980002999999996</v>
      </c>
      <c r="C894" s="19">
        <v>73.190002000000007</v>
      </c>
      <c r="D894" s="19">
        <v>72.690002000000007</v>
      </c>
      <c r="E894" s="19">
        <v>72.790001000000004</v>
      </c>
      <c r="F894" s="19">
        <v>6489500</v>
      </c>
      <c r="G894" s="19">
        <v>69.672630999999996</v>
      </c>
      <c r="H894" s="38">
        <f t="shared" si="41"/>
        <v>6.8717724149620245E-4</v>
      </c>
      <c r="I894" s="30">
        <f t="shared" si="39"/>
        <v>-6.8717724149620245E-4</v>
      </c>
      <c r="S894" s="38">
        <v>1667.469971</v>
      </c>
      <c r="T894" s="30">
        <f t="shared" si="40"/>
        <v>1.0247411984728727E-2</v>
      </c>
      <c r="U894" s="38"/>
      <c r="V894" s="38"/>
      <c r="W894" s="38"/>
      <c r="X894" s="38"/>
    </row>
    <row r="895" spans="1:24">
      <c r="A895" s="20">
        <v>42178</v>
      </c>
      <c r="B895" s="19">
        <v>72.889999000000003</v>
      </c>
      <c r="C895" s="19">
        <v>72.940002000000007</v>
      </c>
      <c r="D895" s="19">
        <v>72.339995999999999</v>
      </c>
      <c r="E895" s="19">
        <v>72.569999999999993</v>
      </c>
      <c r="F895" s="19">
        <v>7876300</v>
      </c>
      <c r="G895" s="19">
        <v>69.462052</v>
      </c>
      <c r="H895" s="38">
        <f t="shared" si="41"/>
        <v>-3.0269830102394786E-3</v>
      </c>
      <c r="I895" s="30">
        <f t="shared" si="39"/>
        <v>3.0269830102394786E-3</v>
      </c>
      <c r="S895" s="38">
        <v>1650.469971</v>
      </c>
      <c r="T895" s="30">
        <f t="shared" si="40"/>
        <v>-5.022331626565857E-3</v>
      </c>
      <c r="U895" s="38"/>
      <c r="V895" s="38"/>
      <c r="W895" s="38"/>
      <c r="X895" s="38"/>
    </row>
    <row r="896" spans="1:24">
      <c r="A896" s="20">
        <v>42179</v>
      </c>
      <c r="B896" s="19">
        <v>72.559997999999993</v>
      </c>
      <c r="C896" s="19">
        <v>72.650002000000001</v>
      </c>
      <c r="D896" s="19">
        <v>72.139999000000003</v>
      </c>
      <c r="E896" s="19">
        <v>72.379997000000003</v>
      </c>
      <c r="F896" s="19">
        <v>7338400</v>
      </c>
      <c r="G896" s="19">
        <v>69.280186999999998</v>
      </c>
      <c r="H896" s="38">
        <f t="shared" si="41"/>
        <v>-2.6216256198945461E-3</v>
      </c>
      <c r="I896" s="30">
        <f t="shared" si="39"/>
        <v>2.6216256198945461E-3</v>
      </c>
      <c r="S896" s="38">
        <v>1658.780029</v>
      </c>
      <c r="T896" s="30">
        <f t="shared" si="40"/>
        <v>5.1011032023599856E-3</v>
      </c>
      <c r="U896" s="38"/>
      <c r="V896" s="38"/>
      <c r="W896" s="38"/>
      <c r="X896" s="38"/>
    </row>
    <row r="897" spans="1:24">
      <c r="A897" s="20">
        <v>42180</v>
      </c>
      <c r="B897" s="19">
        <v>72.449996999999996</v>
      </c>
      <c r="C897" s="19">
        <v>72.629997000000003</v>
      </c>
      <c r="D897" s="19">
        <v>71.830001999999993</v>
      </c>
      <c r="E897" s="19">
        <v>71.860000999999997</v>
      </c>
      <c r="F897" s="19">
        <v>5293200</v>
      </c>
      <c r="G897" s="19">
        <v>68.78246</v>
      </c>
      <c r="H897" s="38">
        <f t="shared" si="41"/>
        <v>-7.2101928665904589E-3</v>
      </c>
      <c r="I897" s="30">
        <f t="shared" si="39"/>
        <v>7.2101928665904589E-3</v>
      </c>
      <c r="S897" s="38">
        <v>1650.339966</v>
      </c>
      <c r="T897" s="30">
        <f t="shared" si="40"/>
        <v>1.0091066791116456E-2</v>
      </c>
      <c r="U897" s="38"/>
      <c r="V897" s="38"/>
      <c r="W897" s="38"/>
      <c r="X897" s="38"/>
    </row>
    <row r="898" spans="1:24">
      <c r="A898" s="20">
        <v>42181</v>
      </c>
      <c r="B898" s="19">
        <v>71.959998999999996</v>
      </c>
      <c r="C898" s="19">
        <v>72.459998999999996</v>
      </c>
      <c r="D898" s="19">
        <v>71.870002999999997</v>
      </c>
      <c r="E898" s="19">
        <v>72.120002999999997</v>
      </c>
      <c r="F898" s="19">
        <v>6897800</v>
      </c>
      <c r="G898" s="19">
        <v>69.031327000000005</v>
      </c>
      <c r="H898" s="38">
        <f t="shared" si="41"/>
        <v>3.6116454809855835E-3</v>
      </c>
      <c r="I898" s="30">
        <f t="shared" si="39"/>
        <v>-3.6116454809855835E-3</v>
      </c>
      <c r="S898" s="38">
        <v>1633.7700199999999</v>
      </c>
      <c r="T898" s="30">
        <f t="shared" si="40"/>
        <v>4.2888840988592561E-5</v>
      </c>
      <c r="U898" s="38"/>
      <c r="V898" s="38"/>
      <c r="W898" s="38"/>
      <c r="X898" s="38"/>
    </row>
    <row r="899" spans="1:24">
      <c r="A899" s="20">
        <v>42184</v>
      </c>
      <c r="B899" s="19">
        <v>71.800003000000004</v>
      </c>
      <c r="C899" s="19">
        <v>72</v>
      </c>
      <c r="D899" s="19">
        <v>71.410004000000001</v>
      </c>
      <c r="E899" s="19">
        <v>71.419998000000007</v>
      </c>
      <c r="F899" s="19">
        <v>8187800</v>
      </c>
      <c r="G899" s="19">
        <v>68.361301999999995</v>
      </c>
      <c r="H899" s="38">
        <f t="shared" si="41"/>
        <v>-9.7535117647417711E-3</v>
      </c>
      <c r="I899" s="30">
        <f t="shared" ref="I899:I962" si="42">-H899</f>
        <v>9.7535117647417711E-3</v>
      </c>
      <c r="S899" s="38">
        <v>1633.6999510000001</v>
      </c>
      <c r="T899" s="30">
        <f t="shared" ref="T899:T962" si="43">LN(S899/S900)</f>
        <v>4.3123436327596621E-3</v>
      </c>
      <c r="U899" s="38"/>
      <c r="V899" s="38"/>
      <c r="W899" s="38"/>
      <c r="X899" s="38"/>
    </row>
    <row r="900" spans="1:24">
      <c r="A900" s="20">
        <v>42185</v>
      </c>
      <c r="B900" s="19">
        <v>71.809997999999993</v>
      </c>
      <c r="C900" s="19">
        <v>71.809997999999993</v>
      </c>
      <c r="D900" s="19">
        <v>70.779999000000004</v>
      </c>
      <c r="E900" s="19">
        <v>70.930000000000007</v>
      </c>
      <c r="F900" s="19">
        <v>11102600</v>
      </c>
      <c r="G900" s="19">
        <v>67.892289000000005</v>
      </c>
      <c r="H900" s="38">
        <f t="shared" ref="H900:H963" si="44">LN(G900/G899)</f>
        <v>-6.8844402409134406E-3</v>
      </c>
      <c r="I900" s="30">
        <f t="shared" si="42"/>
        <v>6.8844402409134406E-3</v>
      </c>
      <c r="S900" s="38">
        <v>1626.670044</v>
      </c>
      <c r="T900" s="30">
        <f t="shared" si="43"/>
        <v>-3.6939177463315705E-3</v>
      </c>
      <c r="U900" s="38"/>
      <c r="V900" s="38"/>
      <c r="W900" s="38"/>
      <c r="X900" s="38"/>
    </row>
    <row r="901" spans="1:24">
      <c r="A901" s="20">
        <v>42186</v>
      </c>
      <c r="B901" s="19">
        <v>71.599997999999999</v>
      </c>
      <c r="C901" s="19">
        <v>71.949996999999996</v>
      </c>
      <c r="D901" s="19">
        <v>70.360000999999997</v>
      </c>
      <c r="E901" s="19">
        <v>71.879997000000003</v>
      </c>
      <c r="F901" s="19">
        <v>10773900</v>
      </c>
      <c r="G901" s="19">
        <v>68.801599999999993</v>
      </c>
      <c r="H901" s="38">
        <f t="shared" si="44"/>
        <v>1.3304536431876455E-2</v>
      </c>
      <c r="I901" s="30">
        <f t="shared" si="42"/>
        <v>-1.3304536431876455E-2</v>
      </c>
      <c r="S901" s="38">
        <v>1632.6899410000001</v>
      </c>
      <c r="T901" s="30">
        <f t="shared" si="43"/>
        <v>4.1305385794354298E-3</v>
      </c>
      <c r="U901" s="38"/>
      <c r="V901" s="38"/>
      <c r="W901" s="38"/>
      <c r="X901" s="38"/>
    </row>
    <row r="902" spans="1:24">
      <c r="A902" s="20">
        <v>42187</v>
      </c>
      <c r="B902" s="19">
        <v>72.019997000000004</v>
      </c>
      <c r="C902" s="19">
        <v>72.559997999999993</v>
      </c>
      <c r="D902" s="19">
        <v>71.660004000000001</v>
      </c>
      <c r="E902" s="19">
        <v>71.860000999999997</v>
      </c>
      <c r="F902" s="19">
        <v>6586100</v>
      </c>
      <c r="G902" s="19">
        <v>68.78246</v>
      </c>
      <c r="H902" s="38">
        <f t="shared" si="44"/>
        <v>-2.7822990720678074E-4</v>
      </c>
      <c r="I902" s="30">
        <f t="shared" si="42"/>
        <v>2.7822990720678074E-4</v>
      </c>
      <c r="S902" s="38">
        <v>1625.959961</v>
      </c>
      <c r="T902" s="30">
        <f t="shared" si="43"/>
        <v>5.2166391982765761E-3</v>
      </c>
      <c r="U902" s="38"/>
      <c r="V902" s="38"/>
      <c r="W902" s="38"/>
      <c r="X902" s="38"/>
    </row>
    <row r="903" spans="1:24">
      <c r="A903" s="20">
        <v>42191</v>
      </c>
      <c r="B903" s="19">
        <v>71.379997000000003</v>
      </c>
      <c r="C903" s="19">
        <v>72.690002000000007</v>
      </c>
      <c r="D903" s="19">
        <v>71.379997000000003</v>
      </c>
      <c r="E903" s="19">
        <v>72.529999000000004</v>
      </c>
      <c r="F903" s="19">
        <v>10536500</v>
      </c>
      <c r="G903" s="19">
        <v>69.423764000000006</v>
      </c>
      <c r="H903" s="38">
        <f t="shared" si="44"/>
        <v>9.2804590738011158E-3</v>
      </c>
      <c r="I903" s="30">
        <f t="shared" si="42"/>
        <v>-9.2804590738011158E-3</v>
      </c>
      <c r="S903" s="38">
        <v>1617.5</v>
      </c>
      <c r="T903" s="30">
        <f t="shared" si="43"/>
        <v>1.9059610946097118E-3</v>
      </c>
      <c r="U903" s="38"/>
      <c r="V903" s="38"/>
      <c r="W903" s="38"/>
      <c r="X903" s="38"/>
    </row>
    <row r="904" spans="1:24">
      <c r="A904" s="20">
        <v>42192</v>
      </c>
      <c r="B904" s="19">
        <v>72.660004000000001</v>
      </c>
      <c r="C904" s="19">
        <v>73.860000999999997</v>
      </c>
      <c r="D904" s="19">
        <v>72</v>
      </c>
      <c r="E904" s="19">
        <v>73.790001000000004</v>
      </c>
      <c r="F904" s="19">
        <v>12421300</v>
      </c>
      <c r="G904" s="19">
        <v>70.629805000000005</v>
      </c>
      <c r="H904" s="38">
        <f t="shared" si="44"/>
        <v>1.7222992901099091E-2</v>
      </c>
      <c r="I904" s="30">
        <f t="shared" si="42"/>
        <v>-1.7222992901099091E-2</v>
      </c>
      <c r="S904" s="38">
        <v>1614.420044</v>
      </c>
      <c r="T904" s="30">
        <f t="shared" si="43"/>
        <v>1.0479563869570564E-2</v>
      </c>
      <c r="U904" s="38"/>
      <c r="V904" s="38"/>
      <c r="W904" s="38"/>
      <c r="X904" s="38"/>
    </row>
    <row r="905" spans="1:24">
      <c r="A905" s="20">
        <v>42193</v>
      </c>
      <c r="B905" s="19">
        <v>73.300003000000004</v>
      </c>
      <c r="C905" s="19">
        <v>73.589995999999999</v>
      </c>
      <c r="D905" s="19">
        <v>72.900002000000001</v>
      </c>
      <c r="E905" s="19">
        <v>73.059997999999993</v>
      </c>
      <c r="F905" s="19">
        <v>7791000</v>
      </c>
      <c r="G905" s="19">
        <v>69.931065000000004</v>
      </c>
      <c r="H905" s="38">
        <f t="shared" si="44"/>
        <v>-9.9422514354953317E-3</v>
      </c>
      <c r="I905" s="30">
        <f t="shared" si="42"/>
        <v>9.9422514354953317E-3</v>
      </c>
      <c r="S905" s="38">
        <v>1597.589966</v>
      </c>
      <c r="T905" s="30">
        <f t="shared" si="43"/>
        <v>9.3640040313908279E-3</v>
      </c>
      <c r="U905" s="38"/>
      <c r="V905" s="38"/>
      <c r="W905" s="38"/>
      <c r="X905" s="38"/>
    </row>
    <row r="906" spans="1:24">
      <c r="A906" s="20">
        <v>42194</v>
      </c>
      <c r="B906" s="19">
        <v>73.669998000000007</v>
      </c>
      <c r="C906" s="19">
        <v>73.730002999999996</v>
      </c>
      <c r="D906" s="19">
        <v>72.709998999999996</v>
      </c>
      <c r="E906" s="19">
        <v>72.779999000000004</v>
      </c>
      <c r="F906" s="19">
        <v>8670500</v>
      </c>
      <c r="G906" s="19">
        <v>69.663058000000007</v>
      </c>
      <c r="H906" s="38">
        <f t="shared" si="44"/>
        <v>-3.8398082030146733E-3</v>
      </c>
      <c r="I906" s="30">
        <f t="shared" si="42"/>
        <v>3.8398082030146733E-3</v>
      </c>
      <c r="S906" s="38">
        <v>1582.6999510000001</v>
      </c>
      <c r="T906" s="30">
        <f t="shared" si="43"/>
        <v>-9.3514725772215965E-3</v>
      </c>
      <c r="U906" s="38"/>
      <c r="V906" s="38"/>
      <c r="W906" s="38"/>
      <c r="X906" s="38"/>
    </row>
    <row r="907" spans="1:24">
      <c r="A907" s="20">
        <v>42195</v>
      </c>
      <c r="B907" s="19">
        <v>73.080001999999993</v>
      </c>
      <c r="C907" s="19">
        <v>73.550003000000004</v>
      </c>
      <c r="D907" s="19">
        <v>73.080001999999993</v>
      </c>
      <c r="E907" s="19">
        <v>73.120002999999997</v>
      </c>
      <c r="F907" s="19">
        <v>5579300</v>
      </c>
      <c r="G907" s="19">
        <v>69.988500000000002</v>
      </c>
      <c r="H907" s="38">
        <f t="shared" si="44"/>
        <v>4.6607799266746826E-3</v>
      </c>
      <c r="I907" s="30">
        <f t="shared" si="42"/>
        <v>-4.6607799266746826E-3</v>
      </c>
      <c r="S907" s="38">
        <v>1597.5699460000001</v>
      </c>
      <c r="T907" s="30">
        <f t="shared" si="43"/>
        <v>2.4818174582509093E-3</v>
      </c>
      <c r="U907" s="38"/>
      <c r="V907" s="38"/>
      <c r="W907" s="38"/>
      <c r="X907" s="38"/>
    </row>
    <row r="908" spans="1:24">
      <c r="A908" s="20">
        <v>42198</v>
      </c>
      <c r="B908" s="19">
        <v>73.510002</v>
      </c>
      <c r="C908" s="19">
        <v>74.110000999999997</v>
      </c>
      <c r="D908" s="19">
        <v>73.510002</v>
      </c>
      <c r="E908" s="19">
        <v>73.879997000000003</v>
      </c>
      <c r="F908" s="19">
        <v>6084500</v>
      </c>
      <c r="G908" s="19">
        <v>70.715947</v>
      </c>
      <c r="H908" s="38">
        <f t="shared" si="44"/>
        <v>1.0340163328018223E-2</v>
      </c>
      <c r="I908" s="30">
        <f t="shared" si="42"/>
        <v>-1.0340163328018223E-2</v>
      </c>
      <c r="S908" s="38">
        <v>1593.6099850000001</v>
      </c>
      <c r="T908" s="30">
        <f t="shared" si="43"/>
        <v>7.1603152969284267E-3</v>
      </c>
      <c r="U908" s="38"/>
      <c r="V908" s="38"/>
      <c r="W908" s="38"/>
      <c r="X908" s="38"/>
    </row>
    <row r="909" spans="1:24">
      <c r="A909" s="20">
        <v>42199</v>
      </c>
      <c r="B909" s="19">
        <v>73.980002999999996</v>
      </c>
      <c r="C909" s="19">
        <v>74.089995999999999</v>
      </c>
      <c r="D909" s="19">
        <v>73.480002999999996</v>
      </c>
      <c r="E909" s="19">
        <v>73.790001000000004</v>
      </c>
      <c r="F909" s="19">
        <v>5518200</v>
      </c>
      <c r="G909" s="19">
        <v>70.629805000000005</v>
      </c>
      <c r="H909" s="38">
        <f t="shared" si="44"/>
        <v>-1.2188836161829968E-3</v>
      </c>
      <c r="I909" s="30">
        <f t="shared" si="42"/>
        <v>1.2188836161829968E-3</v>
      </c>
      <c r="S909" s="38">
        <v>1582.23999</v>
      </c>
      <c r="T909" s="30">
        <f t="shared" si="43"/>
        <v>-1.8438118362902767E-3</v>
      </c>
      <c r="U909" s="38"/>
      <c r="V909" s="38"/>
      <c r="W909" s="38"/>
      <c r="X909" s="38"/>
    </row>
    <row r="910" spans="1:24">
      <c r="A910" s="20">
        <v>42200</v>
      </c>
      <c r="B910" s="19">
        <v>73.589995999999999</v>
      </c>
      <c r="C910" s="19">
        <v>73.900002000000001</v>
      </c>
      <c r="D910" s="19">
        <v>73.190002000000007</v>
      </c>
      <c r="E910" s="19">
        <v>73.650002000000001</v>
      </c>
      <c r="F910" s="19">
        <v>4566700</v>
      </c>
      <c r="G910" s="19">
        <v>70.495801</v>
      </c>
      <c r="H910" s="38">
        <f t="shared" si="44"/>
        <v>-1.8990747897815758E-3</v>
      </c>
      <c r="I910" s="30">
        <f t="shared" si="42"/>
        <v>1.8990747897815758E-3</v>
      </c>
      <c r="S910" s="38">
        <v>1585.160034</v>
      </c>
      <c r="T910" s="30">
        <f t="shared" si="43"/>
        <v>4.026614491222491E-3</v>
      </c>
      <c r="U910" s="38"/>
      <c r="V910" s="38"/>
      <c r="W910" s="38"/>
      <c r="X910" s="38"/>
    </row>
    <row r="911" spans="1:24">
      <c r="A911" s="20">
        <v>42201</v>
      </c>
      <c r="B911" s="19">
        <v>73.970000999999996</v>
      </c>
      <c r="C911" s="19">
        <v>74.139999000000003</v>
      </c>
      <c r="D911" s="19">
        <v>73.760002</v>
      </c>
      <c r="E911" s="19">
        <v>73.830001999999993</v>
      </c>
      <c r="F911" s="19">
        <v>5231700</v>
      </c>
      <c r="G911" s="19">
        <v>70.668092000000001</v>
      </c>
      <c r="H911" s="38">
        <f t="shared" si="44"/>
        <v>2.4410078510646738E-3</v>
      </c>
      <c r="I911" s="30">
        <f t="shared" si="42"/>
        <v>-2.4410078510646738E-3</v>
      </c>
      <c r="S911" s="38">
        <v>1578.790039</v>
      </c>
      <c r="T911" s="30">
        <f t="shared" si="43"/>
        <v>6.3403185262587251E-6</v>
      </c>
      <c r="U911" s="38"/>
      <c r="V911" s="38"/>
      <c r="W911" s="38"/>
      <c r="X911" s="38"/>
    </row>
    <row r="912" spans="1:24">
      <c r="A912" s="20">
        <v>42202</v>
      </c>
      <c r="B912" s="19">
        <v>73.739998</v>
      </c>
      <c r="C912" s="19">
        <v>74.069999999999993</v>
      </c>
      <c r="D912" s="19">
        <v>73.309997999999993</v>
      </c>
      <c r="E912" s="19">
        <v>73.389999000000003</v>
      </c>
      <c r="F912" s="19">
        <v>5680600</v>
      </c>
      <c r="G912" s="19">
        <v>70.246933999999996</v>
      </c>
      <c r="H912" s="38">
        <f t="shared" si="44"/>
        <v>-5.9774924785070752E-3</v>
      </c>
      <c r="I912" s="30">
        <f t="shared" si="42"/>
        <v>5.9774924785070752E-3</v>
      </c>
      <c r="S912" s="38">
        <v>1578.780029</v>
      </c>
      <c r="T912" s="30">
        <f t="shared" si="43"/>
        <v>1.0365312617511991E-2</v>
      </c>
      <c r="U912" s="38"/>
      <c r="V912" s="38"/>
      <c r="W912" s="38"/>
      <c r="X912" s="38"/>
    </row>
    <row r="913" spans="1:24">
      <c r="A913" s="20">
        <v>42205</v>
      </c>
      <c r="B913" s="19">
        <v>73.349997999999999</v>
      </c>
      <c r="C913" s="19">
        <v>73.440002000000007</v>
      </c>
      <c r="D913" s="19">
        <v>73.059997999999993</v>
      </c>
      <c r="E913" s="19">
        <v>73.099997999999999</v>
      </c>
      <c r="F913" s="19">
        <v>5085600</v>
      </c>
      <c r="G913" s="19">
        <v>69.969352999999998</v>
      </c>
      <c r="H913" s="38">
        <f t="shared" si="44"/>
        <v>-3.9593312383209966E-3</v>
      </c>
      <c r="I913" s="30">
        <f t="shared" si="42"/>
        <v>3.9593312383209966E-3</v>
      </c>
      <c r="S913" s="38">
        <v>1562.5</v>
      </c>
      <c r="T913" s="30">
        <f t="shared" si="43"/>
        <v>4.6507982154273889E-3</v>
      </c>
      <c r="U913" s="38"/>
      <c r="V913" s="38"/>
      <c r="W913" s="38"/>
      <c r="X913" s="38"/>
    </row>
    <row r="914" spans="1:24">
      <c r="A914" s="20">
        <v>42206</v>
      </c>
      <c r="B914" s="19">
        <v>73.099997999999999</v>
      </c>
      <c r="C914" s="19">
        <v>73.290001000000004</v>
      </c>
      <c r="D914" s="19">
        <v>72.529999000000004</v>
      </c>
      <c r="E914" s="19">
        <v>72.739998</v>
      </c>
      <c r="F914" s="19">
        <v>6441100</v>
      </c>
      <c r="G914" s="19">
        <v>69.624769999999998</v>
      </c>
      <c r="H914" s="38">
        <f t="shared" si="44"/>
        <v>-4.9369370641267644E-3</v>
      </c>
      <c r="I914" s="30">
        <f t="shared" si="42"/>
        <v>4.9369370641267644E-3</v>
      </c>
      <c r="S914" s="38">
        <v>1555.25</v>
      </c>
      <c r="T914" s="30">
        <f t="shared" si="43"/>
        <v>8.808989279103601E-3</v>
      </c>
      <c r="U914" s="38"/>
      <c r="V914" s="38"/>
      <c r="W914" s="38"/>
      <c r="X914" s="38"/>
    </row>
    <row r="915" spans="1:24">
      <c r="A915" s="20">
        <v>42207</v>
      </c>
      <c r="B915" s="19">
        <v>72.779999000000004</v>
      </c>
      <c r="C915" s="19">
        <v>73.819999999999993</v>
      </c>
      <c r="D915" s="19">
        <v>72.779999000000004</v>
      </c>
      <c r="E915" s="19">
        <v>73.160004000000001</v>
      </c>
      <c r="F915" s="19">
        <v>6961600</v>
      </c>
      <c r="G915" s="19">
        <v>70.026787999999996</v>
      </c>
      <c r="H915" s="38">
        <f t="shared" si="44"/>
        <v>5.7574597272817543E-3</v>
      </c>
      <c r="I915" s="30">
        <f t="shared" si="42"/>
        <v>-5.7574597272817543E-3</v>
      </c>
      <c r="S915" s="38">
        <v>1541.6099850000001</v>
      </c>
      <c r="T915" s="30">
        <f t="shared" si="43"/>
        <v>-6.7235563486069934E-3</v>
      </c>
      <c r="U915" s="38"/>
      <c r="V915" s="38"/>
      <c r="W915" s="38"/>
      <c r="X915" s="38"/>
    </row>
    <row r="916" spans="1:24">
      <c r="A916" s="20">
        <v>42208</v>
      </c>
      <c r="B916" s="19">
        <v>73.069999999999993</v>
      </c>
      <c r="C916" s="19">
        <v>73.220000999999996</v>
      </c>
      <c r="D916" s="19">
        <v>72.419998000000007</v>
      </c>
      <c r="E916" s="19">
        <v>72.510002</v>
      </c>
      <c r="F916" s="19">
        <v>4252900</v>
      </c>
      <c r="G916" s="19">
        <v>69.404623999999998</v>
      </c>
      <c r="H916" s="38">
        <f t="shared" si="44"/>
        <v>-8.9243610228715697E-3</v>
      </c>
      <c r="I916" s="30">
        <f t="shared" si="42"/>
        <v>8.9243610228715697E-3</v>
      </c>
      <c r="S916" s="38">
        <v>1552.01001</v>
      </c>
      <c r="T916" s="30">
        <f t="shared" si="43"/>
        <v>-1.4431313351388831E-2</v>
      </c>
      <c r="U916" s="38"/>
      <c r="V916" s="38"/>
      <c r="W916" s="38"/>
      <c r="X916" s="38"/>
    </row>
    <row r="917" spans="1:24">
      <c r="A917" s="20">
        <v>42209</v>
      </c>
      <c r="B917" s="19">
        <v>72.529999000000004</v>
      </c>
      <c r="C917" s="19">
        <v>72.559997999999993</v>
      </c>
      <c r="D917" s="19">
        <v>71.5</v>
      </c>
      <c r="E917" s="19">
        <v>71.580001999999993</v>
      </c>
      <c r="F917" s="19">
        <v>5951100</v>
      </c>
      <c r="G917" s="19">
        <v>68.514453000000003</v>
      </c>
      <c r="H917" s="38">
        <f t="shared" si="44"/>
        <v>-1.2908777822190801E-2</v>
      </c>
      <c r="I917" s="30">
        <f t="shared" si="42"/>
        <v>1.2908777822190801E-2</v>
      </c>
      <c r="S917" s="38">
        <v>1574.5699460000001</v>
      </c>
      <c r="T917" s="30">
        <f t="shared" si="43"/>
        <v>1.4205840870952304E-2</v>
      </c>
      <c r="U917" s="38"/>
      <c r="V917" s="38"/>
      <c r="W917" s="38"/>
      <c r="X917" s="38"/>
    </row>
    <row r="918" spans="1:24">
      <c r="A918" s="20">
        <v>42212</v>
      </c>
      <c r="B918" s="19">
        <v>71.379997000000003</v>
      </c>
      <c r="C918" s="19">
        <v>71.650002000000001</v>
      </c>
      <c r="D918" s="19">
        <v>71.010002</v>
      </c>
      <c r="E918" s="19">
        <v>71.379997000000003</v>
      </c>
      <c r="F918" s="19">
        <v>6197600</v>
      </c>
      <c r="G918" s="19">
        <v>68.323014000000001</v>
      </c>
      <c r="H918" s="38">
        <f t="shared" si="44"/>
        <v>-2.79805128078603E-3</v>
      </c>
      <c r="I918" s="30">
        <f t="shared" si="42"/>
        <v>2.79805128078603E-3</v>
      </c>
      <c r="S918" s="38">
        <v>1552.3599850000001</v>
      </c>
      <c r="T918" s="30">
        <f t="shared" si="43"/>
        <v>-2.3234125037439071E-2</v>
      </c>
      <c r="U918" s="38"/>
      <c r="V918" s="38"/>
      <c r="W918" s="38"/>
      <c r="X918" s="38"/>
    </row>
    <row r="919" spans="1:24">
      <c r="A919" s="20">
        <v>42213</v>
      </c>
      <c r="B919" s="19">
        <v>71.529999000000004</v>
      </c>
      <c r="C919" s="19">
        <v>72.389999000000003</v>
      </c>
      <c r="D919" s="19">
        <v>71.230002999999996</v>
      </c>
      <c r="E919" s="19">
        <v>72.099997999999999</v>
      </c>
      <c r="F919" s="19">
        <v>8592300</v>
      </c>
      <c r="G919" s="19">
        <v>69.012180000000001</v>
      </c>
      <c r="H919" s="38">
        <f t="shared" si="44"/>
        <v>1.003634632596679E-2</v>
      </c>
      <c r="I919" s="30">
        <f t="shared" si="42"/>
        <v>-1.003634632596679E-2</v>
      </c>
      <c r="S919" s="38">
        <v>1588.849976</v>
      </c>
      <c r="T919" s="30">
        <f t="shared" si="43"/>
        <v>-2.8407979843970994E-3</v>
      </c>
      <c r="U919" s="38"/>
      <c r="V919" s="38"/>
      <c r="W919" s="38"/>
      <c r="X919" s="38"/>
    </row>
    <row r="920" spans="1:24">
      <c r="A920" s="20">
        <v>42214</v>
      </c>
      <c r="B920" s="19">
        <v>72.25</v>
      </c>
      <c r="C920" s="19">
        <v>72.629997000000003</v>
      </c>
      <c r="D920" s="19">
        <v>72.089995999999999</v>
      </c>
      <c r="E920" s="19">
        <v>72.230002999999996</v>
      </c>
      <c r="F920" s="19">
        <v>4939700</v>
      </c>
      <c r="G920" s="19">
        <v>69.136617000000001</v>
      </c>
      <c r="H920" s="38">
        <f t="shared" si="44"/>
        <v>1.8014928302812307E-3</v>
      </c>
      <c r="I920" s="30">
        <f t="shared" si="42"/>
        <v>-1.8014928302812307E-3</v>
      </c>
      <c r="S920" s="38">
        <v>1593.369995</v>
      </c>
      <c r="T920" s="30">
        <f t="shared" si="43"/>
        <v>3.5459564012624576E-3</v>
      </c>
      <c r="U920" s="38"/>
      <c r="V920" s="38"/>
      <c r="W920" s="38"/>
      <c r="X920" s="38"/>
    </row>
    <row r="921" spans="1:24">
      <c r="A921" s="20">
        <v>42215</v>
      </c>
      <c r="B921" s="19">
        <v>72.029999000000004</v>
      </c>
      <c r="C921" s="19">
        <v>72.529999000000004</v>
      </c>
      <c r="D921" s="19">
        <v>71.779999000000004</v>
      </c>
      <c r="E921" s="19">
        <v>72.160004000000001</v>
      </c>
      <c r="F921" s="19">
        <v>4604500</v>
      </c>
      <c r="G921" s="19">
        <v>69.069614999999999</v>
      </c>
      <c r="H921" s="38">
        <f t="shared" si="44"/>
        <v>-9.6959455850192608E-4</v>
      </c>
      <c r="I921" s="30">
        <f t="shared" si="42"/>
        <v>9.6959455850192608E-4</v>
      </c>
      <c r="S921" s="38">
        <v>1587.7299800000001</v>
      </c>
      <c r="T921" s="30">
        <f t="shared" si="43"/>
        <v>1.2115443258439667E-2</v>
      </c>
      <c r="U921" s="38"/>
      <c r="V921" s="38"/>
      <c r="W921" s="38"/>
      <c r="X921" s="38"/>
    </row>
    <row r="922" spans="1:24">
      <c r="A922" s="20">
        <v>42216</v>
      </c>
      <c r="B922" s="19">
        <v>72.440002000000007</v>
      </c>
      <c r="C922" s="19">
        <v>72.489998</v>
      </c>
      <c r="D922" s="19">
        <v>71.660004000000001</v>
      </c>
      <c r="E922" s="19">
        <v>71.980002999999996</v>
      </c>
      <c r="F922" s="19">
        <v>7928400</v>
      </c>
      <c r="G922" s="19">
        <v>68.897323999999998</v>
      </c>
      <c r="H922" s="38">
        <f t="shared" si="44"/>
        <v>-2.497570661628951E-3</v>
      </c>
      <c r="I922" s="30">
        <f t="shared" si="42"/>
        <v>2.497570661628951E-3</v>
      </c>
      <c r="S922" s="38">
        <v>1568.6099850000001</v>
      </c>
      <c r="T922" s="30">
        <f t="shared" si="43"/>
        <v>3.5380657673862808E-3</v>
      </c>
      <c r="U922" s="38"/>
      <c r="V922" s="38"/>
      <c r="W922" s="38"/>
      <c r="X922" s="38"/>
    </row>
    <row r="923" spans="1:24">
      <c r="A923" s="20">
        <v>42219</v>
      </c>
      <c r="B923" s="19">
        <v>71.839995999999999</v>
      </c>
      <c r="C923" s="19">
        <v>72.379997000000003</v>
      </c>
      <c r="D923" s="19">
        <v>71.839995999999999</v>
      </c>
      <c r="E923" s="19">
        <v>72.180000000000007</v>
      </c>
      <c r="F923" s="19">
        <v>5131800</v>
      </c>
      <c r="G923" s="19">
        <v>69.088755000000006</v>
      </c>
      <c r="H923" s="38">
        <f t="shared" si="44"/>
        <v>2.7746439959837042E-3</v>
      </c>
      <c r="I923" s="30">
        <f t="shared" si="42"/>
        <v>-2.7746439959837042E-3</v>
      </c>
      <c r="S923" s="38">
        <v>1563.0699460000001</v>
      </c>
      <c r="T923" s="30">
        <f t="shared" si="43"/>
        <v>6.2829587714662467E-3</v>
      </c>
      <c r="U923" s="38"/>
      <c r="V923" s="38"/>
      <c r="W923" s="38"/>
      <c r="X923" s="38"/>
    </row>
    <row r="924" spans="1:24">
      <c r="A924" s="20">
        <v>42220</v>
      </c>
      <c r="B924" s="19">
        <v>72.419998000000007</v>
      </c>
      <c r="C924" s="19">
        <v>72.800003000000004</v>
      </c>
      <c r="D924" s="19">
        <v>71.930000000000007</v>
      </c>
      <c r="E924" s="19">
        <v>72.25</v>
      </c>
      <c r="F924" s="19">
        <v>5873400</v>
      </c>
      <c r="G924" s="19">
        <v>69.155756999999994</v>
      </c>
      <c r="H924" s="38">
        <f t="shared" si="44"/>
        <v>9.693260770627228E-4</v>
      </c>
      <c r="I924" s="30">
        <f t="shared" si="42"/>
        <v>-9.693260770627228E-4</v>
      </c>
      <c r="S924" s="38">
        <v>1553.280029</v>
      </c>
      <c r="T924" s="30">
        <f t="shared" si="43"/>
        <v>-4.3041450595508414E-3</v>
      </c>
      <c r="U924" s="38"/>
      <c r="V924" s="38"/>
      <c r="W924" s="38"/>
      <c r="X924" s="38"/>
    </row>
    <row r="925" spans="1:24">
      <c r="A925" s="20">
        <v>42221</v>
      </c>
      <c r="B925" s="19">
        <v>72.389999000000003</v>
      </c>
      <c r="C925" s="19">
        <v>73.690002000000007</v>
      </c>
      <c r="D925" s="19">
        <v>72.25</v>
      </c>
      <c r="E925" s="19">
        <v>73.510002</v>
      </c>
      <c r="F925" s="19">
        <v>8715800</v>
      </c>
      <c r="G925" s="19">
        <v>70.842250000000007</v>
      </c>
      <c r="H925" s="38">
        <f t="shared" si="44"/>
        <v>2.4094265685326962E-2</v>
      </c>
      <c r="I925" s="30">
        <f t="shared" si="42"/>
        <v>-2.4094265685326962E-2</v>
      </c>
      <c r="S925" s="38">
        <v>1559.9799800000001</v>
      </c>
      <c r="T925" s="30">
        <f t="shared" si="43"/>
        <v>4.040278973726808E-3</v>
      </c>
      <c r="U925" s="38"/>
      <c r="V925" s="38"/>
      <c r="W925" s="38"/>
      <c r="X925" s="38"/>
    </row>
    <row r="926" spans="1:24">
      <c r="A926" s="20">
        <v>42222</v>
      </c>
      <c r="B926" s="19">
        <v>73.349997999999999</v>
      </c>
      <c r="C926" s="19">
        <v>73.379997000000003</v>
      </c>
      <c r="D926" s="19">
        <v>72.660004000000001</v>
      </c>
      <c r="E926" s="19">
        <v>72.790001000000004</v>
      </c>
      <c r="F926" s="19">
        <v>6367700</v>
      </c>
      <c r="G926" s="19">
        <v>70.148379000000006</v>
      </c>
      <c r="H926" s="38">
        <f t="shared" si="44"/>
        <v>-9.8428754718145172E-3</v>
      </c>
      <c r="I926" s="30">
        <f t="shared" si="42"/>
        <v>9.8428754718145172E-3</v>
      </c>
      <c r="S926" s="38">
        <v>1553.6899410000001</v>
      </c>
      <c r="T926" s="30">
        <f t="shared" si="43"/>
        <v>-1.060213348031541E-2</v>
      </c>
      <c r="U926" s="38"/>
      <c r="V926" s="38"/>
      <c r="W926" s="38"/>
      <c r="X926" s="38"/>
    </row>
    <row r="927" spans="1:24">
      <c r="A927" s="20">
        <v>42223</v>
      </c>
      <c r="B927" s="19">
        <v>72.709998999999996</v>
      </c>
      <c r="C927" s="19">
        <v>72.830001999999993</v>
      </c>
      <c r="D927" s="19">
        <v>71.169998000000007</v>
      </c>
      <c r="E927" s="19">
        <v>71.25</v>
      </c>
      <c r="F927" s="19">
        <v>7797500</v>
      </c>
      <c r="G927" s="19">
        <v>68.664265999999998</v>
      </c>
      <c r="H927" s="38">
        <f t="shared" si="44"/>
        <v>-2.1383780309703053E-2</v>
      </c>
      <c r="I927" s="30">
        <f t="shared" si="42"/>
        <v>2.1383780309703053E-2</v>
      </c>
      <c r="S927" s="38">
        <v>1570.25</v>
      </c>
      <c r="T927" s="30">
        <f t="shared" si="43"/>
        <v>5.1589338638459801E-3</v>
      </c>
      <c r="U927" s="38"/>
      <c r="V927" s="38"/>
      <c r="W927" s="38"/>
      <c r="X927" s="38"/>
    </row>
    <row r="928" spans="1:24">
      <c r="A928" s="20">
        <v>42226</v>
      </c>
      <c r="B928" s="19">
        <v>71.5</v>
      </c>
      <c r="C928" s="19">
        <v>71.75</v>
      </c>
      <c r="D928" s="19">
        <v>71.339995999999999</v>
      </c>
      <c r="E928" s="19">
        <v>71.480002999999996</v>
      </c>
      <c r="F928" s="19">
        <v>6020100</v>
      </c>
      <c r="G928" s="19">
        <v>68.885921999999994</v>
      </c>
      <c r="H928" s="38">
        <f t="shared" si="44"/>
        <v>3.2229136882735167E-3</v>
      </c>
      <c r="I928" s="30">
        <f t="shared" si="42"/>
        <v>-3.2229136882735167E-3</v>
      </c>
      <c r="S928" s="38">
        <v>1562.170044</v>
      </c>
      <c r="T928" s="30">
        <f t="shared" si="43"/>
        <v>-4.4836165714571777E-3</v>
      </c>
      <c r="U928" s="38"/>
      <c r="V928" s="38"/>
      <c r="W928" s="38"/>
      <c r="X928" s="38"/>
    </row>
    <row r="929" spans="1:24">
      <c r="A929" s="20">
        <v>42227</v>
      </c>
      <c r="B929" s="19">
        <v>71.25</v>
      </c>
      <c r="C929" s="19">
        <v>72.370002999999997</v>
      </c>
      <c r="D929" s="19">
        <v>71.150002000000001</v>
      </c>
      <c r="E929" s="19">
        <v>71.930000000000007</v>
      </c>
      <c r="F929" s="19">
        <v>6829200</v>
      </c>
      <c r="G929" s="19">
        <v>69.319587999999996</v>
      </c>
      <c r="H929" s="38">
        <f t="shared" si="44"/>
        <v>6.2756893455388988E-3</v>
      </c>
      <c r="I929" s="30">
        <f t="shared" si="42"/>
        <v>-6.2756893455388988E-3</v>
      </c>
      <c r="S929" s="38">
        <v>1569.1899410000001</v>
      </c>
      <c r="T929" s="30">
        <f t="shared" si="43"/>
        <v>4.04846287235908E-3</v>
      </c>
      <c r="U929" s="38"/>
      <c r="V929" s="38"/>
      <c r="W929" s="38"/>
      <c r="X929" s="38"/>
    </row>
    <row r="930" spans="1:24">
      <c r="A930" s="20">
        <v>42228</v>
      </c>
      <c r="B930" s="19">
        <v>71.529999000000004</v>
      </c>
      <c r="C930" s="19">
        <v>72.660004000000001</v>
      </c>
      <c r="D930" s="19">
        <v>71.269997000000004</v>
      </c>
      <c r="E930" s="19">
        <v>72.580001999999993</v>
      </c>
      <c r="F930" s="19">
        <v>8841400</v>
      </c>
      <c r="G930" s="19">
        <v>69.946000999999995</v>
      </c>
      <c r="H930" s="38">
        <f t="shared" si="44"/>
        <v>8.9960086914588518E-3</v>
      </c>
      <c r="I930" s="30">
        <f t="shared" si="42"/>
        <v>-8.9960086914588518E-3</v>
      </c>
      <c r="S930" s="38">
        <v>1562.849976</v>
      </c>
      <c r="T930" s="30">
        <f t="shared" si="43"/>
        <v>-5.8852308738024711E-4</v>
      </c>
      <c r="U930" s="38"/>
      <c r="V930" s="38"/>
      <c r="W930" s="38"/>
      <c r="X930" s="38"/>
    </row>
    <row r="931" spans="1:24">
      <c r="A931" s="20">
        <v>42229</v>
      </c>
      <c r="B931" s="19">
        <v>72.400002000000001</v>
      </c>
      <c r="C931" s="19">
        <v>72.769997000000004</v>
      </c>
      <c r="D931" s="19">
        <v>71.970000999999996</v>
      </c>
      <c r="E931" s="19">
        <v>72.110000999999997</v>
      </c>
      <c r="F931" s="19">
        <v>7652400</v>
      </c>
      <c r="G931" s="19">
        <v>69.493055999999996</v>
      </c>
      <c r="H931" s="38">
        <f t="shared" si="44"/>
        <v>-6.4966961605596486E-3</v>
      </c>
      <c r="I931" s="30">
        <f t="shared" si="42"/>
        <v>6.4966961605596486E-3</v>
      </c>
      <c r="S931" s="38">
        <v>1563.7700199999999</v>
      </c>
      <c r="T931" s="30">
        <f t="shared" si="43"/>
        <v>7.7549637562026423E-3</v>
      </c>
      <c r="U931" s="38"/>
      <c r="V931" s="38"/>
      <c r="W931" s="38"/>
      <c r="X931" s="38"/>
    </row>
    <row r="932" spans="1:24">
      <c r="A932" s="20">
        <v>42230</v>
      </c>
      <c r="B932" s="19">
        <v>72.300003000000004</v>
      </c>
      <c r="C932" s="19">
        <v>72.599997999999999</v>
      </c>
      <c r="D932" s="19">
        <v>72.040001000000004</v>
      </c>
      <c r="E932" s="19">
        <v>72.379997000000003</v>
      </c>
      <c r="F932" s="19">
        <v>5912500</v>
      </c>
      <c r="G932" s="19">
        <v>69.753254999999996</v>
      </c>
      <c r="H932" s="38">
        <f t="shared" si="44"/>
        <v>3.7372523693081118E-3</v>
      </c>
      <c r="I932" s="30">
        <f t="shared" si="42"/>
        <v>-3.7372523693081118E-3</v>
      </c>
      <c r="S932" s="38">
        <v>1551.6899410000001</v>
      </c>
      <c r="T932" s="30">
        <f t="shared" si="43"/>
        <v>-3.345629788569204E-3</v>
      </c>
      <c r="U932" s="38"/>
      <c r="V932" s="38"/>
      <c r="W932" s="38"/>
      <c r="X932" s="38"/>
    </row>
    <row r="933" spans="1:24">
      <c r="A933" s="20">
        <v>42233</v>
      </c>
      <c r="B933" s="19">
        <v>71.830001999999993</v>
      </c>
      <c r="C933" s="19">
        <v>72.230002999999996</v>
      </c>
      <c r="D933" s="19">
        <v>71.760002</v>
      </c>
      <c r="E933" s="19">
        <v>71.910004000000001</v>
      </c>
      <c r="F933" s="19">
        <v>7604400</v>
      </c>
      <c r="G933" s="19">
        <v>69.300317000000007</v>
      </c>
      <c r="H933" s="38">
        <f t="shared" si="44"/>
        <v>-6.5146057793168408E-3</v>
      </c>
      <c r="I933" s="30">
        <f t="shared" si="42"/>
        <v>6.5146057793168408E-3</v>
      </c>
      <c r="S933" s="38">
        <v>1556.8900149999999</v>
      </c>
      <c r="T933" s="30">
        <f t="shared" si="43"/>
        <v>7.1486439179223246E-3</v>
      </c>
      <c r="U933" s="38"/>
      <c r="V933" s="38"/>
      <c r="W933" s="38"/>
      <c r="X933" s="38"/>
    </row>
    <row r="934" spans="1:24">
      <c r="A934" s="20">
        <v>42234</v>
      </c>
      <c r="B934" s="19">
        <v>70</v>
      </c>
      <c r="C934" s="19">
        <v>70.5</v>
      </c>
      <c r="D934" s="19">
        <v>69.239998</v>
      </c>
      <c r="E934" s="19">
        <v>69.480002999999996</v>
      </c>
      <c r="F934" s="19">
        <v>21315000</v>
      </c>
      <c r="G934" s="19">
        <v>66.958504000000005</v>
      </c>
      <c r="H934" s="38">
        <f t="shared" si="44"/>
        <v>-3.4376396264864544E-2</v>
      </c>
      <c r="I934" s="30">
        <f t="shared" si="42"/>
        <v>3.4376396264864544E-2</v>
      </c>
      <c r="S934" s="38">
        <v>1545.8000489999999</v>
      </c>
      <c r="T934" s="30">
        <f t="shared" si="43"/>
        <v>-8.3169236849140009E-3</v>
      </c>
      <c r="U934" s="38"/>
      <c r="V934" s="38"/>
      <c r="W934" s="38"/>
      <c r="X934" s="38"/>
    </row>
    <row r="935" spans="1:24">
      <c r="A935" s="20">
        <v>42235</v>
      </c>
      <c r="B935" s="19">
        <v>68.870002999999997</v>
      </c>
      <c r="C935" s="19">
        <v>69.389999000000003</v>
      </c>
      <c r="D935" s="19">
        <v>67.769997000000004</v>
      </c>
      <c r="E935" s="19">
        <v>68.569999999999993</v>
      </c>
      <c r="F935" s="19">
        <v>16301600</v>
      </c>
      <c r="G935" s="19">
        <v>66.081525999999997</v>
      </c>
      <c r="H935" s="38">
        <f t="shared" si="44"/>
        <v>-1.3183862068688077E-2</v>
      </c>
      <c r="I935" s="30">
        <f t="shared" si="42"/>
        <v>1.3183862068688077E-2</v>
      </c>
      <c r="S935" s="38">
        <v>1558.709961</v>
      </c>
      <c r="T935" s="30">
        <f t="shared" si="43"/>
        <v>6.6751637398633681E-3</v>
      </c>
      <c r="U935" s="38"/>
      <c r="V935" s="38"/>
      <c r="W935" s="38"/>
      <c r="X935" s="38"/>
    </row>
    <row r="936" spans="1:24">
      <c r="A936" s="20">
        <v>42236</v>
      </c>
      <c r="B936" s="19">
        <v>68.080001999999993</v>
      </c>
      <c r="C936" s="19">
        <v>69.300003000000004</v>
      </c>
      <c r="D936" s="19">
        <v>67.940002000000007</v>
      </c>
      <c r="E936" s="19">
        <v>68.430000000000007</v>
      </c>
      <c r="F936" s="19">
        <v>9860100</v>
      </c>
      <c r="G936" s="19">
        <v>65.946607</v>
      </c>
      <c r="H936" s="38">
        <f t="shared" si="44"/>
        <v>-2.0437923933080185E-3</v>
      </c>
      <c r="I936" s="30">
        <f t="shared" si="42"/>
        <v>2.0437923933080185E-3</v>
      </c>
      <c r="S936" s="38">
        <v>1548.339966</v>
      </c>
      <c r="T936" s="30">
        <f t="shared" si="43"/>
        <v>-2.4254698776000881E-3</v>
      </c>
      <c r="U936" s="38"/>
      <c r="V936" s="38"/>
      <c r="W936" s="38"/>
      <c r="X936" s="38"/>
    </row>
    <row r="937" spans="1:24">
      <c r="A937" s="20">
        <v>42237</v>
      </c>
      <c r="B937" s="19">
        <v>67.910004000000001</v>
      </c>
      <c r="C937" s="19">
        <v>68.309997999999993</v>
      </c>
      <c r="D937" s="19">
        <v>66.540001000000004</v>
      </c>
      <c r="E937" s="19">
        <v>66.540001000000004</v>
      </c>
      <c r="F937" s="19">
        <v>15746500</v>
      </c>
      <c r="G937" s="19">
        <v>64.125197999999997</v>
      </c>
      <c r="H937" s="38">
        <f t="shared" si="44"/>
        <v>-2.8008038567644368E-2</v>
      </c>
      <c r="I937" s="30">
        <f t="shared" si="42"/>
        <v>2.8008038567644368E-2</v>
      </c>
      <c r="S937" s="38">
        <v>1552.099976</v>
      </c>
      <c r="T937" s="30">
        <f t="shared" si="43"/>
        <v>-5.5255699581215744E-3</v>
      </c>
      <c r="U937" s="38"/>
      <c r="V937" s="38"/>
      <c r="W937" s="38"/>
      <c r="X937" s="38"/>
    </row>
    <row r="938" spans="1:24">
      <c r="A938" s="20">
        <v>42240</v>
      </c>
      <c r="B938" s="19">
        <v>63.740001999999997</v>
      </c>
      <c r="C938" s="19">
        <v>66.160004000000001</v>
      </c>
      <c r="D938" s="19">
        <v>61.5</v>
      </c>
      <c r="E938" s="19">
        <v>63.950001</v>
      </c>
      <c r="F938" s="19">
        <v>22239600</v>
      </c>
      <c r="G938" s="19">
        <v>61.629190999999999</v>
      </c>
      <c r="H938" s="38">
        <f t="shared" si="44"/>
        <v>-3.9701753041467336E-2</v>
      </c>
      <c r="I938" s="30">
        <f t="shared" si="42"/>
        <v>3.9701753041467336E-2</v>
      </c>
      <c r="S938" s="38">
        <v>1560.6999510000001</v>
      </c>
      <c r="T938" s="30">
        <f t="shared" si="43"/>
        <v>-1.6197735602557614E-3</v>
      </c>
      <c r="U938" s="38"/>
      <c r="V938" s="38"/>
      <c r="W938" s="38"/>
      <c r="X938" s="38"/>
    </row>
    <row r="939" spans="1:24">
      <c r="A939" s="20">
        <v>42241</v>
      </c>
      <c r="B939" s="19">
        <v>65.449996999999996</v>
      </c>
      <c r="C939" s="19">
        <v>65.709998999999996</v>
      </c>
      <c r="D939" s="19">
        <v>63</v>
      </c>
      <c r="E939" s="19">
        <v>63.099997999999999</v>
      </c>
      <c r="F939" s="19">
        <v>14801000</v>
      </c>
      <c r="G939" s="19">
        <v>60.810035999999997</v>
      </c>
      <c r="H939" s="38">
        <f t="shared" si="44"/>
        <v>-1.3380797024260946E-2</v>
      </c>
      <c r="I939" s="30">
        <f t="shared" si="42"/>
        <v>1.3380797024260946E-2</v>
      </c>
      <c r="S939" s="38">
        <v>1563.2299800000001</v>
      </c>
      <c r="T939" s="30">
        <f t="shared" si="43"/>
        <v>5.5873515575722895E-3</v>
      </c>
      <c r="U939" s="38"/>
      <c r="V939" s="38"/>
      <c r="W939" s="38"/>
      <c r="X939" s="38"/>
    </row>
    <row r="940" spans="1:24">
      <c r="A940" s="20">
        <v>42242</v>
      </c>
      <c r="B940" s="19">
        <v>64.230002999999996</v>
      </c>
      <c r="C940" s="19">
        <v>64.849997999999999</v>
      </c>
      <c r="D940" s="19">
        <v>63.02</v>
      </c>
      <c r="E940" s="19">
        <v>64.830001999999993</v>
      </c>
      <c r="F940" s="19">
        <v>13928300</v>
      </c>
      <c r="G940" s="19">
        <v>62.477255999999997</v>
      </c>
      <c r="H940" s="38">
        <f t="shared" si="44"/>
        <v>2.7047745373490771E-2</v>
      </c>
      <c r="I940" s="30">
        <f t="shared" si="42"/>
        <v>-2.7047745373490771E-2</v>
      </c>
      <c r="S940" s="38">
        <v>1554.5200199999999</v>
      </c>
      <c r="T940" s="30">
        <f t="shared" si="43"/>
        <v>1.3131897606470596E-3</v>
      </c>
      <c r="U940" s="38"/>
      <c r="V940" s="38"/>
      <c r="W940" s="38"/>
      <c r="X940" s="38"/>
    </row>
    <row r="941" spans="1:24">
      <c r="A941" s="20">
        <v>42243</v>
      </c>
      <c r="B941" s="19">
        <v>65.319999999999993</v>
      </c>
      <c r="C941" s="19">
        <v>66.180000000000007</v>
      </c>
      <c r="D941" s="19">
        <v>64.949996999999996</v>
      </c>
      <c r="E941" s="19">
        <v>66.080001999999993</v>
      </c>
      <c r="F941" s="19">
        <v>13912800</v>
      </c>
      <c r="G941" s="19">
        <v>63.681891999999998</v>
      </c>
      <c r="H941" s="38">
        <f t="shared" si="44"/>
        <v>1.9097665636811992E-2</v>
      </c>
      <c r="I941" s="30">
        <f t="shared" si="42"/>
        <v>-1.9097665636811992E-2</v>
      </c>
      <c r="S941" s="38">
        <v>1552.4799800000001</v>
      </c>
      <c r="T941" s="30">
        <f t="shared" si="43"/>
        <v>-2.4061458895049035E-3</v>
      </c>
      <c r="U941" s="38"/>
      <c r="V941" s="38"/>
      <c r="W941" s="38"/>
      <c r="X941" s="38"/>
    </row>
    <row r="942" spans="1:24">
      <c r="A942" s="20">
        <v>42244</v>
      </c>
      <c r="B942" s="19">
        <v>66.089995999999999</v>
      </c>
      <c r="C942" s="19">
        <v>66.120002999999997</v>
      </c>
      <c r="D942" s="19">
        <v>64.449996999999996</v>
      </c>
      <c r="E942" s="19">
        <v>64.940002000000007</v>
      </c>
      <c r="F942" s="19">
        <v>14303000</v>
      </c>
      <c r="G942" s="19">
        <v>62.583264999999997</v>
      </c>
      <c r="H942" s="38">
        <f t="shared" si="44"/>
        <v>-1.7402342051997647E-2</v>
      </c>
      <c r="I942" s="30">
        <f t="shared" si="42"/>
        <v>1.7402342051997647E-2</v>
      </c>
      <c r="S942" s="38">
        <v>1556.219971</v>
      </c>
      <c r="T942" s="30">
        <f t="shared" si="43"/>
        <v>3.2438188702904572E-3</v>
      </c>
      <c r="U942" s="38"/>
      <c r="V942" s="38"/>
      <c r="W942" s="38"/>
      <c r="X942" s="38"/>
    </row>
    <row r="943" spans="1:24">
      <c r="A943" s="20">
        <v>42247</v>
      </c>
      <c r="B943" s="19">
        <v>64.819999999999993</v>
      </c>
      <c r="C943" s="19">
        <v>65</v>
      </c>
      <c r="D943" s="19">
        <v>64.290001000000004</v>
      </c>
      <c r="E943" s="19">
        <v>64.730002999999996</v>
      </c>
      <c r="F943" s="19">
        <v>8175200</v>
      </c>
      <c r="G943" s="19">
        <v>62.380887000000001</v>
      </c>
      <c r="H943" s="38">
        <f t="shared" si="44"/>
        <v>-3.2389797184197069E-3</v>
      </c>
      <c r="I943" s="30">
        <f t="shared" si="42"/>
        <v>3.2389797184197069E-3</v>
      </c>
      <c r="S943" s="38">
        <v>1551.1800539999999</v>
      </c>
      <c r="T943" s="30">
        <f t="shared" si="43"/>
        <v>4.4711287475333464E-3</v>
      </c>
      <c r="U943" s="38"/>
      <c r="V943" s="38"/>
      <c r="W943" s="38"/>
      <c r="X943" s="38"/>
    </row>
    <row r="944" spans="1:24">
      <c r="A944" s="20">
        <v>42248</v>
      </c>
      <c r="B944" s="19">
        <v>63.799999</v>
      </c>
      <c r="C944" s="19">
        <v>64.319999999999993</v>
      </c>
      <c r="D944" s="19">
        <v>63.27</v>
      </c>
      <c r="E944" s="19">
        <v>63.82</v>
      </c>
      <c r="F944" s="19">
        <v>13393900</v>
      </c>
      <c r="G944" s="19">
        <v>61.503908000000003</v>
      </c>
      <c r="H944" s="38">
        <f t="shared" si="44"/>
        <v>-1.4158212870582528E-2</v>
      </c>
      <c r="I944" s="30">
        <f t="shared" si="42"/>
        <v>1.4158212870582528E-2</v>
      </c>
      <c r="S944" s="38">
        <v>1544.26001</v>
      </c>
      <c r="T944" s="30">
        <f t="shared" si="43"/>
        <v>1.8148437284321399E-3</v>
      </c>
      <c r="U944" s="38"/>
      <c r="V944" s="38"/>
      <c r="W944" s="38"/>
      <c r="X944" s="38"/>
    </row>
    <row r="945" spans="1:24">
      <c r="A945" s="20">
        <v>42249</v>
      </c>
      <c r="B945" s="19">
        <v>64.589995999999999</v>
      </c>
      <c r="C945" s="19">
        <v>64.940002000000007</v>
      </c>
      <c r="D945" s="19">
        <v>64.059997999999993</v>
      </c>
      <c r="E945" s="19">
        <v>64.440002000000007</v>
      </c>
      <c r="F945" s="19">
        <v>9514600</v>
      </c>
      <c r="G945" s="19">
        <v>62.101410000000001</v>
      </c>
      <c r="H945" s="38">
        <f t="shared" si="44"/>
        <v>9.667976486641458E-3</v>
      </c>
      <c r="I945" s="30">
        <f t="shared" si="42"/>
        <v>-9.667976486641458E-3</v>
      </c>
      <c r="S945" s="38">
        <v>1541.459961</v>
      </c>
      <c r="T945" s="30">
        <f t="shared" si="43"/>
        <v>1.0839251365506049E-3</v>
      </c>
      <c r="U945" s="38"/>
      <c r="V945" s="38"/>
      <c r="W945" s="38"/>
      <c r="X945" s="38"/>
    </row>
    <row r="946" spans="1:24">
      <c r="A946" s="20">
        <v>42250</v>
      </c>
      <c r="B946" s="19">
        <v>64.720000999999996</v>
      </c>
      <c r="C946" s="19">
        <v>65.010002</v>
      </c>
      <c r="D946" s="19">
        <v>64.389999000000003</v>
      </c>
      <c r="E946" s="19">
        <v>64.860000999999997</v>
      </c>
      <c r="F946" s="19">
        <v>8523800</v>
      </c>
      <c r="G946" s="19">
        <v>62.506166</v>
      </c>
      <c r="H946" s="38">
        <f t="shared" si="44"/>
        <v>6.4965138804917348E-3</v>
      </c>
      <c r="I946" s="30">
        <f t="shared" si="42"/>
        <v>-6.4965138804917348E-3</v>
      </c>
      <c r="S946" s="38">
        <v>1539.790039</v>
      </c>
      <c r="T946" s="30">
        <f t="shared" si="43"/>
        <v>9.5205519446000392E-3</v>
      </c>
      <c r="U946" s="38"/>
      <c r="V946" s="38"/>
      <c r="W946" s="38"/>
      <c r="X946" s="38"/>
    </row>
    <row r="947" spans="1:24">
      <c r="A947" s="20">
        <v>42251</v>
      </c>
      <c r="B947" s="19">
        <v>64.069999999999993</v>
      </c>
      <c r="C947" s="19">
        <v>64.300003000000004</v>
      </c>
      <c r="D947" s="19">
        <v>63.509998000000003</v>
      </c>
      <c r="E947" s="19">
        <v>63.889999000000003</v>
      </c>
      <c r="F947" s="19">
        <v>9232400</v>
      </c>
      <c r="G947" s="19">
        <v>61.571367000000002</v>
      </c>
      <c r="H947" s="38">
        <f t="shared" si="44"/>
        <v>-1.506826682823819E-2</v>
      </c>
      <c r="I947" s="30">
        <f t="shared" si="42"/>
        <v>1.506826682823819E-2</v>
      </c>
      <c r="S947" s="38">
        <v>1525.1999510000001</v>
      </c>
      <c r="T947" s="30">
        <f t="shared" si="43"/>
        <v>4.6001265488692612E-3</v>
      </c>
      <c r="U947" s="38"/>
      <c r="V947" s="38"/>
      <c r="W947" s="38"/>
      <c r="X947" s="38"/>
    </row>
    <row r="948" spans="1:24">
      <c r="A948" s="20">
        <v>42255</v>
      </c>
      <c r="B948" s="19">
        <v>65.230002999999996</v>
      </c>
      <c r="C948" s="19">
        <v>66.5</v>
      </c>
      <c r="D948" s="19">
        <v>65.180000000000007</v>
      </c>
      <c r="E948" s="19">
        <v>66.379997000000003</v>
      </c>
      <c r="F948" s="19">
        <v>17706800</v>
      </c>
      <c r="G948" s="19">
        <v>63.971001000000001</v>
      </c>
      <c r="H948" s="38">
        <f t="shared" si="44"/>
        <v>3.8232930251664944E-2</v>
      </c>
      <c r="I948" s="30">
        <f t="shared" si="42"/>
        <v>-3.8232930251664944E-2</v>
      </c>
      <c r="S948" s="38">
        <v>1518.1999510000001</v>
      </c>
      <c r="T948" s="30">
        <f t="shared" si="43"/>
        <v>2.3211591454764036E-3</v>
      </c>
      <c r="U948" s="38"/>
      <c r="V948" s="38"/>
      <c r="W948" s="38"/>
      <c r="X948" s="38"/>
    </row>
    <row r="949" spans="1:24">
      <c r="A949" s="20">
        <v>42256</v>
      </c>
      <c r="B949" s="19">
        <v>66.860000999999997</v>
      </c>
      <c r="C949" s="19">
        <v>67.010002</v>
      </c>
      <c r="D949" s="19">
        <v>65.010002</v>
      </c>
      <c r="E949" s="19">
        <v>65.120002999999997</v>
      </c>
      <c r="F949" s="19">
        <v>9464200</v>
      </c>
      <c r="G949" s="19">
        <v>62.756732999999997</v>
      </c>
      <c r="H949" s="38">
        <f t="shared" si="44"/>
        <v>-1.9164000239030383E-2</v>
      </c>
      <c r="I949" s="30">
        <f t="shared" si="42"/>
        <v>1.9164000239030383E-2</v>
      </c>
      <c r="S949" s="38">
        <v>1514.6800539999999</v>
      </c>
      <c r="T949" s="30">
        <f t="shared" si="43"/>
        <v>-8.6445311601472609E-4</v>
      </c>
      <c r="U949" s="38"/>
      <c r="V949" s="38"/>
      <c r="W949" s="38"/>
      <c r="X949" s="38"/>
    </row>
    <row r="950" spans="1:24">
      <c r="A950" s="20">
        <v>42257</v>
      </c>
      <c r="B950" s="19">
        <v>64.069999999999993</v>
      </c>
      <c r="C950" s="19">
        <v>64.650002000000001</v>
      </c>
      <c r="D950" s="19">
        <v>63.830002</v>
      </c>
      <c r="E950" s="19">
        <v>64.120002999999997</v>
      </c>
      <c r="F950" s="19">
        <v>14524800</v>
      </c>
      <c r="G950" s="19">
        <v>61.793024000000003</v>
      </c>
      <c r="H950" s="38">
        <f t="shared" si="44"/>
        <v>-1.5475393227279522E-2</v>
      </c>
      <c r="I950" s="30">
        <f t="shared" si="42"/>
        <v>1.5475393227279522E-2</v>
      </c>
      <c r="S950" s="38">
        <v>1515.98999</v>
      </c>
      <c r="T950" s="30">
        <f t="shared" si="43"/>
        <v>1.2645699235804539E-2</v>
      </c>
      <c r="U950" s="38"/>
      <c r="V950" s="38"/>
      <c r="W950" s="38"/>
      <c r="X950" s="38"/>
    </row>
    <row r="951" spans="1:24">
      <c r="A951" s="20">
        <v>42258</v>
      </c>
      <c r="B951" s="19">
        <v>64.180000000000007</v>
      </c>
      <c r="C951" s="19">
        <v>64.680000000000007</v>
      </c>
      <c r="D951" s="19">
        <v>63.990001999999997</v>
      </c>
      <c r="E951" s="19">
        <v>64.650002000000001</v>
      </c>
      <c r="F951" s="19">
        <v>8062400</v>
      </c>
      <c r="G951" s="19">
        <v>62.303787999999997</v>
      </c>
      <c r="H951" s="38">
        <f t="shared" si="44"/>
        <v>8.2317486799349301E-3</v>
      </c>
      <c r="I951" s="30">
        <f t="shared" si="42"/>
        <v>-8.2317486799349301E-3</v>
      </c>
      <c r="S951" s="38">
        <v>1496.9399410000001</v>
      </c>
      <c r="T951" s="30">
        <f t="shared" si="43"/>
        <v>6.0908763128847063E-3</v>
      </c>
      <c r="U951" s="38"/>
      <c r="V951" s="38"/>
      <c r="W951" s="38"/>
      <c r="X951" s="38"/>
    </row>
    <row r="952" spans="1:24">
      <c r="A952" s="20">
        <v>42261</v>
      </c>
      <c r="B952" s="19">
        <v>64.650002000000001</v>
      </c>
      <c r="C952" s="19">
        <v>64.669998000000007</v>
      </c>
      <c r="D952" s="19">
        <v>63.82</v>
      </c>
      <c r="E952" s="19">
        <v>64.279999000000004</v>
      </c>
      <c r="F952" s="19">
        <v>6956700</v>
      </c>
      <c r="G952" s="19">
        <v>61.947212999999998</v>
      </c>
      <c r="H952" s="38">
        <f t="shared" si="44"/>
        <v>-5.739607343521135E-3</v>
      </c>
      <c r="I952" s="30">
        <f t="shared" si="42"/>
        <v>5.739607343521135E-3</v>
      </c>
      <c r="S952" s="38">
        <v>1487.849976</v>
      </c>
      <c r="T952" s="30">
        <f t="shared" si="43"/>
        <v>-1.8479275579678871E-2</v>
      </c>
      <c r="U952" s="38"/>
      <c r="V952" s="38"/>
      <c r="W952" s="38"/>
      <c r="X952" s="38"/>
    </row>
    <row r="953" spans="1:24">
      <c r="A953" s="20">
        <v>42262</v>
      </c>
      <c r="B953" s="19">
        <v>64.480002999999996</v>
      </c>
      <c r="C953" s="19">
        <v>64.699996999999996</v>
      </c>
      <c r="D953" s="19">
        <v>64.050003000000004</v>
      </c>
      <c r="E953" s="19">
        <v>64.319999999999993</v>
      </c>
      <c r="F953" s="19">
        <v>6860800</v>
      </c>
      <c r="G953" s="19">
        <v>61.985762000000001</v>
      </c>
      <c r="H953" s="38">
        <f t="shared" si="44"/>
        <v>6.220943416102864E-4</v>
      </c>
      <c r="I953" s="30">
        <f t="shared" si="42"/>
        <v>-6.220943416102864E-4</v>
      </c>
      <c r="S953" s="38">
        <v>1515.599976</v>
      </c>
      <c r="T953" s="30">
        <f t="shared" si="43"/>
        <v>8.7342136235753452E-3</v>
      </c>
      <c r="U953" s="38"/>
      <c r="V953" s="38"/>
      <c r="W953" s="38"/>
      <c r="X953" s="38"/>
    </row>
    <row r="954" spans="1:24">
      <c r="A954" s="20">
        <v>42263</v>
      </c>
      <c r="B954" s="19">
        <v>64.599997999999999</v>
      </c>
      <c r="C954" s="19">
        <v>64.769997000000004</v>
      </c>
      <c r="D954" s="19">
        <v>64.050003000000004</v>
      </c>
      <c r="E954" s="19">
        <v>64.690002000000007</v>
      </c>
      <c r="F954" s="19">
        <v>5625400</v>
      </c>
      <c r="G954" s="19">
        <v>62.342337000000001</v>
      </c>
      <c r="H954" s="38">
        <f t="shared" si="44"/>
        <v>5.7360480944222665E-3</v>
      </c>
      <c r="I954" s="30">
        <f t="shared" si="42"/>
        <v>-5.7360480944222665E-3</v>
      </c>
      <c r="S954" s="38">
        <v>1502.420044</v>
      </c>
      <c r="T954" s="30">
        <f t="shared" si="43"/>
        <v>-6.3230053155881221E-3</v>
      </c>
      <c r="U954" s="38"/>
      <c r="V954" s="38"/>
      <c r="W954" s="38"/>
      <c r="X954" s="38"/>
    </row>
    <row r="955" spans="1:24">
      <c r="A955" s="20">
        <v>42264</v>
      </c>
      <c r="B955" s="19">
        <v>64.699996999999996</v>
      </c>
      <c r="C955" s="19">
        <v>65.290001000000004</v>
      </c>
      <c r="D955" s="19">
        <v>64.160004000000001</v>
      </c>
      <c r="E955" s="19">
        <v>64.470000999999996</v>
      </c>
      <c r="F955" s="19">
        <v>7133100</v>
      </c>
      <c r="G955" s="19">
        <v>62.130319999999998</v>
      </c>
      <c r="H955" s="38">
        <f t="shared" si="44"/>
        <v>-3.4066470524909405E-3</v>
      </c>
      <c r="I955" s="30">
        <f t="shared" si="42"/>
        <v>3.4066470524909405E-3</v>
      </c>
      <c r="S955" s="38">
        <v>1511.9499510000001</v>
      </c>
      <c r="T955" s="30">
        <f t="shared" si="43"/>
        <v>-1.2481711278323742E-2</v>
      </c>
      <c r="U955" s="38"/>
      <c r="V955" s="38"/>
      <c r="W955" s="38"/>
      <c r="X955" s="38"/>
    </row>
    <row r="956" spans="1:24">
      <c r="A956" s="20">
        <v>42265</v>
      </c>
      <c r="B956" s="19">
        <v>63.75</v>
      </c>
      <c r="C956" s="19">
        <v>64.230002999999996</v>
      </c>
      <c r="D956" s="19">
        <v>63.259998000000003</v>
      </c>
      <c r="E956" s="19">
        <v>63.34</v>
      </c>
      <c r="F956" s="19">
        <v>12885200</v>
      </c>
      <c r="G956" s="19">
        <v>61.041328</v>
      </c>
      <c r="H956" s="38">
        <f t="shared" si="44"/>
        <v>-1.7682971588280558E-2</v>
      </c>
      <c r="I956" s="30">
        <f t="shared" si="42"/>
        <v>1.7682971588280558E-2</v>
      </c>
      <c r="S956" s="38">
        <v>1530.9399410000001</v>
      </c>
      <c r="T956" s="30">
        <f t="shared" si="43"/>
        <v>7.309694217125475E-3</v>
      </c>
      <c r="U956" s="38"/>
      <c r="V956" s="38"/>
      <c r="W956" s="38"/>
      <c r="X956" s="38"/>
    </row>
    <row r="957" spans="1:24">
      <c r="A957" s="20">
        <v>42268</v>
      </c>
      <c r="B957" s="19">
        <v>63.75</v>
      </c>
      <c r="C957" s="19">
        <v>64</v>
      </c>
      <c r="D957" s="19">
        <v>63.369999</v>
      </c>
      <c r="E957" s="19">
        <v>63.720001000000003</v>
      </c>
      <c r="F957" s="19">
        <v>7119600</v>
      </c>
      <c r="G957" s="19">
        <v>61.407538000000002</v>
      </c>
      <c r="H957" s="38">
        <f t="shared" si="44"/>
        <v>5.9814533823105021E-3</v>
      </c>
      <c r="I957" s="30">
        <f t="shared" si="42"/>
        <v>-5.9814533823105021E-3</v>
      </c>
      <c r="S957" s="38">
        <v>1519.790039</v>
      </c>
      <c r="T957" s="30">
        <f t="shared" si="43"/>
        <v>-1.0456279141647954E-3</v>
      </c>
      <c r="U957" s="38"/>
      <c r="V957" s="38"/>
      <c r="W957" s="38"/>
      <c r="X957" s="38"/>
    </row>
    <row r="958" spans="1:24">
      <c r="A958" s="20">
        <v>42269</v>
      </c>
      <c r="B958" s="19">
        <v>63.23</v>
      </c>
      <c r="C958" s="19">
        <v>63.82</v>
      </c>
      <c r="D958" s="19">
        <v>62.919998</v>
      </c>
      <c r="E958" s="19">
        <v>63.59</v>
      </c>
      <c r="F958" s="19">
        <v>8800800</v>
      </c>
      <c r="G958" s="19">
        <v>61.282254999999999</v>
      </c>
      <c r="H958" s="38">
        <f t="shared" si="44"/>
        <v>-2.042273289107833E-3</v>
      </c>
      <c r="I958" s="30">
        <f t="shared" si="42"/>
        <v>2.042273289107833E-3</v>
      </c>
      <c r="S958" s="38">
        <v>1521.380005</v>
      </c>
      <c r="T958" s="30">
        <f t="shared" si="43"/>
        <v>6.9043337805155551E-4</v>
      </c>
      <c r="U958" s="38"/>
      <c r="V958" s="38"/>
      <c r="W958" s="38"/>
      <c r="X958" s="38"/>
    </row>
    <row r="959" spans="1:24">
      <c r="A959" s="20">
        <v>42270</v>
      </c>
      <c r="B959" s="19">
        <v>63.720001000000003</v>
      </c>
      <c r="C959" s="19">
        <v>63.93</v>
      </c>
      <c r="D959" s="19">
        <v>63.119999</v>
      </c>
      <c r="E959" s="19">
        <v>63.720001000000003</v>
      </c>
      <c r="F959" s="19">
        <v>5876600</v>
      </c>
      <c r="G959" s="19">
        <v>61.407538000000002</v>
      </c>
      <c r="H959" s="38">
        <f t="shared" si="44"/>
        <v>2.0422732891076986E-3</v>
      </c>
      <c r="I959" s="30">
        <f t="shared" si="42"/>
        <v>-2.0422732891076986E-3</v>
      </c>
      <c r="S959" s="38">
        <v>1520.329956</v>
      </c>
      <c r="T959" s="30">
        <f t="shared" si="43"/>
        <v>5.9208754857569565E-4</v>
      </c>
      <c r="U959" s="38"/>
      <c r="V959" s="38"/>
      <c r="W959" s="38"/>
      <c r="X959" s="38"/>
    </row>
    <row r="960" spans="1:24">
      <c r="A960" s="20">
        <v>42271</v>
      </c>
      <c r="B960" s="19">
        <v>63.360000999999997</v>
      </c>
      <c r="C960" s="19">
        <v>63.98</v>
      </c>
      <c r="D960" s="19">
        <v>63.299999</v>
      </c>
      <c r="E960" s="19">
        <v>63.830002</v>
      </c>
      <c r="F960" s="19">
        <v>6956200</v>
      </c>
      <c r="G960" s="19">
        <v>61.513547000000003</v>
      </c>
      <c r="H960" s="38">
        <f t="shared" si="44"/>
        <v>1.7248306306727247E-3</v>
      </c>
      <c r="I960" s="30">
        <f t="shared" si="42"/>
        <v>-1.7248306306727247E-3</v>
      </c>
      <c r="S960" s="38">
        <v>1519.4300539999999</v>
      </c>
      <c r="T960" s="30">
        <f t="shared" si="43"/>
        <v>1.5940011733503196E-3</v>
      </c>
      <c r="U960" s="38"/>
      <c r="V960" s="38"/>
      <c r="W960" s="38"/>
      <c r="X960" s="38"/>
    </row>
    <row r="961" spans="1:24">
      <c r="A961" s="20">
        <v>42272</v>
      </c>
      <c r="B961" s="19">
        <v>64.069999999999993</v>
      </c>
      <c r="C961" s="19">
        <v>64.459998999999996</v>
      </c>
      <c r="D961" s="19">
        <v>63.619999</v>
      </c>
      <c r="E961" s="19">
        <v>63.779998999999997</v>
      </c>
      <c r="F961" s="19">
        <v>7163000</v>
      </c>
      <c r="G961" s="19">
        <v>61.465358999999999</v>
      </c>
      <c r="H961" s="38">
        <f t="shared" si="44"/>
        <v>-7.8367915333764186E-4</v>
      </c>
      <c r="I961" s="30">
        <f t="shared" si="42"/>
        <v>7.8367915333764186E-4</v>
      </c>
      <c r="S961" s="38">
        <v>1517.01001</v>
      </c>
      <c r="T961" s="30">
        <f t="shared" si="43"/>
        <v>-6.0630128357233104E-4</v>
      </c>
      <c r="U961" s="38"/>
      <c r="V961" s="38"/>
      <c r="W961" s="38"/>
      <c r="X961" s="38"/>
    </row>
    <row r="962" spans="1:24">
      <c r="A962" s="20">
        <v>42275</v>
      </c>
      <c r="B962" s="19">
        <v>63.599997999999999</v>
      </c>
      <c r="C962" s="19">
        <v>63.950001</v>
      </c>
      <c r="D962" s="19">
        <v>63.48</v>
      </c>
      <c r="E962" s="19">
        <v>63.66</v>
      </c>
      <c r="F962" s="19">
        <v>9394400</v>
      </c>
      <c r="G962" s="19">
        <v>61.349715000000003</v>
      </c>
      <c r="H962" s="38">
        <f t="shared" si="44"/>
        <v>-1.8832221552520841E-3</v>
      </c>
      <c r="I962" s="30">
        <f t="shared" si="42"/>
        <v>1.8832221552520841E-3</v>
      </c>
      <c r="S962" s="38">
        <v>1517.9300539999999</v>
      </c>
      <c r="T962" s="30">
        <f t="shared" si="43"/>
        <v>5.641994542558368E-3</v>
      </c>
      <c r="U962" s="38"/>
      <c r="V962" s="38"/>
      <c r="W962" s="38"/>
      <c r="X962" s="38"/>
    </row>
    <row r="963" spans="1:24">
      <c r="A963" s="20">
        <v>42276</v>
      </c>
      <c r="B963" s="19">
        <v>63.75</v>
      </c>
      <c r="C963" s="19">
        <v>64.040001000000004</v>
      </c>
      <c r="D963" s="19">
        <v>63.23</v>
      </c>
      <c r="E963" s="19">
        <v>63.779998999999997</v>
      </c>
      <c r="F963" s="19">
        <v>7640100</v>
      </c>
      <c r="G963" s="19">
        <v>61.465358999999999</v>
      </c>
      <c r="H963" s="38">
        <f t="shared" si="44"/>
        <v>1.8832221552520752E-3</v>
      </c>
      <c r="I963" s="30">
        <f t="shared" ref="I963:I1026" si="45">-H963</f>
        <v>-1.8832221552520752E-3</v>
      </c>
      <c r="S963" s="38">
        <v>1509.3900149999999</v>
      </c>
      <c r="T963" s="30">
        <f t="shared" ref="T963:T1026" si="46">LN(S963/S964)</f>
        <v>-1.8070307454410902E-3</v>
      </c>
      <c r="U963" s="38"/>
      <c r="V963" s="38"/>
      <c r="W963" s="38"/>
      <c r="X963" s="38"/>
    </row>
    <row r="964" spans="1:24">
      <c r="A964" s="20">
        <v>42277</v>
      </c>
      <c r="B964" s="19">
        <v>64.430000000000007</v>
      </c>
      <c r="C964" s="19">
        <v>64.940002000000007</v>
      </c>
      <c r="D964" s="19">
        <v>63.93</v>
      </c>
      <c r="E964" s="19">
        <v>64.839995999999999</v>
      </c>
      <c r="F964" s="19">
        <v>7979200</v>
      </c>
      <c r="G964" s="19">
        <v>62.486888</v>
      </c>
      <c r="H964" s="38">
        <f t="shared" ref="H964:H1027" si="47">LN(G964/G963)</f>
        <v>1.6482994908326179E-2</v>
      </c>
      <c r="I964" s="30">
        <f t="shared" si="45"/>
        <v>-1.6482994908326179E-2</v>
      </c>
      <c r="S964" s="38">
        <v>1512.119995</v>
      </c>
      <c r="T964" s="30">
        <f t="shared" si="46"/>
        <v>5.4901982299070617E-4</v>
      </c>
      <c r="U964" s="38"/>
      <c r="V964" s="38"/>
      <c r="W964" s="38"/>
      <c r="X964" s="38"/>
    </row>
    <row r="965" spans="1:24">
      <c r="A965" s="20">
        <v>42278</v>
      </c>
      <c r="B965" s="19">
        <v>64.760002</v>
      </c>
      <c r="C965" s="19">
        <v>64.940002000000007</v>
      </c>
      <c r="D965" s="19">
        <v>63.880001</v>
      </c>
      <c r="E965" s="19">
        <v>64.269997000000004</v>
      </c>
      <c r="F965" s="19">
        <v>7837200</v>
      </c>
      <c r="G965" s="19">
        <v>61.937573999999998</v>
      </c>
      <c r="H965" s="38">
        <f t="shared" si="47"/>
        <v>-8.8297358906679387E-3</v>
      </c>
      <c r="I965" s="30">
        <f t="shared" si="45"/>
        <v>8.8297358906679387E-3</v>
      </c>
      <c r="S965" s="38">
        <v>1511.290039</v>
      </c>
      <c r="T965" s="30">
        <f t="shared" si="46"/>
        <v>1.0362632138918E-2</v>
      </c>
      <c r="U965" s="38"/>
      <c r="V965" s="38"/>
      <c r="W965" s="38"/>
      <c r="X965" s="38"/>
    </row>
    <row r="966" spans="1:24">
      <c r="A966" s="20">
        <v>42279</v>
      </c>
      <c r="B966" s="19">
        <v>63.759998000000003</v>
      </c>
      <c r="C966" s="19">
        <v>64.980002999999996</v>
      </c>
      <c r="D966" s="19">
        <v>63.41</v>
      </c>
      <c r="E966" s="19">
        <v>64.980002999999996</v>
      </c>
      <c r="F966" s="19">
        <v>7084000</v>
      </c>
      <c r="G966" s="19">
        <v>62.621814000000001</v>
      </c>
      <c r="H966" s="38">
        <f t="shared" si="47"/>
        <v>1.0986677017125294E-2</v>
      </c>
      <c r="I966" s="30">
        <f t="shared" si="45"/>
        <v>-1.0986677017125294E-2</v>
      </c>
      <c r="S966" s="38">
        <v>1495.709961</v>
      </c>
      <c r="T966" s="30">
        <f t="shared" si="46"/>
        <v>-1.1605832704006383E-2</v>
      </c>
      <c r="U966" s="38"/>
      <c r="V966" s="38"/>
      <c r="W966" s="38"/>
      <c r="X966" s="38"/>
    </row>
    <row r="967" spans="1:24">
      <c r="A967" s="20">
        <v>42282</v>
      </c>
      <c r="B967" s="19">
        <v>65.209998999999996</v>
      </c>
      <c r="C967" s="19">
        <v>65.919998000000007</v>
      </c>
      <c r="D967" s="19">
        <v>65.139999000000003</v>
      </c>
      <c r="E967" s="19">
        <v>65.870002999999997</v>
      </c>
      <c r="F967" s="19">
        <v>6300300</v>
      </c>
      <c r="G967" s="19">
        <v>63.479514000000002</v>
      </c>
      <c r="H967" s="38">
        <f t="shared" si="47"/>
        <v>1.3603555814876855E-2</v>
      </c>
      <c r="I967" s="30">
        <f t="shared" si="45"/>
        <v>-1.3603555814876855E-2</v>
      </c>
      <c r="S967" s="38">
        <v>1513.170044</v>
      </c>
      <c r="T967" s="30">
        <f t="shared" si="46"/>
        <v>1.0002513494821156E-2</v>
      </c>
      <c r="U967" s="38"/>
      <c r="V967" s="38"/>
      <c r="W967" s="38"/>
      <c r="X967" s="38"/>
    </row>
    <row r="968" spans="1:24">
      <c r="A968" s="20">
        <v>42283</v>
      </c>
      <c r="B968" s="19">
        <v>65.540001000000004</v>
      </c>
      <c r="C968" s="19">
        <v>65.949996999999996</v>
      </c>
      <c r="D968" s="19">
        <v>65.180000000000007</v>
      </c>
      <c r="E968" s="19">
        <v>65.680000000000007</v>
      </c>
      <c r="F968" s="19">
        <v>7410900</v>
      </c>
      <c r="G968" s="19">
        <v>63.296407000000002</v>
      </c>
      <c r="H968" s="38">
        <f t="shared" si="47"/>
        <v>-2.8886735885282335E-3</v>
      </c>
      <c r="I968" s="30">
        <f t="shared" si="45"/>
        <v>2.8886735885282335E-3</v>
      </c>
      <c r="S968" s="38">
        <v>1498.1099850000001</v>
      </c>
      <c r="T968" s="30">
        <f t="shared" si="46"/>
        <v>-2.5665922346749968E-3</v>
      </c>
      <c r="U968" s="38"/>
      <c r="V968" s="38"/>
      <c r="W968" s="38"/>
      <c r="X968" s="38"/>
    </row>
    <row r="969" spans="1:24">
      <c r="A969" s="20">
        <v>42284</v>
      </c>
      <c r="B969" s="19">
        <v>65.839995999999999</v>
      </c>
      <c r="C969" s="19">
        <v>66.360000999999997</v>
      </c>
      <c r="D969" s="19">
        <v>65.769997000000004</v>
      </c>
      <c r="E969" s="19">
        <v>66.360000999999997</v>
      </c>
      <c r="F969" s="19">
        <v>7136000</v>
      </c>
      <c r="G969" s="19">
        <v>63.951729999999998</v>
      </c>
      <c r="H969" s="38">
        <f t="shared" si="47"/>
        <v>1.0300013957876169E-2</v>
      </c>
      <c r="I969" s="30">
        <f t="shared" si="45"/>
        <v>-1.0300013957876169E-2</v>
      </c>
      <c r="S969" s="38">
        <v>1501.959961</v>
      </c>
      <c r="T969" s="30">
        <f t="shared" si="46"/>
        <v>-3.9072447493082472E-3</v>
      </c>
      <c r="U969" s="38"/>
      <c r="V969" s="38"/>
      <c r="W969" s="38"/>
      <c r="X969" s="38"/>
    </row>
    <row r="970" spans="1:24">
      <c r="A970" s="20">
        <v>42285</v>
      </c>
      <c r="B970" s="19">
        <v>66.230002999999996</v>
      </c>
      <c r="C970" s="19">
        <v>66.989998</v>
      </c>
      <c r="D970" s="19">
        <v>66.150002000000001</v>
      </c>
      <c r="E970" s="19">
        <v>66.879997000000003</v>
      </c>
      <c r="F970" s="19">
        <v>5974500</v>
      </c>
      <c r="G970" s="19">
        <v>64.452855</v>
      </c>
      <c r="H970" s="38">
        <f t="shared" si="47"/>
        <v>7.8054462658081487E-3</v>
      </c>
      <c r="I970" s="30">
        <f t="shared" si="45"/>
        <v>-7.8054462658081487E-3</v>
      </c>
      <c r="S970" s="38">
        <v>1507.839966</v>
      </c>
      <c r="T970" s="30">
        <f t="shared" si="46"/>
        <v>5.0930037076888724E-3</v>
      </c>
      <c r="U970" s="38"/>
      <c r="V970" s="38"/>
      <c r="W970" s="38"/>
      <c r="X970" s="38"/>
    </row>
    <row r="971" spans="1:24">
      <c r="A971" s="20">
        <v>42286</v>
      </c>
      <c r="B971" s="19">
        <v>66.940002000000007</v>
      </c>
      <c r="C971" s="19">
        <v>67.019997000000004</v>
      </c>
      <c r="D971" s="19">
        <v>66.510002</v>
      </c>
      <c r="E971" s="19">
        <v>66.690002000000007</v>
      </c>
      <c r="F971" s="19">
        <v>6754000</v>
      </c>
      <c r="G971" s="19">
        <v>64.269755000000004</v>
      </c>
      <c r="H971" s="38">
        <f t="shared" si="47"/>
        <v>-2.8448789764409666E-3</v>
      </c>
      <c r="I971" s="30">
        <f t="shared" si="45"/>
        <v>2.8448789764409666E-3</v>
      </c>
      <c r="S971" s="38">
        <v>1500.1800539999999</v>
      </c>
      <c r="T971" s="30">
        <f t="shared" si="46"/>
        <v>-1.8513341236916236E-3</v>
      </c>
      <c r="U971" s="38"/>
      <c r="V971" s="38"/>
      <c r="W971" s="38"/>
      <c r="X971" s="38"/>
    </row>
    <row r="972" spans="1:24">
      <c r="A972" s="20">
        <v>42289</v>
      </c>
      <c r="B972" s="19">
        <v>66.669998000000007</v>
      </c>
      <c r="C972" s="19">
        <v>67</v>
      </c>
      <c r="D972" s="19">
        <v>66.580001999999993</v>
      </c>
      <c r="E972" s="19">
        <v>66.930000000000007</v>
      </c>
      <c r="F972" s="19">
        <v>5643900</v>
      </c>
      <c r="G972" s="19">
        <v>64.501042999999996</v>
      </c>
      <c r="H972" s="38">
        <f t="shared" si="47"/>
        <v>3.5922468806353302E-3</v>
      </c>
      <c r="I972" s="30">
        <f t="shared" si="45"/>
        <v>-3.5922468806353302E-3</v>
      </c>
      <c r="S972" s="38">
        <v>1502.959961</v>
      </c>
      <c r="T972" s="30">
        <f t="shared" si="46"/>
        <v>5.4307088968290696E-3</v>
      </c>
      <c r="U972" s="38"/>
      <c r="V972" s="38"/>
      <c r="W972" s="38"/>
      <c r="X972" s="38"/>
    </row>
    <row r="973" spans="1:24">
      <c r="A973" s="20">
        <v>42290</v>
      </c>
      <c r="B973" s="19">
        <v>66.620002999999997</v>
      </c>
      <c r="C973" s="19">
        <v>66.940002000000007</v>
      </c>
      <c r="D973" s="19">
        <v>66.260002</v>
      </c>
      <c r="E973" s="19">
        <v>66.730002999999996</v>
      </c>
      <c r="F973" s="19">
        <v>8858400</v>
      </c>
      <c r="G973" s="19">
        <v>64.308305000000004</v>
      </c>
      <c r="H973" s="38">
        <f t="shared" si="47"/>
        <v>-2.9926111238804095E-3</v>
      </c>
      <c r="I973" s="30">
        <f t="shared" si="45"/>
        <v>2.9926111238804095E-3</v>
      </c>
      <c r="S973" s="38">
        <v>1494.8199460000001</v>
      </c>
      <c r="T973" s="30">
        <f t="shared" si="46"/>
        <v>6.6141963945740372E-6</v>
      </c>
      <c r="U973" s="38"/>
      <c r="V973" s="38"/>
      <c r="W973" s="38"/>
      <c r="X973" s="38"/>
    </row>
    <row r="974" spans="1:24">
      <c r="A974" s="20">
        <v>42291</v>
      </c>
      <c r="B974" s="19">
        <v>66.610000999999997</v>
      </c>
      <c r="C974" s="19">
        <v>67.949996999999996</v>
      </c>
      <c r="D974" s="19">
        <v>60.02</v>
      </c>
      <c r="E974" s="19">
        <v>60.029998999999997</v>
      </c>
      <c r="F974" s="19">
        <v>80898100</v>
      </c>
      <c r="G974" s="19">
        <v>57.85145</v>
      </c>
      <c r="H974" s="38">
        <f t="shared" si="47"/>
        <v>-0.10581026494135444</v>
      </c>
      <c r="I974" s="30">
        <f t="shared" si="45"/>
        <v>0.10581026494135444</v>
      </c>
      <c r="S974" s="38">
        <v>1494.8100589999999</v>
      </c>
      <c r="T974" s="30">
        <f t="shared" si="46"/>
        <v>1.5063419238833973E-3</v>
      </c>
      <c r="U974" s="38"/>
      <c r="V974" s="38"/>
      <c r="W974" s="38"/>
      <c r="X974" s="38"/>
    </row>
    <row r="975" spans="1:24">
      <c r="A975" s="20">
        <v>42292</v>
      </c>
      <c r="B975" s="19">
        <v>59.700001</v>
      </c>
      <c r="C975" s="19">
        <v>60.470001000000003</v>
      </c>
      <c r="D975" s="19">
        <v>58.610000999999997</v>
      </c>
      <c r="E975" s="19">
        <v>59.330002</v>
      </c>
      <c r="F975" s="19">
        <v>46253500</v>
      </c>
      <c r="G975" s="19">
        <v>57.176856999999998</v>
      </c>
      <c r="H975" s="38">
        <f t="shared" si="47"/>
        <v>-1.1729299536546849E-2</v>
      </c>
      <c r="I975" s="30">
        <f t="shared" si="45"/>
        <v>1.1729299536546849E-2</v>
      </c>
      <c r="S975" s="38">
        <v>1492.5600589999999</v>
      </c>
      <c r="T975" s="30">
        <f t="shared" si="46"/>
        <v>4.4183322153430642E-3</v>
      </c>
      <c r="U975" s="38"/>
      <c r="V975" s="38"/>
      <c r="W975" s="38"/>
      <c r="X975" s="38"/>
    </row>
    <row r="976" spans="1:24">
      <c r="A976" s="20">
        <v>42293</v>
      </c>
      <c r="B976" s="19">
        <v>59.470001000000003</v>
      </c>
      <c r="C976" s="19">
        <v>59.490001999999997</v>
      </c>
      <c r="D976" s="19">
        <v>58.369999</v>
      </c>
      <c r="E976" s="19">
        <v>58.889999000000003</v>
      </c>
      <c r="F976" s="19">
        <v>26195100</v>
      </c>
      <c r="G976" s="19">
        <v>56.752822000000002</v>
      </c>
      <c r="H976" s="38">
        <f t="shared" si="47"/>
        <v>-7.4438366144200388E-3</v>
      </c>
      <c r="I976" s="30">
        <f t="shared" si="45"/>
        <v>7.4438366144200388E-3</v>
      </c>
      <c r="S976" s="38">
        <v>1485.9799800000001</v>
      </c>
      <c r="T976" s="30">
        <f t="shared" si="46"/>
        <v>3.3974923370216413E-3</v>
      </c>
      <c r="U976" s="38"/>
      <c r="V976" s="38"/>
      <c r="W976" s="38"/>
      <c r="X976" s="38"/>
    </row>
    <row r="977" spans="1:24">
      <c r="A977" s="20">
        <v>42296</v>
      </c>
      <c r="B977" s="19">
        <v>58.790000999999997</v>
      </c>
      <c r="C977" s="19">
        <v>59.299999</v>
      </c>
      <c r="D977" s="19">
        <v>58.5</v>
      </c>
      <c r="E977" s="19">
        <v>58.849997999999999</v>
      </c>
      <c r="F977" s="19">
        <v>17805800</v>
      </c>
      <c r="G977" s="19">
        <v>56.714272999999999</v>
      </c>
      <c r="H977" s="38">
        <f t="shared" si="47"/>
        <v>-6.7947454692708176E-4</v>
      </c>
      <c r="I977" s="30">
        <f t="shared" si="45"/>
        <v>6.7947454692708176E-4</v>
      </c>
      <c r="S977" s="38">
        <v>1480.9399410000001</v>
      </c>
      <c r="T977" s="30">
        <f t="shared" si="46"/>
        <v>5.6270601874587175E-3</v>
      </c>
      <c r="U977" s="38"/>
      <c r="V977" s="38"/>
      <c r="W977" s="38"/>
      <c r="X977" s="38"/>
    </row>
    <row r="978" spans="1:24">
      <c r="A978" s="20">
        <v>42297</v>
      </c>
      <c r="B978" s="19">
        <v>58.860000999999997</v>
      </c>
      <c r="C978" s="19">
        <v>59</v>
      </c>
      <c r="D978" s="19">
        <v>58.57</v>
      </c>
      <c r="E978" s="19">
        <v>58.75</v>
      </c>
      <c r="F978" s="19">
        <v>10264200</v>
      </c>
      <c r="G978" s="19">
        <v>56.617904000000003</v>
      </c>
      <c r="H978" s="38">
        <f t="shared" si="47"/>
        <v>-1.7006471732478562E-3</v>
      </c>
      <c r="I978" s="30">
        <f t="shared" si="45"/>
        <v>1.7006471732478562E-3</v>
      </c>
      <c r="S978" s="38">
        <v>1472.630005</v>
      </c>
      <c r="T978" s="30">
        <f t="shared" si="46"/>
        <v>1.9697246749126839E-4</v>
      </c>
      <c r="U978" s="38"/>
      <c r="V978" s="38"/>
      <c r="W978" s="38"/>
      <c r="X978" s="38"/>
    </row>
    <row r="979" spans="1:24">
      <c r="A979" s="20">
        <v>42298</v>
      </c>
      <c r="B979" s="19">
        <v>58.799999</v>
      </c>
      <c r="C979" s="19">
        <v>59.040000999999997</v>
      </c>
      <c r="D979" s="19">
        <v>58.57</v>
      </c>
      <c r="E979" s="19">
        <v>58.639999000000003</v>
      </c>
      <c r="F979" s="19">
        <v>13117600</v>
      </c>
      <c r="G979" s="19">
        <v>56.511895000000003</v>
      </c>
      <c r="H979" s="38">
        <f t="shared" si="47"/>
        <v>-1.8741133099326498E-3</v>
      </c>
      <c r="I979" s="30">
        <f t="shared" si="45"/>
        <v>1.8741133099326498E-3</v>
      </c>
      <c r="S979" s="38">
        <v>1472.339966</v>
      </c>
      <c r="T979" s="30">
        <f t="shared" si="46"/>
        <v>1.1280332207962908E-3</v>
      </c>
      <c r="U979" s="38"/>
      <c r="V979" s="38"/>
      <c r="W979" s="38"/>
      <c r="X979" s="38"/>
    </row>
    <row r="980" spans="1:24">
      <c r="A980" s="20">
        <v>42299</v>
      </c>
      <c r="B980" s="19">
        <v>58.939999</v>
      </c>
      <c r="C980" s="19">
        <v>59.959999000000003</v>
      </c>
      <c r="D980" s="19">
        <v>58.639999000000003</v>
      </c>
      <c r="E980" s="19">
        <v>58.900002000000001</v>
      </c>
      <c r="F980" s="19">
        <v>14588500</v>
      </c>
      <c r="G980" s="19">
        <v>56.762461000000002</v>
      </c>
      <c r="H980" s="38">
        <f t="shared" si="47"/>
        <v>4.4240623831903764E-3</v>
      </c>
      <c r="I980" s="30">
        <f t="shared" si="45"/>
        <v>-4.4240623831903764E-3</v>
      </c>
      <c r="S980" s="38">
        <v>1470.6800539999999</v>
      </c>
      <c r="T980" s="30">
        <f t="shared" si="46"/>
        <v>-9.3110482512851031E-4</v>
      </c>
      <c r="U980" s="38"/>
      <c r="V980" s="38"/>
      <c r="W980" s="38"/>
      <c r="X980" s="38"/>
    </row>
    <row r="981" spans="1:24">
      <c r="A981" s="20">
        <v>42300</v>
      </c>
      <c r="B981" s="19">
        <v>59.189999</v>
      </c>
      <c r="C981" s="19">
        <v>59.279998999999997</v>
      </c>
      <c r="D981" s="19">
        <v>58.220001000000003</v>
      </c>
      <c r="E981" s="19">
        <v>58.299999</v>
      </c>
      <c r="F981" s="19">
        <v>13040600</v>
      </c>
      <c r="G981" s="19">
        <v>56.184233999999996</v>
      </c>
      <c r="H981" s="38">
        <f t="shared" si="47"/>
        <v>-1.0239025615655017E-2</v>
      </c>
      <c r="I981" s="30">
        <f t="shared" si="45"/>
        <v>1.0239025615655017E-2</v>
      </c>
      <c r="S981" s="38">
        <v>1472.0500489999999</v>
      </c>
      <c r="T981" s="30">
        <f t="shared" si="46"/>
        <v>-4.7514918614037186E-5</v>
      </c>
      <c r="U981" s="38"/>
      <c r="V981" s="38"/>
      <c r="W981" s="38"/>
      <c r="X981" s="38"/>
    </row>
    <row r="982" spans="1:24">
      <c r="A982" s="20">
        <v>42303</v>
      </c>
      <c r="B982" s="19">
        <v>58.400002000000001</v>
      </c>
      <c r="C982" s="19">
        <v>58.450001</v>
      </c>
      <c r="D982" s="19">
        <v>57.970001000000003</v>
      </c>
      <c r="E982" s="19">
        <v>58.02</v>
      </c>
      <c r="F982" s="19">
        <v>10839800</v>
      </c>
      <c r="G982" s="19">
        <v>55.914396000000004</v>
      </c>
      <c r="H982" s="38">
        <f t="shared" si="47"/>
        <v>-4.8143054233842015E-3</v>
      </c>
      <c r="I982" s="30">
        <f t="shared" si="45"/>
        <v>4.8143054233842015E-3</v>
      </c>
      <c r="S982" s="38">
        <v>1472.119995</v>
      </c>
      <c r="T982" s="30">
        <f t="shared" si="46"/>
        <v>7.568699708768817E-3</v>
      </c>
      <c r="U982" s="38"/>
      <c r="V982" s="38"/>
      <c r="W982" s="38"/>
      <c r="X982" s="38"/>
    </row>
    <row r="983" spans="1:24">
      <c r="A983" s="20">
        <v>42304</v>
      </c>
      <c r="B983" s="19">
        <v>58.009998000000003</v>
      </c>
      <c r="C983" s="19">
        <v>58.040000999999997</v>
      </c>
      <c r="D983" s="19">
        <v>57.380001</v>
      </c>
      <c r="E983" s="19">
        <v>57.48</v>
      </c>
      <c r="F983" s="19">
        <v>10511400</v>
      </c>
      <c r="G983" s="19">
        <v>55.393993000000002</v>
      </c>
      <c r="H983" s="38">
        <f t="shared" si="47"/>
        <v>-9.3507200400267283E-3</v>
      </c>
      <c r="I983" s="30">
        <f t="shared" si="45"/>
        <v>9.3507200400267283E-3</v>
      </c>
      <c r="S983" s="38">
        <v>1461.0200199999999</v>
      </c>
      <c r="T983" s="30">
        <f t="shared" si="46"/>
        <v>2.6523459636782739E-3</v>
      </c>
      <c r="U983" s="38"/>
      <c r="V983" s="38"/>
      <c r="W983" s="38"/>
      <c r="X983" s="38"/>
    </row>
    <row r="984" spans="1:24">
      <c r="A984" s="20">
        <v>42305</v>
      </c>
      <c r="B984" s="19">
        <v>57.66</v>
      </c>
      <c r="C984" s="19">
        <v>57.720001000000003</v>
      </c>
      <c r="D984" s="19">
        <v>57.16</v>
      </c>
      <c r="E984" s="19">
        <v>57.639999000000003</v>
      </c>
      <c r="F984" s="19">
        <v>11834700</v>
      </c>
      <c r="G984" s="19">
        <v>55.548186000000001</v>
      </c>
      <c r="H984" s="38">
        <f t="shared" si="47"/>
        <v>2.7797020154819146E-3</v>
      </c>
      <c r="I984" s="30">
        <f t="shared" si="45"/>
        <v>-2.7797020154819146E-3</v>
      </c>
      <c r="S984" s="38">
        <v>1457.150024</v>
      </c>
      <c r="T984" s="30">
        <f t="shared" si="46"/>
        <v>-3.247639705377111E-3</v>
      </c>
      <c r="U984" s="38"/>
      <c r="V984" s="38"/>
      <c r="W984" s="38"/>
      <c r="X984" s="38"/>
    </row>
    <row r="985" spans="1:24">
      <c r="A985" s="20">
        <v>42306</v>
      </c>
      <c r="B985" s="19">
        <v>57.720001000000003</v>
      </c>
      <c r="C985" s="19">
        <v>58.119999</v>
      </c>
      <c r="D985" s="19">
        <v>57.48</v>
      </c>
      <c r="E985" s="19">
        <v>57.959999000000003</v>
      </c>
      <c r="F985" s="19">
        <v>12855500</v>
      </c>
      <c r="G985" s="19">
        <v>55.856572999999997</v>
      </c>
      <c r="H985" s="38">
        <f t="shared" si="47"/>
        <v>5.5363485450576014E-3</v>
      </c>
      <c r="I985" s="30">
        <f t="shared" si="45"/>
        <v>-5.5363485450576014E-3</v>
      </c>
      <c r="S985" s="38">
        <v>1461.8900149999999</v>
      </c>
      <c r="T985" s="30">
        <f t="shared" si="46"/>
        <v>-3.1280032210797624E-3</v>
      </c>
      <c r="U985" s="38"/>
      <c r="V985" s="38"/>
      <c r="W985" s="38"/>
      <c r="X985" s="38"/>
    </row>
    <row r="986" spans="1:24">
      <c r="A986" s="20">
        <v>42307</v>
      </c>
      <c r="B986" s="19">
        <v>57.73</v>
      </c>
      <c r="C986" s="19">
        <v>58.119999</v>
      </c>
      <c r="D986" s="19">
        <v>57.240001999999997</v>
      </c>
      <c r="E986" s="19">
        <v>57.240001999999997</v>
      </c>
      <c r="F986" s="19">
        <v>15805500</v>
      </c>
      <c r="G986" s="19">
        <v>55.162705000000003</v>
      </c>
      <c r="H986" s="38">
        <f t="shared" si="47"/>
        <v>-1.2500117950443815E-2</v>
      </c>
      <c r="I986" s="30">
        <f t="shared" si="45"/>
        <v>1.2500117950443815E-2</v>
      </c>
      <c r="S986" s="38">
        <v>1466.469971</v>
      </c>
      <c r="T986" s="30">
        <f t="shared" si="46"/>
        <v>4.8533002617231176E-3</v>
      </c>
      <c r="U986" s="38"/>
      <c r="V986" s="38"/>
      <c r="W986" s="38"/>
      <c r="X986" s="38"/>
    </row>
    <row r="987" spans="1:24">
      <c r="A987" s="20">
        <v>42310</v>
      </c>
      <c r="B987" s="19">
        <v>57.290000999999997</v>
      </c>
      <c r="C987" s="19">
        <v>57.610000999999997</v>
      </c>
      <c r="D987" s="19">
        <v>56.77</v>
      </c>
      <c r="E987" s="19">
        <v>57.610000999999997</v>
      </c>
      <c r="F987" s="19">
        <v>10719200</v>
      </c>
      <c r="G987" s="19">
        <v>55.519275999999998</v>
      </c>
      <c r="H987" s="38">
        <f t="shared" si="47"/>
        <v>6.4431848861701072E-3</v>
      </c>
      <c r="I987" s="30">
        <f t="shared" si="45"/>
        <v>-6.4431848861701072E-3</v>
      </c>
      <c r="S987" s="38">
        <v>1459.369995</v>
      </c>
      <c r="T987" s="30">
        <f t="shared" si="46"/>
        <v>-2.0877955412197577E-3</v>
      </c>
      <c r="U987" s="38"/>
      <c r="V987" s="38"/>
      <c r="W987" s="38"/>
      <c r="X987" s="38"/>
    </row>
    <row r="988" spans="1:24">
      <c r="A988" s="20">
        <v>42311</v>
      </c>
      <c r="B988" s="19">
        <v>57.57</v>
      </c>
      <c r="C988" s="19">
        <v>58.330002</v>
      </c>
      <c r="D988" s="19">
        <v>57.529998999999997</v>
      </c>
      <c r="E988" s="19">
        <v>58.110000999999997</v>
      </c>
      <c r="F988" s="19">
        <v>10253900</v>
      </c>
      <c r="G988" s="19">
        <v>56.001130000000003</v>
      </c>
      <c r="H988" s="38">
        <f t="shared" si="47"/>
        <v>8.6415933352915371E-3</v>
      </c>
      <c r="I988" s="30">
        <f t="shared" si="45"/>
        <v>-8.6415933352915371E-3</v>
      </c>
      <c r="S988" s="38">
        <v>1462.420044</v>
      </c>
      <c r="T988" s="30">
        <f t="shared" si="46"/>
        <v>2.5086116280942407E-2</v>
      </c>
      <c r="U988" s="38"/>
      <c r="V988" s="38"/>
      <c r="W988" s="38"/>
      <c r="X988" s="38"/>
    </row>
    <row r="989" spans="1:24">
      <c r="A989" s="20">
        <v>42312</v>
      </c>
      <c r="B989" s="19">
        <v>58.580002</v>
      </c>
      <c r="C989" s="19">
        <v>58.759998000000003</v>
      </c>
      <c r="D989" s="19">
        <v>58.189999</v>
      </c>
      <c r="E989" s="19">
        <v>58.369999</v>
      </c>
      <c r="F989" s="19">
        <v>10056500</v>
      </c>
      <c r="G989" s="19">
        <v>56.251693000000003</v>
      </c>
      <c r="H989" s="38">
        <f t="shared" si="47"/>
        <v>4.4642693063851784E-3</v>
      </c>
      <c r="I989" s="30">
        <f t="shared" si="45"/>
        <v>-4.4642693063851784E-3</v>
      </c>
      <c r="S989" s="38">
        <v>1426.1899410000001</v>
      </c>
      <c r="T989" s="30">
        <f t="shared" si="46"/>
        <v>1.6800026778920622E-2</v>
      </c>
      <c r="U989" s="38"/>
      <c r="V989" s="38"/>
      <c r="W989" s="38"/>
      <c r="X989" s="38"/>
    </row>
    <row r="990" spans="1:24">
      <c r="A990" s="20">
        <v>42313</v>
      </c>
      <c r="B990" s="19">
        <v>58.509998000000003</v>
      </c>
      <c r="C990" s="19">
        <v>58.98</v>
      </c>
      <c r="D990" s="19">
        <v>58.419998</v>
      </c>
      <c r="E990" s="19">
        <v>58.610000999999997</v>
      </c>
      <c r="F990" s="19">
        <v>8860500</v>
      </c>
      <c r="G990" s="19">
        <v>56.482984999999999</v>
      </c>
      <c r="H990" s="38">
        <f t="shared" si="47"/>
        <v>4.1033039456386628E-3</v>
      </c>
      <c r="I990" s="30">
        <f t="shared" si="45"/>
        <v>-4.1033039456386628E-3</v>
      </c>
      <c r="S990" s="38">
        <v>1402.4300539999999</v>
      </c>
      <c r="T990" s="30">
        <f t="shared" si="46"/>
        <v>-1.1111445760830067E-2</v>
      </c>
      <c r="U990" s="38"/>
      <c r="V990" s="38"/>
      <c r="W990" s="38"/>
      <c r="X990" s="38"/>
    </row>
    <row r="991" spans="1:24">
      <c r="A991" s="20">
        <v>42314</v>
      </c>
      <c r="B991" s="19">
        <v>58.919998</v>
      </c>
      <c r="C991" s="19">
        <v>59.200001</v>
      </c>
      <c r="D991" s="19">
        <v>58.310001</v>
      </c>
      <c r="E991" s="19">
        <v>58.779998999999997</v>
      </c>
      <c r="F991" s="19">
        <v>9977300</v>
      </c>
      <c r="G991" s="19">
        <v>56.646813999999999</v>
      </c>
      <c r="H991" s="38">
        <f t="shared" si="47"/>
        <v>2.8963034668574562E-3</v>
      </c>
      <c r="I991" s="30">
        <f t="shared" si="45"/>
        <v>-2.8963034668574562E-3</v>
      </c>
      <c r="S991" s="38">
        <v>1418.099976</v>
      </c>
      <c r="T991" s="30">
        <f t="shared" si="46"/>
        <v>-1.2191845857655393E-3</v>
      </c>
      <c r="U991" s="38"/>
      <c r="V991" s="38"/>
      <c r="W991" s="38"/>
      <c r="X991" s="38"/>
    </row>
    <row r="992" spans="1:24">
      <c r="A992" s="20">
        <v>42317</v>
      </c>
      <c r="B992" s="19">
        <v>58.5</v>
      </c>
      <c r="C992" s="19">
        <v>58.779998999999997</v>
      </c>
      <c r="D992" s="19">
        <v>58.02</v>
      </c>
      <c r="E992" s="19">
        <v>58.490001999999997</v>
      </c>
      <c r="F992" s="19">
        <v>8440400</v>
      </c>
      <c r="G992" s="19">
        <v>56.367341000000003</v>
      </c>
      <c r="H992" s="38">
        <f t="shared" si="47"/>
        <v>-4.9458153217048269E-3</v>
      </c>
      <c r="I992" s="30">
        <f t="shared" si="45"/>
        <v>4.9458153217048269E-3</v>
      </c>
      <c r="S992" s="38">
        <v>1419.829956</v>
      </c>
      <c r="T992" s="30">
        <f t="shared" si="46"/>
        <v>-4.7989567024928539E-3</v>
      </c>
      <c r="U992" s="38"/>
      <c r="V992" s="38"/>
      <c r="W992" s="38"/>
      <c r="X992" s="38"/>
    </row>
    <row r="993" spans="1:24">
      <c r="A993" s="20">
        <v>42318</v>
      </c>
      <c r="B993" s="19">
        <v>58.310001</v>
      </c>
      <c r="C993" s="19">
        <v>58.709999000000003</v>
      </c>
      <c r="D993" s="19">
        <v>58.310001</v>
      </c>
      <c r="E993" s="19">
        <v>58.68</v>
      </c>
      <c r="F993" s="19">
        <v>7614900</v>
      </c>
      <c r="G993" s="19">
        <v>56.550443999999999</v>
      </c>
      <c r="H993" s="38">
        <f t="shared" si="47"/>
        <v>3.2431234900235149E-3</v>
      </c>
      <c r="I993" s="30">
        <f t="shared" si="45"/>
        <v>-3.2431234900235149E-3</v>
      </c>
      <c r="S993" s="38">
        <v>1426.660034</v>
      </c>
      <c r="T993" s="30">
        <f t="shared" si="46"/>
        <v>-2.4432788076923112E-3</v>
      </c>
      <c r="U993" s="38"/>
      <c r="V993" s="38"/>
      <c r="W993" s="38"/>
      <c r="X993" s="38"/>
    </row>
    <row r="994" spans="1:24">
      <c r="A994" s="20">
        <v>42319</v>
      </c>
      <c r="B994" s="19">
        <v>58.5</v>
      </c>
      <c r="C994" s="19">
        <v>58.73</v>
      </c>
      <c r="D994" s="19">
        <v>57.470001000000003</v>
      </c>
      <c r="E994" s="19">
        <v>57.580002</v>
      </c>
      <c r="F994" s="19">
        <v>8689900</v>
      </c>
      <c r="G994" s="19">
        <v>55.490366000000002</v>
      </c>
      <c r="H994" s="38">
        <f t="shared" si="47"/>
        <v>-1.8923633891111027E-2</v>
      </c>
      <c r="I994" s="30">
        <f t="shared" si="45"/>
        <v>1.8923633891111027E-2</v>
      </c>
      <c r="S994" s="38">
        <v>1430.150024</v>
      </c>
      <c r="T994" s="30">
        <f t="shared" si="46"/>
        <v>-9.4229444582716784E-3</v>
      </c>
      <c r="U994" s="38"/>
      <c r="V994" s="38"/>
      <c r="W994" s="38"/>
      <c r="X994" s="38"/>
    </row>
    <row r="995" spans="1:24">
      <c r="A995" s="20">
        <v>42320</v>
      </c>
      <c r="B995" s="19">
        <v>57.639999000000003</v>
      </c>
      <c r="C995" s="19">
        <v>57.77</v>
      </c>
      <c r="D995" s="19">
        <v>56.919998</v>
      </c>
      <c r="E995" s="19">
        <v>56.950001</v>
      </c>
      <c r="F995" s="19">
        <v>9551500</v>
      </c>
      <c r="G995" s="19">
        <v>54.883228000000003</v>
      </c>
      <c r="H995" s="38">
        <f t="shared" si="47"/>
        <v>-1.1001619169253249E-2</v>
      </c>
      <c r="I995" s="30">
        <f t="shared" si="45"/>
        <v>1.1001619169253249E-2</v>
      </c>
      <c r="S995" s="38">
        <v>1443.6899410000001</v>
      </c>
      <c r="T995" s="30">
        <f t="shared" si="46"/>
        <v>5.473104129230565E-3</v>
      </c>
      <c r="U995" s="38"/>
      <c r="V995" s="38"/>
      <c r="W995" s="38"/>
      <c r="X995" s="38"/>
    </row>
    <row r="996" spans="1:24">
      <c r="A996" s="20">
        <v>42321</v>
      </c>
      <c r="B996" s="19">
        <v>56.740001999999997</v>
      </c>
      <c r="C996" s="19">
        <v>57.060001</v>
      </c>
      <c r="D996" s="19">
        <v>56.299999</v>
      </c>
      <c r="E996" s="19">
        <v>56.419998</v>
      </c>
      <c r="F996" s="19">
        <v>12514900</v>
      </c>
      <c r="G996" s="19">
        <v>54.372459999999997</v>
      </c>
      <c r="H996" s="38">
        <f t="shared" si="47"/>
        <v>-9.3500252557280755E-3</v>
      </c>
      <c r="I996" s="30">
        <f t="shared" si="45"/>
        <v>9.3500252557280755E-3</v>
      </c>
      <c r="S996" s="38">
        <v>1435.8100589999999</v>
      </c>
      <c r="T996" s="30">
        <f t="shared" si="46"/>
        <v>-7.6181452366808726E-3</v>
      </c>
      <c r="U996" s="38"/>
      <c r="V996" s="38"/>
      <c r="W996" s="38"/>
      <c r="X996" s="38"/>
    </row>
    <row r="997" spans="1:24">
      <c r="A997" s="20">
        <v>42324</v>
      </c>
      <c r="B997" s="19">
        <v>56.389999000000003</v>
      </c>
      <c r="C997" s="19">
        <v>58.029998999999997</v>
      </c>
      <c r="D997" s="19">
        <v>56.360000999999997</v>
      </c>
      <c r="E997" s="19">
        <v>57.869999</v>
      </c>
      <c r="F997" s="19">
        <v>13321600</v>
      </c>
      <c r="G997" s="19">
        <v>55.769838999999997</v>
      </c>
      <c r="H997" s="38">
        <f t="shared" si="47"/>
        <v>2.5375427866461915E-2</v>
      </c>
      <c r="I997" s="30">
        <f t="shared" si="45"/>
        <v>-2.5375427866461915E-2</v>
      </c>
      <c r="S997" s="38">
        <v>1446.790039</v>
      </c>
      <c r="T997" s="30">
        <f t="shared" si="46"/>
        <v>1.1421185869362593E-2</v>
      </c>
      <c r="U997" s="38"/>
      <c r="V997" s="38"/>
      <c r="W997" s="38"/>
      <c r="X997" s="38"/>
    </row>
    <row r="998" spans="1:24">
      <c r="A998" s="20">
        <v>42325</v>
      </c>
      <c r="B998" s="19">
        <v>59.34</v>
      </c>
      <c r="C998" s="19">
        <v>60.900002000000001</v>
      </c>
      <c r="D998" s="19">
        <v>59.200001</v>
      </c>
      <c r="E998" s="19">
        <v>59.919998</v>
      </c>
      <c r="F998" s="19">
        <v>24679300</v>
      </c>
      <c r="G998" s="19">
        <v>57.745441</v>
      </c>
      <c r="H998" s="38">
        <f t="shared" si="47"/>
        <v>3.4811199022177122E-2</v>
      </c>
      <c r="I998" s="30">
        <f t="shared" si="45"/>
        <v>-3.4811199022177122E-2</v>
      </c>
      <c r="S998" s="38">
        <v>1430.3599850000001</v>
      </c>
      <c r="T998" s="30">
        <f t="shared" si="46"/>
        <v>1.1800687830712153E-2</v>
      </c>
      <c r="U998" s="38"/>
      <c r="V998" s="38"/>
      <c r="W998" s="38"/>
      <c r="X998" s="38"/>
    </row>
    <row r="999" spans="1:24">
      <c r="A999" s="20">
        <v>42326</v>
      </c>
      <c r="B999" s="19">
        <v>60.040000999999997</v>
      </c>
      <c r="C999" s="19">
        <v>61.07</v>
      </c>
      <c r="D999" s="19">
        <v>59.549999</v>
      </c>
      <c r="E999" s="19">
        <v>60.93</v>
      </c>
      <c r="F999" s="19">
        <v>14877700</v>
      </c>
      <c r="G999" s="19">
        <v>58.718789000000001</v>
      </c>
      <c r="H999" s="38">
        <f t="shared" si="47"/>
        <v>1.6715358233854765E-2</v>
      </c>
      <c r="I999" s="30">
        <f t="shared" si="45"/>
        <v>-1.6715358233854765E-2</v>
      </c>
      <c r="S999" s="38">
        <v>1413.579956</v>
      </c>
      <c r="T999" s="30">
        <f t="shared" si="46"/>
        <v>-4.1439755970931981E-3</v>
      </c>
      <c r="U999" s="38"/>
      <c r="V999" s="38"/>
      <c r="W999" s="38"/>
      <c r="X999" s="38"/>
    </row>
    <row r="1000" spans="1:24">
      <c r="A1000" s="20">
        <v>42327</v>
      </c>
      <c r="B1000" s="19">
        <v>61.119999</v>
      </c>
      <c r="C1000" s="19">
        <v>61.360000999999997</v>
      </c>
      <c r="D1000" s="19">
        <v>60.43</v>
      </c>
      <c r="E1000" s="19">
        <v>60.700001</v>
      </c>
      <c r="F1000" s="19">
        <v>11566100</v>
      </c>
      <c r="G1000" s="19">
        <v>58.497137000000002</v>
      </c>
      <c r="H1000" s="38">
        <f t="shared" si="47"/>
        <v>-3.7819479273329278E-3</v>
      </c>
      <c r="I1000" s="30">
        <f t="shared" si="45"/>
        <v>3.7819479273329278E-3</v>
      </c>
      <c r="S1000" s="38">
        <v>1419.4499510000001</v>
      </c>
      <c r="T1000" s="30">
        <f t="shared" si="46"/>
        <v>-6.3414897699479037E-3</v>
      </c>
      <c r="U1000" s="38"/>
      <c r="V1000" s="38"/>
      <c r="W1000" s="38"/>
      <c r="X1000" s="38"/>
    </row>
    <row r="1001" spans="1:24">
      <c r="A1001" s="20">
        <v>42328</v>
      </c>
      <c r="B1001" s="19">
        <v>60.98</v>
      </c>
      <c r="C1001" s="19">
        <v>61.470001000000003</v>
      </c>
      <c r="D1001" s="19">
        <v>60.02</v>
      </c>
      <c r="E1001" s="19">
        <v>60.07</v>
      </c>
      <c r="F1001" s="19">
        <v>12371100</v>
      </c>
      <c r="G1001" s="19">
        <v>57.889999000000003</v>
      </c>
      <c r="H1001" s="38">
        <f t="shared" si="47"/>
        <v>-1.0433172052488875E-2</v>
      </c>
      <c r="I1001" s="30">
        <f t="shared" si="45"/>
        <v>1.0433172052488875E-2</v>
      </c>
      <c r="S1001" s="38">
        <v>1428.4799800000001</v>
      </c>
      <c r="T1001" s="30">
        <f t="shared" si="46"/>
        <v>4.4813887996507606E-4</v>
      </c>
      <c r="U1001" s="38"/>
      <c r="V1001" s="38"/>
      <c r="W1001" s="38"/>
      <c r="X1001" s="38"/>
    </row>
    <row r="1002" spans="1:24">
      <c r="A1002" s="20">
        <v>42331</v>
      </c>
      <c r="B1002" s="19">
        <v>60.290000999999997</v>
      </c>
      <c r="C1002" s="19">
        <v>60.740001999999997</v>
      </c>
      <c r="D1002" s="19">
        <v>59.880001</v>
      </c>
      <c r="E1002" s="19">
        <v>60.259998000000003</v>
      </c>
      <c r="F1002" s="19">
        <v>10577000</v>
      </c>
      <c r="G1002" s="19">
        <v>58.073103000000003</v>
      </c>
      <c r="H1002" s="38">
        <f t="shared" si="47"/>
        <v>3.1579726484286959E-3</v>
      </c>
      <c r="I1002" s="30">
        <f t="shared" si="45"/>
        <v>-3.1579726484286959E-3</v>
      </c>
      <c r="S1002" s="38">
        <v>1427.839966</v>
      </c>
      <c r="T1002" s="30">
        <f t="shared" si="46"/>
        <v>6.5275313199763116E-3</v>
      </c>
      <c r="U1002" s="38"/>
      <c r="V1002" s="38"/>
      <c r="W1002" s="38"/>
      <c r="X1002" s="38"/>
    </row>
    <row r="1003" spans="1:24">
      <c r="A1003" s="20">
        <v>42332</v>
      </c>
      <c r="B1003" s="19">
        <v>59.950001</v>
      </c>
      <c r="C1003" s="19">
        <v>60.419998</v>
      </c>
      <c r="D1003" s="19">
        <v>59.860000999999997</v>
      </c>
      <c r="E1003" s="19">
        <v>59.919998</v>
      </c>
      <c r="F1003" s="19">
        <v>12453900</v>
      </c>
      <c r="G1003" s="19">
        <v>57.745441</v>
      </c>
      <c r="H1003" s="38">
        <f t="shared" si="47"/>
        <v>-5.6582109024617524E-3</v>
      </c>
      <c r="I1003" s="30">
        <f t="shared" si="45"/>
        <v>5.6582109024617524E-3</v>
      </c>
      <c r="S1003" s="38">
        <v>1418.5500489999999</v>
      </c>
      <c r="T1003" s="30">
        <f t="shared" si="46"/>
        <v>3.3850357498046443E-4</v>
      </c>
      <c r="U1003" s="38"/>
      <c r="V1003" s="38"/>
      <c r="W1003" s="38"/>
      <c r="X1003" s="38"/>
    </row>
    <row r="1004" spans="1:24">
      <c r="A1004" s="20">
        <v>42333</v>
      </c>
      <c r="B1004" s="19">
        <v>60</v>
      </c>
      <c r="C1004" s="19">
        <v>60.709999000000003</v>
      </c>
      <c r="D1004" s="19">
        <v>59.880001</v>
      </c>
      <c r="E1004" s="19">
        <v>60.240001999999997</v>
      </c>
      <c r="F1004" s="19">
        <v>7820200</v>
      </c>
      <c r="G1004" s="19">
        <v>58.053832</v>
      </c>
      <c r="H1004" s="38">
        <f t="shared" si="47"/>
        <v>5.3263154610311289E-3</v>
      </c>
      <c r="I1004" s="30">
        <f t="shared" si="45"/>
        <v>-5.3263154610311289E-3</v>
      </c>
      <c r="S1004" s="38">
        <v>1418.0699460000001</v>
      </c>
      <c r="T1004" s="30">
        <f t="shared" si="46"/>
        <v>2.9166620828259197E-3</v>
      </c>
      <c r="U1004" s="38"/>
      <c r="V1004" s="38"/>
      <c r="W1004" s="38"/>
      <c r="X1004" s="38"/>
    </row>
    <row r="1005" spans="1:24">
      <c r="A1005" s="20">
        <v>42335</v>
      </c>
      <c r="B1005" s="19">
        <v>60.439999</v>
      </c>
      <c r="C1005" s="19">
        <v>60.689999</v>
      </c>
      <c r="D1005" s="19">
        <v>59.869999</v>
      </c>
      <c r="E1005" s="19">
        <v>59.889999000000003</v>
      </c>
      <c r="F1005" s="19">
        <v>5340900</v>
      </c>
      <c r="G1005" s="19">
        <v>57.716531000000003</v>
      </c>
      <c r="H1005" s="38">
        <f t="shared" si="47"/>
        <v>-5.8270864093075024E-3</v>
      </c>
      <c r="I1005" s="30">
        <f t="shared" si="45"/>
        <v>5.8270864093075024E-3</v>
      </c>
      <c r="S1005" s="38">
        <v>1413.9399410000001</v>
      </c>
      <c r="T1005" s="30">
        <f t="shared" si="46"/>
        <v>3.3011357820488317E-3</v>
      </c>
      <c r="U1005" s="38"/>
      <c r="V1005" s="38"/>
      <c r="W1005" s="38"/>
      <c r="X1005" s="38"/>
    </row>
    <row r="1006" spans="1:24">
      <c r="A1006" s="20">
        <v>42338</v>
      </c>
      <c r="B1006" s="19">
        <v>59.869999</v>
      </c>
      <c r="C1006" s="19">
        <v>60.060001</v>
      </c>
      <c r="D1006" s="19">
        <v>58.73</v>
      </c>
      <c r="E1006" s="19">
        <v>58.84</v>
      </c>
      <c r="F1006" s="19">
        <v>14942600</v>
      </c>
      <c r="G1006" s="19">
        <v>56.704638000000003</v>
      </c>
      <c r="H1006" s="38">
        <f t="shared" si="47"/>
        <v>-1.7687625284308849E-2</v>
      </c>
      <c r="I1006" s="30">
        <f t="shared" si="45"/>
        <v>1.7687625284308849E-2</v>
      </c>
      <c r="S1006" s="38">
        <v>1409.280029</v>
      </c>
      <c r="T1006" s="30">
        <f t="shared" si="46"/>
        <v>1.583607321777076E-3</v>
      </c>
      <c r="U1006" s="38"/>
      <c r="V1006" s="38"/>
      <c r="W1006" s="38"/>
      <c r="X1006" s="38"/>
    </row>
    <row r="1007" spans="1:24">
      <c r="A1007" s="20">
        <v>42339</v>
      </c>
      <c r="B1007" s="19">
        <v>59.130001</v>
      </c>
      <c r="C1007" s="19">
        <v>59.290000999999997</v>
      </c>
      <c r="D1007" s="19">
        <v>58.650002000000001</v>
      </c>
      <c r="E1007" s="19">
        <v>58.990001999999997</v>
      </c>
      <c r="F1007" s="19">
        <v>12204100</v>
      </c>
      <c r="G1007" s="19">
        <v>56.849195000000002</v>
      </c>
      <c r="H1007" s="38">
        <f t="shared" si="47"/>
        <v>2.5460536957753526E-3</v>
      </c>
      <c r="I1007" s="30">
        <f t="shared" si="45"/>
        <v>-2.5460536957753526E-3</v>
      </c>
      <c r="S1007" s="38">
        <v>1407.0500489999999</v>
      </c>
      <c r="T1007" s="30">
        <f t="shared" si="46"/>
        <v>-1.7112757132447503E-3</v>
      </c>
      <c r="U1007" s="38"/>
      <c r="V1007" s="38"/>
      <c r="W1007" s="38"/>
      <c r="X1007" s="38"/>
    </row>
    <row r="1008" spans="1:24">
      <c r="A1008" s="20">
        <v>42340</v>
      </c>
      <c r="B1008" s="19">
        <v>58.610000999999997</v>
      </c>
      <c r="C1008" s="19">
        <v>59.290000999999997</v>
      </c>
      <c r="D1008" s="19">
        <v>58.32</v>
      </c>
      <c r="E1008" s="19">
        <v>58.349997999999999</v>
      </c>
      <c r="F1008" s="19">
        <v>13586900</v>
      </c>
      <c r="G1008" s="19">
        <v>56.703423999999998</v>
      </c>
      <c r="H1008" s="38">
        <f t="shared" si="47"/>
        <v>-2.5674631084510015E-3</v>
      </c>
      <c r="I1008" s="30">
        <f t="shared" si="45"/>
        <v>2.5674631084510015E-3</v>
      </c>
      <c r="S1008" s="38">
        <v>1409.459961</v>
      </c>
      <c r="T1008" s="30">
        <f t="shared" si="46"/>
        <v>-4.7565193260310137E-3</v>
      </c>
      <c r="U1008" s="38"/>
      <c r="V1008" s="38"/>
      <c r="W1008" s="38"/>
      <c r="X1008" s="38"/>
    </row>
    <row r="1009" spans="1:24">
      <c r="A1009" s="20">
        <v>42341</v>
      </c>
      <c r="B1009" s="19">
        <v>58.689999</v>
      </c>
      <c r="C1009" s="19">
        <v>59.66</v>
      </c>
      <c r="D1009" s="19">
        <v>58.599997999999999</v>
      </c>
      <c r="E1009" s="19">
        <v>59.040000999999997</v>
      </c>
      <c r="F1009" s="19">
        <v>15844100</v>
      </c>
      <c r="G1009" s="19">
        <v>57.373956</v>
      </c>
      <c r="H1009" s="38">
        <f t="shared" si="47"/>
        <v>1.1755875219248464E-2</v>
      </c>
      <c r="I1009" s="30">
        <f t="shared" si="45"/>
        <v>-1.1755875219248464E-2</v>
      </c>
      <c r="S1009" s="38">
        <v>1416.1800539999999</v>
      </c>
      <c r="T1009" s="30">
        <f t="shared" si="46"/>
        <v>1.6249465956725198E-4</v>
      </c>
      <c r="U1009" s="38"/>
      <c r="V1009" s="38"/>
      <c r="W1009" s="38"/>
      <c r="X1009" s="38"/>
    </row>
    <row r="1010" spans="1:24">
      <c r="A1010" s="20">
        <v>42342</v>
      </c>
      <c r="B1010" s="19">
        <v>59.049999</v>
      </c>
      <c r="C1010" s="19">
        <v>59.849997999999999</v>
      </c>
      <c r="D1010" s="19">
        <v>59.029998999999997</v>
      </c>
      <c r="E1010" s="19">
        <v>59.66</v>
      </c>
      <c r="F1010" s="19">
        <v>10435300</v>
      </c>
      <c r="G1010" s="19">
        <v>57.976458999999998</v>
      </c>
      <c r="H1010" s="38">
        <f t="shared" si="47"/>
        <v>1.0446576708045387E-2</v>
      </c>
      <c r="I1010" s="30">
        <f t="shared" si="45"/>
        <v>-1.0446576708045387E-2</v>
      </c>
      <c r="S1010" s="38">
        <v>1415.9499510000001</v>
      </c>
      <c r="T1010" s="30">
        <f t="shared" si="46"/>
        <v>4.2605532404780952E-3</v>
      </c>
      <c r="U1010" s="38"/>
      <c r="V1010" s="38"/>
      <c r="W1010" s="38"/>
      <c r="X1010" s="38"/>
    </row>
    <row r="1011" spans="1:24">
      <c r="A1011" s="20">
        <v>42345</v>
      </c>
      <c r="B1011" s="19">
        <v>59.57</v>
      </c>
      <c r="C1011" s="19">
        <v>60.73</v>
      </c>
      <c r="D1011" s="19">
        <v>59.57</v>
      </c>
      <c r="E1011" s="19">
        <v>60.5</v>
      </c>
      <c r="F1011" s="19">
        <v>11595900</v>
      </c>
      <c r="G1011" s="19">
        <v>58.792755</v>
      </c>
      <c r="H1011" s="38">
        <f t="shared" si="47"/>
        <v>1.3981584182590764E-2</v>
      </c>
      <c r="I1011" s="30">
        <f t="shared" si="45"/>
        <v>-1.3981584182590764E-2</v>
      </c>
      <c r="S1011" s="38">
        <v>1409.9300539999999</v>
      </c>
      <c r="T1011" s="30">
        <f t="shared" si="46"/>
        <v>7.8253312555425121E-3</v>
      </c>
      <c r="U1011" s="38"/>
      <c r="V1011" s="38"/>
      <c r="W1011" s="38"/>
      <c r="X1011" s="38"/>
    </row>
    <row r="1012" spans="1:24">
      <c r="A1012" s="20">
        <v>42346</v>
      </c>
      <c r="B1012" s="19">
        <v>60.07</v>
      </c>
      <c r="C1012" s="19">
        <v>60.490001999999997</v>
      </c>
      <c r="D1012" s="19">
        <v>59.5</v>
      </c>
      <c r="E1012" s="19">
        <v>59.610000999999997</v>
      </c>
      <c r="F1012" s="19">
        <v>10377600</v>
      </c>
      <c r="G1012" s="19">
        <v>57.927869999999999</v>
      </c>
      <c r="H1012" s="38">
        <f t="shared" si="47"/>
        <v>-1.4820017108532379E-2</v>
      </c>
      <c r="I1012" s="30">
        <f t="shared" si="45"/>
        <v>1.4820017108532379E-2</v>
      </c>
      <c r="S1012" s="38">
        <v>1398.9399410000001</v>
      </c>
      <c r="T1012" s="30">
        <f t="shared" si="46"/>
        <v>-5.2402939311829893E-3</v>
      </c>
      <c r="U1012" s="38"/>
      <c r="V1012" s="38"/>
      <c r="W1012" s="38"/>
      <c r="X1012" s="38"/>
    </row>
    <row r="1013" spans="1:24">
      <c r="A1013" s="20">
        <v>42347</v>
      </c>
      <c r="B1013" s="19">
        <v>59.259998000000003</v>
      </c>
      <c r="C1013" s="19">
        <v>60.110000999999997</v>
      </c>
      <c r="D1013" s="19">
        <v>58.900002000000001</v>
      </c>
      <c r="E1013" s="19">
        <v>59.130001</v>
      </c>
      <c r="F1013" s="19">
        <v>8981700</v>
      </c>
      <c r="G1013" s="19">
        <v>57.461416</v>
      </c>
      <c r="H1013" s="38">
        <f t="shared" si="47"/>
        <v>-8.0849194412537136E-3</v>
      </c>
      <c r="I1013" s="30">
        <f t="shared" si="45"/>
        <v>8.0849194412537136E-3</v>
      </c>
      <c r="S1013" s="38">
        <v>1406.290039</v>
      </c>
      <c r="T1013" s="30">
        <f t="shared" si="46"/>
        <v>-2.0316440199310446E-3</v>
      </c>
      <c r="U1013" s="38"/>
      <c r="V1013" s="38"/>
      <c r="W1013" s="38"/>
      <c r="X1013" s="38"/>
    </row>
    <row r="1014" spans="1:24">
      <c r="A1014" s="20">
        <v>42348</v>
      </c>
      <c r="B1014" s="19">
        <v>59.130001</v>
      </c>
      <c r="C1014" s="19">
        <v>60.09</v>
      </c>
      <c r="D1014" s="19">
        <v>59.09</v>
      </c>
      <c r="E1014" s="19">
        <v>59.560001</v>
      </c>
      <c r="F1014" s="19">
        <v>11357200</v>
      </c>
      <c r="G1014" s="19">
        <v>57.879282000000003</v>
      </c>
      <c r="H1014" s="38">
        <f t="shared" si="47"/>
        <v>7.2458002329516711E-3</v>
      </c>
      <c r="I1014" s="30">
        <f t="shared" si="45"/>
        <v>-7.2458002329516711E-3</v>
      </c>
      <c r="S1014" s="38">
        <v>1409.150024</v>
      </c>
      <c r="T1014" s="30">
        <f t="shared" si="46"/>
        <v>1.2942201988550794E-2</v>
      </c>
      <c r="U1014" s="38"/>
      <c r="V1014" s="38"/>
      <c r="W1014" s="38"/>
      <c r="X1014" s="38"/>
    </row>
    <row r="1015" spans="1:24">
      <c r="A1015" s="20">
        <v>42349</v>
      </c>
      <c r="B1015" s="19">
        <v>59.049999</v>
      </c>
      <c r="C1015" s="19">
        <v>59.529998999999997</v>
      </c>
      <c r="D1015" s="19">
        <v>58.810001</v>
      </c>
      <c r="E1015" s="19">
        <v>59.360000999999997</v>
      </c>
      <c r="F1015" s="19">
        <v>9745000</v>
      </c>
      <c r="G1015" s="19">
        <v>57.684925</v>
      </c>
      <c r="H1015" s="38">
        <f t="shared" si="47"/>
        <v>-3.3636224968085935E-3</v>
      </c>
      <c r="I1015" s="30">
        <f t="shared" si="45"/>
        <v>3.3636224968085935E-3</v>
      </c>
      <c r="S1015" s="38">
        <v>1391.030029</v>
      </c>
      <c r="T1015" s="30">
        <f t="shared" si="46"/>
        <v>2.3174931548233398E-3</v>
      </c>
      <c r="U1015" s="38"/>
      <c r="V1015" s="38"/>
      <c r="W1015" s="38"/>
      <c r="X1015" s="38"/>
    </row>
    <row r="1016" spans="1:24">
      <c r="A1016" s="20">
        <v>42352</v>
      </c>
      <c r="B1016" s="19">
        <v>59.299999</v>
      </c>
      <c r="C1016" s="19">
        <v>60.439999</v>
      </c>
      <c r="D1016" s="19">
        <v>59.07</v>
      </c>
      <c r="E1016" s="19">
        <v>60.389999000000003</v>
      </c>
      <c r="F1016" s="19">
        <v>14524900</v>
      </c>
      <c r="G1016" s="19">
        <v>58.685859000000001</v>
      </c>
      <c r="H1016" s="38">
        <f t="shared" si="47"/>
        <v>1.7202920702484956E-2</v>
      </c>
      <c r="I1016" s="30">
        <f t="shared" si="45"/>
        <v>-1.7202920702484956E-2</v>
      </c>
      <c r="S1016" s="38">
        <v>1387.8100589999999</v>
      </c>
      <c r="T1016" s="30">
        <f t="shared" si="46"/>
        <v>6.6316647506514334E-4</v>
      </c>
      <c r="U1016" s="38"/>
      <c r="V1016" s="38"/>
      <c r="W1016" s="38"/>
      <c r="X1016" s="38"/>
    </row>
    <row r="1017" spans="1:24">
      <c r="A1017" s="20">
        <v>42353</v>
      </c>
      <c r="B1017" s="19">
        <v>60.639999000000003</v>
      </c>
      <c r="C1017" s="19">
        <v>60.84</v>
      </c>
      <c r="D1017" s="19">
        <v>59.57</v>
      </c>
      <c r="E1017" s="19">
        <v>59.639999000000003</v>
      </c>
      <c r="F1017" s="19">
        <v>14615400</v>
      </c>
      <c r="G1017" s="19">
        <v>57.957023</v>
      </c>
      <c r="H1017" s="38">
        <f t="shared" si="47"/>
        <v>-1.2497041791819841E-2</v>
      </c>
      <c r="I1017" s="30">
        <f t="shared" si="45"/>
        <v>1.2497041791819841E-2</v>
      </c>
      <c r="S1017" s="38">
        <v>1386.8900149999999</v>
      </c>
      <c r="T1017" s="30">
        <f t="shared" si="46"/>
        <v>1.9667376906862512E-2</v>
      </c>
      <c r="U1017" s="38"/>
      <c r="V1017" s="38"/>
      <c r="W1017" s="38"/>
      <c r="X1017" s="38"/>
    </row>
    <row r="1018" spans="1:24">
      <c r="A1018" s="20">
        <v>42354</v>
      </c>
      <c r="B1018" s="19">
        <v>60.110000999999997</v>
      </c>
      <c r="C1018" s="19">
        <v>60.650002000000001</v>
      </c>
      <c r="D1018" s="19">
        <v>59.700001</v>
      </c>
      <c r="E1018" s="19">
        <v>60.299999</v>
      </c>
      <c r="F1018" s="19">
        <v>9960500</v>
      </c>
      <c r="G1018" s="19">
        <v>58.598398000000003</v>
      </c>
      <c r="H1018" s="38">
        <f t="shared" si="47"/>
        <v>1.1005605200935832E-2</v>
      </c>
      <c r="I1018" s="30">
        <f t="shared" si="45"/>
        <v>-1.1005605200935832E-2</v>
      </c>
      <c r="S1018" s="38">
        <v>1359.880005</v>
      </c>
      <c r="T1018" s="30">
        <f t="shared" si="46"/>
        <v>4.8282748617601819E-3</v>
      </c>
      <c r="U1018" s="38"/>
      <c r="V1018" s="38"/>
      <c r="W1018" s="38"/>
      <c r="X1018" s="38"/>
    </row>
    <row r="1019" spans="1:24">
      <c r="A1019" s="20">
        <v>42355</v>
      </c>
      <c r="B1019" s="19">
        <v>60.330002</v>
      </c>
      <c r="C1019" s="19">
        <v>60.330002</v>
      </c>
      <c r="D1019" s="19">
        <v>58.970001000000003</v>
      </c>
      <c r="E1019" s="19">
        <v>58.98</v>
      </c>
      <c r="F1019" s="19">
        <v>12976100</v>
      </c>
      <c r="G1019" s="19">
        <v>57.315646999999998</v>
      </c>
      <c r="H1019" s="38">
        <f t="shared" si="47"/>
        <v>-2.2133700328649208E-2</v>
      </c>
      <c r="I1019" s="30">
        <f t="shared" si="45"/>
        <v>2.2133700328649208E-2</v>
      </c>
      <c r="S1019" s="38">
        <v>1353.329956</v>
      </c>
      <c r="T1019" s="30">
        <f t="shared" si="46"/>
        <v>-1.5948158245184026E-3</v>
      </c>
      <c r="U1019" s="38"/>
      <c r="V1019" s="38"/>
      <c r="W1019" s="38"/>
      <c r="X1019" s="38"/>
    </row>
    <row r="1020" spans="1:24">
      <c r="A1020" s="20">
        <v>42356</v>
      </c>
      <c r="B1020" s="19">
        <v>58.93</v>
      </c>
      <c r="C1020" s="19">
        <v>59.400002000000001</v>
      </c>
      <c r="D1020" s="19">
        <v>58.75</v>
      </c>
      <c r="E1020" s="19">
        <v>58.849997999999999</v>
      </c>
      <c r="F1020" s="19">
        <v>16256700</v>
      </c>
      <c r="G1020" s="19">
        <v>57.189315000000001</v>
      </c>
      <c r="H1020" s="38">
        <f t="shared" si="47"/>
        <v>-2.2065777596441652E-3</v>
      </c>
      <c r="I1020" s="30">
        <f t="shared" si="45"/>
        <v>2.2065777596441652E-3</v>
      </c>
      <c r="S1020" s="38">
        <v>1355.48999</v>
      </c>
      <c r="T1020" s="30">
        <f t="shared" si="46"/>
        <v>-1.3948870401252686E-2</v>
      </c>
      <c r="U1020" s="38"/>
      <c r="V1020" s="38"/>
      <c r="W1020" s="38"/>
      <c r="X1020" s="38"/>
    </row>
    <row r="1021" spans="1:24">
      <c r="A1021" s="20">
        <v>42359</v>
      </c>
      <c r="B1021" s="19">
        <v>58.82</v>
      </c>
      <c r="C1021" s="19">
        <v>59.580002</v>
      </c>
      <c r="D1021" s="19">
        <v>58.669998</v>
      </c>
      <c r="E1021" s="19">
        <v>59.549999</v>
      </c>
      <c r="F1021" s="19">
        <v>9645500</v>
      </c>
      <c r="G1021" s="19">
        <v>57.869562000000002</v>
      </c>
      <c r="H1021" s="38">
        <f t="shared" si="47"/>
        <v>1.182446663163741E-2</v>
      </c>
      <c r="I1021" s="30">
        <f t="shared" si="45"/>
        <v>-1.182446663163741E-2</v>
      </c>
      <c r="S1021" s="38">
        <v>1374.530029</v>
      </c>
      <c r="T1021" s="30">
        <f t="shared" si="46"/>
        <v>-3.9933834756060715E-3</v>
      </c>
      <c r="U1021" s="38"/>
      <c r="V1021" s="38"/>
      <c r="W1021" s="38"/>
      <c r="X1021" s="38"/>
    </row>
    <row r="1022" spans="1:24">
      <c r="A1022" s="20">
        <v>42360</v>
      </c>
      <c r="B1022" s="19">
        <v>59.790000999999997</v>
      </c>
      <c r="C1022" s="19">
        <v>60.700001</v>
      </c>
      <c r="D1022" s="19">
        <v>59.610000999999997</v>
      </c>
      <c r="E1022" s="19">
        <v>60.540000999999997</v>
      </c>
      <c r="F1022" s="19">
        <v>9266300</v>
      </c>
      <c r="G1022" s="19">
        <v>58.831626999999997</v>
      </c>
      <c r="H1022" s="38">
        <f t="shared" si="47"/>
        <v>1.6488037583125104E-2</v>
      </c>
      <c r="I1022" s="30">
        <f t="shared" si="45"/>
        <v>-1.6488037583125104E-2</v>
      </c>
      <c r="S1022" s="38">
        <v>1380.030029</v>
      </c>
      <c r="T1022" s="30">
        <f t="shared" si="46"/>
        <v>1.3047886134862779E-4</v>
      </c>
      <c r="U1022" s="38"/>
      <c r="V1022" s="38"/>
      <c r="W1022" s="38"/>
      <c r="X1022" s="38"/>
    </row>
    <row r="1023" spans="1:24">
      <c r="A1023" s="20">
        <v>42361</v>
      </c>
      <c r="B1023" s="19">
        <v>61</v>
      </c>
      <c r="C1023" s="19">
        <v>61.119999</v>
      </c>
      <c r="D1023" s="19">
        <v>60.439999</v>
      </c>
      <c r="E1023" s="19">
        <v>61.09</v>
      </c>
      <c r="F1023" s="19">
        <v>7519800</v>
      </c>
      <c r="G1023" s="19">
        <v>59.366106000000002</v>
      </c>
      <c r="H1023" s="38">
        <f t="shared" si="47"/>
        <v>9.0438729986101109E-3</v>
      </c>
      <c r="I1023" s="30">
        <f t="shared" si="45"/>
        <v>-9.0438729986101109E-3</v>
      </c>
      <c r="S1023" s="38">
        <v>1379.849976</v>
      </c>
      <c r="T1023" s="30">
        <f t="shared" si="46"/>
        <v>1.6972514097554265E-3</v>
      </c>
      <c r="U1023" s="38"/>
      <c r="V1023" s="38"/>
      <c r="W1023" s="38"/>
      <c r="X1023" s="38"/>
    </row>
    <row r="1024" spans="1:24">
      <c r="A1024" s="20">
        <v>42362</v>
      </c>
      <c r="B1024" s="19">
        <v>60.779998999999997</v>
      </c>
      <c r="C1024" s="19">
        <v>61.099997999999999</v>
      </c>
      <c r="D1024" s="19">
        <v>60.68</v>
      </c>
      <c r="E1024" s="19">
        <v>60.830002</v>
      </c>
      <c r="F1024" s="19">
        <v>2482800</v>
      </c>
      <c r="G1024" s="19">
        <v>59.113444999999999</v>
      </c>
      <c r="H1024" s="38">
        <f t="shared" si="47"/>
        <v>-4.2650631417050595E-3</v>
      </c>
      <c r="I1024" s="30">
        <f t="shared" si="45"/>
        <v>4.2650631417050595E-3</v>
      </c>
      <c r="S1024" s="38">
        <v>1377.51001</v>
      </c>
      <c r="T1024" s="30">
        <f t="shared" si="46"/>
        <v>-1.2279932930479829E-2</v>
      </c>
      <c r="U1024" s="38"/>
      <c r="V1024" s="38"/>
      <c r="W1024" s="38"/>
      <c r="X1024" s="38"/>
    </row>
    <row r="1025" spans="1:24">
      <c r="A1025" s="20">
        <v>42366</v>
      </c>
      <c r="B1025" s="19">
        <v>60.580002</v>
      </c>
      <c r="C1025" s="19">
        <v>60.970001000000003</v>
      </c>
      <c r="D1025" s="19">
        <v>60.5</v>
      </c>
      <c r="E1025" s="19">
        <v>60.75</v>
      </c>
      <c r="F1025" s="19">
        <v>5421700</v>
      </c>
      <c r="G1025" s="19">
        <v>59.035699999999999</v>
      </c>
      <c r="H1025" s="38">
        <f t="shared" si="47"/>
        <v>-1.3160486471754523E-3</v>
      </c>
      <c r="I1025" s="30">
        <f t="shared" si="45"/>
        <v>1.3160486471754523E-3</v>
      </c>
      <c r="S1025" s="38">
        <v>1394.530029</v>
      </c>
      <c r="T1025" s="30">
        <f t="shared" si="46"/>
        <v>-2.3990484638215012E-2</v>
      </c>
      <c r="U1025" s="38"/>
      <c r="V1025" s="38"/>
      <c r="W1025" s="38"/>
      <c r="X1025" s="38"/>
    </row>
    <row r="1026" spans="1:24">
      <c r="A1026" s="20">
        <v>42367</v>
      </c>
      <c r="B1026" s="19">
        <v>61</v>
      </c>
      <c r="C1026" s="19">
        <v>61.75</v>
      </c>
      <c r="D1026" s="19">
        <v>60.98</v>
      </c>
      <c r="E1026" s="19">
        <v>61.610000999999997</v>
      </c>
      <c r="F1026" s="19">
        <v>7883600</v>
      </c>
      <c r="G1026" s="19">
        <v>59.871433000000003</v>
      </c>
      <c r="H1026" s="38">
        <f t="shared" si="47"/>
        <v>1.4057134182216546E-2</v>
      </c>
      <c r="I1026" s="30">
        <f t="shared" si="45"/>
        <v>-1.4057134182216546E-2</v>
      </c>
      <c r="S1026" s="38">
        <v>1428.3900149999999</v>
      </c>
      <c r="T1026" s="30">
        <f t="shared" si="46"/>
        <v>7.822509203480283E-3</v>
      </c>
      <c r="U1026" s="38"/>
      <c r="V1026" s="38"/>
      <c r="W1026" s="38"/>
      <c r="X1026" s="38"/>
    </row>
    <row r="1027" spans="1:24">
      <c r="A1027" s="20">
        <v>42368</v>
      </c>
      <c r="B1027" s="19">
        <v>61.66</v>
      </c>
      <c r="C1027" s="19">
        <v>61.869999</v>
      </c>
      <c r="D1027" s="19">
        <v>61.490001999999997</v>
      </c>
      <c r="E1027" s="19">
        <v>61.68</v>
      </c>
      <c r="F1027" s="19">
        <v>5716700</v>
      </c>
      <c r="G1027" s="19">
        <v>59.939456999999997</v>
      </c>
      <c r="H1027" s="38">
        <f t="shared" si="47"/>
        <v>1.1355229446879372E-3</v>
      </c>
      <c r="I1027" s="30">
        <f t="shared" ref="I1027:I1090" si="48">-H1027</f>
        <v>-1.1355229446879372E-3</v>
      </c>
      <c r="S1027" s="38">
        <v>1417.26001</v>
      </c>
      <c r="T1027" s="30">
        <f t="shared" ref="T1027:T1090" si="49">LN(S1027/S1028)</f>
        <v>2.1614716319645596E-3</v>
      </c>
      <c r="U1027" s="38"/>
      <c r="V1027" s="38"/>
      <c r="W1027" s="38"/>
      <c r="X1027" s="38"/>
    </row>
    <row r="1028" spans="1:24">
      <c r="A1028" s="20">
        <v>42369</v>
      </c>
      <c r="B1028" s="19">
        <v>61.330002</v>
      </c>
      <c r="C1028" s="19">
        <v>61.720001000000003</v>
      </c>
      <c r="D1028" s="19">
        <v>61.169998</v>
      </c>
      <c r="E1028" s="19">
        <v>61.299999</v>
      </c>
      <c r="F1028" s="19">
        <v>6555100</v>
      </c>
      <c r="G1028" s="19">
        <v>59.570179000000003</v>
      </c>
      <c r="H1028" s="38">
        <f t="shared" ref="H1028:H1091" si="50">LN(G1028/G1027)</f>
        <v>-6.179906284120751E-3</v>
      </c>
      <c r="I1028" s="30">
        <f t="shared" si="48"/>
        <v>6.179906284120751E-3</v>
      </c>
      <c r="S1028" s="38">
        <v>1414.1999510000001</v>
      </c>
      <c r="T1028" s="30">
        <f t="shared" si="49"/>
        <v>-9.4237184902954164E-3</v>
      </c>
      <c r="U1028" s="38"/>
      <c r="V1028" s="38"/>
      <c r="W1028" s="38"/>
      <c r="X1028" s="38"/>
    </row>
    <row r="1029" spans="1:24">
      <c r="A1029" s="20">
        <v>42373</v>
      </c>
      <c r="B1029" s="19">
        <v>60.5</v>
      </c>
      <c r="C1029" s="19">
        <v>61.490001999999997</v>
      </c>
      <c r="D1029" s="19">
        <v>60.360000999999997</v>
      </c>
      <c r="E1029" s="19">
        <v>61.459999000000003</v>
      </c>
      <c r="F1029" s="19">
        <v>11989200</v>
      </c>
      <c r="G1029" s="19">
        <v>59.725664000000002</v>
      </c>
      <c r="H1029" s="38">
        <f t="shared" si="50"/>
        <v>2.6067142682053967E-3</v>
      </c>
      <c r="I1029" s="30">
        <f t="shared" si="48"/>
        <v>-2.6067142682053967E-3</v>
      </c>
      <c r="S1029" s="38">
        <v>1427.589966</v>
      </c>
      <c r="T1029" s="30">
        <f t="shared" si="49"/>
        <v>1.0867212854096794E-2</v>
      </c>
      <c r="U1029" s="38"/>
      <c r="V1029" s="38"/>
      <c r="W1029" s="38"/>
      <c r="X1029" s="38"/>
    </row>
    <row r="1030" spans="1:24">
      <c r="A1030" s="20">
        <v>42374</v>
      </c>
      <c r="B1030" s="19">
        <v>62.029998999999997</v>
      </c>
      <c r="C1030" s="19">
        <v>63.049999</v>
      </c>
      <c r="D1030" s="19">
        <v>61.849997999999999</v>
      </c>
      <c r="E1030" s="19">
        <v>62.919998</v>
      </c>
      <c r="F1030" s="19">
        <v>13326000</v>
      </c>
      <c r="G1030" s="19">
        <v>61.144463000000002</v>
      </c>
      <c r="H1030" s="38">
        <f t="shared" si="50"/>
        <v>2.3477499427772653E-2</v>
      </c>
      <c r="I1030" s="30">
        <f t="shared" si="48"/>
        <v>-2.3477499427772653E-2</v>
      </c>
      <c r="S1030" s="38">
        <v>1412.160034</v>
      </c>
      <c r="T1030" s="30">
        <f t="shared" si="49"/>
        <v>1.5586771176223611E-4</v>
      </c>
      <c r="U1030" s="38"/>
      <c r="V1030" s="38"/>
      <c r="W1030" s="38"/>
      <c r="X1030" s="38"/>
    </row>
    <row r="1031" spans="1:24">
      <c r="A1031" s="20">
        <v>42375</v>
      </c>
      <c r="B1031" s="19">
        <v>62.48</v>
      </c>
      <c r="C1031" s="19">
        <v>63.950001</v>
      </c>
      <c r="D1031" s="19">
        <v>62.470001000000003</v>
      </c>
      <c r="E1031" s="19">
        <v>63.549999</v>
      </c>
      <c r="F1031" s="19">
        <v>16564600</v>
      </c>
      <c r="G1031" s="19">
        <v>61.756686999999999</v>
      </c>
      <c r="H1031" s="38">
        <f t="shared" si="50"/>
        <v>9.962950942679568E-3</v>
      </c>
      <c r="I1031" s="30">
        <f t="shared" si="48"/>
        <v>-9.962950942679568E-3</v>
      </c>
      <c r="S1031" s="38">
        <v>1411.9399410000001</v>
      </c>
      <c r="T1031" s="30">
        <f t="shared" si="49"/>
        <v>-7.2924806647616078E-4</v>
      </c>
      <c r="U1031" s="38"/>
      <c r="V1031" s="38"/>
      <c r="W1031" s="38"/>
      <c r="X1031" s="38"/>
    </row>
    <row r="1032" spans="1:24">
      <c r="A1032" s="20">
        <v>42376</v>
      </c>
      <c r="B1032" s="19">
        <v>62.970001000000003</v>
      </c>
      <c r="C1032" s="19">
        <v>65.230002999999996</v>
      </c>
      <c r="D1032" s="19">
        <v>62.919998</v>
      </c>
      <c r="E1032" s="19">
        <v>65.029999000000004</v>
      </c>
      <c r="F1032" s="19">
        <v>26430000</v>
      </c>
      <c r="G1032" s="19">
        <v>63.194921999999998</v>
      </c>
      <c r="H1032" s="38">
        <f t="shared" si="50"/>
        <v>2.3021688680503069E-2</v>
      </c>
      <c r="I1032" s="30">
        <f t="shared" si="48"/>
        <v>-2.3021688680503069E-2</v>
      </c>
      <c r="S1032" s="38">
        <v>1412.969971</v>
      </c>
      <c r="T1032" s="30">
        <f t="shared" si="49"/>
        <v>2.9910651585018625E-3</v>
      </c>
      <c r="U1032" s="38"/>
      <c r="V1032" s="38"/>
      <c r="W1032" s="38"/>
      <c r="X1032" s="38"/>
    </row>
    <row r="1033" spans="1:24">
      <c r="A1033" s="20">
        <v>42377</v>
      </c>
      <c r="B1033" s="19">
        <v>65.080001999999993</v>
      </c>
      <c r="C1033" s="19">
        <v>65.410004000000001</v>
      </c>
      <c r="D1033" s="19">
        <v>63.41</v>
      </c>
      <c r="E1033" s="19">
        <v>63.540000999999997</v>
      </c>
      <c r="F1033" s="19">
        <v>17767900</v>
      </c>
      <c r="G1033" s="19">
        <v>61.746969999999997</v>
      </c>
      <c r="H1033" s="38">
        <f t="shared" si="50"/>
        <v>-2.3179044345202883E-2</v>
      </c>
      <c r="I1033" s="30">
        <f t="shared" si="48"/>
        <v>2.3179044345202883E-2</v>
      </c>
      <c r="S1033" s="38">
        <v>1408.75</v>
      </c>
      <c r="T1033" s="30">
        <f t="shared" si="49"/>
        <v>-3.0901522348015147E-3</v>
      </c>
      <c r="U1033" s="38"/>
      <c r="V1033" s="38"/>
      <c r="W1033" s="38"/>
      <c r="X1033" s="38"/>
    </row>
    <row r="1034" spans="1:24">
      <c r="A1034" s="20">
        <v>42380</v>
      </c>
      <c r="B1034" s="19">
        <v>63.759998000000003</v>
      </c>
      <c r="C1034" s="19">
        <v>64.470000999999996</v>
      </c>
      <c r="D1034" s="19">
        <v>63.630001</v>
      </c>
      <c r="E1034" s="19">
        <v>64.220000999999996</v>
      </c>
      <c r="F1034" s="19">
        <v>12653800</v>
      </c>
      <c r="G1034" s="19">
        <v>62.407781999999997</v>
      </c>
      <c r="H1034" s="38">
        <f t="shared" si="50"/>
        <v>1.0645073659744682E-2</v>
      </c>
      <c r="I1034" s="30">
        <f t="shared" si="48"/>
        <v>-1.0645073659744682E-2</v>
      </c>
      <c r="S1034" s="38">
        <v>1413.1099850000001</v>
      </c>
      <c r="T1034" s="30">
        <f t="shared" si="49"/>
        <v>-1.4549235017921323E-2</v>
      </c>
      <c r="U1034" s="38"/>
      <c r="V1034" s="38"/>
      <c r="W1034" s="38"/>
      <c r="X1034" s="38"/>
    </row>
    <row r="1035" spans="1:24">
      <c r="A1035" s="20">
        <v>42381</v>
      </c>
      <c r="B1035" s="19">
        <v>64.379997000000003</v>
      </c>
      <c r="C1035" s="19">
        <v>64.730002999999996</v>
      </c>
      <c r="D1035" s="19">
        <v>63.43</v>
      </c>
      <c r="E1035" s="19">
        <v>63.619999</v>
      </c>
      <c r="F1035" s="19">
        <v>12195900</v>
      </c>
      <c r="G1035" s="19">
        <v>61.824711000000001</v>
      </c>
      <c r="H1035" s="38">
        <f t="shared" si="50"/>
        <v>-9.3868402258834235E-3</v>
      </c>
      <c r="I1035" s="30">
        <f t="shared" si="48"/>
        <v>9.3868402258834235E-3</v>
      </c>
      <c r="S1035" s="38">
        <v>1433.8199460000001</v>
      </c>
      <c r="T1035" s="30">
        <f t="shared" si="49"/>
        <v>4.3948576040626187E-4</v>
      </c>
      <c r="U1035" s="38"/>
      <c r="V1035" s="38"/>
      <c r="W1035" s="38"/>
      <c r="X1035" s="38"/>
    </row>
    <row r="1036" spans="1:24">
      <c r="A1036" s="20">
        <v>42382</v>
      </c>
      <c r="B1036" s="19">
        <v>63.73</v>
      </c>
      <c r="C1036" s="19">
        <v>63.73</v>
      </c>
      <c r="D1036" s="19">
        <v>61.830002</v>
      </c>
      <c r="E1036" s="19">
        <v>61.919998</v>
      </c>
      <c r="F1036" s="19">
        <v>13725700</v>
      </c>
      <c r="G1036" s="19">
        <v>60.172682000000002</v>
      </c>
      <c r="H1036" s="38">
        <f t="shared" si="50"/>
        <v>-2.7084676965412523E-2</v>
      </c>
      <c r="I1036" s="30">
        <f t="shared" si="48"/>
        <v>2.7084676965412523E-2</v>
      </c>
      <c r="S1036" s="38">
        <v>1433.1899410000001</v>
      </c>
      <c r="T1036" s="30">
        <f t="shared" si="49"/>
        <v>-1.6710145006792722E-2</v>
      </c>
      <c r="U1036" s="38"/>
      <c r="V1036" s="38"/>
      <c r="W1036" s="38"/>
      <c r="X1036" s="38"/>
    </row>
    <row r="1037" spans="1:24">
      <c r="A1037" s="20">
        <v>42383</v>
      </c>
      <c r="B1037" s="19">
        <v>62</v>
      </c>
      <c r="C1037" s="19">
        <v>63.619999</v>
      </c>
      <c r="D1037" s="19">
        <v>61.82</v>
      </c>
      <c r="E1037" s="19">
        <v>63.060001</v>
      </c>
      <c r="F1037" s="19">
        <v>12934900</v>
      </c>
      <c r="G1037" s="19">
        <v>61.280515999999999</v>
      </c>
      <c r="H1037" s="38">
        <f t="shared" si="50"/>
        <v>1.8243483815709949E-2</v>
      </c>
      <c r="I1037" s="30">
        <f t="shared" si="48"/>
        <v>-1.8243483815709949E-2</v>
      </c>
      <c r="S1037" s="38">
        <v>1457.339966</v>
      </c>
      <c r="T1037" s="30">
        <f t="shared" si="49"/>
        <v>-2.4467196305996124E-3</v>
      </c>
      <c r="U1037" s="38"/>
      <c r="V1037" s="38"/>
      <c r="W1037" s="38"/>
      <c r="X1037" s="38"/>
    </row>
    <row r="1038" spans="1:24">
      <c r="A1038" s="20">
        <v>42384</v>
      </c>
      <c r="B1038" s="19">
        <v>61.549999</v>
      </c>
      <c r="C1038" s="19">
        <v>62.470001000000003</v>
      </c>
      <c r="D1038" s="19">
        <v>61.259998000000003</v>
      </c>
      <c r="E1038" s="19">
        <v>61.93</v>
      </c>
      <c r="F1038" s="19">
        <v>15102900</v>
      </c>
      <c r="G1038" s="19">
        <v>60.182402000000003</v>
      </c>
      <c r="H1038" s="38">
        <f t="shared" si="50"/>
        <v>-1.8081961764491342E-2</v>
      </c>
      <c r="I1038" s="30">
        <f t="shared" si="48"/>
        <v>1.8081961764491342E-2</v>
      </c>
      <c r="S1038" s="38">
        <v>1460.910034</v>
      </c>
      <c r="T1038" s="30">
        <f t="shared" si="49"/>
        <v>4.108605965369814E-3</v>
      </c>
      <c r="U1038" s="38"/>
      <c r="V1038" s="38"/>
      <c r="W1038" s="38"/>
      <c r="X1038" s="38"/>
    </row>
    <row r="1039" spans="1:24">
      <c r="A1039" s="20">
        <v>42388</v>
      </c>
      <c r="B1039" s="19">
        <v>62.25</v>
      </c>
      <c r="C1039" s="19">
        <v>62.799999</v>
      </c>
      <c r="D1039" s="19">
        <v>62.009998000000003</v>
      </c>
      <c r="E1039" s="19">
        <v>62.560001</v>
      </c>
      <c r="F1039" s="19">
        <v>13051300</v>
      </c>
      <c r="G1039" s="19">
        <v>60.794625000000003</v>
      </c>
      <c r="H1039" s="38">
        <f t="shared" si="50"/>
        <v>1.0121396461012183E-2</v>
      </c>
      <c r="I1039" s="30">
        <f t="shared" si="48"/>
        <v>-1.0121396461012183E-2</v>
      </c>
      <c r="S1039" s="38">
        <v>1454.920044</v>
      </c>
      <c r="T1039" s="30">
        <f t="shared" si="49"/>
        <v>1.0217555773385567E-2</v>
      </c>
      <c r="U1039" s="38"/>
      <c r="V1039" s="38"/>
      <c r="W1039" s="38"/>
      <c r="X1039" s="38"/>
    </row>
    <row r="1040" spans="1:24">
      <c r="A1040" s="20">
        <v>42389</v>
      </c>
      <c r="B1040" s="19">
        <v>61.799999</v>
      </c>
      <c r="C1040" s="19">
        <v>62.330002</v>
      </c>
      <c r="D1040" s="19">
        <v>60.200001</v>
      </c>
      <c r="E1040" s="19">
        <v>60.84</v>
      </c>
      <c r="F1040" s="19">
        <v>17369100</v>
      </c>
      <c r="G1040" s="19">
        <v>59.123161000000003</v>
      </c>
      <c r="H1040" s="38">
        <f t="shared" si="50"/>
        <v>-2.7878637724650813E-2</v>
      </c>
      <c r="I1040" s="30">
        <f t="shared" si="48"/>
        <v>2.7878637724650813E-2</v>
      </c>
      <c r="S1040" s="38">
        <v>1440.130005</v>
      </c>
      <c r="T1040" s="30">
        <f t="shared" si="49"/>
        <v>8.0454707082601232E-3</v>
      </c>
      <c r="U1040" s="38"/>
      <c r="V1040" s="38"/>
      <c r="W1040" s="38"/>
      <c r="X1040" s="38"/>
    </row>
    <row r="1041" spans="1:24">
      <c r="A1041" s="20">
        <v>42390</v>
      </c>
      <c r="B1041" s="19">
        <v>60.98</v>
      </c>
      <c r="C1041" s="19">
        <v>62.790000999999997</v>
      </c>
      <c r="D1041" s="19">
        <v>60.91</v>
      </c>
      <c r="E1041" s="19">
        <v>61.880001</v>
      </c>
      <c r="F1041" s="19">
        <v>12089200</v>
      </c>
      <c r="G1041" s="19">
        <v>60.133814000000001</v>
      </c>
      <c r="H1041" s="38">
        <f t="shared" si="50"/>
        <v>1.6949569542292334E-2</v>
      </c>
      <c r="I1041" s="30">
        <f t="shared" si="48"/>
        <v>-1.6949569542292334E-2</v>
      </c>
      <c r="S1041" s="38">
        <v>1428.589966</v>
      </c>
      <c r="T1041" s="30">
        <f t="shared" si="49"/>
        <v>-2.9705449556433985E-3</v>
      </c>
      <c r="U1041" s="38"/>
      <c r="V1041" s="38"/>
      <c r="W1041" s="38"/>
      <c r="X1041" s="38"/>
    </row>
    <row r="1042" spans="1:24">
      <c r="A1042" s="20">
        <v>42391</v>
      </c>
      <c r="B1042" s="19">
        <v>62.439999</v>
      </c>
      <c r="C1042" s="19">
        <v>63.259998000000003</v>
      </c>
      <c r="D1042" s="19">
        <v>62.130001</v>
      </c>
      <c r="E1042" s="19">
        <v>62.689999</v>
      </c>
      <c r="F1042" s="19">
        <v>9197500</v>
      </c>
      <c r="G1042" s="19">
        <v>60.920954000000002</v>
      </c>
      <c r="H1042" s="38">
        <f t="shared" si="50"/>
        <v>1.3004875509576469E-2</v>
      </c>
      <c r="I1042" s="30">
        <f t="shared" si="48"/>
        <v>-1.3004875509576469E-2</v>
      </c>
      <c r="S1042" s="38">
        <v>1432.839966</v>
      </c>
      <c r="T1042" s="30">
        <f t="shared" si="49"/>
        <v>1.953702788080363E-4</v>
      </c>
      <c r="U1042" s="38"/>
      <c r="V1042" s="38"/>
      <c r="W1042" s="38"/>
      <c r="X1042" s="38"/>
    </row>
    <row r="1043" spans="1:24">
      <c r="A1043" s="20">
        <v>42394</v>
      </c>
      <c r="B1043" s="19">
        <v>62.779998999999997</v>
      </c>
      <c r="C1043" s="19">
        <v>63.82</v>
      </c>
      <c r="D1043" s="19">
        <v>62.549999</v>
      </c>
      <c r="E1043" s="19">
        <v>63.450001</v>
      </c>
      <c r="F1043" s="19">
        <v>12823400</v>
      </c>
      <c r="G1043" s="19">
        <v>61.659509999999997</v>
      </c>
      <c r="H1043" s="38">
        <f t="shared" si="50"/>
        <v>1.2050287835209559E-2</v>
      </c>
      <c r="I1043" s="30">
        <f t="shared" si="48"/>
        <v>-1.2050287835209559E-2</v>
      </c>
      <c r="S1043" s="38">
        <v>1432.5600589999999</v>
      </c>
      <c r="T1043" s="30">
        <f t="shared" si="49"/>
        <v>-6.2072549577114533E-3</v>
      </c>
      <c r="U1043" s="38"/>
      <c r="V1043" s="38"/>
      <c r="W1043" s="38"/>
      <c r="X1043" s="38"/>
    </row>
    <row r="1044" spans="1:24">
      <c r="A1044" s="20">
        <v>42395</v>
      </c>
      <c r="B1044" s="19">
        <v>63.360000999999997</v>
      </c>
      <c r="C1044" s="19">
        <v>64.470000999999996</v>
      </c>
      <c r="D1044" s="19">
        <v>63.259998000000003</v>
      </c>
      <c r="E1044" s="19">
        <v>64</v>
      </c>
      <c r="F1044" s="19">
        <v>9441200</v>
      </c>
      <c r="G1044" s="19">
        <v>62.193989000000002</v>
      </c>
      <c r="H1044" s="38">
        <f t="shared" si="50"/>
        <v>8.6308795824495896E-3</v>
      </c>
      <c r="I1044" s="30">
        <f t="shared" si="48"/>
        <v>-8.6308795824495896E-3</v>
      </c>
      <c r="S1044" s="38">
        <v>1441.4799800000001</v>
      </c>
      <c r="T1044" s="30">
        <f t="shared" si="49"/>
        <v>-9.940182540820991E-3</v>
      </c>
      <c r="U1044" s="38"/>
      <c r="V1044" s="38"/>
      <c r="W1044" s="38"/>
      <c r="X1044" s="38"/>
    </row>
    <row r="1045" spans="1:24">
      <c r="A1045" s="20">
        <v>42396</v>
      </c>
      <c r="B1045" s="19">
        <v>64.099997999999999</v>
      </c>
      <c r="C1045" s="19">
        <v>65.180000000000007</v>
      </c>
      <c r="D1045" s="19">
        <v>63.889999000000003</v>
      </c>
      <c r="E1045" s="19">
        <v>63.950001</v>
      </c>
      <c r="F1045" s="19">
        <v>10214300</v>
      </c>
      <c r="G1045" s="19">
        <v>62.145400000000002</v>
      </c>
      <c r="H1045" s="38">
        <f t="shared" si="50"/>
        <v>-7.8155446739876613E-4</v>
      </c>
      <c r="I1045" s="30">
        <f t="shared" si="48"/>
        <v>7.8155446739876613E-4</v>
      </c>
      <c r="S1045" s="38">
        <v>1455.880005</v>
      </c>
      <c r="T1045" s="30">
        <f t="shared" si="49"/>
        <v>-3.4627239647982812E-3</v>
      </c>
      <c r="U1045" s="38"/>
      <c r="V1045" s="38"/>
      <c r="W1045" s="38"/>
      <c r="X1045" s="38"/>
    </row>
    <row r="1046" spans="1:24">
      <c r="A1046" s="20">
        <v>42397</v>
      </c>
      <c r="B1046" s="19">
        <v>64.029999000000004</v>
      </c>
      <c r="C1046" s="19">
        <v>64.510002</v>
      </c>
      <c r="D1046" s="19">
        <v>63.43</v>
      </c>
      <c r="E1046" s="19">
        <v>64.220000999999996</v>
      </c>
      <c r="F1046" s="19">
        <v>11278300</v>
      </c>
      <c r="G1046" s="19">
        <v>62.407781999999997</v>
      </c>
      <c r="H1046" s="38">
        <f t="shared" si="50"/>
        <v>4.2131784015869483E-3</v>
      </c>
      <c r="I1046" s="30">
        <f t="shared" si="48"/>
        <v>-4.2131784015869483E-3</v>
      </c>
      <c r="S1046" s="38">
        <v>1460.9300539999999</v>
      </c>
      <c r="T1046" s="30">
        <f t="shared" si="49"/>
        <v>-3.2164060288039127E-4</v>
      </c>
      <c r="U1046" s="38"/>
      <c r="V1046" s="38"/>
      <c r="W1046" s="38"/>
      <c r="X1046" s="38"/>
    </row>
    <row r="1047" spans="1:24">
      <c r="A1047" s="20">
        <v>42398</v>
      </c>
      <c r="B1047" s="19">
        <v>64.75</v>
      </c>
      <c r="C1047" s="19">
        <v>66.529999000000004</v>
      </c>
      <c r="D1047" s="19">
        <v>64.739998</v>
      </c>
      <c r="E1047" s="19">
        <v>66.360000999999997</v>
      </c>
      <c r="F1047" s="19">
        <v>16439100</v>
      </c>
      <c r="G1047" s="19">
        <v>64.487392999999997</v>
      </c>
      <c r="H1047" s="38">
        <f t="shared" si="50"/>
        <v>3.2779768195099541E-2</v>
      </c>
      <c r="I1047" s="30">
        <f t="shared" si="48"/>
        <v>-3.2779768195099541E-2</v>
      </c>
      <c r="S1047" s="38">
        <v>1461.400024</v>
      </c>
      <c r="T1047" s="30">
        <f t="shared" si="49"/>
        <v>7.1488216098922665E-3</v>
      </c>
      <c r="U1047" s="38"/>
      <c r="V1047" s="38"/>
      <c r="W1047" s="38"/>
      <c r="X1047" s="38"/>
    </row>
    <row r="1048" spans="1:24">
      <c r="A1048" s="20">
        <v>42401</v>
      </c>
      <c r="B1048" s="19">
        <v>65.910004000000001</v>
      </c>
      <c r="C1048" s="19">
        <v>67.930000000000007</v>
      </c>
      <c r="D1048" s="19">
        <v>65.889999000000003</v>
      </c>
      <c r="E1048" s="19">
        <v>67.5</v>
      </c>
      <c r="F1048" s="19">
        <v>14728400</v>
      </c>
      <c r="G1048" s="19">
        <v>65.595223000000004</v>
      </c>
      <c r="H1048" s="38">
        <f t="shared" si="50"/>
        <v>1.7033125843472687E-2</v>
      </c>
      <c r="I1048" s="30">
        <f t="shared" si="48"/>
        <v>-1.7033125843472687E-2</v>
      </c>
      <c r="S1048" s="38">
        <v>1450.98999</v>
      </c>
      <c r="T1048" s="30">
        <f t="shared" si="49"/>
        <v>3.617857131505876E-3</v>
      </c>
      <c r="U1048" s="38"/>
      <c r="V1048" s="38"/>
      <c r="W1048" s="38"/>
      <c r="X1048" s="38"/>
    </row>
    <row r="1049" spans="1:24">
      <c r="A1049" s="20">
        <v>42402</v>
      </c>
      <c r="B1049" s="19">
        <v>67.300003000000004</v>
      </c>
      <c r="C1049" s="19">
        <v>67.839995999999999</v>
      </c>
      <c r="D1049" s="19">
        <v>66.279999000000004</v>
      </c>
      <c r="E1049" s="19">
        <v>66.860000999999997</v>
      </c>
      <c r="F1049" s="19">
        <v>13585900</v>
      </c>
      <c r="G1049" s="19">
        <v>64.973282999999995</v>
      </c>
      <c r="H1049" s="38">
        <f t="shared" si="50"/>
        <v>-9.5267185464732347E-3</v>
      </c>
      <c r="I1049" s="30">
        <f t="shared" si="48"/>
        <v>9.5267185464732347E-3</v>
      </c>
      <c r="S1049" s="38">
        <v>1445.75</v>
      </c>
      <c r="T1049" s="30">
        <f t="shared" si="49"/>
        <v>8.7190688952015695E-4</v>
      </c>
      <c r="U1049" s="38"/>
      <c r="V1049" s="38"/>
      <c r="W1049" s="38"/>
      <c r="X1049" s="38"/>
    </row>
    <row r="1050" spans="1:24">
      <c r="A1050" s="20">
        <v>42403</v>
      </c>
      <c r="B1050" s="19">
        <v>67.309997999999993</v>
      </c>
      <c r="C1050" s="19">
        <v>67.5</v>
      </c>
      <c r="D1050" s="19">
        <v>65.069999999999993</v>
      </c>
      <c r="E1050" s="19">
        <v>66.269997000000004</v>
      </c>
      <c r="F1050" s="19">
        <v>12315600</v>
      </c>
      <c r="G1050" s="19">
        <v>64.399929</v>
      </c>
      <c r="H1050" s="38">
        <f t="shared" si="50"/>
        <v>-8.8636240048770073E-3</v>
      </c>
      <c r="I1050" s="30">
        <f t="shared" si="48"/>
        <v>8.8636240048770073E-3</v>
      </c>
      <c r="S1050" s="38">
        <v>1444.48999</v>
      </c>
      <c r="T1050" s="30">
        <f t="shared" si="49"/>
        <v>2.64799746778056E-3</v>
      </c>
      <c r="U1050" s="38"/>
      <c r="V1050" s="38"/>
      <c r="W1050" s="38"/>
      <c r="X1050" s="38"/>
    </row>
    <row r="1051" spans="1:24">
      <c r="A1051" s="20">
        <v>42404</v>
      </c>
      <c r="B1051" s="19">
        <v>65.760002</v>
      </c>
      <c r="C1051" s="19">
        <v>66.550003000000004</v>
      </c>
      <c r="D1051" s="19">
        <v>65.010002</v>
      </c>
      <c r="E1051" s="19">
        <v>66.419998000000007</v>
      </c>
      <c r="F1051" s="19">
        <v>12833400</v>
      </c>
      <c r="G1051" s="19">
        <v>64.545697000000004</v>
      </c>
      <c r="H1051" s="38">
        <f t="shared" si="50"/>
        <v>2.260922942735603E-3</v>
      </c>
      <c r="I1051" s="30">
        <f t="shared" si="48"/>
        <v>-2.260922942735603E-3</v>
      </c>
      <c r="S1051" s="38">
        <v>1440.670044</v>
      </c>
      <c r="T1051" s="30">
        <f t="shared" si="49"/>
        <v>-4.4878079126844167E-3</v>
      </c>
      <c r="U1051" s="38"/>
      <c r="V1051" s="38"/>
      <c r="W1051" s="38"/>
      <c r="X1051" s="38"/>
    </row>
    <row r="1052" spans="1:24">
      <c r="A1052" s="20">
        <v>42405</v>
      </c>
      <c r="B1052" s="19">
        <v>66.860000999999997</v>
      </c>
      <c r="C1052" s="19">
        <v>67.529999000000004</v>
      </c>
      <c r="D1052" s="19">
        <v>65.879997000000003</v>
      </c>
      <c r="E1052" s="19">
        <v>67</v>
      </c>
      <c r="F1052" s="19">
        <v>14196500</v>
      </c>
      <c r="G1052" s="19">
        <v>65.109331999999995</v>
      </c>
      <c r="H1052" s="38">
        <f t="shared" si="50"/>
        <v>8.6944340674339465E-3</v>
      </c>
      <c r="I1052" s="30">
        <f t="shared" si="48"/>
        <v>-8.6944340674339465E-3</v>
      </c>
      <c r="S1052" s="38">
        <v>1447.150024</v>
      </c>
      <c r="T1052" s="30">
        <f t="shared" si="49"/>
        <v>9.6027276237853117E-3</v>
      </c>
      <c r="U1052" s="38"/>
      <c r="V1052" s="38"/>
      <c r="W1052" s="38"/>
      <c r="X1052" s="38"/>
    </row>
    <row r="1053" spans="1:24">
      <c r="A1053" s="20">
        <v>42408</v>
      </c>
      <c r="B1053" s="19">
        <v>66.5</v>
      </c>
      <c r="C1053" s="19">
        <v>67.150002000000001</v>
      </c>
      <c r="D1053" s="19">
        <v>65.160004000000001</v>
      </c>
      <c r="E1053" s="19">
        <v>66.900002000000001</v>
      </c>
      <c r="F1053" s="19">
        <v>20743600</v>
      </c>
      <c r="G1053" s="19">
        <v>65.012155000000007</v>
      </c>
      <c r="H1053" s="38">
        <f t="shared" si="50"/>
        <v>-1.4936352220809275E-3</v>
      </c>
      <c r="I1053" s="30">
        <f t="shared" si="48"/>
        <v>1.4936352220809275E-3</v>
      </c>
      <c r="S1053" s="38">
        <v>1433.3199460000001</v>
      </c>
      <c r="T1053" s="30">
        <f t="shared" si="49"/>
        <v>-5.7532535380596522E-3</v>
      </c>
      <c r="U1053" s="38"/>
      <c r="V1053" s="38"/>
      <c r="W1053" s="38"/>
      <c r="X1053" s="38"/>
    </row>
    <row r="1054" spans="1:24">
      <c r="A1054" s="20">
        <v>42409</v>
      </c>
      <c r="B1054" s="19">
        <v>65.489998</v>
      </c>
      <c r="C1054" s="19">
        <v>66.410004000000001</v>
      </c>
      <c r="D1054" s="19">
        <v>64.680000000000007</v>
      </c>
      <c r="E1054" s="19">
        <v>65.809997999999993</v>
      </c>
      <c r="F1054" s="19">
        <v>14642400</v>
      </c>
      <c r="G1054" s="19">
        <v>63.952910000000003</v>
      </c>
      <c r="H1054" s="38">
        <f t="shared" si="50"/>
        <v>-1.6427221123519613E-2</v>
      </c>
      <c r="I1054" s="30">
        <f t="shared" si="48"/>
        <v>1.6427221123519613E-2</v>
      </c>
      <c r="S1054" s="38">
        <v>1441.589966</v>
      </c>
      <c r="T1054" s="30">
        <f t="shared" si="49"/>
        <v>-1.0557389535232569E-2</v>
      </c>
      <c r="U1054" s="38"/>
      <c r="V1054" s="38"/>
      <c r="W1054" s="38"/>
      <c r="X1054" s="38"/>
    </row>
    <row r="1055" spans="1:24">
      <c r="A1055" s="20">
        <v>42410</v>
      </c>
      <c r="B1055" s="19">
        <v>66.190002000000007</v>
      </c>
      <c r="C1055" s="19">
        <v>66.589995999999999</v>
      </c>
      <c r="D1055" s="19">
        <v>65.650002000000001</v>
      </c>
      <c r="E1055" s="19">
        <v>65.790001000000004</v>
      </c>
      <c r="F1055" s="19">
        <v>9709300</v>
      </c>
      <c r="G1055" s="19">
        <v>63.933478000000001</v>
      </c>
      <c r="H1055" s="38">
        <f t="shared" si="50"/>
        <v>-3.0389473740630982E-4</v>
      </c>
      <c r="I1055" s="30">
        <f t="shared" si="48"/>
        <v>3.0389473740630982E-4</v>
      </c>
      <c r="S1055" s="38">
        <v>1456.8900149999999</v>
      </c>
      <c r="T1055" s="30">
        <f t="shared" si="49"/>
        <v>-2.2351495444944314E-3</v>
      </c>
      <c r="U1055" s="38"/>
      <c r="V1055" s="38"/>
      <c r="W1055" s="38"/>
      <c r="X1055" s="38"/>
    </row>
    <row r="1056" spans="1:24">
      <c r="A1056" s="20">
        <v>42411</v>
      </c>
      <c r="B1056" s="19">
        <v>65.019997000000004</v>
      </c>
      <c r="C1056" s="19">
        <v>65.760002</v>
      </c>
      <c r="D1056" s="19">
        <v>64.779999000000004</v>
      </c>
      <c r="E1056" s="19">
        <v>65.319999999999993</v>
      </c>
      <c r="F1056" s="19">
        <v>11186700</v>
      </c>
      <c r="G1056" s="19">
        <v>63.476739999999999</v>
      </c>
      <c r="H1056" s="38">
        <f t="shared" si="50"/>
        <v>-7.1695969702870567E-3</v>
      </c>
      <c r="I1056" s="30">
        <f t="shared" si="48"/>
        <v>7.1695969702870567E-3</v>
      </c>
      <c r="S1056" s="38">
        <v>1460.150024</v>
      </c>
      <c r="T1056" s="30">
        <f t="shared" si="49"/>
        <v>-7.5322299794522847E-5</v>
      </c>
      <c r="U1056" s="38"/>
      <c r="V1056" s="38"/>
      <c r="W1056" s="38"/>
      <c r="X1056" s="38"/>
    </row>
    <row r="1057" spans="1:24">
      <c r="A1057" s="20">
        <v>42412</v>
      </c>
      <c r="B1057" s="19">
        <v>65.519997000000004</v>
      </c>
      <c r="C1057" s="19">
        <v>66.25</v>
      </c>
      <c r="D1057" s="19">
        <v>64.870002999999997</v>
      </c>
      <c r="E1057" s="19">
        <v>66.180000000000007</v>
      </c>
      <c r="F1057" s="19">
        <v>9695500</v>
      </c>
      <c r="G1057" s="19">
        <v>64.312472</v>
      </c>
      <c r="H1057" s="38">
        <f t="shared" si="50"/>
        <v>1.308003863792024E-2</v>
      </c>
      <c r="I1057" s="30">
        <f t="shared" si="48"/>
        <v>-1.308003863792024E-2</v>
      </c>
      <c r="S1057" s="38">
        <v>1460.26001</v>
      </c>
      <c r="T1057" s="30">
        <f t="shared" si="49"/>
        <v>-5.4087994995709787E-4</v>
      </c>
      <c r="U1057" s="38"/>
      <c r="V1057" s="38"/>
      <c r="W1057" s="38"/>
      <c r="X1057" s="38"/>
    </row>
    <row r="1058" spans="1:24">
      <c r="A1058" s="20">
        <v>42416</v>
      </c>
      <c r="B1058" s="19">
        <v>66.610000999999997</v>
      </c>
      <c r="C1058" s="19">
        <v>66.800003000000004</v>
      </c>
      <c r="D1058" s="19">
        <v>65.5</v>
      </c>
      <c r="E1058" s="19">
        <v>65.900002000000001</v>
      </c>
      <c r="F1058" s="19">
        <v>11360500</v>
      </c>
      <c r="G1058" s="19">
        <v>64.040374</v>
      </c>
      <c r="H1058" s="38">
        <f t="shared" si="50"/>
        <v>-4.2398500086257822E-3</v>
      </c>
      <c r="I1058" s="30">
        <f t="shared" si="48"/>
        <v>4.2398500086257822E-3</v>
      </c>
      <c r="S1058" s="38">
        <v>1461.0500489999999</v>
      </c>
      <c r="T1058" s="30">
        <f t="shared" si="49"/>
        <v>1.1848520600924431E-3</v>
      </c>
      <c r="U1058" s="38"/>
      <c r="V1058" s="38"/>
      <c r="W1058" s="38"/>
      <c r="X1058" s="38"/>
    </row>
    <row r="1059" spans="1:24">
      <c r="A1059" s="20">
        <v>42417</v>
      </c>
      <c r="B1059" s="19">
        <v>66.099997999999999</v>
      </c>
      <c r="C1059" s="19">
        <v>66.610000999999997</v>
      </c>
      <c r="D1059" s="19">
        <v>65.809997999999993</v>
      </c>
      <c r="E1059" s="19">
        <v>66.110000999999997</v>
      </c>
      <c r="F1059" s="19">
        <v>12426700</v>
      </c>
      <c r="G1059" s="19">
        <v>64.244446999999994</v>
      </c>
      <c r="H1059" s="38">
        <f t="shared" si="50"/>
        <v>3.181563813250641E-3</v>
      </c>
      <c r="I1059" s="30">
        <f t="shared" si="48"/>
        <v>-3.181563813250641E-3</v>
      </c>
      <c r="S1059" s="38">
        <v>1459.3199460000001</v>
      </c>
      <c r="T1059" s="30">
        <f t="shared" si="49"/>
        <v>-1.2805950521708822E-3</v>
      </c>
      <c r="U1059" s="38"/>
      <c r="V1059" s="38"/>
      <c r="W1059" s="38"/>
      <c r="X1059" s="38"/>
    </row>
    <row r="1060" spans="1:24">
      <c r="A1060" s="20">
        <v>42418</v>
      </c>
      <c r="B1060" s="19">
        <v>63.740001999999997</v>
      </c>
      <c r="C1060" s="19">
        <v>64.779999000000004</v>
      </c>
      <c r="D1060" s="19">
        <v>62.349997999999999</v>
      </c>
      <c r="E1060" s="19">
        <v>64.120002999999997</v>
      </c>
      <c r="F1060" s="19">
        <v>27894600</v>
      </c>
      <c r="G1060" s="19">
        <v>62.310605000000002</v>
      </c>
      <c r="H1060" s="38">
        <f t="shared" si="50"/>
        <v>-3.0563655998723668E-2</v>
      </c>
      <c r="I1060" s="30">
        <f t="shared" si="48"/>
        <v>3.0563655998723668E-2</v>
      </c>
      <c r="S1060" s="38">
        <v>1461.1899410000001</v>
      </c>
      <c r="T1060" s="30">
        <f t="shared" si="49"/>
        <v>-3.1295834580900429E-3</v>
      </c>
      <c r="U1060" s="38"/>
      <c r="V1060" s="38"/>
      <c r="W1060" s="38"/>
      <c r="X1060" s="38"/>
    </row>
    <row r="1061" spans="1:24">
      <c r="A1061" s="20">
        <v>42419</v>
      </c>
      <c r="B1061" s="19">
        <v>63.889999000000003</v>
      </c>
      <c r="C1061" s="19">
        <v>64.769997000000004</v>
      </c>
      <c r="D1061" s="19">
        <v>63.439999</v>
      </c>
      <c r="E1061" s="19">
        <v>64.660004000000001</v>
      </c>
      <c r="F1061" s="19">
        <v>15562300</v>
      </c>
      <c r="G1061" s="19">
        <v>62.835368000000003</v>
      </c>
      <c r="H1061" s="38">
        <f t="shared" si="50"/>
        <v>8.3864636326110888E-3</v>
      </c>
      <c r="I1061" s="30">
        <f t="shared" si="48"/>
        <v>-8.3864636326110888E-3</v>
      </c>
      <c r="S1061" s="38">
        <v>1465.7700199999999</v>
      </c>
      <c r="T1061" s="30">
        <f t="shared" si="49"/>
        <v>3.9511357731378911E-3</v>
      </c>
      <c r="U1061" s="38"/>
      <c r="V1061" s="38"/>
      <c r="W1061" s="38"/>
      <c r="X1061" s="38"/>
    </row>
    <row r="1062" spans="1:24">
      <c r="A1062" s="20">
        <v>42422</v>
      </c>
      <c r="B1062" s="19">
        <v>64.660004000000001</v>
      </c>
      <c r="C1062" s="19">
        <v>66.139999000000003</v>
      </c>
      <c r="D1062" s="19">
        <v>64.660004000000001</v>
      </c>
      <c r="E1062" s="19">
        <v>65.629997000000003</v>
      </c>
      <c r="F1062" s="19">
        <v>10587300</v>
      </c>
      <c r="G1062" s="19">
        <v>63.777988999999998</v>
      </c>
      <c r="H1062" s="38">
        <f t="shared" si="50"/>
        <v>1.4890031166016587E-2</v>
      </c>
      <c r="I1062" s="30">
        <f t="shared" si="48"/>
        <v>-1.4890031166016587E-2</v>
      </c>
      <c r="S1062" s="38">
        <v>1459.98999</v>
      </c>
      <c r="T1062" s="30">
        <f t="shared" si="49"/>
        <v>1.6178171710518767E-2</v>
      </c>
      <c r="U1062" s="38"/>
      <c r="V1062" s="38"/>
      <c r="W1062" s="38"/>
      <c r="X1062" s="38"/>
    </row>
    <row r="1063" spans="1:24">
      <c r="A1063" s="20">
        <v>42423</v>
      </c>
      <c r="B1063" s="19">
        <v>65.839995999999999</v>
      </c>
      <c r="C1063" s="19">
        <v>66.599997999999999</v>
      </c>
      <c r="D1063" s="19">
        <v>65.279999000000004</v>
      </c>
      <c r="E1063" s="19">
        <v>66.480002999999996</v>
      </c>
      <c r="F1063" s="19">
        <v>11432000</v>
      </c>
      <c r="G1063" s="19">
        <v>64.604009000000005</v>
      </c>
      <c r="H1063" s="38">
        <f t="shared" si="50"/>
        <v>1.2868336861963833E-2</v>
      </c>
      <c r="I1063" s="30">
        <f t="shared" si="48"/>
        <v>-1.2868336861963833E-2</v>
      </c>
      <c r="S1063" s="38">
        <v>1436.5600589999999</v>
      </c>
      <c r="T1063" s="30">
        <f t="shared" si="49"/>
        <v>2.0905056020050954E-3</v>
      </c>
      <c r="U1063" s="38"/>
      <c r="V1063" s="38"/>
      <c r="W1063" s="38"/>
      <c r="X1063" s="38"/>
    </row>
    <row r="1064" spans="1:24">
      <c r="A1064" s="20">
        <v>42424</v>
      </c>
      <c r="B1064" s="19">
        <v>66.190002000000007</v>
      </c>
      <c r="C1064" s="19">
        <v>67.330001999999993</v>
      </c>
      <c r="D1064" s="19">
        <v>65.720000999999996</v>
      </c>
      <c r="E1064" s="19">
        <v>67.120002999999997</v>
      </c>
      <c r="F1064" s="19">
        <v>10291200</v>
      </c>
      <c r="G1064" s="19">
        <v>65.225948000000002</v>
      </c>
      <c r="H1064" s="38">
        <f t="shared" si="50"/>
        <v>9.5808975349848495E-3</v>
      </c>
      <c r="I1064" s="30">
        <f t="shared" si="48"/>
        <v>-9.5808975349848495E-3</v>
      </c>
      <c r="S1064" s="38">
        <v>1433.5600589999999</v>
      </c>
      <c r="T1064" s="30">
        <f t="shared" si="49"/>
        <v>3.1300524231057353E-3</v>
      </c>
      <c r="U1064" s="38"/>
      <c r="V1064" s="38"/>
      <c r="W1064" s="38"/>
      <c r="X1064" s="38"/>
    </row>
    <row r="1065" spans="1:24">
      <c r="A1065" s="20">
        <v>42425</v>
      </c>
      <c r="B1065" s="19">
        <v>67.449996999999996</v>
      </c>
      <c r="C1065" s="19">
        <v>68.129997000000003</v>
      </c>
      <c r="D1065" s="19">
        <v>67.330001999999993</v>
      </c>
      <c r="E1065" s="19">
        <v>68.040001000000004</v>
      </c>
      <c r="F1065" s="19">
        <v>9581300</v>
      </c>
      <c r="G1065" s="19">
        <v>66.119985</v>
      </c>
      <c r="H1065" s="38">
        <f t="shared" si="50"/>
        <v>1.3613680871042207E-2</v>
      </c>
      <c r="I1065" s="30">
        <f t="shared" si="48"/>
        <v>-1.3613680871042207E-2</v>
      </c>
      <c r="S1065" s="38">
        <v>1429.079956</v>
      </c>
      <c r="T1065" s="30">
        <f t="shared" si="49"/>
        <v>-6.1668057309528122E-3</v>
      </c>
      <c r="U1065" s="38"/>
      <c r="V1065" s="38"/>
      <c r="W1065" s="38"/>
      <c r="X1065" s="38"/>
    </row>
    <row r="1066" spans="1:24">
      <c r="A1066" s="20">
        <v>42426</v>
      </c>
      <c r="B1066" s="19">
        <v>68.080001999999993</v>
      </c>
      <c r="C1066" s="19">
        <v>68.199996999999996</v>
      </c>
      <c r="D1066" s="19">
        <v>66.300003000000004</v>
      </c>
      <c r="E1066" s="19">
        <v>66.510002</v>
      </c>
      <c r="F1066" s="19">
        <v>10984300</v>
      </c>
      <c r="G1066" s="19">
        <v>64.633161000000001</v>
      </c>
      <c r="H1066" s="38">
        <f t="shared" si="50"/>
        <v>-2.2743438838448593E-2</v>
      </c>
      <c r="I1066" s="30">
        <f t="shared" si="48"/>
        <v>2.2743438838448593E-2</v>
      </c>
      <c r="S1066" s="38">
        <v>1437.920044</v>
      </c>
      <c r="T1066" s="30">
        <f t="shared" si="49"/>
        <v>4.0417951088033317E-3</v>
      </c>
      <c r="U1066" s="38"/>
      <c r="V1066" s="38"/>
      <c r="W1066" s="38"/>
      <c r="X1066" s="38"/>
    </row>
    <row r="1067" spans="1:24">
      <c r="A1067" s="20">
        <v>42429</v>
      </c>
      <c r="B1067" s="19">
        <v>66.629997000000003</v>
      </c>
      <c r="C1067" s="19">
        <v>66.949996999999996</v>
      </c>
      <c r="D1067" s="19">
        <v>66.220000999999996</v>
      </c>
      <c r="E1067" s="19">
        <v>66.339995999999999</v>
      </c>
      <c r="F1067" s="19">
        <v>9345200</v>
      </c>
      <c r="G1067" s="19">
        <v>64.467952999999994</v>
      </c>
      <c r="H1067" s="38">
        <f t="shared" si="50"/>
        <v>-2.5593596377559051E-3</v>
      </c>
      <c r="I1067" s="30">
        <f t="shared" si="48"/>
        <v>2.5593596377559051E-3</v>
      </c>
      <c r="S1067" s="38">
        <v>1432.119995</v>
      </c>
      <c r="T1067" s="30">
        <f t="shared" si="49"/>
        <v>2.0229536819646184E-2</v>
      </c>
      <c r="U1067" s="38"/>
      <c r="V1067" s="38"/>
      <c r="W1067" s="38"/>
      <c r="X1067" s="38"/>
    </row>
    <row r="1068" spans="1:24">
      <c r="A1068" s="20">
        <v>42430</v>
      </c>
      <c r="B1068" s="19">
        <v>66.650002000000001</v>
      </c>
      <c r="C1068" s="19">
        <v>66.889999000000003</v>
      </c>
      <c r="D1068" s="19">
        <v>66</v>
      </c>
      <c r="E1068" s="19">
        <v>66.459998999999996</v>
      </c>
      <c r="F1068" s="19">
        <v>10429500</v>
      </c>
      <c r="G1068" s="19">
        <v>64.584569000000002</v>
      </c>
      <c r="H1068" s="38">
        <f t="shared" si="50"/>
        <v>1.8072646692017431E-3</v>
      </c>
      <c r="I1068" s="30">
        <f t="shared" si="48"/>
        <v>-1.8072646692017431E-3</v>
      </c>
      <c r="S1068" s="38">
        <v>1403.4399410000001</v>
      </c>
      <c r="T1068" s="30">
        <f t="shared" si="49"/>
        <v>-1.0682316535977731E-3</v>
      </c>
      <c r="U1068" s="38"/>
      <c r="V1068" s="38"/>
      <c r="W1068" s="38"/>
      <c r="X1068" s="38"/>
    </row>
    <row r="1069" spans="1:24">
      <c r="A1069" s="20">
        <v>42431</v>
      </c>
      <c r="B1069" s="19">
        <v>66.209998999999996</v>
      </c>
      <c r="C1069" s="19">
        <v>66.669998000000007</v>
      </c>
      <c r="D1069" s="19">
        <v>66</v>
      </c>
      <c r="E1069" s="19">
        <v>66.209998999999996</v>
      </c>
      <c r="F1069" s="19">
        <v>9165600</v>
      </c>
      <c r="G1069" s="19">
        <v>64.341623999999996</v>
      </c>
      <c r="H1069" s="38">
        <f t="shared" si="50"/>
        <v>-3.7687498855290247E-3</v>
      </c>
      <c r="I1069" s="30">
        <f t="shared" si="48"/>
        <v>3.7687498855290247E-3</v>
      </c>
      <c r="S1069" s="38">
        <v>1404.9399410000001</v>
      </c>
      <c r="T1069" s="30">
        <f t="shared" si="49"/>
        <v>-1.1666395729665923E-3</v>
      </c>
      <c r="U1069" s="38"/>
      <c r="V1069" s="38"/>
      <c r="W1069" s="38"/>
      <c r="X1069" s="38"/>
    </row>
    <row r="1070" spans="1:24">
      <c r="A1070" s="20">
        <v>42432</v>
      </c>
      <c r="B1070" s="19">
        <v>65.949996999999996</v>
      </c>
      <c r="C1070" s="19">
        <v>66.199996999999996</v>
      </c>
      <c r="D1070" s="19">
        <v>64.879997000000003</v>
      </c>
      <c r="E1070" s="19">
        <v>66.139999000000003</v>
      </c>
      <c r="F1070" s="19">
        <v>11846800</v>
      </c>
      <c r="G1070" s="19">
        <v>64.273600000000002</v>
      </c>
      <c r="H1070" s="38">
        <f t="shared" si="50"/>
        <v>-1.0577908932894375E-3</v>
      </c>
      <c r="I1070" s="30">
        <f t="shared" si="48"/>
        <v>1.0577908932894375E-3</v>
      </c>
      <c r="S1070" s="38">
        <v>1406.579956</v>
      </c>
      <c r="T1070" s="30">
        <f t="shared" si="49"/>
        <v>5.060470063711105E-3</v>
      </c>
      <c r="U1070" s="38"/>
      <c r="V1070" s="38"/>
      <c r="W1070" s="38"/>
      <c r="X1070" s="38"/>
    </row>
    <row r="1071" spans="1:24">
      <c r="A1071" s="20">
        <v>42433</v>
      </c>
      <c r="B1071" s="19">
        <v>66.139999000000003</v>
      </c>
      <c r="C1071" s="19">
        <v>67.279999000000004</v>
      </c>
      <c r="D1071" s="19">
        <v>66.089995999999999</v>
      </c>
      <c r="E1071" s="19">
        <v>66.779999000000004</v>
      </c>
      <c r="F1071" s="19">
        <v>10010500</v>
      </c>
      <c r="G1071" s="19">
        <v>64.895538999999999</v>
      </c>
      <c r="H1071" s="38">
        <f t="shared" si="50"/>
        <v>9.6299133231395606E-3</v>
      </c>
      <c r="I1071" s="30">
        <f t="shared" si="48"/>
        <v>-9.6299133231395606E-3</v>
      </c>
      <c r="S1071" s="38">
        <v>1399.4799800000001</v>
      </c>
      <c r="T1071" s="30">
        <f t="shared" si="49"/>
        <v>-7.836429898453557E-3</v>
      </c>
      <c r="U1071" s="38"/>
      <c r="V1071" s="38"/>
      <c r="W1071" s="38"/>
      <c r="X1071" s="38"/>
    </row>
    <row r="1072" spans="1:24">
      <c r="A1072" s="20">
        <v>42436</v>
      </c>
      <c r="B1072" s="19">
        <v>66.620002999999997</v>
      </c>
      <c r="C1072" s="19">
        <v>68.480002999999996</v>
      </c>
      <c r="D1072" s="19">
        <v>66.269997000000004</v>
      </c>
      <c r="E1072" s="19">
        <v>67.889999000000003</v>
      </c>
      <c r="F1072" s="19">
        <v>12825400</v>
      </c>
      <c r="G1072" s="19">
        <v>65.974216999999996</v>
      </c>
      <c r="H1072" s="38">
        <f t="shared" si="50"/>
        <v>1.6485129357230774E-2</v>
      </c>
      <c r="I1072" s="30">
        <f t="shared" si="48"/>
        <v>-1.6485129357230774E-2</v>
      </c>
      <c r="S1072" s="38">
        <v>1410.48999</v>
      </c>
      <c r="T1072" s="30">
        <f t="shared" si="49"/>
        <v>8.4399267617631276E-4</v>
      </c>
      <c r="U1072" s="38"/>
      <c r="V1072" s="38"/>
      <c r="W1072" s="38"/>
      <c r="X1072" s="38"/>
    </row>
    <row r="1073" spans="1:24">
      <c r="A1073" s="20">
        <v>42437</v>
      </c>
      <c r="B1073" s="19">
        <v>67.730002999999996</v>
      </c>
      <c r="C1073" s="19">
        <v>68.470000999999996</v>
      </c>
      <c r="D1073" s="19">
        <v>67.489998</v>
      </c>
      <c r="E1073" s="19">
        <v>68.040001000000004</v>
      </c>
      <c r="F1073" s="19">
        <v>10067900</v>
      </c>
      <c r="G1073" s="19">
        <v>66.119985</v>
      </c>
      <c r="H1073" s="38">
        <f t="shared" si="50"/>
        <v>2.2070319054508505E-3</v>
      </c>
      <c r="I1073" s="30">
        <f t="shared" si="48"/>
        <v>-2.2070319054508505E-3</v>
      </c>
      <c r="S1073" s="38">
        <v>1409.3000489999999</v>
      </c>
      <c r="T1073" s="30">
        <f t="shared" si="49"/>
        <v>-8.0850863280795967E-4</v>
      </c>
      <c r="U1073" s="38"/>
      <c r="V1073" s="38"/>
      <c r="W1073" s="38"/>
      <c r="X1073" s="38"/>
    </row>
    <row r="1074" spans="1:24">
      <c r="A1074" s="20">
        <v>42438</v>
      </c>
      <c r="B1074" s="19">
        <v>67.790001000000004</v>
      </c>
      <c r="C1074" s="19">
        <v>67.989998</v>
      </c>
      <c r="D1074" s="19">
        <v>67.120002999999997</v>
      </c>
      <c r="E1074" s="19">
        <v>67.529999000000004</v>
      </c>
      <c r="F1074" s="19">
        <v>7824800</v>
      </c>
      <c r="G1074" s="19">
        <v>66.110191999999998</v>
      </c>
      <c r="H1074" s="38">
        <f t="shared" si="50"/>
        <v>-1.4812050078258623E-4</v>
      </c>
      <c r="I1074" s="30">
        <f t="shared" si="48"/>
        <v>1.4812050078258623E-4</v>
      </c>
      <c r="S1074" s="38">
        <v>1410.4399410000001</v>
      </c>
      <c r="T1074" s="30">
        <f t="shared" si="49"/>
        <v>-4.8913479159822231E-4</v>
      </c>
      <c r="U1074" s="38"/>
      <c r="V1074" s="38"/>
      <c r="W1074" s="38"/>
      <c r="X1074" s="38"/>
    </row>
    <row r="1075" spans="1:24">
      <c r="A1075" s="20">
        <v>42439</v>
      </c>
      <c r="B1075" s="19">
        <v>67.550003000000004</v>
      </c>
      <c r="C1075" s="19">
        <v>68.040001000000004</v>
      </c>
      <c r="D1075" s="19">
        <v>66.400002000000001</v>
      </c>
      <c r="E1075" s="19">
        <v>67.410004000000001</v>
      </c>
      <c r="F1075" s="19">
        <v>10225800</v>
      </c>
      <c r="G1075" s="19">
        <v>65.992720000000006</v>
      </c>
      <c r="H1075" s="38">
        <f t="shared" si="50"/>
        <v>-1.7784926794649867E-3</v>
      </c>
      <c r="I1075" s="30">
        <f t="shared" si="48"/>
        <v>1.7784926794649867E-3</v>
      </c>
      <c r="S1075" s="38">
        <v>1411.130005</v>
      </c>
      <c r="T1075" s="30">
        <f t="shared" si="49"/>
        <v>6.4339884653119859E-3</v>
      </c>
      <c r="U1075" s="38"/>
      <c r="V1075" s="38"/>
      <c r="W1075" s="38"/>
      <c r="X1075" s="38"/>
    </row>
    <row r="1076" spans="1:24">
      <c r="A1076" s="20">
        <v>42440</v>
      </c>
      <c r="B1076" s="19">
        <v>67.769997000000004</v>
      </c>
      <c r="C1076" s="19">
        <v>67.940002000000007</v>
      </c>
      <c r="D1076" s="19">
        <v>66.800003000000004</v>
      </c>
      <c r="E1076" s="19">
        <v>67.169998000000007</v>
      </c>
      <c r="F1076" s="19">
        <v>8290900</v>
      </c>
      <c r="G1076" s="19">
        <v>65.757761000000002</v>
      </c>
      <c r="H1076" s="38">
        <f t="shared" si="50"/>
        <v>-3.5667307975476036E-3</v>
      </c>
      <c r="I1076" s="30">
        <f t="shared" si="48"/>
        <v>3.5667307975476036E-3</v>
      </c>
      <c r="S1076" s="38">
        <v>1402.079956</v>
      </c>
      <c r="T1076" s="30">
        <f t="shared" si="49"/>
        <v>-8.1049994709141097E-3</v>
      </c>
      <c r="U1076" s="38"/>
      <c r="V1076" s="38"/>
      <c r="W1076" s="38"/>
      <c r="X1076" s="38"/>
    </row>
    <row r="1077" spans="1:24">
      <c r="A1077" s="20">
        <v>42443</v>
      </c>
      <c r="B1077" s="19">
        <v>67.150002000000001</v>
      </c>
      <c r="C1077" s="19">
        <v>67.669998000000007</v>
      </c>
      <c r="D1077" s="19">
        <v>66.959998999999996</v>
      </c>
      <c r="E1077" s="19">
        <v>67.360000999999997</v>
      </c>
      <c r="F1077" s="19">
        <v>6712500</v>
      </c>
      <c r="G1077" s="19">
        <v>65.943769000000003</v>
      </c>
      <c r="H1077" s="38">
        <f t="shared" si="50"/>
        <v>2.8246919178237673E-3</v>
      </c>
      <c r="I1077" s="30">
        <f t="shared" si="48"/>
        <v>-2.8246919178237673E-3</v>
      </c>
      <c r="S1077" s="38">
        <v>1413.48999</v>
      </c>
      <c r="T1077" s="30">
        <f t="shared" si="49"/>
        <v>2.2637741894539467E-4</v>
      </c>
      <c r="U1077" s="38"/>
      <c r="V1077" s="38"/>
      <c r="W1077" s="38"/>
      <c r="X1077" s="38"/>
    </row>
    <row r="1078" spans="1:24">
      <c r="A1078" s="20">
        <v>42444</v>
      </c>
      <c r="B1078" s="19">
        <v>67</v>
      </c>
      <c r="C1078" s="19">
        <v>68.349997999999999</v>
      </c>
      <c r="D1078" s="19">
        <v>67</v>
      </c>
      <c r="E1078" s="19">
        <v>68.089995999999999</v>
      </c>
      <c r="F1078" s="19">
        <v>7566900</v>
      </c>
      <c r="G1078" s="19">
        <v>66.658416000000003</v>
      </c>
      <c r="H1078" s="38">
        <f t="shared" si="50"/>
        <v>1.0778916188454163E-2</v>
      </c>
      <c r="I1078" s="30">
        <f t="shared" si="48"/>
        <v>-1.0778916188454163E-2</v>
      </c>
      <c r="S1078" s="38">
        <v>1413.170044</v>
      </c>
      <c r="T1078" s="30">
        <f t="shared" si="49"/>
        <v>-3.5036668583813906E-3</v>
      </c>
      <c r="U1078" s="38"/>
      <c r="V1078" s="38"/>
      <c r="W1078" s="38"/>
      <c r="X1078" s="38"/>
    </row>
    <row r="1079" spans="1:24">
      <c r="A1079" s="20">
        <v>42445</v>
      </c>
      <c r="B1079" s="19">
        <v>67.940002000000007</v>
      </c>
      <c r="C1079" s="19">
        <v>68.339995999999999</v>
      </c>
      <c r="D1079" s="19">
        <v>67.25</v>
      </c>
      <c r="E1079" s="19">
        <v>67.989998</v>
      </c>
      <c r="F1079" s="19">
        <v>8218000</v>
      </c>
      <c r="G1079" s="19">
        <v>66.560519999999997</v>
      </c>
      <c r="H1079" s="38">
        <f t="shared" si="50"/>
        <v>-1.4697012385905873E-3</v>
      </c>
      <c r="I1079" s="30">
        <f t="shared" si="48"/>
        <v>1.4697012385905873E-3</v>
      </c>
      <c r="S1079" s="38">
        <v>1418.130005</v>
      </c>
      <c r="T1079" s="30">
        <f t="shared" si="49"/>
        <v>-2.1174844312951057E-5</v>
      </c>
      <c r="U1079" s="38"/>
      <c r="V1079" s="38"/>
      <c r="W1079" s="38"/>
      <c r="X1079" s="38"/>
    </row>
    <row r="1080" spans="1:24">
      <c r="A1080" s="20">
        <v>42446</v>
      </c>
      <c r="B1080" s="19">
        <v>67.819999999999993</v>
      </c>
      <c r="C1080" s="19">
        <v>68.919998000000007</v>
      </c>
      <c r="D1080" s="19">
        <v>67.260002</v>
      </c>
      <c r="E1080" s="19">
        <v>67.449996999999996</v>
      </c>
      <c r="F1080" s="19">
        <v>11838100</v>
      </c>
      <c r="G1080" s="19">
        <v>66.031873000000004</v>
      </c>
      <c r="H1080" s="38">
        <f t="shared" si="50"/>
        <v>-7.9740592839694906E-3</v>
      </c>
      <c r="I1080" s="30">
        <f t="shared" si="48"/>
        <v>7.9740592839694906E-3</v>
      </c>
      <c r="S1080" s="38">
        <v>1418.160034</v>
      </c>
      <c r="T1080" s="30">
        <f t="shared" si="49"/>
        <v>1.8703834471956854E-3</v>
      </c>
      <c r="U1080" s="38"/>
      <c r="V1080" s="38"/>
      <c r="W1080" s="38"/>
      <c r="X1080" s="38"/>
    </row>
    <row r="1081" spans="1:24">
      <c r="A1081" s="20">
        <v>42447</v>
      </c>
      <c r="B1081" s="19">
        <v>67.480002999999996</v>
      </c>
      <c r="C1081" s="19">
        <v>68.029999000000004</v>
      </c>
      <c r="D1081" s="19">
        <v>66.75</v>
      </c>
      <c r="E1081" s="19">
        <v>66.949996999999996</v>
      </c>
      <c r="F1081" s="19">
        <v>23153100</v>
      </c>
      <c r="G1081" s="19">
        <v>65.542384999999996</v>
      </c>
      <c r="H1081" s="38">
        <f t="shared" si="50"/>
        <v>-7.4405170990520259E-3</v>
      </c>
      <c r="I1081" s="30">
        <f t="shared" si="48"/>
        <v>7.4405170990520259E-3</v>
      </c>
      <c r="S1081" s="38">
        <v>1415.51001</v>
      </c>
      <c r="T1081" s="30">
        <f t="shared" si="49"/>
        <v>7.0754207643009236E-3</v>
      </c>
      <c r="U1081" s="38"/>
      <c r="V1081" s="38"/>
      <c r="W1081" s="38"/>
      <c r="X1081" s="38"/>
    </row>
    <row r="1082" spans="1:24">
      <c r="A1082" s="20">
        <v>42450</v>
      </c>
      <c r="B1082" s="19">
        <v>67.029999000000004</v>
      </c>
      <c r="C1082" s="19">
        <v>68.379997000000003</v>
      </c>
      <c r="D1082" s="19">
        <v>66.970000999999996</v>
      </c>
      <c r="E1082" s="19">
        <v>67.970000999999996</v>
      </c>
      <c r="F1082" s="19">
        <v>9415800</v>
      </c>
      <c r="G1082" s="19">
        <v>66.540943999999996</v>
      </c>
      <c r="H1082" s="38">
        <f t="shared" si="50"/>
        <v>1.5120424845497521E-2</v>
      </c>
      <c r="I1082" s="30">
        <f t="shared" si="48"/>
        <v>-1.5120424845497521E-2</v>
      </c>
      <c r="S1082" s="38">
        <v>1405.530029</v>
      </c>
      <c r="T1082" s="30">
        <f t="shared" si="49"/>
        <v>1.1389912123344658E-3</v>
      </c>
      <c r="U1082" s="38"/>
      <c r="V1082" s="38"/>
      <c r="W1082" s="38"/>
      <c r="X1082" s="38"/>
    </row>
    <row r="1083" spans="1:24">
      <c r="A1083" s="20">
        <v>42451</v>
      </c>
      <c r="B1083" s="19">
        <v>68</v>
      </c>
      <c r="C1083" s="19">
        <v>68.680000000000007</v>
      </c>
      <c r="D1083" s="19">
        <v>67.790001000000004</v>
      </c>
      <c r="E1083" s="19">
        <v>67.870002999999997</v>
      </c>
      <c r="F1083" s="19">
        <v>7514500</v>
      </c>
      <c r="G1083" s="19">
        <v>66.443048000000005</v>
      </c>
      <c r="H1083" s="38">
        <f t="shared" si="50"/>
        <v>-1.4722977737615876E-3</v>
      </c>
      <c r="I1083" s="30">
        <f t="shared" si="48"/>
        <v>1.4722977737615876E-3</v>
      </c>
      <c r="S1083" s="38">
        <v>1403.9300539999999</v>
      </c>
      <c r="T1083" s="30">
        <f t="shared" si="49"/>
        <v>-1.2815415574377143E-4</v>
      </c>
      <c r="U1083" s="38"/>
      <c r="V1083" s="38"/>
      <c r="W1083" s="38"/>
      <c r="X1083" s="38"/>
    </row>
    <row r="1084" spans="1:24">
      <c r="A1084" s="20">
        <v>42452</v>
      </c>
      <c r="B1084" s="19">
        <v>68.010002</v>
      </c>
      <c r="C1084" s="19">
        <v>68.099997999999999</v>
      </c>
      <c r="D1084" s="19">
        <v>67.440002000000007</v>
      </c>
      <c r="E1084" s="19">
        <v>67.459998999999996</v>
      </c>
      <c r="F1084" s="19">
        <v>6110600</v>
      </c>
      <c r="G1084" s="19">
        <v>66.041664999999995</v>
      </c>
      <c r="H1084" s="38">
        <f t="shared" si="50"/>
        <v>-6.0593289443081014E-3</v>
      </c>
      <c r="I1084" s="30">
        <f t="shared" si="48"/>
        <v>6.0593289443081014E-3</v>
      </c>
      <c r="S1084" s="38">
        <v>1404.1099850000001</v>
      </c>
      <c r="T1084" s="30">
        <f t="shared" si="49"/>
        <v>-1.2526852452191702E-3</v>
      </c>
      <c r="U1084" s="38"/>
      <c r="V1084" s="38"/>
      <c r="W1084" s="38"/>
      <c r="X1084" s="38"/>
    </row>
    <row r="1085" spans="1:24">
      <c r="A1085" s="20">
        <v>42453</v>
      </c>
      <c r="B1085" s="19">
        <v>67.430000000000007</v>
      </c>
      <c r="C1085" s="19">
        <v>68.040001000000004</v>
      </c>
      <c r="D1085" s="19">
        <v>67.379997000000003</v>
      </c>
      <c r="E1085" s="19">
        <v>68</v>
      </c>
      <c r="F1085" s="19">
        <v>6304700</v>
      </c>
      <c r="G1085" s="19">
        <v>66.570312000000001</v>
      </c>
      <c r="H1085" s="38">
        <f t="shared" si="50"/>
        <v>7.9728816706414532E-3</v>
      </c>
      <c r="I1085" s="30">
        <f t="shared" si="48"/>
        <v>-7.9728816706414532E-3</v>
      </c>
      <c r="S1085" s="38">
        <v>1405.869995</v>
      </c>
      <c r="T1085" s="30">
        <f t="shared" si="49"/>
        <v>2.1860504612261716E-3</v>
      </c>
      <c r="U1085" s="38"/>
      <c r="V1085" s="38"/>
      <c r="W1085" s="38"/>
      <c r="X1085" s="38"/>
    </row>
    <row r="1086" spans="1:24">
      <c r="A1086" s="20">
        <v>42457</v>
      </c>
      <c r="B1086" s="19">
        <v>67.930000000000007</v>
      </c>
      <c r="C1086" s="19">
        <v>68.580001999999993</v>
      </c>
      <c r="D1086" s="19">
        <v>67.930000000000007</v>
      </c>
      <c r="E1086" s="19">
        <v>68.120002999999997</v>
      </c>
      <c r="F1086" s="19">
        <v>5603500</v>
      </c>
      <c r="G1086" s="19">
        <v>66.687792000000002</v>
      </c>
      <c r="H1086" s="38">
        <f t="shared" si="50"/>
        <v>1.7631952865802981E-3</v>
      </c>
      <c r="I1086" s="30">
        <f t="shared" si="48"/>
        <v>-1.7631952865802981E-3</v>
      </c>
      <c r="S1086" s="38">
        <v>1402.8000489999999</v>
      </c>
      <c r="T1086" s="30">
        <f t="shared" si="49"/>
        <v>4.1359990597796258E-4</v>
      </c>
      <c r="U1086" s="38"/>
      <c r="V1086" s="38"/>
      <c r="W1086" s="38"/>
      <c r="X1086" s="38"/>
    </row>
    <row r="1087" spans="1:24">
      <c r="A1087" s="20">
        <v>42458</v>
      </c>
      <c r="B1087" s="19">
        <v>68.150002000000001</v>
      </c>
      <c r="C1087" s="19">
        <v>68.209998999999996</v>
      </c>
      <c r="D1087" s="19">
        <v>67.430000000000007</v>
      </c>
      <c r="E1087" s="19">
        <v>68.029999000000004</v>
      </c>
      <c r="F1087" s="19">
        <v>6491000</v>
      </c>
      <c r="G1087" s="19">
        <v>66.599680000000006</v>
      </c>
      <c r="H1087" s="38">
        <f t="shared" si="50"/>
        <v>-1.3221349540679277E-3</v>
      </c>
      <c r="I1087" s="30">
        <f t="shared" si="48"/>
        <v>1.3221349540679277E-3</v>
      </c>
      <c r="S1087" s="38">
        <v>1402.219971</v>
      </c>
      <c r="T1087" s="30">
        <f t="shared" si="49"/>
        <v>6.2063372369711937E-4</v>
      </c>
      <c r="U1087" s="38"/>
      <c r="V1087" s="38"/>
      <c r="W1087" s="38"/>
      <c r="X1087" s="38"/>
    </row>
    <row r="1088" spans="1:24">
      <c r="A1088" s="20">
        <v>42459</v>
      </c>
      <c r="B1088" s="19">
        <v>68.330001999999993</v>
      </c>
      <c r="C1088" s="19">
        <v>69</v>
      </c>
      <c r="D1088" s="19">
        <v>68.290001000000004</v>
      </c>
      <c r="E1088" s="19">
        <v>68.800003000000004</v>
      </c>
      <c r="F1088" s="19">
        <v>7208500</v>
      </c>
      <c r="G1088" s="19">
        <v>67.353494999999995</v>
      </c>
      <c r="H1088" s="38">
        <f t="shared" si="50"/>
        <v>1.1255021875745496E-2</v>
      </c>
      <c r="I1088" s="30">
        <f t="shared" si="48"/>
        <v>-1.1255021875745496E-2</v>
      </c>
      <c r="S1088" s="38">
        <v>1401.349976</v>
      </c>
      <c r="T1088" s="30">
        <f t="shared" si="49"/>
        <v>5.0937633742738596E-3</v>
      </c>
      <c r="U1088" s="38"/>
      <c r="V1088" s="38"/>
      <c r="W1088" s="38"/>
      <c r="X1088" s="38"/>
    </row>
    <row r="1089" spans="1:24">
      <c r="A1089" s="20">
        <v>42460</v>
      </c>
      <c r="B1089" s="19">
        <v>68.75</v>
      </c>
      <c r="C1089" s="19">
        <v>69.190002000000007</v>
      </c>
      <c r="D1089" s="19">
        <v>68.470000999999996</v>
      </c>
      <c r="E1089" s="19">
        <v>68.489998</v>
      </c>
      <c r="F1089" s="19">
        <v>6283500</v>
      </c>
      <c r="G1089" s="19">
        <v>67.050008000000005</v>
      </c>
      <c r="H1089" s="38">
        <f t="shared" si="50"/>
        <v>-4.5160655641158579E-3</v>
      </c>
      <c r="I1089" s="30">
        <f t="shared" si="48"/>
        <v>4.5160655641158579E-3</v>
      </c>
      <c r="S1089" s="38">
        <v>1394.2299800000001</v>
      </c>
      <c r="T1089" s="30">
        <f t="shared" si="49"/>
        <v>2.3265605563456818E-3</v>
      </c>
      <c r="U1089" s="38"/>
      <c r="V1089" s="38"/>
      <c r="W1089" s="38"/>
      <c r="X1089" s="38"/>
    </row>
    <row r="1090" spans="1:24">
      <c r="A1090" s="20">
        <v>42461</v>
      </c>
      <c r="B1090" s="19">
        <v>68.019997000000004</v>
      </c>
      <c r="C1090" s="19">
        <v>69.199996999999996</v>
      </c>
      <c r="D1090" s="19">
        <v>68.019997000000004</v>
      </c>
      <c r="E1090" s="19">
        <v>69.059997999999993</v>
      </c>
      <c r="F1090" s="19">
        <v>6602400</v>
      </c>
      <c r="G1090" s="19">
        <v>67.608023000000003</v>
      </c>
      <c r="H1090" s="38">
        <f t="shared" si="50"/>
        <v>8.2879303969245026E-3</v>
      </c>
      <c r="I1090" s="30">
        <f t="shared" si="48"/>
        <v>-8.2879303969245026E-3</v>
      </c>
      <c r="S1090" s="38">
        <v>1390.98999</v>
      </c>
      <c r="T1090" s="30">
        <f t="shared" si="49"/>
        <v>1.8861288016807361E-2</v>
      </c>
      <c r="U1090" s="38"/>
      <c r="V1090" s="38"/>
      <c r="W1090" s="38"/>
      <c r="X1090" s="38"/>
    </row>
    <row r="1091" spans="1:24">
      <c r="A1091" s="20">
        <v>42464</v>
      </c>
      <c r="B1091" s="19">
        <v>69</v>
      </c>
      <c r="C1091" s="19">
        <v>69.370002999999997</v>
      </c>
      <c r="D1091" s="19">
        <v>68.919998000000007</v>
      </c>
      <c r="E1091" s="19">
        <v>69.099997999999999</v>
      </c>
      <c r="F1091" s="19">
        <v>6823400</v>
      </c>
      <c r="G1091" s="19">
        <v>67.647182999999998</v>
      </c>
      <c r="H1091" s="38">
        <f t="shared" si="50"/>
        <v>5.7905351301904657E-4</v>
      </c>
      <c r="I1091" s="30">
        <f t="shared" ref="I1091:I1154" si="51">-H1091</f>
        <v>-5.7905351301904657E-4</v>
      </c>
      <c r="S1091" s="38">
        <v>1365</v>
      </c>
      <c r="T1091" s="30">
        <f t="shared" ref="T1091:T1154" si="52">LN(S1091/S1092)</f>
        <v>-7.5319634139576893E-3</v>
      </c>
      <c r="U1091" s="38"/>
      <c r="V1091" s="38"/>
      <c r="W1091" s="38"/>
      <c r="X1091" s="38"/>
    </row>
    <row r="1092" spans="1:24">
      <c r="A1092" s="20">
        <v>42465</v>
      </c>
      <c r="B1092" s="19">
        <v>69.029999000000004</v>
      </c>
      <c r="C1092" s="19">
        <v>69.25</v>
      </c>
      <c r="D1092" s="19">
        <v>68.269997000000004</v>
      </c>
      <c r="E1092" s="19">
        <v>68.639999000000003</v>
      </c>
      <c r="F1092" s="19">
        <v>5779000</v>
      </c>
      <c r="G1092" s="19">
        <v>67.196855999999997</v>
      </c>
      <c r="H1092" s="38">
        <f t="shared" ref="H1092:H1155" si="53">LN(G1092/G1091)</f>
        <v>-6.6792522312363089E-3</v>
      </c>
      <c r="I1092" s="30">
        <f t="shared" si="51"/>
        <v>6.6792522312363089E-3</v>
      </c>
      <c r="S1092" s="38">
        <v>1375.3199460000001</v>
      </c>
      <c r="T1092" s="30">
        <f t="shared" si="52"/>
        <v>-2.9041929023549294E-3</v>
      </c>
      <c r="U1092" s="38"/>
      <c r="V1092" s="38"/>
      <c r="W1092" s="38"/>
      <c r="X1092" s="38"/>
    </row>
    <row r="1093" spans="1:24">
      <c r="A1093" s="20">
        <v>42466</v>
      </c>
      <c r="B1093" s="19">
        <v>68.699996999999996</v>
      </c>
      <c r="C1093" s="19">
        <v>69.059997999999993</v>
      </c>
      <c r="D1093" s="19">
        <v>68.519997000000004</v>
      </c>
      <c r="E1093" s="19">
        <v>69.040001000000004</v>
      </c>
      <c r="F1093" s="19">
        <v>5362700</v>
      </c>
      <c r="G1093" s="19">
        <v>67.588447000000002</v>
      </c>
      <c r="H1093" s="38">
        <f t="shared" si="53"/>
        <v>5.8106053562485297E-3</v>
      </c>
      <c r="I1093" s="30">
        <f t="shared" si="51"/>
        <v>-5.8106053562485297E-3</v>
      </c>
      <c r="S1093" s="38">
        <v>1379.3199460000001</v>
      </c>
      <c r="T1093" s="30">
        <f t="shared" si="52"/>
        <v>-4.326173099859644E-3</v>
      </c>
      <c r="U1093" s="38"/>
      <c r="V1093" s="38"/>
      <c r="W1093" s="38"/>
      <c r="X1093" s="38"/>
    </row>
    <row r="1094" spans="1:24">
      <c r="A1094" s="20">
        <v>42467</v>
      </c>
      <c r="B1094" s="19">
        <v>68.830001999999993</v>
      </c>
      <c r="C1094" s="19">
        <v>68.930000000000007</v>
      </c>
      <c r="D1094" s="19">
        <v>67.940002000000007</v>
      </c>
      <c r="E1094" s="19">
        <v>68.220000999999996</v>
      </c>
      <c r="F1094" s="19">
        <v>6110500</v>
      </c>
      <c r="G1094" s="19">
        <v>66.785687999999993</v>
      </c>
      <c r="H1094" s="38">
        <f t="shared" si="53"/>
        <v>-1.194825998611778E-2</v>
      </c>
      <c r="I1094" s="30">
        <f t="shared" si="51"/>
        <v>1.194825998611778E-2</v>
      </c>
      <c r="S1094" s="38">
        <v>1385.3000489999999</v>
      </c>
      <c r="T1094" s="30">
        <f t="shared" si="52"/>
        <v>-4.8347653474023201E-4</v>
      </c>
      <c r="U1094" s="38"/>
      <c r="V1094" s="38"/>
      <c r="W1094" s="38"/>
      <c r="X1094" s="38"/>
    </row>
    <row r="1095" spans="1:24">
      <c r="A1095" s="20">
        <v>42468</v>
      </c>
      <c r="B1095" s="19">
        <v>68.309997999999993</v>
      </c>
      <c r="C1095" s="19">
        <v>68.389999000000003</v>
      </c>
      <c r="D1095" s="19">
        <v>67.860000999999997</v>
      </c>
      <c r="E1095" s="19">
        <v>68.059997999999993</v>
      </c>
      <c r="F1095" s="19">
        <v>6516000</v>
      </c>
      <c r="G1095" s="19">
        <v>66.629047999999997</v>
      </c>
      <c r="H1095" s="38">
        <f t="shared" si="53"/>
        <v>-2.34816747641185E-3</v>
      </c>
      <c r="I1095" s="30">
        <f t="shared" si="51"/>
        <v>2.34816747641185E-3</v>
      </c>
      <c r="S1095" s="38">
        <v>1385.969971</v>
      </c>
      <c r="T1095" s="30">
        <f t="shared" si="52"/>
        <v>1.8900814359986393E-2</v>
      </c>
      <c r="U1095" s="38"/>
      <c r="V1095" s="38"/>
      <c r="W1095" s="38"/>
      <c r="X1095" s="38"/>
    </row>
    <row r="1096" spans="1:24">
      <c r="A1096" s="20">
        <v>42471</v>
      </c>
      <c r="B1096" s="19">
        <v>68.010002</v>
      </c>
      <c r="C1096" s="19">
        <v>68.370002999999997</v>
      </c>
      <c r="D1096" s="19">
        <v>67.379997000000003</v>
      </c>
      <c r="E1096" s="19">
        <v>67.400002000000001</v>
      </c>
      <c r="F1096" s="19">
        <v>7865400</v>
      </c>
      <c r="G1096" s="19">
        <v>65.982928000000001</v>
      </c>
      <c r="H1096" s="38">
        <f t="shared" si="53"/>
        <v>-9.7445967142847038E-3</v>
      </c>
      <c r="I1096" s="30">
        <f t="shared" si="51"/>
        <v>9.7445967142847038E-3</v>
      </c>
      <c r="S1096" s="38">
        <v>1360.0200199999999</v>
      </c>
      <c r="T1096" s="30">
        <f t="shared" si="52"/>
        <v>1.6405662946841319E-2</v>
      </c>
      <c r="U1096" s="38"/>
      <c r="V1096" s="38"/>
      <c r="W1096" s="38"/>
      <c r="X1096" s="38"/>
    </row>
    <row r="1097" spans="1:24">
      <c r="A1097" s="20">
        <v>42472</v>
      </c>
      <c r="B1097" s="19">
        <v>67.569999999999993</v>
      </c>
      <c r="C1097" s="19">
        <v>68.870002999999997</v>
      </c>
      <c r="D1097" s="19">
        <v>67.449996999999996</v>
      </c>
      <c r="E1097" s="19">
        <v>68.800003000000004</v>
      </c>
      <c r="F1097" s="19">
        <v>7734600</v>
      </c>
      <c r="G1097" s="19">
        <v>67.353494999999995</v>
      </c>
      <c r="H1097" s="38">
        <f t="shared" si="53"/>
        <v>2.0558752705974608E-2</v>
      </c>
      <c r="I1097" s="30">
        <f t="shared" si="51"/>
        <v>-2.0558752705974608E-2</v>
      </c>
      <c r="S1097" s="38">
        <v>1337.8900149999999</v>
      </c>
      <c r="T1097" s="30">
        <f t="shared" si="52"/>
        <v>-3.1391076289847745E-4</v>
      </c>
      <c r="U1097" s="38"/>
      <c r="V1097" s="38"/>
      <c r="W1097" s="38"/>
      <c r="X1097" s="38"/>
    </row>
    <row r="1098" spans="1:24">
      <c r="A1098" s="20">
        <v>42473</v>
      </c>
      <c r="B1098" s="19">
        <v>69.010002</v>
      </c>
      <c r="C1098" s="19">
        <v>69.419998000000007</v>
      </c>
      <c r="D1098" s="19">
        <v>68.870002999999997</v>
      </c>
      <c r="E1098" s="19">
        <v>69.150002000000001</v>
      </c>
      <c r="F1098" s="19">
        <v>6262700</v>
      </c>
      <c r="G1098" s="19">
        <v>67.696134999999998</v>
      </c>
      <c r="H1098" s="38">
        <f t="shared" si="53"/>
        <v>5.0742935793886721E-3</v>
      </c>
      <c r="I1098" s="30">
        <f t="shared" si="51"/>
        <v>-5.0742935793886721E-3</v>
      </c>
      <c r="S1098" s="38">
        <v>1338.3100589999999</v>
      </c>
      <c r="T1098" s="30">
        <f t="shared" si="52"/>
        <v>-9.0820502359581987E-3</v>
      </c>
      <c r="U1098" s="38"/>
      <c r="V1098" s="38"/>
      <c r="W1098" s="38"/>
      <c r="X1098" s="38"/>
    </row>
    <row r="1099" spans="1:24">
      <c r="A1099" s="20">
        <v>42474</v>
      </c>
      <c r="B1099" s="19">
        <v>69.150002000000001</v>
      </c>
      <c r="C1099" s="19">
        <v>69.239998</v>
      </c>
      <c r="D1099" s="19">
        <v>68.150002000000001</v>
      </c>
      <c r="E1099" s="19">
        <v>68.800003000000004</v>
      </c>
      <c r="F1099" s="19">
        <v>6977100</v>
      </c>
      <c r="G1099" s="19">
        <v>67.353494999999995</v>
      </c>
      <c r="H1099" s="38">
        <f t="shared" si="53"/>
        <v>-5.0742935793887754E-3</v>
      </c>
      <c r="I1099" s="30">
        <f t="shared" si="51"/>
        <v>5.0742935793887754E-3</v>
      </c>
      <c r="S1099" s="38">
        <v>1350.5200199999999</v>
      </c>
      <c r="T1099" s="30">
        <f t="shared" si="52"/>
        <v>-8.9489785247535963E-3</v>
      </c>
      <c r="U1099" s="38"/>
      <c r="V1099" s="38"/>
      <c r="W1099" s="38"/>
      <c r="X1099" s="38"/>
    </row>
    <row r="1100" spans="1:24">
      <c r="A1100" s="20">
        <v>42475</v>
      </c>
      <c r="B1100" s="19">
        <v>68.940002000000007</v>
      </c>
      <c r="C1100" s="19">
        <v>69.410004000000001</v>
      </c>
      <c r="D1100" s="19">
        <v>68.940002000000007</v>
      </c>
      <c r="E1100" s="19">
        <v>69.059997999999993</v>
      </c>
      <c r="F1100" s="19">
        <v>7584500</v>
      </c>
      <c r="G1100" s="19">
        <v>67.608023000000003</v>
      </c>
      <c r="H1100" s="38">
        <f t="shared" si="53"/>
        <v>3.7718648328086035E-3</v>
      </c>
      <c r="I1100" s="30">
        <f t="shared" si="51"/>
        <v>-3.7718648328086035E-3</v>
      </c>
      <c r="S1100" s="38">
        <v>1362.660034</v>
      </c>
      <c r="T1100" s="30">
        <f t="shared" si="52"/>
        <v>-1.0112620836301853E-2</v>
      </c>
      <c r="U1100" s="38"/>
      <c r="V1100" s="38"/>
      <c r="W1100" s="38"/>
      <c r="X1100" s="38"/>
    </row>
    <row r="1101" spans="1:24">
      <c r="A1101" s="20">
        <v>42478</v>
      </c>
      <c r="B1101" s="19">
        <v>69.050003000000004</v>
      </c>
      <c r="C1101" s="19">
        <v>69.900002000000001</v>
      </c>
      <c r="D1101" s="19">
        <v>68.849997999999999</v>
      </c>
      <c r="E1101" s="19">
        <v>69.860000999999997</v>
      </c>
      <c r="F1101" s="19">
        <v>6616100</v>
      </c>
      <c r="G1101" s="19">
        <v>68.391205999999997</v>
      </c>
      <c r="H1101" s="38">
        <f t="shared" si="53"/>
        <v>1.1517589673015461E-2</v>
      </c>
      <c r="I1101" s="30">
        <f t="shared" si="51"/>
        <v>-1.1517589673015461E-2</v>
      </c>
      <c r="S1101" s="38">
        <v>1376.51001</v>
      </c>
      <c r="T1101" s="30">
        <f t="shared" si="52"/>
        <v>2.7134156350371252E-3</v>
      </c>
      <c r="U1101" s="38"/>
      <c r="V1101" s="38"/>
      <c r="W1101" s="38"/>
      <c r="X1101" s="38"/>
    </row>
    <row r="1102" spans="1:24">
      <c r="A1102" s="20">
        <v>42479</v>
      </c>
      <c r="B1102" s="19">
        <v>69.790001000000004</v>
      </c>
      <c r="C1102" s="19">
        <v>70.080001999999993</v>
      </c>
      <c r="D1102" s="19">
        <v>69.5</v>
      </c>
      <c r="E1102" s="19">
        <v>69.769997000000004</v>
      </c>
      <c r="F1102" s="19">
        <v>8199400</v>
      </c>
      <c r="G1102" s="19">
        <v>68.303094999999999</v>
      </c>
      <c r="H1102" s="38">
        <f t="shared" si="53"/>
        <v>-1.2891687738035274E-3</v>
      </c>
      <c r="I1102" s="30">
        <f t="shared" si="51"/>
        <v>1.2891687738035274E-3</v>
      </c>
      <c r="S1102" s="38">
        <v>1372.780029</v>
      </c>
      <c r="T1102" s="30">
        <f t="shared" si="52"/>
        <v>6.65827507372362E-3</v>
      </c>
      <c r="U1102" s="38"/>
      <c r="V1102" s="38"/>
      <c r="W1102" s="38"/>
      <c r="X1102" s="38"/>
    </row>
    <row r="1103" spans="1:24">
      <c r="A1103" s="20">
        <v>42480</v>
      </c>
      <c r="B1103" s="19">
        <v>69.760002</v>
      </c>
      <c r="C1103" s="19">
        <v>69.989998</v>
      </c>
      <c r="D1103" s="19">
        <v>69.129997000000003</v>
      </c>
      <c r="E1103" s="19">
        <v>69.209998999999996</v>
      </c>
      <c r="F1103" s="19">
        <v>5412500</v>
      </c>
      <c r="G1103" s="19">
        <v>67.754870999999994</v>
      </c>
      <c r="H1103" s="38">
        <f t="shared" si="53"/>
        <v>-8.058726483427087E-3</v>
      </c>
      <c r="I1103" s="30">
        <f t="shared" si="51"/>
        <v>8.058726483427087E-3</v>
      </c>
      <c r="S1103" s="38">
        <v>1363.670044</v>
      </c>
      <c r="T1103" s="30">
        <f t="shared" si="52"/>
        <v>7.3823555902986617E-3</v>
      </c>
      <c r="U1103" s="38"/>
      <c r="V1103" s="38"/>
      <c r="W1103" s="38"/>
      <c r="X1103" s="38"/>
    </row>
    <row r="1104" spans="1:24">
      <c r="A1104" s="20">
        <v>42481</v>
      </c>
      <c r="B1104" s="19">
        <v>69.470000999999996</v>
      </c>
      <c r="C1104" s="19">
        <v>69.680000000000007</v>
      </c>
      <c r="D1104" s="19">
        <v>68.239998</v>
      </c>
      <c r="E1104" s="19">
        <v>68.470000999999996</v>
      </c>
      <c r="F1104" s="19">
        <v>6617600</v>
      </c>
      <c r="G1104" s="19">
        <v>67.030432000000005</v>
      </c>
      <c r="H1104" s="38">
        <f t="shared" si="53"/>
        <v>-1.0749628629807485E-2</v>
      </c>
      <c r="I1104" s="30">
        <f t="shared" si="51"/>
        <v>1.0749628629807485E-2</v>
      </c>
      <c r="S1104" s="38">
        <v>1353.6400149999999</v>
      </c>
      <c r="T1104" s="30">
        <f t="shared" si="52"/>
        <v>-2.3169954130956559E-3</v>
      </c>
      <c r="U1104" s="38"/>
      <c r="V1104" s="38"/>
      <c r="W1104" s="38"/>
      <c r="X1104" s="38"/>
    </row>
    <row r="1105" spans="1:24">
      <c r="A1105" s="20">
        <v>42482</v>
      </c>
      <c r="B1105" s="19">
        <v>68.819999999999993</v>
      </c>
      <c r="C1105" s="19">
        <v>68.940002000000007</v>
      </c>
      <c r="D1105" s="19">
        <v>68.279999000000004</v>
      </c>
      <c r="E1105" s="19">
        <v>68.720000999999996</v>
      </c>
      <c r="F1105" s="19">
        <v>6215100</v>
      </c>
      <c r="G1105" s="19">
        <v>67.275175000000004</v>
      </c>
      <c r="H1105" s="38">
        <f t="shared" si="53"/>
        <v>3.6445726485298761E-3</v>
      </c>
      <c r="I1105" s="30">
        <f t="shared" si="51"/>
        <v>-3.6445726485298761E-3</v>
      </c>
      <c r="S1105" s="38">
        <v>1356.780029</v>
      </c>
      <c r="T1105" s="30">
        <f t="shared" si="52"/>
        <v>1.6362758853171448E-2</v>
      </c>
      <c r="U1105" s="38"/>
      <c r="V1105" s="38"/>
      <c r="W1105" s="38"/>
      <c r="X1105" s="38"/>
    </row>
    <row r="1106" spans="1:24">
      <c r="A1106" s="20">
        <v>42485</v>
      </c>
      <c r="B1106" s="19">
        <v>68.550003000000004</v>
      </c>
      <c r="C1106" s="19">
        <v>69.5</v>
      </c>
      <c r="D1106" s="19">
        <v>68.059997999999993</v>
      </c>
      <c r="E1106" s="19">
        <v>69.470000999999996</v>
      </c>
      <c r="F1106" s="19">
        <v>5896200</v>
      </c>
      <c r="G1106" s="19">
        <v>68.009406999999996</v>
      </c>
      <c r="H1106" s="38">
        <f t="shared" si="53"/>
        <v>1.0854735970492297E-2</v>
      </c>
      <c r="I1106" s="30">
        <f t="shared" si="51"/>
        <v>-1.0854735970492297E-2</v>
      </c>
      <c r="S1106" s="38">
        <v>1334.76001</v>
      </c>
      <c r="T1106" s="30">
        <f t="shared" si="52"/>
        <v>-4.9995740487394713E-3</v>
      </c>
      <c r="U1106" s="38"/>
      <c r="V1106" s="38"/>
      <c r="W1106" s="38"/>
      <c r="X1106" s="38"/>
    </row>
    <row r="1107" spans="1:24">
      <c r="A1107" s="20">
        <v>42486</v>
      </c>
      <c r="B1107" s="19">
        <v>69.699996999999996</v>
      </c>
      <c r="C1107" s="19">
        <v>69.889999000000003</v>
      </c>
      <c r="D1107" s="19">
        <v>69.099997999999999</v>
      </c>
      <c r="E1107" s="19">
        <v>69.300003000000004</v>
      </c>
      <c r="F1107" s="19">
        <v>6648400</v>
      </c>
      <c r="G1107" s="19">
        <v>67.842983000000004</v>
      </c>
      <c r="H1107" s="38">
        <f t="shared" si="53"/>
        <v>-2.4500722181120685E-3</v>
      </c>
      <c r="I1107" s="30">
        <f t="shared" si="51"/>
        <v>2.4500722181120685E-3</v>
      </c>
      <c r="S1107" s="38">
        <v>1341.4499510000001</v>
      </c>
      <c r="T1107" s="30">
        <f t="shared" si="52"/>
        <v>-1.4924038422614223E-5</v>
      </c>
      <c r="U1107" s="38"/>
      <c r="V1107" s="38"/>
      <c r="W1107" s="38"/>
      <c r="X1107" s="38"/>
    </row>
    <row r="1108" spans="1:24">
      <c r="A1108" s="20">
        <v>42487</v>
      </c>
      <c r="B1108" s="19">
        <v>69.489998</v>
      </c>
      <c r="C1108" s="19">
        <v>69.779999000000004</v>
      </c>
      <c r="D1108" s="19">
        <v>68.989998</v>
      </c>
      <c r="E1108" s="19">
        <v>69.419998000000007</v>
      </c>
      <c r="F1108" s="19">
        <v>5147300</v>
      </c>
      <c r="G1108" s="19">
        <v>67.960454999999996</v>
      </c>
      <c r="H1108" s="38">
        <f t="shared" si="53"/>
        <v>1.7300302706549629E-3</v>
      </c>
      <c r="I1108" s="30">
        <f t="shared" si="51"/>
        <v>-1.7300302706549629E-3</v>
      </c>
      <c r="S1108" s="38">
        <v>1341.469971</v>
      </c>
      <c r="T1108" s="30">
        <f t="shared" si="52"/>
        <v>-8.1591216144970367E-3</v>
      </c>
      <c r="U1108" s="38"/>
      <c r="V1108" s="38"/>
      <c r="W1108" s="38"/>
      <c r="X1108" s="38"/>
    </row>
    <row r="1109" spans="1:24">
      <c r="A1109" s="20">
        <v>42488</v>
      </c>
      <c r="B1109" s="19">
        <v>69.069999999999993</v>
      </c>
      <c r="C1109" s="19">
        <v>69.620002999999997</v>
      </c>
      <c r="D1109" s="19">
        <v>68.75</v>
      </c>
      <c r="E1109" s="19">
        <v>68.910004000000001</v>
      </c>
      <c r="F1109" s="19">
        <v>4776900</v>
      </c>
      <c r="G1109" s="19">
        <v>67.461183000000005</v>
      </c>
      <c r="H1109" s="38">
        <f t="shared" si="53"/>
        <v>-7.3736260985296101E-3</v>
      </c>
      <c r="I1109" s="30">
        <f t="shared" si="51"/>
        <v>7.3736260985296101E-3</v>
      </c>
      <c r="S1109" s="38">
        <v>1352.459961</v>
      </c>
      <c r="T1109" s="30">
        <f t="shared" si="52"/>
        <v>-1.6401763376865891E-3</v>
      </c>
      <c r="U1109" s="38"/>
      <c r="V1109" s="38"/>
      <c r="W1109" s="38"/>
      <c r="X1109" s="38"/>
    </row>
    <row r="1110" spans="1:24">
      <c r="A1110" s="20">
        <v>42489</v>
      </c>
      <c r="B1110" s="19">
        <v>68.730002999999996</v>
      </c>
      <c r="C1110" s="19">
        <v>68.819999999999993</v>
      </c>
      <c r="D1110" s="19">
        <v>66.360000999999997</v>
      </c>
      <c r="E1110" s="19">
        <v>66.870002999999997</v>
      </c>
      <c r="F1110" s="19">
        <v>12099000</v>
      </c>
      <c r="G1110" s="19">
        <v>65.464072999999999</v>
      </c>
      <c r="H1110" s="38">
        <f t="shared" si="53"/>
        <v>-3.0050877456398579E-2</v>
      </c>
      <c r="I1110" s="30">
        <f t="shared" si="51"/>
        <v>3.0050877456398579E-2</v>
      </c>
      <c r="S1110" s="38">
        <v>1354.6800539999999</v>
      </c>
      <c r="T1110" s="30">
        <f t="shared" si="52"/>
        <v>-9.4774184022127991E-3</v>
      </c>
      <c r="U1110" s="38"/>
      <c r="V1110" s="38"/>
      <c r="W1110" s="38"/>
      <c r="X1110" s="38"/>
    </row>
    <row r="1111" spans="1:24">
      <c r="A1111" s="20">
        <v>42492</v>
      </c>
      <c r="B1111" s="19">
        <v>66.620002999999997</v>
      </c>
      <c r="C1111" s="19">
        <v>67.699996999999996</v>
      </c>
      <c r="D1111" s="19">
        <v>66.529999000000004</v>
      </c>
      <c r="E1111" s="19">
        <v>67.589995999999999</v>
      </c>
      <c r="F1111" s="19">
        <v>7609700</v>
      </c>
      <c r="G1111" s="19">
        <v>66.168929000000006</v>
      </c>
      <c r="H1111" s="38">
        <f t="shared" si="53"/>
        <v>1.0709513969225849E-2</v>
      </c>
      <c r="I1111" s="30">
        <f t="shared" si="51"/>
        <v>-1.0709513969225849E-2</v>
      </c>
      <c r="S1111" s="38">
        <v>1367.579956</v>
      </c>
      <c r="T1111" s="30">
        <f t="shared" si="52"/>
        <v>-4.6980419474619405E-3</v>
      </c>
      <c r="U1111" s="38"/>
      <c r="V1111" s="38"/>
      <c r="W1111" s="38"/>
      <c r="X1111" s="38"/>
    </row>
    <row r="1112" spans="1:24">
      <c r="A1112" s="20">
        <v>42493</v>
      </c>
      <c r="B1112" s="19">
        <v>66.860000999999997</v>
      </c>
      <c r="C1112" s="19">
        <v>67.5</v>
      </c>
      <c r="D1112" s="19">
        <v>66.75</v>
      </c>
      <c r="E1112" s="19">
        <v>67</v>
      </c>
      <c r="F1112" s="19">
        <v>5906600</v>
      </c>
      <c r="G1112" s="19">
        <v>65.591336999999996</v>
      </c>
      <c r="H1112" s="38">
        <f t="shared" si="53"/>
        <v>-8.7673730075916757E-3</v>
      </c>
      <c r="I1112" s="30">
        <f t="shared" si="51"/>
        <v>8.7673730075916757E-3</v>
      </c>
      <c r="S1112" s="38">
        <v>1374.0200199999999</v>
      </c>
      <c r="T1112" s="30">
        <f t="shared" si="52"/>
        <v>6.212771737937388E-3</v>
      </c>
      <c r="U1112" s="38"/>
      <c r="V1112" s="38"/>
      <c r="W1112" s="38"/>
      <c r="X1112" s="38"/>
    </row>
    <row r="1113" spans="1:24">
      <c r="A1113" s="20">
        <v>42494</v>
      </c>
      <c r="B1113" s="19">
        <v>66.849997999999999</v>
      </c>
      <c r="C1113" s="19">
        <v>67.489998</v>
      </c>
      <c r="D1113" s="19">
        <v>66.440002000000007</v>
      </c>
      <c r="E1113" s="19">
        <v>67.190002000000007</v>
      </c>
      <c r="F1113" s="19">
        <v>6029500</v>
      </c>
      <c r="G1113" s="19">
        <v>65.777344999999997</v>
      </c>
      <c r="H1113" s="38">
        <f t="shared" si="53"/>
        <v>2.8318488314517339E-3</v>
      </c>
      <c r="I1113" s="30">
        <f t="shared" si="51"/>
        <v>-2.8318488314517339E-3</v>
      </c>
      <c r="S1113" s="38">
        <v>1365.51001</v>
      </c>
      <c r="T1113" s="30">
        <f t="shared" si="52"/>
        <v>2.456292462259558E-3</v>
      </c>
      <c r="U1113" s="38"/>
      <c r="V1113" s="38"/>
      <c r="W1113" s="38"/>
      <c r="X1113" s="38"/>
    </row>
    <row r="1114" spans="1:24">
      <c r="A1114" s="20">
        <v>42495</v>
      </c>
      <c r="B1114" s="19">
        <v>66.970000999999996</v>
      </c>
      <c r="C1114" s="19">
        <v>67.25</v>
      </c>
      <c r="D1114" s="19">
        <v>66.580001999999993</v>
      </c>
      <c r="E1114" s="19">
        <v>67.209998999999996</v>
      </c>
      <c r="F1114" s="19">
        <v>8091000</v>
      </c>
      <c r="G1114" s="19">
        <v>65.796920999999998</v>
      </c>
      <c r="H1114" s="38">
        <f t="shared" si="53"/>
        <v>2.9756578911022791E-4</v>
      </c>
      <c r="I1114" s="30">
        <f t="shared" si="51"/>
        <v>-2.9756578911022791E-4</v>
      </c>
      <c r="S1114" s="38">
        <v>1362.160034</v>
      </c>
      <c r="T1114" s="30">
        <f t="shared" si="52"/>
        <v>2.461479365003303E-2</v>
      </c>
      <c r="U1114" s="38"/>
      <c r="V1114" s="38"/>
      <c r="W1114" s="38"/>
      <c r="X1114" s="38"/>
    </row>
    <row r="1115" spans="1:24">
      <c r="A1115" s="20">
        <v>42496</v>
      </c>
      <c r="B1115" s="19">
        <v>66.910004000000001</v>
      </c>
      <c r="C1115" s="19">
        <v>68.260002</v>
      </c>
      <c r="D1115" s="19">
        <v>66.800003000000004</v>
      </c>
      <c r="E1115" s="19">
        <v>68.25</v>
      </c>
      <c r="F1115" s="19">
        <v>9788600</v>
      </c>
      <c r="G1115" s="19">
        <v>66.815055999999998</v>
      </c>
      <c r="H1115" s="38">
        <f t="shared" si="53"/>
        <v>1.5355400444461912E-2</v>
      </c>
      <c r="I1115" s="30">
        <f t="shared" si="51"/>
        <v>-1.5355400444461912E-2</v>
      </c>
      <c r="S1115" s="38">
        <v>1329.040039</v>
      </c>
      <c r="T1115" s="30">
        <f t="shared" si="52"/>
        <v>-2.1120287036858554E-3</v>
      </c>
      <c r="U1115" s="38"/>
      <c r="V1115" s="38"/>
      <c r="W1115" s="38"/>
      <c r="X1115" s="38"/>
    </row>
    <row r="1116" spans="1:24">
      <c r="A1116" s="20">
        <v>42499</v>
      </c>
      <c r="B1116" s="19">
        <v>68.25</v>
      </c>
      <c r="C1116" s="19">
        <v>69.099997999999999</v>
      </c>
      <c r="D1116" s="19">
        <v>68.160004000000001</v>
      </c>
      <c r="E1116" s="19">
        <v>68.949996999999996</v>
      </c>
      <c r="F1116" s="19">
        <v>8656200</v>
      </c>
      <c r="G1116" s="19">
        <v>67.500335000000007</v>
      </c>
      <c r="H1116" s="38">
        <f t="shared" si="53"/>
        <v>1.020411646130954E-2</v>
      </c>
      <c r="I1116" s="30">
        <f t="shared" si="51"/>
        <v>-1.020411646130954E-2</v>
      </c>
      <c r="S1116" s="38">
        <v>1331.849976</v>
      </c>
      <c r="T1116" s="30">
        <f t="shared" si="52"/>
        <v>8.944781908068293E-3</v>
      </c>
      <c r="U1116" s="38"/>
      <c r="V1116" s="38"/>
      <c r="W1116" s="38"/>
      <c r="X1116" s="38"/>
    </row>
    <row r="1117" spans="1:24">
      <c r="A1117" s="20">
        <v>42500</v>
      </c>
      <c r="B1117" s="19">
        <v>68.919998000000007</v>
      </c>
      <c r="C1117" s="19">
        <v>69.129997000000003</v>
      </c>
      <c r="D1117" s="19">
        <v>68.449996999999996</v>
      </c>
      <c r="E1117" s="19">
        <v>68.790001000000004</v>
      </c>
      <c r="F1117" s="19">
        <v>6402900</v>
      </c>
      <c r="G1117" s="19">
        <v>67.343703000000005</v>
      </c>
      <c r="H1117" s="38">
        <f t="shared" si="53"/>
        <v>-2.3231590030865215E-3</v>
      </c>
      <c r="I1117" s="30">
        <f t="shared" si="51"/>
        <v>2.3231590030865215E-3</v>
      </c>
      <c r="S1117" s="38">
        <v>1319.98999</v>
      </c>
      <c r="T1117" s="30">
        <f t="shared" si="52"/>
        <v>4.7613677574816406E-3</v>
      </c>
      <c r="U1117" s="38"/>
      <c r="V1117" s="38"/>
      <c r="W1117" s="38"/>
      <c r="X1117" s="38"/>
    </row>
    <row r="1118" spans="1:24">
      <c r="A1118" s="20">
        <v>42501</v>
      </c>
      <c r="B1118" s="19">
        <v>67.470000999999996</v>
      </c>
      <c r="C1118" s="19">
        <v>67.5</v>
      </c>
      <c r="D1118" s="19">
        <v>65.610000999999997</v>
      </c>
      <c r="E1118" s="19">
        <v>66.410004000000001</v>
      </c>
      <c r="F1118" s="19">
        <v>14597500</v>
      </c>
      <c r="G1118" s="19">
        <v>65.489760000000004</v>
      </c>
      <c r="H1118" s="38">
        <f t="shared" si="53"/>
        <v>-2.7915607284428625E-2</v>
      </c>
      <c r="I1118" s="30">
        <f t="shared" si="51"/>
        <v>2.7915607284428625E-2</v>
      </c>
      <c r="S1118" s="38">
        <v>1313.719971</v>
      </c>
      <c r="T1118" s="30">
        <f t="shared" si="52"/>
        <v>-1.6083502515740949E-2</v>
      </c>
      <c r="U1118" s="38"/>
      <c r="V1118" s="38"/>
      <c r="W1118" s="38"/>
      <c r="X1118" s="38"/>
    </row>
    <row r="1119" spans="1:24">
      <c r="A1119" s="20">
        <v>42502</v>
      </c>
      <c r="B1119" s="19">
        <v>66.550003000000004</v>
      </c>
      <c r="C1119" s="19">
        <v>67.050003000000004</v>
      </c>
      <c r="D1119" s="19">
        <v>66.379997000000003</v>
      </c>
      <c r="E1119" s="19">
        <v>66.849997999999999</v>
      </c>
      <c r="F1119" s="19">
        <v>9533500</v>
      </c>
      <c r="G1119" s="19">
        <v>65.923658000000003</v>
      </c>
      <c r="H1119" s="38">
        <f t="shared" si="53"/>
        <v>6.6035810248575456E-3</v>
      </c>
      <c r="I1119" s="30">
        <f t="shared" si="51"/>
        <v>-6.6035810248575456E-3</v>
      </c>
      <c r="S1119" s="38">
        <v>1335.0200199999999</v>
      </c>
      <c r="T1119" s="30">
        <f t="shared" si="52"/>
        <v>7.1489894088038386E-3</v>
      </c>
      <c r="U1119" s="38"/>
      <c r="V1119" s="38"/>
      <c r="W1119" s="38"/>
      <c r="X1119" s="38"/>
    </row>
    <row r="1120" spans="1:24">
      <c r="A1120" s="20">
        <v>42503</v>
      </c>
      <c r="B1120" s="19">
        <v>66.480002999999996</v>
      </c>
      <c r="C1120" s="19">
        <v>66.550003000000004</v>
      </c>
      <c r="D1120" s="19">
        <v>64.650002000000001</v>
      </c>
      <c r="E1120" s="19">
        <v>64.940002000000007</v>
      </c>
      <c r="F1120" s="19">
        <v>13744700</v>
      </c>
      <c r="G1120" s="19">
        <v>64.040127999999996</v>
      </c>
      <c r="H1120" s="38">
        <f t="shared" si="53"/>
        <v>-2.898748868917693E-2</v>
      </c>
      <c r="I1120" s="30">
        <f t="shared" si="51"/>
        <v>2.898748868917693E-2</v>
      </c>
      <c r="S1120" s="38">
        <v>1325.51001</v>
      </c>
      <c r="T1120" s="30">
        <f t="shared" si="52"/>
        <v>-2.2513207706894238E-2</v>
      </c>
      <c r="U1120" s="38"/>
      <c r="V1120" s="38"/>
      <c r="W1120" s="38"/>
      <c r="X1120" s="38"/>
    </row>
    <row r="1121" spans="1:24">
      <c r="A1121" s="20">
        <v>42506</v>
      </c>
      <c r="B1121" s="19">
        <v>64.860000999999997</v>
      </c>
      <c r="C1121" s="19">
        <v>66.349997999999999</v>
      </c>
      <c r="D1121" s="19">
        <v>64.680000000000007</v>
      </c>
      <c r="E1121" s="19">
        <v>66.019997000000004</v>
      </c>
      <c r="F1121" s="19">
        <v>10181800</v>
      </c>
      <c r="G1121" s="19">
        <v>65.105157000000005</v>
      </c>
      <c r="H1121" s="38">
        <f t="shared" si="53"/>
        <v>1.6493875789619906E-2</v>
      </c>
      <c r="I1121" s="30">
        <f t="shared" si="51"/>
        <v>-1.6493875789619906E-2</v>
      </c>
      <c r="S1121" s="38">
        <v>1355.6899410000001</v>
      </c>
      <c r="T1121" s="30">
        <f t="shared" si="52"/>
        <v>-1.6877804672527561E-3</v>
      </c>
      <c r="U1121" s="38"/>
      <c r="V1121" s="38"/>
      <c r="W1121" s="38"/>
      <c r="X1121" s="38"/>
    </row>
    <row r="1122" spans="1:24">
      <c r="A1122" s="20">
        <v>42507</v>
      </c>
      <c r="B1122" s="19">
        <v>66.059997999999993</v>
      </c>
      <c r="C1122" s="19">
        <v>66.269997000000004</v>
      </c>
      <c r="D1122" s="19">
        <v>64.879997000000003</v>
      </c>
      <c r="E1122" s="19">
        <v>65.099997999999999</v>
      </c>
      <c r="F1122" s="19">
        <v>9252700</v>
      </c>
      <c r="G1122" s="19">
        <v>64.197907000000001</v>
      </c>
      <c r="H1122" s="38">
        <f t="shared" si="53"/>
        <v>-1.4033153748539666E-2</v>
      </c>
      <c r="I1122" s="30">
        <f t="shared" si="51"/>
        <v>1.4033153748539666E-2</v>
      </c>
      <c r="S1122" s="38">
        <v>1357.9799800000001</v>
      </c>
      <c r="T1122" s="30">
        <f t="shared" si="52"/>
        <v>9.7678342931920813E-3</v>
      </c>
      <c r="U1122" s="38"/>
      <c r="V1122" s="38"/>
      <c r="W1122" s="38"/>
      <c r="X1122" s="38"/>
    </row>
    <row r="1123" spans="1:24">
      <c r="A1123" s="20">
        <v>42508</v>
      </c>
      <c r="B1123" s="19">
        <v>63.02</v>
      </c>
      <c r="C1123" s="19">
        <v>63.779998999999997</v>
      </c>
      <c r="D1123" s="19">
        <v>62.720001000000003</v>
      </c>
      <c r="E1123" s="19">
        <v>63.150002000000001</v>
      </c>
      <c r="F1123" s="19">
        <v>22255900</v>
      </c>
      <c r="G1123" s="19">
        <v>62.274932</v>
      </c>
      <c r="H1123" s="38">
        <f t="shared" si="53"/>
        <v>-3.0411639701680891E-2</v>
      </c>
      <c r="I1123" s="30">
        <f t="shared" si="51"/>
        <v>3.0411639701680891E-2</v>
      </c>
      <c r="S1123" s="38">
        <v>1344.780029</v>
      </c>
      <c r="T1123" s="30">
        <f t="shared" si="52"/>
        <v>1.4437036043627751E-3</v>
      </c>
      <c r="U1123" s="38"/>
      <c r="V1123" s="38"/>
      <c r="W1123" s="38"/>
      <c r="X1123" s="38"/>
    </row>
    <row r="1124" spans="1:24">
      <c r="A1124" s="20">
        <v>42509</v>
      </c>
      <c r="B1124" s="19">
        <v>68.099997999999999</v>
      </c>
      <c r="C1124" s="19">
        <v>69.330001999999993</v>
      </c>
      <c r="D1124" s="19">
        <v>67.5</v>
      </c>
      <c r="E1124" s="19">
        <v>69.199996999999996</v>
      </c>
      <c r="F1124" s="19">
        <v>35076700</v>
      </c>
      <c r="G1124" s="19">
        <v>68.241091999999995</v>
      </c>
      <c r="H1124" s="38">
        <f t="shared" si="53"/>
        <v>9.1487936183356738E-2</v>
      </c>
      <c r="I1124" s="30">
        <f t="shared" si="51"/>
        <v>-9.1487936183356738E-2</v>
      </c>
      <c r="S1124" s="38">
        <v>1342.839966</v>
      </c>
      <c r="T1124" s="30">
        <f t="shared" si="52"/>
        <v>1.0284745474422378E-2</v>
      </c>
      <c r="U1124" s="38"/>
      <c r="V1124" s="38"/>
      <c r="W1124" s="38"/>
      <c r="X1124" s="38"/>
    </row>
    <row r="1125" spans="1:24">
      <c r="A1125" s="20">
        <v>42510</v>
      </c>
      <c r="B1125" s="19">
        <v>69.330001999999993</v>
      </c>
      <c r="C1125" s="19">
        <v>70.139999000000003</v>
      </c>
      <c r="D1125" s="19">
        <v>68.849997999999999</v>
      </c>
      <c r="E1125" s="19">
        <v>69.860000999999997</v>
      </c>
      <c r="F1125" s="19">
        <v>16746600</v>
      </c>
      <c r="G1125" s="19">
        <v>68.891949999999994</v>
      </c>
      <c r="H1125" s="38">
        <f t="shared" si="53"/>
        <v>9.492429799508522E-3</v>
      </c>
      <c r="I1125" s="30">
        <f t="shared" si="51"/>
        <v>-9.492429799508522E-3</v>
      </c>
      <c r="S1125" s="38">
        <v>1329.099976</v>
      </c>
      <c r="T1125" s="30">
        <f t="shared" si="52"/>
        <v>1.0756592872281524E-2</v>
      </c>
      <c r="U1125" s="38"/>
      <c r="V1125" s="38"/>
      <c r="W1125" s="38"/>
      <c r="X1125" s="38"/>
    </row>
    <row r="1126" spans="1:24">
      <c r="A1126" s="20">
        <v>42513</v>
      </c>
      <c r="B1126" s="19">
        <v>69.599997999999999</v>
      </c>
      <c r="C1126" s="19">
        <v>70.059997999999993</v>
      </c>
      <c r="D1126" s="19">
        <v>69.440002000000007</v>
      </c>
      <c r="E1126" s="19">
        <v>69.5</v>
      </c>
      <c r="F1126" s="19">
        <v>10099800</v>
      </c>
      <c r="G1126" s="19">
        <v>68.536938000000006</v>
      </c>
      <c r="H1126" s="38">
        <f t="shared" si="53"/>
        <v>-5.1664943935850931E-3</v>
      </c>
      <c r="I1126" s="30">
        <f t="shared" si="51"/>
        <v>5.1664943935850931E-3</v>
      </c>
      <c r="S1126" s="38">
        <v>1314.880005</v>
      </c>
      <c r="T1126" s="30">
        <f t="shared" si="52"/>
        <v>-7.0480302002755551E-3</v>
      </c>
      <c r="U1126" s="38"/>
      <c r="V1126" s="38"/>
      <c r="W1126" s="38"/>
      <c r="X1126" s="38"/>
    </row>
    <row r="1127" spans="1:24">
      <c r="A1127" s="20">
        <v>42514</v>
      </c>
      <c r="B1127" s="19">
        <v>69.650002000000001</v>
      </c>
      <c r="C1127" s="19">
        <v>70.419998000000007</v>
      </c>
      <c r="D1127" s="19">
        <v>69.550003000000004</v>
      </c>
      <c r="E1127" s="19">
        <v>70.239998</v>
      </c>
      <c r="F1127" s="19">
        <v>8828000</v>
      </c>
      <c r="G1127" s="19">
        <v>69.266682000000003</v>
      </c>
      <c r="H1127" s="38">
        <f t="shared" si="53"/>
        <v>1.0591170557714866E-2</v>
      </c>
      <c r="I1127" s="30">
        <f t="shared" si="51"/>
        <v>-1.0591170557714866E-2</v>
      </c>
      <c r="S1127" s="38">
        <v>1324.1800539999999</v>
      </c>
      <c r="T1127" s="30">
        <f t="shared" si="52"/>
        <v>1.1583389898696603E-2</v>
      </c>
      <c r="U1127" s="38"/>
      <c r="V1127" s="38"/>
      <c r="W1127" s="38"/>
      <c r="X1127" s="38"/>
    </row>
    <row r="1128" spans="1:24">
      <c r="A1128" s="20">
        <v>42515</v>
      </c>
      <c r="B1128" s="19">
        <v>70.25</v>
      </c>
      <c r="C1128" s="19">
        <v>71</v>
      </c>
      <c r="D1128" s="19">
        <v>70.239998</v>
      </c>
      <c r="E1128" s="19">
        <v>70.480002999999996</v>
      </c>
      <c r="F1128" s="19">
        <v>7263900</v>
      </c>
      <c r="G1128" s="19">
        <v>69.503360999999998</v>
      </c>
      <c r="H1128" s="38">
        <f t="shared" si="53"/>
        <v>3.4110997499918407E-3</v>
      </c>
      <c r="I1128" s="30">
        <f t="shared" si="51"/>
        <v>-3.4110997499918407E-3</v>
      </c>
      <c r="S1128" s="38">
        <v>1308.9300539999999</v>
      </c>
      <c r="T1128" s="30">
        <f t="shared" si="52"/>
        <v>-1.2700423459016714E-2</v>
      </c>
      <c r="U1128" s="38"/>
      <c r="V1128" s="38"/>
      <c r="W1128" s="38"/>
      <c r="X1128" s="38"/>
    </row>
    <row r="1129" spans="1:24">
      <c r="A1129" s="20">
        <v>42516</v>
      </c>
      <c r="B1129" s="19">
        <v>70.690002000000007</v>
      </c>
      <c r="C1129" s="19">
        <v>71.379997000000003</v>
      </c>
      <c r="D1129" s="19">
        <v>70.599997999999999</v>
      </c>
      <c r="E1129" s="19">
        <v>70.849997999999999</v>
      </c>
      <c r="F1129" s="19">
        <v>8693900</v>
      </c>
      <c r="G1129" s="19">
        <v>69.868229999999997</v>
      </c>
      <c r="H1129" s="38">
        <f t="shared" si="53"/>
        <v>5.2359283689545543E-3</v>
      </c>
      <c r="I1129" s="30">
        <f t="shared" si="51"/>
        <v>-5.2359283689545543E-3</v>
      </c>
      <c r="S1129" s="38">
        <v>1325.660034</v>
      </c>
      <c r="T1129" s="30">
        <f t="shared" si="52"/>
        <v>8.0814208426770347E-3</v>
      </c>
      <c r="U1129" s="38"/>
      <c r="V1129" s="38"/>
      <c r="W1129" s="38"/>
      <c r="X1129" s="38"/>
    </row>
    <row r="1130" spans="1:24">
      <c r="A1130" s="20">
        <v>42517</v>
      </c>
      <c r="B1130" s="19">
        <v>70.860000999999997</v>
      </c>
      <c r="C1130" s="19">
        <v>70.889999000000003</v>
      </c>
      <c r="D1130" s="19">
        <v>70.489998</v>
      </c>
      <c r="E1130" s="19">
        <v>70.75</v>
      </c>
      <c r="F1130" s="19">
        <v>5762800</v>
      </c>
      <c r="G1130" s="19">
        <v>69.769616999999997</v>
      </c>
      <c r="H1130" s="38">
        <f t="shared" si="53"/>
        <v>-1.4124110119462349E-3</v>
      </c>
      <c r="I1130" s="30">
        <f t="shared" si="51"/>
        <v>1.4124110119462349E-3</v>
      </c>
      <c r="S1130" s="38">
        <v>1314.98999</v>
      </c>
      <c r="T1130" s="30">
        <f t="shared" si="52"/>
        <v>-1.0647042750778646E-4</v>
      </c>
      <c r="U1130" s="38"/>
      <c r="V1130" s="38"/>
      <c r="W1130" s="38"/>
      <c r="X1130" s="38"/>
    </row>
    <row r="1131" spans="1:24">
      <c r="A1131" s="20">
        <v>42521</v>
      </c>
      <c r="B1131" s="19">
        <v>70.580001999999993</v>
      </c>
      <c r="C1131" s="19">
        <v>71</v>
      </c>
      <c r="D1131" s="19">
        <v>70.480002999999996</v>
      </c>
      <c r="E1131" s="19">
        <v>70.779999000000004</v>
      </c>
      <c r="F1131" s="19">
        <v>8390200</v>
      </c>
      <c r="G1131" s="19">
        <v>69.799199999999999</v>
      </c>
      <c r="H1131" s="38">
        <f t="shared" si="53"/>
        <v>4.2391991390214063E-4</v>
      </c>
      <c r="I1131" s="30">
        <f t="shared" si="51"/>
        <v>-4.2391991390214063E-4</v>
      </c>
      <c r="S1131" s="38">
        <v>1315.130005</v>
      </c>
      <c r="T1131" s="30">
        <f t="shared" si="52"/>
        <v>2.2787776137155467E-2</v>
      </c>
      <c r="U1131" s="38"/>
      <c r="V1131" s="38"/>
      <c r="W1131" s="38"/>
      <c r="X1131" s="38"/>
    </row>
    <row r="1132" spans="1:24">
      <c r="A1132" s="20">
        <v>42522</v>
      </c>
      <c r="B1132" s="19">
        <v>70.5</v>
      </c>
      <c r="C1132" s="19">
        <v>70.910004000000001</v>
      </c>
      <c r="D1132" s="19">
        <v>70.410004000000001</v>
      </c>
      <c r="E1132" s="19">
        <v>70.5</v>
      </c>
      <c r="F1132" s="19">
        <v>7220900</v>
      </c>
      <c r="G1132" s="19">
        <v>69.523081000000005</v>
      </c>
      <c r="H1132" s="38">
        <f t="shared" si="53"/>
        <v>-3.9637502276605079E-3</v>
      </c>
      <c r="I1132" s="30">
        <f t="shared" si="51"/>
        <v>3.9637502276605079E-3</v>
      </c>
      <c r="S1132" s="38">
        <v>1285.5</v>
      </c>
      <c r="T1132" s="30">
        <f t="shared" si="52"/>
        <v>5.7105143682074332E-3</v>
      </c>
      <c r="U1132" s="38"/>
      <c r="V1132" s="38"/>
      <c r="W1132" s="38"/>
      <c r="X1132" s="38"/>
    </row>
    <row r="1133" spans="1:24">
      <c r="A1133" s="20">
        <v>42523</v>
      </c>
      <c r="B1133" s="19">
        <v>70.5</v>
      </c>
      <c r="C1133" s="19">
        <v>71</v>
      </c>
      <c r="D1133" s="19">
        <v>70.150002000000001</v>
      </c>
      <c r="E1133" s="19">
        <v>70.949996999999996</v>
      </c>
      <c r="F1133" s="19">
        <v>6508700</v>
      </c>
      <c r="G1133" s="19">
        <v>69.966842</v>
      </c>
      <c r="H1133" s="38">
        <f t="shared" si="53"/>
        <v>6.3626459536211995E-3</v>
      </c>
      <c r="I1133" s="30">
        <f t="shared" si="51"/>
        <v>-6.3626459536211995E-3</v>
      </c>
      <c r="S1133" s="38">
        <v>1278.1800539999999</v>
      </c>
      <c r="T1133" s="30">
        <f t="shared" si="52"/>
        <v>1.0954847004250914E-4</v>
      </c>
      <c r="U1133" s="38"/>
      <c r="V1133" s="38"/>
      <c r="W1133" s="38"/>
      <c r="X1133" s="38"/>
    </row>
    <row r="1134" spans="1:24">
      <c r="A1134" s="20">
        <v>42524</v>
      </c>
      <c r="B1134" s="19">
        <v>70.569999999999993</v>
      </c>
      <c r="C1134" s="19">
        <v>71.050003000000004</v>
      </c>
      <c r="D1134" s="19">
        <v>70.519997000000004</v>
      </c>
      <c r="E1134" s="19">
        <v>70.870002999999997</v>
      </c>
      <c r="F1134" s="19">
        <v>6363600</v>
      </c>
      <c r="G1134" s="19">
        <v>69.887957</v>
      </c>
      <c r="H1134" s="38">
        <f t="shared" si="53"/>
        <v>-1.1280986985051729E-3</v>
      </c>
      <c r="I1134" s="30">
        <f t="shared" si="51"/>
        <v>1.1280986985051729E-3</v>
      </c>
      <c r="S1134" s="38">
        <v>1278.040039</v>
      </c>
      <c r="T1134" s="30">
        <f t="shared" si="52"/>
        <v>-2.4951295421528887E-2</v>
      </c>
      <c r="U1134" s="38"/>
      <c r="V1134" s="38"/>
      <c r="W1134" s="38"/>
      <c r="X1134" s="38"/>
    </row>
    <row r="1135" spans="1:24">
      <c r="A1135" s="20">
        <v>42527</v>
      </c>
      <c r="B1135" s="19">
        <v>71.519997000000004</v>
      </c>
      <c r="C1135" s="19">
        <v>71.550003000000004</v>
      </c>
      <c r="D1135" s="19">
        <v>71</v>
      </c>
      <c r="E1135" s="19">
        <v>71.050003000000004</v>
      </c>
      <c r="F1135" s="19">
        <v>9018000</v>
      </c>
      <c r="G1135" s="19">
        <v>70.065462999999994</v>
      </c>
      <c r="H1135" s="38">
        <f t="shared" si="53"/>
        <v>2.5366453378733314E-3</v>
      </c>
      <c r="I1135" s="30">
        <f t="shared" si="51"/>
        <v>-2.5366453378733314E-3</v>
      </c>
      <c r="S1135" s="38">
        <v>1310.329956</v>
      </c>
      <c r="T1135" s="30">
        <f t="shared" si="52"/>
        <v>-2.2792608816784216E-3</v>
      </c>
      <c r="U1135" s="38"/>
      <c r="V1135" s="38"/>
      <c r="W1135" s="38"/>
      <c r="X1135" s="38"/>
    </row>
    <row r="1136" spans="1:24">
      <c r="A1136" s="20">
        <v>42528</v>
      </c>
      <c r="B1136" s="19">
        <v>71.099997999999999</v>
      </c>
      <c r="C1136" s="19">
        <v>71.309997999999993</v>
      </c>
      <c r="D1136" s="19">
        <v>70.849997999999999</v>
      </c>
      <c r="E1136" s="19">
        <v>71.029999000000004</v>
      </c>
      <c r="F1136" s="19">
        <v>7363400</v>
      </c>
      <c r="G1136" s="19">
        <v>70.045736000000005</v>
      </c>
      <c r="H1136" s="38">
        <f t="shared" si="53"/>
        <v>-2.8159062617603606E-4</v>
      </c>
      <c r="I1136" s="30">
        <f t="shared" si="51"/>
        <v>2.8159062617603606E-4</v>
      </c>
      <c r="S1136" s="38">
        <v>1313.3199460000001</v>
      </c>
      <c r="T1136" s="30">
        <f t="shared" si="52"/>
        <v>-1.4438629565941524E-2</v>
      </c>
      <c r="U1136" s="38"/>
      <c r="V1136" s="38"/>
      <c r="W1136" s="38"/>
      <c r="X1136" s="38"/>
    </row>
    <row r="1137" spans="1:24">
      <c r="A1137" s="20">
        <v>42529</v>
      </c>
      <c r="B1137" s="19">
        <v>70.849997999999999</v>
      </c>
      <c r="C1137" s="19">
        <v>71.449996999999996</v>
      </c>
      <c r="D1137" s="19">
        <v>70.800003000000004</v>
      </c>
      <c r="E1137" s="19">
        <v>71.279999000000004</v>
      </c>
      <c r="F1137" s="19">
        <v>6139000</v>
      </c>
      <c r="G1137" s="19">
        <v>70.292271</v>
      </c>
      <c r="H1137" s="38">
        <f t="shared" si="53"/>
        <v>3.5134495476910554E-3</v>
      </c>
      <c r="I1137" s="30">
        <f t="shared" si="51"/>
        <v>-3.5134495476910554E-3</v>
      </c>
      <c r="S1137" s="38">
        <v>1332.420044</v>
      </c>
      <c r="T1137" s="30">
        <f t="shared" si="52"/>
        <v>1.1018055539220986E-2</v>
      </c>
      <c r="U1137" s="38"/>
      <c r="V1137" s="38"/>
      <c r="W1137" s="38"/>
      <c r="X1137" s="38"/>
    </row>
    <row r="1138" spans="1:24">
      <c r="A1138" s="20">
        <v>42530</v>
      </c>
      <c r="B1138" s="19">
        <v>71.360000999999997</v>
      </c>
      <c r="C1138" s="19">
        <v>71.589995999999999</v>
      </c>
      <c r="D1138" s="19">
        <v>70.849997999999999</v>
      </c>
      <c r="E1138" s="19">
        <v>71.089995999999999</v>
      </c>
      <c r="F1138" s="19">
        <v>6069900</v>
      </c>
      <c r="G1138" s="19">
        <v>70.104901999999996</v>
      </c>
      <c r="H1138" s="38">
        <f t="shared" si="53"/>
        <v>-2.6691294024652986E-3</v>
      </c>
      <c r="I1138" s="30">
        <f t="shared" si="51"/>
        <v>2.6691294024652986E-3</v>
      </c>
      <c r="S1138" s="38">
        <v>1317.8199460000001</v>
      </c>
      <c r="T1138" s="30">
        <f t="shared" si="52"/>
        <v>-2.1679811409836308E-3</v>
      </c>
      <c r="U1138" s="38"/>
      <c r="V1138" s="38"/>
      <c r="W1138" s="38"/>
      <c r="X1138" s="38"/>
    </row>
    <row r="1139" spans="1:24">
      <c r="A1139" s="20">
        <v>42531</v>
      </c>
      <c r="B1139" s="19">
        <v>71</v>
      </c>
      <c r="C1139" s="19">
        <v>71.410004000000001</v>
      </c>
      <c r="D1139" s="19">
        <v>70.680000000000007</v>
      </c>
      <c r="E1139" s="19">
        <v>71.139999000000003</v>
      </c>
      <c r="F1139" s="19">
        <v>7511400</v>
      </c>
      <c r="G1139" s="19">
        <v>70.154212000000001</v>
      </c>
      <c r="H1139" s="38">
        <f t="shared" si="53"/>
        <v>7.0312724250534838E-4</v>
      </c>
      <c r="I1139" s="30">
        <f t="shared" si="51"/>
        <v>-7.0312724250534838E-4</v>
      </c>
      <c r="S1139" s="38">
        <v>1320.6800539999999</v>
      </c>
      <c r="T1139" s="30">
        <f t="shared" si="52"/>
        <v>1.3790806440273197E-3</v>
      </c>
      <c r="U1139" s="38"/>
      <c r="V1139" s="38"/>
      <c r="W1139" s="38"/>
      <c r="X1139" s="38"/>
    </row>
    <row r="1140" spans="1:24">
      <c r="A1140" s="20">
        <v>42534</v>
      </c>
      <c r="B1140" s="19">
        <v>71</v>
      </c>
      <c r="C1140" s="19">
        <v>71.180000000000007</v>
      </c>
      <c r="D1140" s="19">
        <v>70.489998</v>
      </c>
      <c r="E1140" s="19">
        <v>70.529999000000004</v>
      </c>
      <c r="F1140" s="19">
        <v>7907600</v>
      </c>
      <c r="G1140" s="19">
        <v>69.552663999999993</v>
      </c>
      <c r="H1140" s="38">
        <f t="shared" si="53"/>
        <v>-8.6116264967175497E-3</v>
      </c>
      <c r="I1140" s="30">
        <f t="shared" si="51"/>
        <v>8.6116264967175497E-3</v>
      </c>
      <c r="S1140" s="38">
        <v>1318.8599850000001</v>
      </c>
      <c r="T1140" s="30">
        <f t="shared" si="52"/>
        <v>1.6922701589776837E-3</v>
      </c>
      <c r="U1140" s="38"/>
      <c r="V1140" s="38"/>
      <c r="W1140" s="38"/>
      <c r="X1140" s="38"/>
    </row>
    <row r="1141" spans="1:24">
      <c r="A1141" s="20">
        <v>42535</v>
      </c>
      <c r="B1141" s="19">
        <v>70.660004000000001</v>
      </c>
      <c r="C1141" s="19">
        <v>71.169998000000007</v>
      </c>
      <c r="D1141" s="19">
        <v>70.199996999999996</v>
      </c>
      <c r="E1141" s="19">
        <v>70.949996999999996</v>
      </c>
      <c r="F1141" s="19">
        <v>9066400</v>
      </c>
      <c r="G1141" s="19">
        <v>69.966842</v>
      </c>
      <c r="H1141" s="38">
        <f t="shared" si="53"/>
        <v>5.9372230957943284E-3</v>
      </c>
      <c r="I1141" s="30">
        <f t="shared" si="51"/>
        <v>-5.9372230957943284E-3</v>
      </c>
      <c r="S1141" s="38">
        <v>1316.630005</v>
      </c>
      <c r="T1141" s="30">
        <f t="shared" si="52"/>
        <v>4.8621906224531267E-4</v>
      </c>
      <c r="U1141" s="38"/>
      <c r="V1141" s="38"/>
      <c r="W1141" s="38"/>
      <c r="X1141" s="38"/>
    </row>
    <row r="1142" spans="1:24">
      <c r="A1142" s="20">
        <v>42536</v>
      </c>
      <c r="B1142" s="19">
        <v>71.199996999999996</v>
      </c>
      <c r="C1142" s="19">
        <v>71.610000999999997</v>
      </c>
      <c r="D1142" s="19">
        <v>71</v>
      </c>
      <c r="E1142" s="19">
        <v>71.120002999999997</v>
      </c>
      <c r="F1142" s="19">
        <v>8017000</v>
      </c>
      <c r="G1142" s="19">
        <v>70.134491999999995</v>
      </c>
      <c r="H1142" s="38">
        <f t="shared" si="53"/>
        <v>2.3932688609692786E-3</v>
      </c>
      <c r="I1142" s="30">
        <f t="shared" si="51"/>
        <v>-2.3932688609692786E-3</v>
      </c>
      <c r="S1142" s="38">
        <v>1315.98999</v>
      </c>
      <c r="T1142" s="30">
        <f t="shared" si="52"/>
        <v>1.59086839885332E-2</v>
      </c>
      <c r="U1142" s="38"/>
      <c r="V1142" s="38"/>
      <c r="W1142" s="38"/>
      <c r="X1142" s="38"/>
    </row>
    <row r="1143" spans="1:24">
      <c r="A1143" s="20">
        <v>42537</v>
      </c>
      <c r="B1143" s="19">
        <v>71</v>
      </c>
      <c r="C1143" s="19">
        <v>71.459998999999996</v>
      </c>
      <c r="D1143" s="19">
        <v>70.800003000000004</v>
      </c>
      <c r="E1143" s="19">
        <v>71.300003000000004</v>
      </c>
      <c r="F1143" s="19">
        <v>6705200</v>
      </c>
      <c r="G1143" s="19">
        <v>70.311998000000003</v>
      </c>
      <c r="H1143" s="38">
        <f t="shared" si="53"/>
        <v>2.5277398461731769E-3</v>
      </c>
      <c r="I1143" s="30">
        <f t="shared" si="51"/>
        <v>-2.5277398461731769E-3</v>
      </c>
      <c r="S1143" s="38">
        <v>1295.219971</v>
      </c>
      <c r="T1143" s="30">
        <f t="shared" si="52"/>
        <v>-7.4152013281213241E-3</v>
      </c>
      <c r="U1143" s="38"/>
      <c r="V1143" s="38"/>
      <c r="W1143" s="38"/>
      <c r="X1143" s="38"/>
    </row>
    <row r="1144" spans="1:24">
      <c r="A1144" s="20">
        <v>42538</v>
      </c>
      <c r="B1144" s="19">
        <v>71.050003000000004</v>
      </c>
      <c r="C1144" s="19">
        <v>71.309997999999993</v>
      </c>
      <c r="D1144" s="19">
        <v>70.400002000000001</v>
      </c>
      <c r="E1144" s="19">
        <v>70.949996999999996</v>
      </c>
      <c r="F1144" s="19">
        <v>18059300</v>
      </c>
      <c r="G1144" s="19">
        <v>69.966842</v>
      </c>
      <c r="H1144" s="38">
        <f t="shared" si="53"/>
        <v>-4.9210087071424914E-3</v>
      </c>
      <c r="I1144" s="30">
        <f t="shared" si="51"/>
        <v>4.9210087071424914E-3</v>
      </c>
      <c r="S1144" s="38">
        <v>1304.8599850000001</v>
      </c>
      <c r="T1144" s="30">
        <f t="shared" si="52"/>
        <v>-1.5165797804766351E-2</v>
      </c>
      <c r="U1144" s="38"/>
      <c r="V1144" s="38"/>
      <c r="W1144" s="38"/>
      <c r="X1144" s="38"/>
    </row>
    <row r="1145" spans="1:24">
      <c r="A1145" s="20">
        <v>42541</v>
      </c>
      <c r="B1145" s="19">
        <v>71.309997999999993</v>
      </c>
      <c r="C1145" s="19">
        <v>71.779999000000004</v>
      </c>
      <c r="D1145" s="19">
        <v>71.050003000000004</v>
      </c>
      <c r="E1145" s="19">
        <v>71.099997999999999</v>
      </c>
      <c r="F1145" s="19">
        <v>7142500</v>
      </c>
      <c r="G1145" s="19">
        <v>70.114765000000006</v>
      </c>
      <c r="H1145" s="38">
        <f t="shared" si="53"/>
        <v>2.1119554258460533E-3</v>
      </c>
      <c r="I1145" s="30">
        <f t="shared" si="51"/>
        <v>-2.1119554258460533E-3</v>
      </c>
      <c r="S1145" s="38">
        <v>1324.8000489999999</v>
      </c>
      <c r="T1145" s="30">
        <f t="shared" si="52"/>
        <v>-4.4135436641749987E-3</v>
      </c>
      <c r="U1145" s="38"/>
      <c r="V1145" s="38"/>
      <c r="W1145" s="38"/>
      <c r="X1145" s="38"/>
    </row>
    <row r="1146" spans="1:24">
      <c r="A1146" s="20">
        <v>42542</v>
      </c>
      <c r="B1146" s="19">
        <v>70.949996999999996</v>
      </c>
      <c r="C1146" s="19">
        <v>71.720000999999996</v>
      </c>
      <c r="D1146" s="19">
        <v>70.949996999999996</v>
      </c>
      <c r="E1146" s="19">
        <v>71.459998999999996</v>
      </c>
      <c r="F1146" s="19">
        <v>6674800</v>
      </c>
      <c r="G1146" s="19">
        <v>70.469776999999993</v>
      </c>
      <c r="H1146" s="38">
        <f t="shared" si="53"/>
        <v>5.0505233303745926E-3</v>
      </c>
      <c r="I1146" s="30">
        <f t="shared" si="51"/>
        <v>-5.0505233303745926E-3</v>
      </c>
      <c r="S1146" s="38">
        <v>1330.660034</v>
      </c>
      <c r="T1146" s="30">
        <f t="shared" si="52"/>
        <v>-5.7624087209215804E-3</v>
      </c>
      <c r="U1146" s="38"/>
      <c r="V1146" s="38"/>
      <c r="W1146" s="38"/>
      <c r="X1146" s="38"/>
    </row>
    <row r="1147" spans="1:24">
      <c r="A1147" s="20">
        <v>42543</v>
      </c>
      <c r="B1147" s="19">
        <v>71.599997999999999</v>
      </c>
      <c r="C1147" s="19">
        <v>72.25</v>
      </c>
      <c r="D1147" s="19">
        <v>71.569999999999993</v>
      </c>
      <c r="E1147" s="19">
        <v>71.75</v>
      </c>
      <c r="F1147" s="19">
        <v>8457500</v>
      </c>
      <c r="G1147" s="19">
        <v>70.755759999999995</v>
      </c>
      <c r="H1147" s="38">
        <f t="shared" si="53"/>
        <v>4.0500237702405717E-3</v>
      </c>
      <c r="I1147" s="30">
        <f t="shared" si="51"/>
        <v>-4.0500237702405717E-3</v>
      </c>
      <c r="S1147" s="38">
        <v>1338.349976</v>
      </c>
      <c r="T1147" s="30">
        <f t="shared" si="52"/>
        <v>-1.1175073052719999E-2</v>
      </c>
      <c r="U1147" s="38"/>
      <c r="V1147" s="38"/>
      <c r="W1147" s="38"/>
      <c r="X1147" s="38"/>
    </row>
    <row r="1148" spans="1:24">
      <c r="A1148" s="20">
        <v>42544</v>
      </c>
      <c r="B1148" s="19">
        <v>72.199996999999996</v>
      </c>
      <c r="C1148" s="19">
        <v>72.239998</v>
      </c>
      <c r="D1148" s="19">
        <v>71.790001000000004</v>
      </c>
      <c r="E1148" s="19">
        <v>72.099997999999999</v>
      </c>
      <c r="F1148" s="19">
        <v>6970200</v>
      </c>
      <c r="G1148" s="19">
        <v>71.100908000000004</v>
      </c>
      <c r="H1148" s="38">
        <f t="shared" si="53"/>
        <v>4.8661608360634706E-3</v>
      </c>
      <c r="I1148" s="30">
        <f t="shared" si="51"/>
        <v>-4.8661608360634706E-3</v>
      </c>
      <c r="S1148" s="38">
        <v>1353.3900149999999</v>
      </c>
      <c r="T1148" s="30">
        <f t="shared" si="52"/>
        <v>-3.3930909019277778E-3</v>
      </c>
      <c r="U1148" s="38"/>
      <c r="V1148" s="38"/>
      <c r="W1148" s="38"/>
      <c r="X1148" s="38"/>
    </row>
    <row r="1149" spans="1:24">
      <c r="A1149" s="20">
        <v>42545</v>
      </c>
      <c r="B1149" s="19">
        <v>70.550003000000004</v>
      </c>
      <c r="C1149" s="19">
        <v>72.720000999999996</v>
      </c>
      <c r="D1149" s="19">
        <v>70.510002</v>
      </c>
      <c r="E1149" s="19">
        <v>71.959998999999996</v>
      </c>
      <c r="F1149" s="19">
        <v>15120400</v>
      </c>
      <c r="G1149" s="19">
        <v>70.962849000000006</v>
      </c>
      <c r="H1149" s="38">
        <f t="shared" si="53"/>
        <v>-1.9436208977872901E-3</v>
      </c>
      <c r="I1149" s="30">
        <f t="shared" si="51"/>
        <v>1.9436208977872901E-3</v>
      </c>
      <c r="S1149" s="38">
        <v>1357.98999</v>
      </c>
      <c r="T1149" s="30">
        <f t="shared" si="52"/>
        <v>2.5142472741679048E-3</v>
      </c>
      <c r="U1149" s="38"/>
      <c r="V1149" s="38"/>
      <c r="W1149" s="38"/>
      <c r="X1149" s="38"/>
    </row>
    <row r="1150" spans="1:24">
      <c r="A1150" s="20">
        <v>42548</v>
      </c>
      <c r="B1150" s="19">
        <v>71.639999000000003</v>
      </c>
      <c r="C1150" s="19">
        <v>71.769997000000004</v>
      </c>
      <c r="D1150" s="19">
        <v>70.879997000000003</v>
      </c>
      <c r="E1150" s="19">
        <v>71.5</v>
      </c>
      <c r="F1150" s="19">
        <v>11303400</v>
      </c>
      <c r="G1150" s="19">
        <v>70.509224000000003</v>
      </c>
      <c r="H1150" s="38">
        <f t="shared" si="53"/>
        <v>-6.4129484360340308E-3</v>
      </c>
      <c r="I1150" s="30">
        <f t="shared" si="51"/>
        <v>6.4129484360340308E-3</v>
      </c>
      <c r="S1150" s="38">
        <v>1354.579956</v>
      </c>
      <c r="T1150" s="30">
        <f t="shared" si="52"/>
        <v>-6.7248277898492026E-3</v>
      </c>
      <c r="U1150" s="38"/>
      <c r="V1150" s="38"/>
      <c r="W1150" s="38"/>
      <c r="X1150" s="38"/>
    </row>
    <row r="1151" spans="1:24">
      <c r="A1151" s="20">
        <v>42549</v>
      </c>
      <c r="B1151" s="19">
        <v>71.760002</v>
      </c>
      <c r="C1151" s="19">
        <v>71.870002999999997</v>
      </c>
      <c r="D1151" s="19">
        <v>70.669998000000007</v>
      </c>
      <c r="E1151" s="19">
        <v>71.510002</v>
      </c>
      <c r="F1151" s="19">
        <v>8561200</v>
      </c>
      <c r="G1151" s="19">
        <v>70.519087999999996</v>
      </c>
      <c r="H1151" s="38">
        <f t="shared" si="53"/>
        <v>1.398868053683023E-4</v>
      </c>
      <c r="I1151" s="30">
        <f t="shared" si="51"/>
        <v>-1.398868053683023E-4</v>
      </c>
      <c r="S1151" s="38">
        <v>1363.719971</v>
      </c>
      <c r="T1151" s="30">
        <f t="shared" si="52"/>
        <v>-4.2878528773442146E-3</v>
      </c>
      <c r="U1151" s="38"/>
      <c r="V1151" s="38"/>
      <c r="W1151" s="38"/>
      <c r="X1151" s="38"/>
    </row>
    <row r="1152" spans="1:24">
      <c r="A1152" s="20">
        <v>42550</v>
      </c>
      <c r="B1152" s="19">
        <v>71.629997000000003</v>
      </c>
      <c r="C1152" s="19">
        <v>72.489998</v>
      </c>
      <c r="D1152" s="19">
        <v>71.559997999999993</v>
      </c>
      <c r="E1152" s="19">
        <v>72.459998999999996</v>
      </c>
      <c r="F1152" s="19">
        <v>7014700</v>
      </c>
      <c r="G1152" s="19">
        <v>71.455920000000006</v>
      </c>
      <c r="H1152" s="38">
        <f t="shared" si="53"/>
        <v>1.3197331142409672E-2</v>
      </c>
      <c r="I1152" s="30">
        <f t="shared" si="51"/>
        <v>-1.3197331142409672E-2</v>
      </c>
      <c r="S1152" s="38">
        <v>1369.579956</v>
      </c>
      <c r="T1152" s="30">
        <f t="shared" si="52"/>
        <v>3.5051924053340915E-4</v>
      </c>
      <c r="U1152" s="38"/>
      <c r="V1152" s="38"/>
      <c r="W1152" s="38"/>
      <c r="X1152" s="38"/>
    </row>
    <row r="1153" spans="1:24">
      <c r="A1153" s="20">
        <v>42551</v>
      </c>
      <c r="B1153" s="19">
        <v>72.569999999999993</v>
      </c>
      <c r="C1153" s="19">
        <v>73.190002000000007</v>
      </c>
      <c r="D1153" s="19">
        <v>72.319999999999993</v>
      </c>
      <c r="E1153" s="19">
        <v>73.019997000000004</v>
      </c>
      <c r="F1153" s="19">
        <v>8713600</v>
      </c>
      <c r="G1153" s="19">
        <v>72.008157999999995</v>
      </c>
      <c r="H1153" s="38">
        <f t="shared" si="53"/>
        <v>7.6986620659854343E-3</v>
      </c>
      <c r="I1153" s="30">
        <f t="shared" si="51"/>
        <v>-7.6986620659854343E-3</v>
      </c>
      <c r="S1153" s="38">
        <v>1369.099976</v>
      </c>
      <c r="T1153" s="30">
        <f t="shared" si="52"/>
        <v>-1.6278995211432022E-2</v>
      </c>
      <c r="U1153" s="38"/>
      <c r="V1153" s="38"/>
      <c r="W1153" s="38"/>
      <c r="X1153" s="38"/>
    </row>
    <row r="1154" spans="1:24">
      <c r="A1154" s="20">
        <v>42552</v>
      </c>
      <c r="B1154" s="19">
        <v>73.129997000000003</v>
      </c>
      <c r="C1154" s="19">
        <v>73.169998000000007</v>
      </c>
      <c r="D1154" s="19">
        <v>72.419998000000007</v>
      </c>
      <c r="E1154" s="19">
        <v>72.809997999999993</v>
      </c>
      <c r="F1154" s="19">
        <v>7638800</v>
      </c>
      <c r="G1154" s="19">
        <v>71.801068999999998</v>
      </c>
      <c r="H1154" s="38">
        <f t="shared" si="53"/>
        <v>-2.880053630289316E-3</v>
      </c>
      <c r="I1154" s="30">
        <f t="shared" si="51"/>
        <v>2.880053630289316E-3</v>
      </c>
      <c r="S1154" s="38">
        <v>1391.5699460000001</v>
      </c>
      <c r="T1154" s="30">
        <f t="shared" si="52"/>
        <v>-7.6883516009313684E-3</v>
      </c>
      <c r="U1154" s="38"/>
      <c r="V1154" s="38"/>
      <c r="W1154" s="38"/>
      <c r="X1154" s="38"/>
    </row>
    <row r="1155" spans="1:24">
      <c r="A1155" s="20">
        <v>42556</v>
      </c>
      <c r="B1155" s="19">
        <v>72.75</v>
      </c>
      <c r="C1155" s="19">
        <v>73.620002999999997</v>
      </c>
      <c r="D1155" s="19">
        <v>72.680000000000007</v>
      </c>
      <c r="E1155" s="19">
        <v>73.139999000000003</v>
      </c>
      <c r="F1155" s="19">
        <v>10748600</v>
      </c>
      <c r="G1155" s="19">
        <v>72.126497999999998</v>
      </c>
      <c r="H1155" s="38">
        <f t="shared" si="53"/>
        <v>4.5221295872490174E-3</v>
      </c>
      <c r="I1155" s="30">
        <f t="shared" ref="I1155:I1218" si="54">-H1155</f>
        <v>-4.5221295872490174E-3</v>
      </c>
      <c r="S1155" s="38">
        <v>1402.3100589999999</v>
      </c>
      <c r="T1155" s="30">
        <f t="shared" ref="T1155:T1218" si="55">LN(S1155/S1156)</f>
        <v>-2.4998050813398887E-3</v>
      </c>
      <c r="U1155" s="38"/>
      <c r="V1155" s="38"/>
      <c r="W1155" s="38"/>
      <c r="X1155" s="38"/>
    </row>
    <row r="1156" spans="1:24">
      <c r="A1156" s="20">
        <v>42557</v>
      </c>
      <c r="B1156" s="19">
        <v>73.260002</v>
      </c>
      <c r="C1156" s="19">
        <v>73.980002999999996</v>
      </c>
      <c r="D1156" s="19">
        <v>73.169998000000007</v>
      </c>
      <c r="E1156" s="19">
        <v>73.819999999999993</v>
      </c>
      <c r="F1156" s="19">
        <v>11062700</v>
      </c>
      <c r="G1156" s="19">
        <v>72.797075000000007</v>
      </c>
      <c r="H1156" s="38">
        <f t="shared" ref="H1156:H1219" si="56">LN(G1156/G1155)</f>
        <v>9.2542817140505423E-3</v>
      </c>
      <c r="I1156" s="30">
        <f t="shared" si="54"/>
        <v>-9.2542817140505423E-3</v>
      </c>
      <c r="S1156" s="38">
        <v>1405.8199460000001</v>
      </c>
      <c r="T1156" s="30">
        <f t="shared" si="55"/>
        <v>5.6424356426058335E-3</v>
      </c>
      <c r="U1156" s="38"/>
      <c r="V1156" s="38"/>
      <c r="W1156" s="38"/>
      <c r="X1156" s="38"/>
    </row>
    <row r="1157" spans="1:24">
      <c r="A1157" s="20">
        <v>42558</v>
      </c>
      <c r="B1157" s="19">
        <v>73.730002999999996</v>
      </c>
      <c r="C1157" s="19">
        <v>73.930000000000007</v>
      </c>
      <c r="D1157" s="19">
        <v>73.150002000000001</v>
      </c>
      <c r="E1157" s="19">
        <v>73.529999000000004</v>
      </c>
      <c r="F1157" s="19">
        <v>7792800</v>
      </c>
      <c r="G1157" s="19">
        <v>72.511093000000002</v>
      </c>
      <c r="H1157" s="38">
        <f t="shared" si="56"/>
        <v>-3.9362187712118522E-3</v>
      </c>
      <c r="I1157" s="30">
        <f t="shared" si="54"/>
        <v>3.9362187712118522E-3</v>
      </c>
      <c r="S1157" s="38">
        <v>1397.910034</v>
      </c>
      <c r="T1157" s="30">
        <f t="shared" si="55"/>
        <v>-3.8910621533950053E-3</v>
      </c>
      <c r="U1157" s="38"/>
      <c r="V1157" s="38"/>
      <c r="W1157" s="38"/>
      <c r="X1157" s="38"/>
    </row>
    <row r="1158" spans="1:24">
      <c r="A1158" s="20">
        <v>42559</v>
      </c>
      <c r="B1158" s="19">
        <v>73.819999999999993</v>
      </c>
      <c r="C1158" s="19">
        <v>73.849997999999999</v>
      </c>
      <c r="D1158" s="19">
        <v>73.239998</v>
      </c>
      <c r="E1158" s="19">
        <v>73.839995999999999</v>
      </c>
      <c r="F1158" s="19">
        <v>9127600</v>
      </c>
      <c r="G1158" s="19">
        <v>72.816794999999999</v>
      </c>
      <c r="H1158" s="38">
        <f t="shared" si="56"/>
        <v>4.2070720919916245E-3</v>
      </c>
      <c r="I1158" s="30">
        <f t="shared" si="54"/>
        <v>-4.2070720919916245E-3</v>
      </c>
      <c r="S1158" s="38">
        <v>1403.3599850000001</v>
      </c>
      <c r="T1158" s="30">
        <f t="shared" si="55"/>
        <v>2.4114140133343781E-3</v>
      </c>
      <c r="U1158" s="38"/>
      <c r="V1158" s="38"/>
      <c r="W1158" s="38"/>
      <c r="X1158" s="38"/>
    </row>
    <row r="1159" spans="1:24">
      <c r="A1159" s="20">
        <v>42562</v>
      </c>
      <c r="B1159" s="19">
        <v>73.669998000000007</v>
      </c>
      <c r="C1159" s="19">
        <v>74.349997999999999</v>
      </c>
      <c r="D1159" s="19">
        <v>73.5</v>
      </c>
      <c r="E1159" s="19">
        <v>74.059997999999993</v>
      </c>
      <c r="F1159" s="19">
        <v>9040100</v>
      </c>
      <c r="G1159" s="19">
        <v>73.033748000000003</v>
      </c>
      <c r="H1159" s="38">
        <f t="shared" si="56"/>
        <v>2.9750065450879931E-3</v>
      </c>
      <c r="I1159" s="30">
        <f t="shared" si="54"/>
        <v>-2.9750065450879931E-3</v>
      </c>
      <c r="S1159" s="38">
        <v>1399.9799800000001</v>
      </c>
      <c r="T1159" s="30">
        <f t="shared" si="55"/>
        <v>6.6579520908027967E-3</v>
      </c>
      <c r="U1159" s="38"/>
      <c r="V1159" s="38"/>
      <c r="W1159" s="38"/>
      <c r="X1159" s="38"/>
    </row>
    <row r="1160" spans="1:24">
      <c r="A1160" s="20">
        <v>42563</v>
      </c>
      <c r="B1160" s="19">
        <v>73.559997999999993</v>
      </c>
      <c r="C1160" s="19">
        <v>73.730002999999996</v>
      </c>
      <c r="D1160" s="19">
        <v>73</v>
      </c>
      <c r="E1160" s="19">
        <v>73.269997000000004</v>
      </c>
      <c r="F1160" s="19">
        <v>12361200</v>
      </c>
      <c r="G1160" s="19">
        <v>72.254694000000001</v>
      </c>
      <c r="H1160" s="38">
        <f t="shared" si="56"/>
        <v>-1.0724341949610991E-2</v>
      </c>
      <c r="I1160" s="30">
        <f t="shared" si="54"/>
        <v>1.0724341949610991E-2</v>
      </c>
      <c r="S1160" s="38">
        <v>1390.6899410000001</v>
      </c>
      <c r="T1160" s="30">
        <f t="shared" si="55"/>
        <v>1.3552342390234307E-2</v>
      </c>
      <c r="U1160" s="38"/>
      <c r="V1160" s="38"/>
      <c r="W1160" s="38"/>
      <c r="X1160" s="38"/>
    </row>
    <row r="1161" spans="1:24">
      <c r="A1161" s="20">
        <v>42564</v>
      </c>
      <c r="B1161" s="19">
        <v>73.25</v>
      </c>
      <c r="C1161" s="19">
        <v>73.629997000000003</v>
      </c>
      <c r="D1161" s="19">
        <v>72.940002000000007</v>
      </c>
      <c r="E1161" s="19">
        <v>73.620002999999997</v>
      </c>
      <c r="F1161" s="19">
        <v>6399000</v>
      </c>
      <c r="G1161" s="19">
        <v>72.599850000000004</v>
      </c>
      <c r="H1161" s="38">
        <f t="shared" si="56"/>
        <v>4.7655619726253099E-3</v>
      </c>
      <c r="I1161" s="30">
        <f t="shared" si="54"/>
        <v>-4.7655619726253099E-3</v>
      </c>
      <c r="S1161" s="38">
        <v>1371.969971</v>
      </c>
      <c r="T1161" s="30">
        <f t="shared" si="55"/>
        <v>3.6730201552113684E-3</v>
      </c>
      <c r="U1161" s="38"/>
      <c r="V1161" s="38"/>
      <c r="W1161" s="38"/>
      <c r="X1161" s="38"/>
    </row>
    <row r="1162" spans="1:24">
      <c r="A1162" s="20">
        <v>42565</v>
      </c>
      <c r="B1162" s="19">
        <v>73.790001000000004</v>
      </c>
      <c r="C1162" s="19">
        <v>74.110000999999997</v>
      </c>
      <c r="D1162" s="19">
        <v>73.610000999999997</v>
      </c>
      <c r="E1162" s="19">
        <v>73.699996999999996</v>
      </c>
      <c r="F1162" s="19">
        <v>6646400</v>
      </c>
      <c r="G1162" s="19">
        <v>72.678736000000001</v>
      </c>
      <c r="H1162" s="38">
        <f t="shared" si="56"/>
        <v>1.0859963594785939E-3</v>
      </c>
      <c r="I1162" s="30">
        <f t="shared" si="54"/>
        <v>-1.0859963594785939E-3</v>
      </c>
      <c r="S1162" s="38">
        <v>1366.9399410000001</v>
      </c>
      <c r="T1162" s="30">
        <f t="shared" si="55"/>
        <v>-8.4431131847278185E-3</v>
      </c>
      <c r="U1162" s="38"/>
      <c r="V1162" s="38"/>
      <c r="W1162" s="38"/>
      <c r="X1162" s="38"/>
    </row>
    <row r="1163" spans="1:24">
      <c r="A1163" s="20">
        <v>42566</v>
      </c>
      <c r="B1163" s="19">
        <v>73.980002999999996</v>
      </c>
      <c r="C1163" s="19">
        <v>74.010002</v>
      </c>
      <c r="D1163" s="19">
        <v>73.440002000000007</v>
      </c>
      <c r="E1163" s="19">
        <v>73.669998000000007</v>
      </c>
      <c r="F1163" s="19">
        <v>5994800</v>
      </c>
      <c r="G1163" s="19">
        <v>72.649152000000001</v>
      </c>
      <c r="H1163" s="38">
        <f t="shared" si="56"/>
        <v>-4.0713452615026016E-4</v>
      </c>
      <c r="I1163" s="30">
        <f t="shared" si="54"/>
        <v>4.0713452615026016E-4</v>
      </c>
      <c r="S1163" s="38">
        <v>1378.530029</v>
      </c>
      <c r="T1163" s="30">
        <f t="shared" si="55"/>
        <v>1.1685823662640762E-3</v>
      </c>
      <c r="U1163" s="38"/>
      <c r="V1163" s="38"/>
      <c r="W1163" s="38"/>
      <c r="X1163" s="38"/>
    </row>
    <row r="1164" spans="1:24">
      <c r="A1164" s="20">
        <v>42569</v>
      </c>
      <c r="B1164" s="19">
        <v>73.639999000000003</v>
      </c>
      <c r="C1164" s="19">
        <v>74.180000000000007</v>
      </c>
      <c r="D1164" s="19">
        <v>73.529999000000004</v>
      </c>
      <c r="E1164" s="19">
        <v>73.839995999999999</v>
      </c>
      <c r="F1164" s="19">
        <v>5457300</v>
      </c>
      <c r="G1164" s="19">
        <v>72.816794999999999</v>
      </c>
      <c r="H1164" s="38">
        <f t="shared" si="56"/>
        <v>2.3049115985692525E-3</v>
      </c>
      <c r="I1164" s="30">
        <f t="shared" si="54"/>
        <v>-2.3049115985692525E-3</v>
      </c>
      <c r="S1164" s="38">
        <v>1376.920044</v>
      </c>
      <c r="T1164" s="30">
        <f t="shared" si="55"/>
        <v>-5.9520756912950466E-3</v>
      </c>
      <c r="U1164" s="38"/>
      <c r="V1164" s="38"/>
      <c r="W1164" s="38"/>
      <c r="X1164" s="38"/>
    </row>
    <row r="1165" spans="1:24">
      <c r="A1165" s="20">
        <v>42570</v>
      </c>
      <c r="B1165" s="19">
        <v>73.639999000000003</v>
      </c>
      <c r="C1165" s="19">
        <v>73.959998999999996</v>
      </c>
      <c r="D1165" s="19">
        <v>73.580001999999993</v>
      </c>
      <c r="E1165" s="19">
        <v>73.660004000000001</v>
      </c>
      <c r="F1165" s="19">
        <v>4798100</v>
      </c>
      <c r="G1165" s="19">
        <v>72.639296000000002</v>
      </c>
      <c r="H1165" s="38">
        <f t="shared" si="56"/>
        <v>-2.4405865286934387E-3</v>
      </c>
      <c r="I1165" s="30">
        <f t="shared" si="54"/>
        <v>2.4405865286934387E-3</v>
      </c>
      <c r="S1165" s="38">
        <v>1385.1400149999999</v>
      </c>
      <c r="T1165" s="30">
        <f t="shared" si="55"/>
        <v>-4.0635332944765944E-3</v>
      </c>
      <c r="U1165" s="38"/>
      <c r="V1165" s="38"/>
      <c r="W1165" s="38"/>
      <c r="X1165" s="38"/>
    </row>
    <row r="1166" spans="1:24">
      <c r="A1166" s="20">
        <v>42571</v>
      </c>
      <c r="B1166" s="19">
        <v>73.879997000000003</v>
      </c>
      <c r="C1166" s="19">
        <v>74.110000999999997</v>
      </c>
      <c r="D1166" s="19">
        <v>73.629997000000003</v>
      </c>
      <c r="E1166" s="19">
        <v>73.790001000000004</v>
      </c>
      <c r="F1166" s="19">
        <v>5282000</v>
      </c>
      <c r="G1166" s="19">
        <v>72.767492000000004</v>
      </c>
      <c r="H1166" s="38">
        <f t="shared" si="56"/>
        <v>1.7632743969959912E-3</v>
      </c>
      <c r="I1166" s="30">
        <f t="shared" si="54"/>
        <v>-1.7632743969959912E-3</v>
      </c>
      <c r="S1166" s="38">
        <v>1390.780029</v>
      </c>
      <c r="T1166" s="30">
        <f t="shared" si="55"/>
        <v>1.5367979155556181E-2</v>
      </c>
      <c r="U1166" s="38"/>
      <c r="V1166" s="38"/>
      <c r="W1166" s="38"/>
      <c r="X1166" s="38"/>
    </row>
    <row r="1167" spans="1:24">
      <c r="A1167" s="20">
        <v>42572</v>
      </c>
      <c r="B1167" s="19">
        <v>73.430000000000007</v>
      </c>
      <c r="C1167" s="19">
        <v>73.660004000000001</v>
      </c>
      <c r="D1167" s="19">
        <v>73.139999000000003</v>
      </c>
      <c r="E1167" s="19">
        <v>73.519997000000004</v>
      </c>
      <c r="F1167" s="19">
        <v>4391900</v>
      </c>
      <c r="G1167" s="19">
        <v>72.501230000000007</v>
      </c>
      <c r="H1167" s="38">
        <f t="shared" si="56"/>
        <v>-3.6657897791559407E-3</v>
      </c>
      <c r="I1167" s="30">
        <f t="shared" si="54"/>
        <v>3.6657897791559407E-3</v>
      </c>
      <c r="S1167" s="38">
        <v>1369.5699460000001</v>
      </c>
      <c r="T1167" s="30">
        <f t="shared" si="55"/>
        <v>-5.0372762227827148E-4</v>
      </c>
      <c r="U1167" s="38"/>
      <c r="V1167" s="38"/>
      <c r="W1167" s="38"/>
      <c r="X1167" s="38"/>
    </row>
    <row r="1168" spans="1:24">
      <c r="A1168" s="20">
        <v>42573</v>
      </c>
      <c r="B1168" s="19">
        <v>73.760002</v>
      </c>
      <c r="C1168" s="19">
        <v>73.910004000000001</v>
      </c>
      <c r="D1168" s="19">
        <v>73.419998000000007</v>
      </c>
      <c r="E1168" s="19">
        <v>73.550003000000004</v>
      </c>
      <c r="F1168" s="19">
        <v>4316600</v>
      </c>
      <c r="G1168" s="19">
        <v>72.530820000000006</v>
      </c>
      <c r="H1168" s="38">
        <f t="shared" si="56"/>
        <v>4.0804774407545894E-4</v>
      </c>
      <c r="I1168" s="30">
        <f t="shared" si="54"/>
        <v>-4.0804774407545894E-4</v>
      </c>
      <c r="S1168" s="38">
        <v>1370.26001</v>
      </c>
      <c r="T1168" s="30">
        <f t="shared" si="55"/>
        <v>-1.2553466745689194E-2</v>
      </c>
      <c r="U1168" s="38"/>
      <c r="V1168" s="38"/>
      <c r="W1168" s="38"/>
      <c r="X1168" s="38"/>
    </row>
    <row r="1169" spans="1:24">
      <c r="A1169" s="20">
        <v>42576</v>
      </c>
      <c r="B1169" s="19">
        <v>73.550003000000004</v>
      </c>
      <c r="C1169" s="19">
        <v>73.830001999999993</v>
      </c>
      <c r="D1169" s="19">
        <v>73.410004000000001</v>
      </c>
      <c r="E1169" s="19">
        <v>73.75</v>
      </c>
      <c r="F1169" s="19">
        <v>4734000</v>
      </c>
      <c r="G1169" s="19">
        <v>72.728046000000006</v>
      </c>
      <c r="H1169" s="38">
        <f t="shared" si="56"/>
        <v>2.7155123349989398E-3</v>
      </c>
      <c r="I1169" s="30">
        <f t="shared" si="54"/>
        <v>-2.7155123349989398E-3</v>
      </c>
      <c r="S1169" s="38">
        <v>1387.5699460000001</v>
      </c>
      <c r="T1169" s="30">
        <f t="shared" si="55"/>
        <v>1.3685314981989711E-2</v>
      </c>
      <c r="U1169" s="38"/>
      <c r="V1169" s="38"/>
      <c r="W1169" s="38"/>
      <c r="X1169" s="38"/>
    </row>
    <row r="1170" spans="1:24">
      <c r="A1170" s="20">
        <v>42577</v>
      </c>
      <c r="B1170" s="19">
        <v>73.709998999999996</v>
      </c>
      <c r="C1170" s="19">
        <v>74.069999999999993</v>
      </c>
      <c r="D1170" s="19">
        <v>73.410004000000001</v>
      </c>
      <c r="E1170" s="19">
        <v>73.730002999999996</v>
      </c>
      <c r="F1170" s="19">
        <v>5248300</v>
      </c>
      <c r="G1170" s="19">
        <v>72.708326</v>
      </c>
      <c r="H1170" s="38">
        <f t="shared" si="56"/>
        <v>-2.7118388405422721E-4</v>
      </c>
      <c r="I1170" s="30">
        <f t="shared" si="54"/>
        <v>2.7118388405422721E-4</v>
      </c>
      <c r="S1170" s="38">
        <v>1368.709961</v>
      </c>
      <c r="T1170" s="30">
        <f t="shared" si="55"/>
        <v>7.421289713527038E-3</v>
      </c>
      <c r="U1170" s="38"/>
      <c r="V1170" s="38"/>
      <c r="W1170" s="38"/>
      <c r="X1170" s="38"/>
    </row>
    <row r="1171" spans="1:24">
      <c r="A1171" s="20">
        <v>42578</v>
      </c>
      <c r="B1171" s="19">
        <v>73.660004000000001</v>
      </c>
      <c r="C1171" s="19">
        <v>73.819999999999993</v>
      </c>
      <c r="D1171" s="19">
        <v>73.139999000000003</v>
      </c>
      <c r="E1171" s="19">
        <v>73.319999999999993</v>
      </c>
      <c r="F1171" s="19">
        <v>5777900</v>
      </c>
      <c r="G1171" s="19">
        <v>72.304004000000006</v>
      </c>
      <c r="H1171" s="38">
        <f t="shared" si="56"/>
        <v>-5.5763954380816452E-3</v>
      </c>
      <c r="I1171" s="30">
        <f t="shared" si="54"/>
        <v>5.5763954380816452E-3</v>
      </c>
      <c r="S1171" s="38">
        <v>1358.589966</v>
      </c>
      <c r="T1171" s="30">
        <f t="shared" si="55"/>
        <v>-1.722902502057664E-2</v>
      </c>
      <c r="U1171" s="38"/>
      <c r="V1171" s="38"/>
      <c r="W1171" s="38"/>
      <c r="X1171" s="38"/>
    </row>
    <row r="1172" spans="1:24">
      <c r="A1172" s="20">
        <v>42579</v>
      </c>
      <c r="B1172" s="19">
        <v>73.139999000000003</v>
      </c>
      <c r="C1172" s="19">
        <v>73.319999999999993</v>
      </c>
      <c r="D1172" s="19">
        <v>72.470000999999996</v>
      </c>
      <c r="E1172" s="19">
        <v>73.239998</v>
      </c>
      <c r="F1172" s="19">
        <v>4603200</v>
      </c>
      <c r="G1172" s="19">
        <v>72.225110999999998</v>
      </c>
      <c r="H1172" s="38">
        <f t="shared" si="56"/>
        <v>-1.0917247758115858E-3</v>
      </c>
      <c r="I1172" s="30">
        <f t="shared" si="54"/>
        <v>1.0917247758115858E-3</v>
      </c>
      <c r="S1172" s="38">
        <v>1382.1999510000001</v>
      </c>
      <c r="T1172" s="30">
        <f t="shared" si="55"/>
        <v>-1.1423438084775318E-2</v>
      </c>
      <c r="U1172" s="38"/>
      <c r="V1172" s="38"/>
      <c r="W1172" s="38"/>
      <c r="X1172" s="38"/>
    </row>
    <row r="1173" spans="1:24">
      <c r="A1173" s="20">
        <v>42580</v>
      </c>
      <c r="B1173" s="19">
        <v>73.169998000000007</v>
      </c>
      <c r="C1173" s="19">
        <v>73.25</v>
      </c>
      <c r="D1173" s="19">
        <v>72.760002</v>
      </c>
      <c r="E1173" s="19">
        <v>72.970000999999996</v>
      </c>
      <c r="F1173" s="19">
        <v>6302200</v>
      </c>
      <c r="G1173" s="19">
        <v>71.958855</v>
      </c>
      <c r="H1173" s="38">
        <f t="shared" si="56"/>
        <v>-3.6932858769088443E-3</v>
      </c>
      <c r="I1173" s="30">
        <f t="shared" si="54"/>
        <v>3.6932858769088443E-3</v>
      </c>
      <c r="S1173" s="38">
        <v>1398.079956</v>
      </c>
      <c r="T1173" s="30">
        <f t="shared" si="55"/>
        <v>-6.2924023621356768E-4</v>
      </c>
      <c r="U1173" s="38"/>
      <c r="V1173" s="38"/>
      <c r="W1173" s="38"/>
      <c r="X1173" s="38"/>
    </row>
    <row r="1174" spans="1:24">
      <c r="A1174" s="20">
        <v>42583</v>
      </c>
      <c r="B1174" s="19">
        <v>72.809997999999993</v>
      </c>
      <c r="C1174" s="19">
        <v>73.989998</v>
      </c>
      <c r="D1174" s="19">
        <v>72.809997999999993</v>
      </c>
      <c r="E1174" s="19">
        <v>73.779999000000004</v>
      </c>
      <c r="F1174" s="19">
        <v>5868400</v>
      </c>
      <c r="G1174" s="19">
        <v>72.757628999999994</v>
      </c>
      <c r="H1174" s="38">
        <f t="shared" si="56"/>
        <v>1.1039269194754855E-2</v>
      </c>
      <c r="I1174" s="30">
        <f t="shared" si="54"/>
        <v>-1.1039269194754855E-2</v>
      </c>
      <c r="S1174" s="38">
        <v>1398.959961</v>
      </c>
      <c r="T1174" s="30">
        <f t="shared" si="55"/>
        <v>-1.0254926890774988E-2</v>
      </c>
      <c r="U1174" s="38"/>
      <c r="V1174" s="38"/>
      <c r="W1174" s="38"/>
      <c r="X1174" s="38"/>
    </row>
    <row r="1175" spans="1:24">
      <c r="A1175" s="20">
        <v>42584</v>
      </c>
      <c r="B1175" s="19">
        <v>73.699996999999996</v>
      </c>
      <c r="C1175" s="19">
        <v>73.720000999999996</v>
      </c>
      <c r="D1175" s="19">
        <v>72.629997000000003</v>
      </c>
      <c r="E1175" s="19">
        <v>73.129997000000003</v>
      </c>
      <c r="F1175" s="19">
        <v>6513100</v>
      </c>
      <c r="G1175" s="19">
        <v>72.116634000000005</v>
      </c>
      <c r="H1175" s="38">
        <f t="shared" si="56"/>
        <v>-8.8490414999742445E-3</v>
      </c>
      <c r="I1175" s="30">
        <f t="shared" si="54"/>
        <v>8.8490414999742445E-3</v>
      </c>
      <c r="S1175" s="38">
        <v>1413.380005</v>
      </c>
      <c r="T1175" s="30">
        <f t="shared" si="55"/>
        <v>-3.9966116931843456E-3</v>
      </c>
      <c r="U1175" s="38"/>
      <c r="V1175" s="38"/>
      <c r="W1175" s="38"/>
      <c r="X1175" s="38"/>
    </row>
    <row r="1176" spans="1:24">
      <c r="A1176" s="20">
        <v>42585</v>
      </c>
      <c r="B1176" s="19">
        <v>73</v>
      </c>
      <c r="C1176" s="19">
        <v>73.400002000000001</v>
      </c>
      <c r="D1176" s="19">
        <v>72.510002</v>
      </c>
      <c r="E1176" s="19">
        <v>72.940002000000007</v>
      </c>
      <c r="F1176" s="19">
        <v>6568100</v>
      </c>
      <c r="G1176" s="19">
        <v>71.929271999999997</v>
      </c>
      <c r="H1176" s="38">
        <f t="shared" si="56"/>
        <v>-2.6014221558334568E-3</v>
      </c>
      <c r="I1176" s="30">
        <f t="shared" si="54"/>
        <v>2.6014221558334568E-3</v>
      </c>
      <c r="S1176" s="38">
        <v>1419.040039</v>
      </c>
      <c r="T1176" s="30">
        <f t="shared" si="55"/>
        <v>7.4766258661601226E-3</v>
      </c>
      <c r="U1176" s="38"/>
      <c r="V1176" s="38"/>
      <c r="W1176" s="38"/>
      <c r="X1176" s="38"/>
    </row>
    <row r="1177" spans="1:24">
      <c r="A1177" s="20">
        <v>42586</v>
      </c>
      <c r="B1177" s="19">
        <v>72.800003000000004</v>
      </c>
      <c r="C1177" s="19">
        <v>73.489998</v>
      </c>
      <c r="D1177" s="19">
        <v>72.589995999999999</v>
      </c>
      <c r="E1177" s="19">
        <v>73.300003000000004</v>
      </c>
      <c r="F1177" s="19">
        <v>4944900</v>
      </c>
      <c r="G1177" s="19">
        <v>72.284284</v>
      </c>
      <c r="H1177" s="38">
        <f t="shared" si="56"/>
        <v>4.9234305980076741E-3</v>
      </c>
      <c r="I1177" s="30">
        <f t="shared" si="54"/>
        <v>-4.9234305980076741E-3</v>
      </c>
      <c r="S1177" s="38">
        <v>1408.469971</v>
      </c>
      <c r="T1177" s="30">
        <f t="shared" si="55"/>
        <v>3.6916140439576272E-3</v>
      </c>
      <c r="U1177" s="38"/>
      <c r="V1177" s="38"/>
      <c r="W1177" s="38"/>
      <c r="X1177" s="38"/>
    </row>
    <row r="1178" spans="1:24">
      <c r="A1178" s="20">
        <v>42587</v>
      </c>
      <c r="B1178" s="19">
        <v>73.459998999999996</v>
      </c>
      <c r="C1178" s="19">
        <v>73.949996999999996</v>
      </c>
      <c r="D1178" s="19">
        <v>73.459998999999996</v>
      </c>
      <c r="E1178" s="19">
        <v>73.760002</v>
      </c>
      <c r="F1178" s="19">
        <v>5415400</v>
      </c>
      <c r="G1178" s="19">
        <v>72.737909000000002</v>
      </c>
      <c r="H1178" s="38">
        <f t="shared" si="56"/>
        <v>6.2559594511200052E-3</v>
      </c>
      <c r="I1178" s="30">
        <f t="shared" si="54"/>
        <v>-6.2559594511200052E-3</v>
      </c>
      <c r="S1178" s="38">
        <v>1403.280029</v>
      </c>
      <c r="T1178" s="30">
        <f t="shared" si="55"/>
        <v>-1.6092241104783904E-3</v>
      </c>
      <c r="U1178" s="38"/>
      <c r="V1178" s="38"/>
      <c r="W1178" s="38"/>
      <c r="X1178" s="38"/>
    </row>
    <row r="1179" spans="1:24">
      <c r="A1179" s="20">
        <v>42590</v>
      </c>
      <c r="B1179" s="19">
        <v>74</v>
      </c>
      <c r="C1179" s="19">
        <v>74.069999999999993</v>
      </c>
      <c r="D1179" s="19">
        <v>73.040001000000004</v>
      </c>
      <c r="E1179" s="19">
        <v>73.339995999999999</v>
      </c>
      <c r="F1179" s="19">
        <v>6577200</v>
      </c>
      <c r="G1179" s="19">
        <v>72.323723000000001</v>
      </c>
      <c r="H1179" s="38">
        <f t="shared" si="56"/>
        <v>-5.7104986319574348E-3</v>
      </c>
      <c r="I1179" s="30">
        <f t="shared" si="54"/>
        <v>5.7104986319574348E-3</v>
      </c>
      <c r="S1179" s="38">
        <v>1405.540039</v>
      </c>
      <c r="T1179" s="30">
        <f t="shared" si="55"/>
        <v>-4.9537590596095138E-3</v>
      </c>
      <c r="U1179" s="38"/>
      <c r="V1179" s="38"/>
      <c r="W1179" s="38"/>
      <c r="X1179" s="38"/>
    </row>
    <row r="1180" spans="1:24">
      <c r="A1180" s="20">
        <v>42591</v>
      </c>
      <c r="B1180" s="19">
        <v>73.360000999999997</v>
      </c>
      <c r="C1180" s="19">
        <v>73.879997000000003</v>
      </c>
      <c r="D1180" s="19">
        <v>73.080001999999993</v>
      </c>
      <c r="E1180" s="19">
        <v>73.540001000000004</v>
      </c>
      <c r="F1180" s="19">
        <v>6427900</v>
      </c>
      <c r="G1180" s="19">
        <v>72.520956999999996</v>
      </c>
      <c r="H1180" s="38">
        <f t="shared" si="56"/>
        <v>2.7233878649103914E-3</v>
      </c>
      <c r="I1180" s="30">
        <f t="shared" si="54"/>
        <v>-2.7233878649103914E-3</v>
      </c>
      <c r="S1180" s="38">
        <v>1412.5200199999999</v>
      </c>
      <c r="T1180" s="30">
        <f t="shared" si="55"/>
        <v>-2.8207495878521307E-3</v>
      </c>
      <c r="U1180" s="38"/>
      <c r="V1180" s="38"/>
      <c r="W1180" s="38"/>
      <c r="X1180" s="38"/>
    </row>
    <row r="1181" spans="1:24">
      <c r="A1181" s="20">
        <v>42592</v>
      </c>
      <c r="B1181" s="19">
        <v>73.569999999999993</v>
      </c>
      <c r="C1181" s="19">
        <v>74.510002</v>
      </c>
      <c r="D1181" s="19">
        <v>73.389999000000003</v>
      </c>
      <c r="E1181" s="19">
        <v>73.949996999999996</v>
      </c>
      <c r="F1181" s="19">
        <v>8052300</v>
      </c>
      <c r="G1181" s="19">
        <v>73.424486000000002</v>
      </c>
      <c r="H1181" s="38">
        <f t="shared" si="56"/>
        <v>1.2381894560493881E-2</v>
      </c>
      <c r="I1181" s="30">
        <f t="shared" si="54"/>
        <v>-1.2381894560493881E-2</v>
      </c>
      <c r="S1181" s="38">
        <v>1416.51001</v>
      </c>
      <c r="T1181" s="30">
        <f t="shared" si="55"/>
        <v>1.3790300381183415E-2</v>
      </c>
      <c r="U1181" s="38"/>
      <c r="V1181" s="38"/>
      <c r="W1181" s="38"/>
      <c r="X1181" s="38"/>
    </row>
    <row r="1182" spans="1:24">
      <c r="A1182" s="20">
        <v>42593</v>
      </c>
      <c r="B1182" s="19">
        <v>74.5</v>
      </c>
      <c r="C1182" s="19">
        <v>74.800003000000004</v>
      </c>
      <c r="D1182" s="19">
        <v>73.529999000000004</v>
      </c>
      <c r="E1182" s="19">
        <v>73.800003000000004</v>
      </c>
      <c r="F1182" s="19">
        <v>6290300</v>
      </c>
      <c r="G1182" s="19">
        <v>73.275558000000004</v>
      </c>
      <c r="H1182" s="38">
        <f t="shared" si="56"/>
        <v>-2.0303750033231985E-3</v>
      </c>
      <c r="I1182" s="30">
        <f t="shared" si="54"/>
        <v>2.0303750033231985E-3</v>
      </c>
      <c r="S1182" s="38">
        <v>1397.1099850000001</v>
      </c>
      <c r="T1182" s="30">
        <f t="shared" si="55"/>
        <v>3.1040359690735629E-3</v>
      </c>
      <c r="U1182" s="38"/>
      <c r="V1182" s="38"/>
      <c r="W1182" s="38"/>
      <c r="X1182" s="38"/>
    </row>
    <row r="1183" spans="1:24">
      <c r="A1183" s="20">
        <v>42594</v>
      </c>
      <c r="B1183" s="19">
        <v>73.800003000000004</v>
      </c>
      <c r="C1183" s="19">
        <v>74.120002999999997</v>
      </c>
      <c r="D1183" s="19">
        <v>73.559997999999993</v>
      </c>
      <c r="E1183" s="19">
        <v>73.889999000000003</v>
      </c>
      <c r="F1183" s="19">
        <v>9994200</v>
      </c>
      <c r="G1183" s="19">
        <v>73.364914999999996</v>
      </c>
      <c r="H1183" s="38">
        <f t="shared" si="56"/>
        <v>1.2187223517757357E-3</v>
      </c>
      <c r="I1183" s="30">
        <f t="shared" si="54"/>
        <v>-1.2187223517757357E-3</v>
      </c>
      <c r="S1183" s="38">
        <v>1392.780029</v>
      </c>
      <c r="T1183" s="30">
        <f t="shared" si="55"/>
        <v>-7.2326346906493744E-3</v>
      </c>
      <c r="U1183" s="38"/>
      <c r="V1183" s="38"/>
      <c r="W1183" s="38"/>
      <c r="X1183" s="38"/>
    </row>
    <row r="1184" spans="1:24">
      <c r="A1184" s="20">
        <v>42597</v>
      </c>
      <c r="B1184" s="19">
        <v>73.809997999999993</v>
      </c>
      <c r="C1184" s="19">
        <v>74.010002</v>
      </c>
      <c r="D1184" s="19">
        <v>73.110000999999997</v>
      </c>
      <c r="E1184" s="19">
        <v>73.319999999999993</v>
      </c>
      <c r="F1184" s="19">
        <v>9636100</v>
      </c>
      <c r="G1184" s="19">
        <v>72.798964999999995</v>
      </c>
      <c r="H1184" s="38">
        <f t="shared" si="56"/>
        <v>-7.7440859995401359E-3</v>
      </c>
      <c r="I1184" s="30">
        <f t="shared" si="54"/>
        <v>7.7440859995401359E-3</v>
      </c>
      <c r="S1184" s="38">
        <v>1402.8900149999999</v>
      </c>
      <c r="T1184" s="30">
        <f t="shared" si="55"/>
        <v>-1.872949986681948E-3</v>
      </c>
      <c r="U1184" s="38"/>
      <c r="V1184" s="38"/>
      <c r="W1184" s="38"/>
      <c r="X1184" s="38"/>
    </row>
    <row r="1185" spans="1:24">
      <c r="A1185" s="20">
        <v>42598</v>
      </c>
      <c r="B1185" s="19">
        <v>72.589995999999999</v>
      </c>
      <c r="C1185" s="19">
        <v>73.309997999999993</v>
      </c>
      <c r="D1185" s="19">
        <v>72.209998999999996</v>
      </c>
      <c r="E1185" s="19">
        <v>72.889999000000003</v>
      </c>
      <c r="F1185" s="19">
        <v>9763300</v>
      </c>
      <c r="G1185" s="19">
        <v>72.372021000000004</v>
      </c>
      <c r="H1185" s="38">
        <f t="shared" si="56"/>
        <v>-5.8819636443341421E-3</v>
      </c>
      <c r="I1185" s="30">
        <f t="shared" si="54"/>
        <v>5.8819636443341421E-3</v>
      </c>
      <c r="S1185" s="38">
        <v>1405.5200199999999</v>
      </c>
      <c r="T1185" s="30">
        <f t="shared" si="55"/>
        <v>-3.0050284008838741E-3</v>
      </c>
      <c r="U1185" s="38"/>
      <c r="V1185" s="38"/>
      <c r="W1185" s="38"/>
      <c r="X1185" s="38"/>
    </row>
    <row r="1186" spans="1:24">
      <c r="A1186" s="20">
        <v>42599</v>
      </c>
      <c r="B1186" s="19">
        <v>71.989998</v>
      </c>
      <c r="C1186" s="19">
        <v>72.949996999999996</v>
      </c>
      <c r="D1186" s="19">
        <v>71.989998</v>
      </c>
      <c r="E1186" s="19">
        <v>72.930000000000007</v>
      </c>
      <c r="F1186" s="19">
        <v>14343300</v>
      </c>
      <c r="G1186" s="19">
        <v>72.411738</v>
      </c>
      <c r="H1186" s="38">
        <f t="shared" si="56"/>
        <v>5.4863889804435183E-4</v>
      </c>
      <c r="I1186" s="30">
        <f t="shared" si="54"/>
        <v>-5.4863889804435183E-4</v>
      </c>
      <c r="S1186" s="38">
        <v>1409.75</v>
      </c>
      <c r="T1186" s="30">
        <f t="shared" si="55"/>
        <v>3.9659714751247568E-3</v>
      </c>
      <c r="U1186" s="38"/>
      <c r="V1186" s="38"/>
      <c r="W1186" s="38"/>
      <c r="X1186" s="38"/>
    </row>
    <row r="1187" spans="1:24">
      <c r="A1187" s="20">
        <v>42600</v>
      </c>
      <c r="B1187" s="19">
        <v>72.930000000000007</v>
      </c>
      <c r="C1187" s="19">
        <v>75.190002000000007</v>
      </c>
      <c r="D1187" s="19">
        <v>72.930000000000007</v>
      </c>
      <c r="E1187" s="19">
        <v>74.300003000000004</v>
      </c>
      <c r="F1187" s="19">
        <v>26858300</v>
      </c>
      <c r="G1187" s="19">
        <v>73.772004999999993</v>
      </c>
      <c r="H1187" s="38">
        <f t="shared" si="56"/>
        <v>1.8610910274628769E-2</v>
      </c>
      <c r="I1187" s="30">
        <f t="shared" si="54"/>
        <v>-1.8610910274628769E-2</v>
      </c>
      <c r="S1187" s="38">
        <v>1404.170044</v>
      </c>
      <c r="T1187" s="30">
        <f t="shared" si="55"/>
        <v>1.1187722204363244E-3</v>
      </c>
      <c r="U1187" s="38"/>
      <c r="V1187" s="38"/>
      <c r="W1187" s="38"/>
      <c r="X1187" s="38"/>
    </row>
    <row r="1188" spans="1:24">
      <c r="A1188" s="20">
        <v>42601</v>
      </c>
      <c r="B1188" s="19">
        <v>74.099997999999999</v>
      </c>
      <c r="C1188" s="19">
        <v>74.290001000000004</v>
      </c>
      <c r="D1188" s="19">
        <v>72.669998000000007</v>
      </c>
      <c r="E1188" s="19">
        <v>72.809997999999993</v>
      </c>
      <c r="F1188" s="19">
        <v>15346400</v>
      </c>
      <c r="G1188" s="19">
        <v>72.292587999999995</v>
      </c>
      <c r="H1188" s="38">
        <f t="shared" si="56"/>
        <v>-2.0257716976560088E-2</v>
      </c>
      <c r="I1188" s="30">
        <f t="shared" si="54"/>
        <v>2.0257716976560088E-2</v>
      </c>
      <c r="S1188" s="38">
        <v>1402.599976</v>
      </c>
      <c r="T1188" s="30">
        <f t="shared" si="55"/>
        <v>5.9494662096943049E-3</v>
      </c>
      <c r="U1188" s="38"/>
      <c r="V1188" s="38"/>
      <c r="W1188" s="38"/>
      <c r="X1188" s="38"/>
    </row>
    <row r="1189" spans="1:24">
      <c r="A1189" s="20">
        <v>42604</v>
      </c>
      <c r="B1189" s="19">
        <v>73.059997999999993</v>
      </c>
      <c r="C1189" s="19">
        <v>73.139999000000003</v>
      </c>
      <c r="D1189" s="19">
        <v>72.449996999999996</v>
      </c>
      <c r="E1189" s="19">
        <v>72.699996999999996</v>
      </c>
      <c r="F1189" s="19">
        <v>10312100</v>
      </c>
      <c r="G1189" s="19">
        <v>72.183368999999999</v>
      </c>
      <c r="H1189" s="38">
        <f t="shared" si="56"/>
        <v>-1.511933515770972E-3</v>
      </c>
      <c r="I1189" s="30">
        <f t="shared" si="54"/>
        <v>1.511933515770972E-3</v>
      </c>
      <c r="S1189" s="38">
        <v>1394.280029</v>
      </c>
      <c r="T1189" s="30">
        <f t="shared" si="55"/>
        <v>-1.1969781783957077E-3</v>
      </c>
      <c r="U1189" s="38"/>
      <c r="V1189" s="38"/>
      <c r="W1189" s="38"/>
      <c r="X1189" s="38"/>
    </row>
    <row r="1190" spans="1:24">
      <c r="A1190" s="20">
        <v>42605</v>
      </c>
      <c r="B1190" s="19">
        <v>72.889999000000003</v>
      </c>
      <c r="C1190" s="19">
        <v>73.069999999999993</v>
      </c>
      <c r="D1190" s="19">
        <v>71.959998999999996</v>
      </c>
      <c r="E1190" s="19">
        <v>71.970000999999996</v>
      </c>
      <c r="F1190" s="19">
        <v>9391400</v>
      </c>
      <c r="G1190" s="19">
        <v>71.458561000000003</v>
      </c>
      <c r="H1190" s="38">
        <f t="shared" si="56"/>
        <v>-1.0091957851767839E-2</v>
      </c>
      <c r="I1190" s="30">
        <f t="shared" si="54"/>
        <v>1.0091957851767839E-2</v>
      </c>
      <c r="S1190" s="38">
        <v>1395.9499510000001</v>
      </c>
      <c r="T1190" s="30">
        <f t="shared" si="55"/>
        <v>1.7969132836255664E-2</v>
      </c>
      <c r="U1190" s="38"/>
      <c r="V1190" s="38"/>
      <c r="W1190" s="38"/>
      <c r="X1190" s="38"/>
    </row>
    <row r="1191" spans="1:24">
      <c r="A1191" s="20">
        <v>42606</v>
      </c>
      <c r="B1191" s="19">
        <v>71.970000999999996</v>
      </c>
      <c r="C1191" s="19">
        <v>72.75</v>
      </c>
      <c r="D1191" s="19">
        <v>71.760002</v>
      </c>
      <c r="E1191" s="19">
        <v>72.230002999999996</v>
      </c>
      <c r="F1191" s="19">
        <v>10050700</v>
      </c>
      <c r="G1191" s="19">
        <v>71.716714999999994</v>
      </c>
      <c r="H1191" s="38">
        <f t="shared" si="56"/>
        <v>3.6061293118295683E-3</v>
      </c>
      <c r="I1191" s="30">
        <f t="shared" si="54"/>
        <v>-3.6061293118295683E-3</v>
      </c>
      <c r="S1191" s="38">
        <v>1371.089966</v>
      </c>
      <c r="T1191" s="30">
        <f t="shared" si="55"/>
        <v>1.6044800332657864E-4</v>
      </c>
      <c r="U1191" s="38"/>
      <c r="V1191" s="38"/>
      <c r="W1191" s="38"/>
      <c r="X1191" s="38"/>
    </row>
    <row r="1192" spans="1:24">
      <c r="A1192" s="20">
        <v>42607</v>
      </c>
      <c r="B1192" s="19">
        <v>72.370002999999997</v>
      </c>
      <c r="C1192" s="19">
        <v>72.580001999999993</v>
      </c>
      <c r="D1192" s="19">
        <v>71.050003000000004</v>
      </c>
      <c r="E1192" s="19">
        <v>71.220000999999996</v>
      </c>
      <c r="F1192" s="19">
        <v>10514200</v>
      </c>
      <c r="G1192" s="19">
        <v>70.713890000000006</v>
      </c>
      <c r="H1192" s="38">
        <f t="shared" si="56"/>
        <v>-1.4081827026556177E-2</v>
      </c>
      <c r="I1192" s="30">
        <f t="shared" si="54"/>
        <v>1.4081827026556177E-2</v>
      </c>
      <c r="S1192" s="38">
        <v>1370.869995</v>
      </c>
      <c r="T1192" s="30">
        <f t="shared" si="55"/>
        <v>3.6246730667990343E-3</v>
      </c>
      <c r="U1192" s="38"/>
      <c r="V1192" s="38"/>
      <c r="W1192" s="38"/>
      <c r="X1192" s="38"/>
    </row>
    <row r="1193" spans="1:24">
      <c r="A1193" s="20">
        <v>42608</v>
      </c>
      <c r="B1193" s="19">
        <v>71.410004000000001</v>
      </c>
      <c r="C1193" s="19">
        <v>71.690002000000007</v>
      </c>
      <c r="D1193" s="19">
        <v>70.889999000000003</v>
      </c>
      <c r="E1193" s="19">
        <v>71.139999000000003</v>
      </c>
      <c r="F1193" s="19">
        <v>10038500</v>
      </c>
      <c r="G1193" s="19">
        <v>70.634456999999998</v>
      </c>
      <c r="H1193" s="38">
        <f t="shared" si="56"/>
        <v>-1.1239326111371442E-3</v>
      </c>
      <c r="I1193" s="30">
        <f t="shared" si="54"/>
        <v>1.1239326111371442E-3</v>
      </c>
      <c r="S1193" s="38">
        <v>1365.910034</v>
      </c>
      <c r="T1193" s="30">
        <f t="shared" si="55"/>
        <v>9.7700489565339787E-3</v>
      </c>
      <c r="U1193" s="38"/>
      <c r="V1193" s="38"/>
      <c r="W1193" s="38"/>
      <c r="X1193" s="38"/>
    </row>
    <row r="1194" spans="1:24">
      <c r="A1194" s="20">
        <v>42611</v>
      </c>
      <c r="B1194" s="19">
        <v>71.139999000000003</v>
      </c>
      <c r="C1194" s="19">
        <v>71.660004000000001</v>
      </c>
      <c r="D1194" s="19">
        <v>71.099997999999999</v>
      </c>
      <c r="E1194" s="19">
        <v>71.400002000000001</v>
      </c>
      <c r="F1194" s="19">
        <v>7468100</v>
      </c>
      <c r="G1194" s="19">
        <v>70.892611000000002</v>
      </c>
      <c r="H1194" s="38">
        <f t="shared" si="56"/>
        <v>3.6481259727704886E-3</v>
      </c>
      <c r="I1194" s="30">
        <f t="shared" si="54"/>
        <v>-3.6481259727704886E-3</v>
      </c>
      <c r="S1194" s="38">
        <v>1352.630005</v>
      </c>
      <c r="T1194" s="30">
        <f t="shared" si="55"/>
        <v>6.8769220713346818E-3</v>
      </c>
      <c r="U1194" s="38"/>
      <c r="V1194" s="38"/>
      <c r="W1194" s="38"/>
      <c r="X1194" s="38"/>
    </row>
    <row r="1195" spans="1:24">
      <c r="A1195" s="20">
        <v>42612</v>
      </c>
      <c r="B1195" s="19">
        <v>71.400002000000001</v>
      </c>
      <c r="C1195" s="19">
        <v>71.760002</v>
      </c>
      <c r="D1195" s="19">
        <v>71.150002000000001</v>
      </c>
      <c r="E1195" s="19">
        <v>71.309997999999993</v>
      </c>
      <c r="F1195" s="19">
        <v>5774200</v>
      </c>
      <c r="G1195" s="19">
        <v>70.803246999999999</v>
      </c>
      <c r="H1195" s="38">
        <f t="shared" si="56"/>
        <v>-1.2613496697722658E-3</v>
      </c>
      <c r="I1195" s="30">
        <f t="shared" si="54"/>
        <v>1.2613496697722658E-3</v>
      </c>
      <c r="S1195" s="38">
        <v>1343.3599850000001</v>
      </c>
      <c r="T1195" s="30">
        <f t="shared" si="55"/>
        <v>-1.5489506349164149E-2</v>
      </c>
      <c r="U1195" s="38"/>
      <c r="V1195" s="38"/>
      <c r="W1195" s="38"/>
      <c r="X1195" s="38"/>
    </row>
    <row r="1196" spans="1:24">
      <c r="A1196" s="20">
        <v>42613</v>
      </c>
      <c r="B1196" s="19">
        <v>71.459998999999996</v>
      </c>
      <c r="C1196" s="19">
        <v>71.639999000000003</v>
      </c>
      <c r="D1196" s="19">
        <v>71.150002000000001</v>
      </c>
      <c r="E1196" s="19">
        <v>71.440002000000007</v>
      </c>
      <c r="F1196" s="19">
        <v>6311600</v>
      </c>
      <c r="G1196" s="19">
        <v>70.932327999999998</v>
      </c>
      <c r="H1196" s="38">
        <f t="shared" si="56"/>
        <v>1.8214345366271388E-3</v>
      </c>
      <c r="I1196" s="30">
        <f t="shared" si="54"/>
        <v>-1.8214345366271388E-3</v>
      </c>
      <c r="S1196" s="38">
        <v>1364.329956</v>
      </c>
      <c r="T1196" s="30">
        <f t="shared" si="55"/>
        <v>-3.8772006284662321E-3</v>
      </c>
      <c r="U1196" s="38"/>
      <c r="V1196" s="38"/>
      <c r="W1196" s="38"/>
      <c r="X1196" s="38"/>
    </row>
    <row r="1197" spans="1:24">
      <c r="A1197" s="20">
        <v>42614</v>
      </c>
      <c r="B1197" s="19">
        <v>71.569999999999993</v>
      </c>
      <c r="C1197" s="19">
        <v>72.860000999999997</v>
      </c>
      <c r="D1197" s="19">
        <v>71.410004000000001</v>
      </c>
      <c r="E1197" s="19">
        <v>72.839995999999999</v>
      </c>
      <c r="F1197" s="19">
        <v>11761400</v>
      </c>
      <c r="G1197" s="19">
        <v>72.322372999999999</v>
      </c>
      <c r="H1197" s="38">
        <f t="shared" si="56"/>
        <v>1.9407232278990993E-2</v>
      </c>
      <c r="I1197" s="30">
        <f t="shared" si="54"/>
        <v>-1.9407232278990993E-2</v>
      </c>
      <c r="S1197" s="38">
        <v>1369.630005</v>
      </c>
      <c r="T1197" s="30">
        <f t="shared" si="55"/>
        <v>-3.2510350730651405E-3</v>
      </c>
      <c r="U1197" s="38"/>
      <c r="V1197" s="38"/>
      <c r="W1197" s="38"/>
      <c r="X1197" s="38"/>
    </row>
    <row r="1198" spans="1:24">
      <c r="A1198" s="20">
        <v>42615</v>
      </c>
      <c r="B1198" s="19">
        <v>72.989998</v>
      </c>
      <c r="C1198" s="19">
        <v>73.190002000000007</v>
      </c>
      <c r="D1198" s="19">
        <v>72.419998000000007</v>
      </c>
      <c r="E1198" s="19">
        <v>72.5</v>
      </c>
      <c r="F1198" s="19">
        <v>8082900</v>
      </c>
      <c r="G1198" s="19">
        <v>71.984792999999996</v>
      </c>
      <c r="H1198" s="38">
        <f t="shared" si="56"/>
        <v>-4.6786396705019726E-3</v>
      </c>
      <c r="I1198" s="30">
        <f t="shared" si="54"/>
        <v>4.6786396705019726E-3</v>
      </c>
      <c r="S1198" s="38">
        <v>1374.089966</v>
      </c>
      <c r="T1198" s="30">
        <f t="shared" si="55"/>
        <v>6.1391564636395259E-3</v>
      </c>
      <c r="U1198" s="38"/>
      <c r="V1198" s="38"/>
      <c r="W1198" s="38"/>
      <c r="X1198" s="38"/>
    </row>
    <row r="1199" spans="1:24">
      <c r="A1199" s="20">
        <v>42619</v>
      </c>
      <c r="B1199" s="19">
        <v>72.760002</v>
      </c>
      <c r="C1199" s="19">
        <v>73.080001999999993</v>
      </c>
      <c r="D1199" s="19">
        <v>72.199996999999996</v>
      </c>
      <c r="E1199" s="19">
        <v>73</v>
      </c>
      <c r="F1199" s="19">
        <v>9570900</v>
      </c>
      <c r="G1199" s="19">
        <v>72.48124</v>
      </c>
      <c r="H1199" s="38">
        <f t="shared" si="56"/>
        <v>6.8728813810504602E-3</v>
      </c>
      <c r="I1199" s="30">
        <f t="shared" si="54"/>
        <v>-6.8728813810504602E-3</v>
      </c>
      <c r="S1199" s="38">
        <v>1365.6800539999999</v>
      </c>
      <c r="T1199" s="30">
        <f t="shared" si="55"/>
        <v>-4.7482427559507661E-3</v>
      </c>
      <c r="U1199" s="38"/>
      <c r="V1199" s="38"/>
      <c r="W1199" s="38"/>
      <c r="X1199" s="38"/>
    </row>
    <row r="1200" spans="1:24">
      <c r="A1200" s="20">
        <v>42620</v>
      </c>
      <c r="B1200" s="19">
        <v>73</v>
      </c>
      <c r="C1200" s="19">
        <v>73.050003000000004</v>
      </c>
      <c r="D1200" s="19">
        <v>72.010002</v>
      </c>
      <c r="E1200" s="19">
        <v>72.059997999999993</v>
      </c>
      <c r="F1200" s="19">
        <v>9618300</v>
      </c>
      <c r="G1200" s="19">
        <v>71.547916999999998</v>
      </c>
      <c r="H1200" s="38">
        <f t="shared" si="56"/>
        <v>-1.2960376686203826E-2</v>
      </c>
      <c r="I1200" s="30">
        <f t="shared" si="54"/>
        <v>1.2960376686203826E-2</v>
      </c>
      <c r="S1200" s="38">
        <v>1372.1800539999999</v>
      </c>
      <c r="T1200" s="30">
        <f t="shared" si="55"/>
        <v>3.3507135715839884E-3</v>
      </c>
      <c r="U1200" s="38"/>
      <c r="V1200" s="38"/>
      <c r="W1200" s="38"/>
      <c r="X1200" s="38"/>
    </row>
    <row r="1201" spans="1:24">
      <c r="A1201" s="20">
        <v>42621</v>
      </c>
      <c r="B1201" s="19">
        <v>71.889999000000003</v>
      </c>
      <c r="C1201" s="19">
        <v>72.319999999999993</v>
      </c>
      <c r="D1201" s="19">
        <v>71.709998999999996</v>
      </c>
      <c r="E1201" s="19">
        <v>71.830001999999993</v>
      </c>
      <c r="F1201" s="19">
        <v>9661200</v>
      </c>
      <c r="G1201" s="19">
        <v>71.319556000000006</v>
      </c>
      <c r="H1201" s="38">
        <f t="shared" si="56"/>
        <v>-3.1968255570893039E-3</v>
      </c>
      <c r="I1201" s="30">
        <f t="shared" si="54"/>
        <v>3.1968255570893039E-3</v>
      </c>
      <c r="S1201" s="38">
        <v>1367.589966</v>
      </c>
      <c r="T1201" s="30">
        <f t="shared" si="55"/>
        <v>1.353642854879183E-3</v>
      </c>
      <c r="U1201" s="38"/>
      <c r="V1201" s="38"/>
      <c r="W1201" s="38"/>
      <c r="X1201" s="38"/>
    </row>
    <row r="1202" spans="1:24">
      <c r="A1202" s="20">
        <v>42622</v>
      </c>
      <c r="B1202" s="19">
        <v>71.319999999999993</v>
      </c>
      <c r="C1202" s="19">
        <v>71.510002</v>
      </c>
      <c r="D1202" s="19">
        <v>70.300003000000004</v>
      </c>
      <c r="E1202" s="19">
        <v>70.300003000000004</v>
      </c>
      <c r="F1202" s="19">
        <v>12172600</v>
      </c>
      <c r="G1202" s="19">
        <v>69.800430000000006</v>
      </c>
      <c r="H1202" s="38">
        <f t="shared" si="56"/>
        <v>-2.1530397305054117E-2</v>
      </c>
      <c r="I1202" s="30">
        <f t="shared" si="54"/>
        <v>2.1530397305054117E-2</v>
      </c>
      <c r="S1202" s="38">
        <v>1365.73999</v>
      </c>
      <c r="T1202" s="30">
        <f t="shared" si="55"/>
        <v>1.6708409580589543E-3</v>
      </c>
      <c r="U1202" s="38"/>
      <c r="V1202" s="38"/>
      <c r="W1202" s="38"/>
      <c r="X1202" s="38"/>
    </row>
    <row r="1203" spans="1:24">
      <c r="A1203" s="20">
        <v>42625</v>
      </c>
      <c r="B1203" s="19">
        <v>70.790001000000004</v>
      </c>
      <c r="C1203" s="19">
        <v>72.239998</v>
      </c>
      <c r="D1203" s="19">
        <v>70.720000999999996</v>
      </c>
      <c r="E1203" s="19">
        <v>71.940002000000007</v>
      </c>
      <c r="F1203" s="19">
        <v>10864000</v>
      </c>
      <c r="G1203" s="19">
        <v>71.428775000000002</v>
      </c>
      <c r="H1203" s="38">
        <f t="shared" si="56"/>
        <v>2.3060629155013272E-2</v>
      </c>
      <c r="I1203" s="30">
        <f t="shared" si="54"/>
        <v>-2.3060629155013272E-2</v>
      </c>
      <c r="S1203" s="38">
        <v>1363.459961</v>
      </c>
      <c r="T1203" s="30">
        <f t="shared" si="55"/>
        <v>4.2629033587965317E-3</v>
      </c>
      <c r="U1203" s="38"/>
      <c r="V1203" s="38"/>
      <c r="W1203" s="38"/>
      <c r="X1203" s="38"/>
    </row>
    <row r="1204" spans="1:24">
      <c r="A1204" s="20">
        <v>42626</v>
      </c>
      <c r="B1204" s="19">
        <v>71.839995999999999</v>
      </c>
      <c r="C1204" s="19">
        <v>71.910004000000001</v>
      </c>
      <c r="D1204" s="19">
        <v>71.150002000000001</v>
      </c>
      <c r="E1204" s="19">
        <v>71.459998999999996</v>
      </c>
      <c r="F1204" s="19">
        <v>7507900</v>
      </c>
      <c r="G1204" s="19">
        <v>70.952183000000005</v>
      </c>
      <c r="H1204" s="38">
        <f t="shared" si="56"/>
        <v>-6.6946280835131385E-3</v>
      </c>
      <c r="I1204" s="30">
        <f t="shared" si="54"/>
        <v>6.6946280835131385E-3</v>
      </c>
      <c r="S1204" s="38">
        <v>1357.660034</v>
      </c>
      <c r="T1204" s="30">
        <f t="shared" si="55"/>
        <v>-3.3456975903777483E-3</v>
      </c>
      <c r="U1204" s="38"/>
      <c r="V1204" s="38"/>
      <c r="W1204" s="38"/>
      <c r="X1204" s="38"/>
    </row>
    <row r="1205" spans="1:24">
      <c r="A1205" s="20">
        <v>42627</v>
      </c>
      <c r="B1205" s="19">
        <v>71.620002999999997</v>
      </c>
      <c r="C1205" s="19">
        <v>72.059997999999993</v>
      </c>
      <c r="D1205" s="19">
        <v>71.400002000000001</v>
      </c>
      <c r="E1205" s="19">
        <v>71.519997000000004</v>
      </c>
      <c r="F1205" s="19">
        <v>6980500</v>
      </c>
      <c r="G1205" s="19">
        <v>71.011753999999996</v>
      </c>
      <c r="H1205" s="38">
        <f t="shared" si="56"/>
        <v>8.3924135601348498E-4</v>
      </c>
      <c r="I1205" s="30">
        <f t="shared" si="54"/>
        <v>-8.3924135601348498E-4</v>
      </c>
      <c r="S1205" s="38">
        <v>1362.209961</v>
      </c>
      <c r="T1205" s="30">
        <f t="shared" si="55"/>
        <v>7.1966414793485541E-4</v>
      </c>
      <c r="U1205" s="38"/>
      <c r="V1205" s="38"/>
      <c r="W1205" s="38"/>
      <c r="X1205" s="38"/>
    </row>
    <row r="1206" spans="1:24">
      <c r="A1206" s="20">
        <v>42628</v>
      </c>
      <c r="B1206" s="19">
        <v>71.480002999999996</v>
      </c>
      <c r="C1206" s="19">
        <v>72.559997999999993</v>
      </c>
      <c r="D1206" s="19">
        <v>71.260002</v>
      </c>
      <c r="E1206" s="19">
        <v>72.400002000000001</v>
      </c>
      <c r="F1206" s="19">
        <v>7295600</v>
      </c>
      <c r="G1206" s="19">
        <v>71.885504999999995</v>
      </c>
      <c r="H1206" s="38">
        <f t="shared" si="56"/>
        <v>1.2229232324112195E-2</v>
      </c>
      <c r="I1206" s="30">
        <f t="shared" si="54"/>
        <v>-1.2229232324112195E-2</v>
      </c>
      <c r="S1206" s="38">
        <v>1361.2299800000001</v>
      </c>
      <c r="T1206" s="30">
        <f t="shared" si="55"/>
        <v>2.3461755846049363E-3</v>
      </c>
      <c r="U1206" s="38"/>
      <c r="V1206" s="38"/>
      <c r="W1206" s="38"/>
      <c r="X1206" s="38"/>
    </row>
    <row r="1207" spans="1:24">
      <c r="A1207" s="20">
        <v>42629</v>
      </c>
      <c r="B1207" s="19">
        <v>72.319999999999993</v>
      </c>
      <c r="C1207" s="19">
        <v>72.959998999999996</v>
      </c>
      <c r="D1207" s="19">
        <v>72.220000999999996</v>
      </c>
      <c r="E1207" s="19">
        <v>72.870002999999997</v>
      </c>
      <c r="F1207" s="19">
        <v>13935700</v>
      </c>
      <c r="G1207" s="19">
        <v>72.352165999999997</v>
      </c>
      <c r="H1207" s="38">
        <f t="shared" si="56"/>
        <v>6.4707454722857972E-3</v>
      </c>
      <c r="I1207" s="30">
        <f t="shared" si="54"/>
        <v>-6.4707454722857972E-3</v>
      </c>
      <c r="S1207" s="38">
        <v>1358.040039</v>
      </c>
      <c r="T1207" s="30">
        <f t="shared" si="55"/>
        <v>1.096536613622677E-2</v>
      </c>
      <c r="U1207" s="38"/>
      <c r="V1207" s="38"/>
      <c r="W1207" s="38"/>
      <c r="X1207" s="38"/>
    </row>
    <row r="1208" spans="1:24">
      <c r="A1208" s="20">
        <v>42632</v>
      </c>
      <c r="B1208" s="19">
        <v>72.639999000000003</v>
      </c>
      <c r="C1208" s="19">
        <v>72.870002999999997</v>
      </c>
      <c r="D1208" s="19">
        <v>72.089995999999999</v>
      </c>
      <c r="E1208" s="19">
        <v>72.089995999999999</v>
      </c>
      <c r="F1208" s="19">
        <v>6920700</v>
      </c>
      <c r="G1208" s="19">
        <v>71.577703</v>
      </c>
      <c r="H1208" s="38">
        <f t="shared" si="56"/>
        <v>-1.0761775577994959E-2</v>
      </c>
      <c r="I1208" s="30">
        <f t="shared" si="54"/>
        <v>1.0761775577994959E-2</v>
      </c>
      <c r="S1208" s="38">
        <v>1343.2299800000001</v>
      </c>
      <c r="T1208" s="30">
        <f t="shared" si="55"/>
        <v>-5.3977478851888559E-3</v>
      </c>
      <c r="U1208" s="38"/>
      <c r="V1208" s="38"/>
      <c r="W1208" s="38"/>
      <c r="X1208" s="38"/>
    </row>
    <row r="1209" spans="1:24">
      <c r="A1209" s="20">
        <v>42633</v>
      </c>
      <c r="B1209" s="19">
        <v>72.150002000000001</v>
      </c>
      <c r="C1209" s="19">
        <v>72.550003000000004</v>
      </c>
      <c r="D1209" s="19">
        <v>71.900002000000001</v>
      </c>
      <c r="E1209" s="19">
        <v>71.970000999999996</v>
      </c>
      <c r="F1209" s="19">
        <v>5910600</v>
      </c>
      <c r="G1209" s="19">
        <v>71.458561000000003</v>
      </c>
      <c r="H1209" s="38">
        <f t="shared" si="56"/>
        <v>-1.6658996008702355E-3</v>
      </c>
      <c r="I1209" s="30">
        <f t="shared" si="54"/>
        <v>1.6658996008702355E-3</v>
      </c>
      <c r="S1209" s="38">
        <v>1350.5</v>
      </c>
      <c r="T1209" s="30">
        <f t="shared" si="55"/>
        <v>-9.3996535069348723E-4</v>
      </c>
      <c r="U1209" s="38"/>
      <c r="V1209" s="38"/>
      <c r="W1209" s="38"/>
      <c r="X1209" s="38"/>
    </row>
    <row r="1210" spans="1:24">
      <c r="A1210" s="20">
        <v>42634</v>
      </c>
      <c r="B1210" s="19">
        <v>72.180000000000007</v>
      </c>
      <c r="C1210" s="19">
        <v>72.540001000000004</v>
      </c>
      <c r="D1210" s="19">
        <v>71.510002</v>
      </c>
      <c r="E1210" s="19">
        <v>72.190002000000007</v>
      </c>
      <c r="F1210" s="19">
        <v>6675900</v>
      </c>
      <c r="G1210" s="19">
        <v>71.676997999999998</v>
      </c>
      <c r="H1210" s="38">
        <f t="shared" si="56"/>
        <v>3.0521719564515965E-3</v>
      </c>
      <c r="I1210" s="30">
        <f t="shared" si="54"/>
        <v>-3.0521719564515965E-3</v>
      </c>
      <c r="S1210" s="38">
        <v>1351.7700199999999</v>
      </c>
      <c r="T1210" s="30">
        <f t="shared" si="55"/>
        <v>6.777023411420619E-3</v>
      </c>
      <c r="U1210" s="38"/>
      <c r="V1210" s="38"/>
      <c r="W1210" s="38"/>
      <c r="X1210" s="38"/>
    </row>
    <row r="1211" spans="1:24">
      <c r="A1211" s="20">
        <v>42635</v>
      </c>
      <c r="B1211" s="19">
        <v>72.430000000000007</v>
      </c>
      <c r="C1211" s="19">
        <v>72.540001000000004</v>
      </c>
      <c r="D1211" s="19">
        <v>71.989998</v>
      </c>
      <c r="E1211" s="19">
        <v>72.269997000000004</v>
      </c>
      <c r="F1211" s="19">
        <v>5871900</v>
      </c>
      <c r="G1211" s="19">
        <v>71.756423999999996</v>
      </c>
      <c r="H1211" s="38">
        <f t="shared" si="56"/>
        <v>1.1074965236250683E-3</v>
      </c>
      <c r="I1211" s="30">
        <f t="shared" si="54"/>
        <v>-1.1074965236250683E-3</v>
      </c>
      <c r="S1211" s="38">
        <v>1342.6400149999999</v>
      </c>
      <c r="T1211" s="30">
        <f t="shared" si="55"/>
        <v>-6.9101222546409163E-3</v>
      </c>
      <c r="U1211" s="38"/>
      <c r="V1211" s="38"/>
      <c r="W1211" s="38"/>
      <c r="X1211" s="38"/>
    </row>
    <row r="1212" spans="1:24">
      <c r="A1212" s="20">
        <v>42636</v>
      </c>
      <c r="B1212" s="19">
        <v>72.599997999999999</v>
      </c>
      <c r="C1212" s="19">
        <v>72.769997000000004</v>
      </c>
      <c r="D1212" s="19">
        <v>72.339995999999999</v>
      </c>
      <c r="E1212" s="19">
        <v>72.349997999999999</v>
      </c>
      <c r="F1212" s="19">
        <v>7696400</v>
      </c>
      <c r="G1212" s="19">
        <v>71.835857000000004</v>
      </c>
      <c r="H1212" s="38">
        <f t="shared" si="56"/>
        <v>1.1063687762229834E-3</v>
      </c>
      <c r="I1212" s="30">
        <f t="shared" si="54"/>
        <v>-1.1063687762229834E-3</v>
      </c>
      <c r="S1212" s="38">
        <v>1351.9499510000001</v>
      </c>
      <c r="T1212" s="30">
        <f t="shared" si="55"/>
        <v>1.4730249524499133E-3</v>
      </c>
      <c r="U1212" s="38"/>
      <c r="V1212" s="38"/>
      <c r="W1212" s="38"/>
      <c r="X1212" s="38"/>
    </row>
    <row r="1213" spans="1:24">
      <c r="A1213" s="20">
        <v>42639</v>
      </c>
      <c r="B1213" s="19">
        <v>72.309997999999993</v>
      </c>
      <c r="C1213" s="19">
        <v>72.330001999999993</v>
      </c>
      <c r="D1213" s="19">
        <v>71.519997000000004</v>
      </c>
      <c r="E1213" s="19">
        <v>71.620002999999997</v>
      </c>
      <c r="F1213" s="19">
        <v>5948700</v>
      </c>
      <c r="G1213" s="19">
        <v>71.111048999999994</v>
      </c>
      <c r="H1213" s="38">
        <f t="shared" si="56"/>
        <v>-1.0141026929533198E-2</v>
      </c>
      <c r="I1213" s="30">
        <f t="shared" si="54"/>
        <v>1.0141026929533198E-2</v>
      </c>
      <c r="S1213" s="38">
        <v>1349.959961</v>
      </c>
      <c r="T1213" s="30">
        <f t="shared" si="55"/>
        <v>2.1578808520291556E-3</v>
      </c>
      <c r="U1213" s="38"/>
      <c r="V1213" s="38"/>
      <c r="W1213" s="38"/>
      <c r="X1213" s="38"/>
    </row>
    <row r="1214" spans="1:24">
      <c r="A1214" s="20">
        <v>42640</v>
      </c>
      <c r="B1214" s="19">
        <v>71.930000000000007</v>
      </c>
      <c r="C1214" s="19">
        <v>72.489998</v>
      </c>
      <c r="D1214" s="19">
        <v>71.580001999999993</v>
      </c>
      <c r="E1214" s="19">
        <v>72.330001999999993</v>
      </c>
      <c r="F1214" s="19">
        <v>6344400</v>
      </c>
      <c r="G1214" s="19">
        <v>71.816002999999995</v>
      </c>
      <c r="H1214" s="38">
        <f t="shared" si="56"/>
        <v>9.8646086481908261E-3</v>
      </c>
      <c r="I1214" s="30">
        <f t="shared" si="54"/>
        <v>-9.8646086481908261E-3</v>
      </c>
      <c r="S1214" s="38">
        <v>1347.0500489999999</v>
      </c>
      <c r="T1214" s="30">
        <f t="shared" si="55"/>
        <v>2.021337693743905E-3</v>
      </c>
      <c r="U1214" s="38"/>
      <c r="V1214" s="38"/>
      <c r="W1214" s="38"/>
      <c r="X1214" s="38"/>
    </row>
    <row r="1215" spans="1:24">
      <c r="A1215" s="20">
        <v>42641</v>
      </c>
      <c r="B1215" s="19">
        <v>72.220000999999996</v>
      </c>
      <c r="C1215" s="19">
        <v>72.319999999999993</v>
      </c>
      <c r="D1215" s="19">
        <v>71.379997000000003</v>
      </c>
      <c r="E1215" s="19">
        <v>71.790001000000004</v>
      </c>
      <c r="F1215" s="19">
        <v>6184900</v>
      </c>
      <c r="G1215" s="19">
        <v>71.279838999999996</v>
      </c>
      <c r="H1215" s="38">
        <f t="shared" si="56"/>
        <v>-7.4938097658964423E-3</v>
      </c>
      <c r="I1215" s="30">
        <f t="shared" si="54"/>
        <v>7.4938097658964423E-3</v>
      </c>
      <c r="S1215" s="38">
        <v>1344.329956</v>
      </c>
      <c r="T1215" s="30">
        <f t="shared" si="55"/>
        <v>-4.2396374633528287E-4</v>
      </c>
      <c r="U1215" s="38"/>
      <c r="V1215" s="38"/>
      <c r="W1215" s="38"/>
      <c r="X1215" s="38"/>
    </row>
    <row r="1216" spans="1:24">
      <c r="A1216" s="20">
        <v>42642</v>
      </c>
      <c r="B1216" s="19">
        <v>71.569999999999993</v>
      </c>
      <c r="C1216" s="19">
        <v>71.709998999999996</v>
      </c>
      <c r="D1216" s="19">
        <v>70.620002999999997</v>
      </c>
      <c r="E1216" s="19">
        <v>70.730002999999996</v>
      </c>
      <c r="F1216" s="19">
        <v>7996800</v>
      </c>
      <c r="G1216" s="19">
        <v>70.227373999999998</v>
      </c>
      <c r="H1216" s="38">
        <f t="shared" si="56"/>
        <v>-1.4875346418223368E-2</v>
      </c>
      <c r="I1216" s="30">
        <f t="shared" si="54"/>
        <v>1.4875346418223368E-2</v>
      </c>
      <c r="S1216" s="38">
        <v>1344.900024</v>
      </c>
      <c r="T1216" s="30">
        <f t="shared" si="55"/>
        <v>1.449972568738235E-2</v>
      </c>
      <c r="U1216" s="38"/>
      <c r="V1216" s="38"/>
      <c r="W1216" s="38"/>
      <c r="X1216" s="38"/>
    </row>
    <row r="1217" spans="1:24">
      <c r="A1217" s="20">
        <v>42643</v>
      </c>
      <c r="B1217" s="19">
        <v>71.5</v>
      </c>
      <c r="C1217" s="19">
        <v>72.459998999999996</v>
      </c>
      <c r="D1217" s="19">
        <v>71.400002000000001</v>
      </c>
      <c r="E1217" s="19">
        <v>72.120002999999997</v>
      </c>
      <c r="F1217" s="19">
        <v>9982600</v>
      </c>
      <c r="G1217" s="19">
        <v>71.607495999999998</v>
      </c>
      <c r="H1217" s="38">
        <f t="shared" si="56"/>
        <v>1.9461583180440362E-2</v>
      </c>
      <c r="I1217" s="30">
        <f t="shared" si="54"/>
        <v>-1.9461583180440362E-2</v>
      </c>
      <c r="S1217" s="38">
        <v>1325.540039</v>
      </c>
      <c r="T1217" s="30">
        <f t="shared" si="55"/>
        <v>1.0945476478100317E-3</v>
      </c>
      <c r="U1217" s="38"/>
      <c r="V1217" s="38"/>
      <c r="W1217" s="38"/>
      <c r="X1217" s="38"/>
    </row>
    <row r="1218" spans="1:24">
      <c r="A1218" s="20">
        <v>42646</v>
      </c>
      <c r="B1218" s="19">
        <v>71.830001999999993</v>
      </c>
      <c r="C1218" s="19">
        <v>72.150002000000001</v>
      </c>
      <c r="D1218" s="19">
        <v>71.599997999999999</v>
      </c>
      <c r="E1218" s="19">
        <v>72.010002</v>
      </c>
      <c r="F1218" s="19">
        <v>5857700</v>
      </c>
      <c r="G1218" s="19">
        <v>71.498277000000002</v>
      </c>
      <c r="H1218" s="38">
        <f t="shared" si="56"/>
        <v>-1.5264097166229501E-3</v>
      </c>
      <c r="I1218" s="30">
        <f t="shared" si="54"/>
        <v>1.5264097166229501E-3</v>
      </c>
      <c r="S1218" s="38">
        <v>1324.089966</v>
      </c>
      <c r="T1218" s="30">
        <f t="shared" si="55"/>
        <v>8.8602377468863999E-3</v>
      </c>
      <c r="U1218" s="38"/>
      <c r="V1218" s="38"/>
      <c r="W1218" s="38"/>
      <c r="X1218" s="38"/>
    </row>
    <row r="1219" spans="1:24">
      <c r="A1219" s="20">
        <v>42647</v>
      </c>
      <c r="B1219" s="19">
        <v>72</v>
      </c>
      <c r="C1219" s="19">
        <v>72.569999999999993</v>
      </c>
      <c r="D1219" s="19">
        <v>71.550003000000004</v>
      </c>
      <c r="E1219" s="19">
        <v>71.75</v>
      </c>
      <c r="F1219" s="19">
        <v>6569300</v>
      </c>
      <c r="G1219" s="19">
        <v>71.240122999999997</v>
      </c>
      <c r="H1219" s="38">
        <f t="shared" si="56"/>
        <v>-3.6171665294212119E-3</v>
      </c>
      <c r="I1219" s="30">
        <f t="shared" ref="I1219:I1259" si="57">-H1219</f>
        <v>3.6171665294212119E-3</v>
      </c>
      <c r="S1219" s="38">
        <v>1312.410034</v>
      </c>
      <c r="T1219" s="30">
        <f t="shared" ref="T1219:T1258" si="58">LN(S1219/S1220)</f>
        <v>-4.5705144349420662E-4</v>
      </c>
      <c r="U1219" s="38"/>
      <c r="V1219" s="38"/>
      <c r="W1219" s="38"/>
      <c r="X1219" s="38"/>
    </row>
    <row r="1220" spans="1:24">
      <c r="A1220" s="20">
        <v>42648</v>
      </c>
      <c r="B1220" s="19">
        <v>71.870002999999997</v>
      </c>
      <c r="C1220" s="19">
        <v>72.269997000000004</v>
      </c>
      <c r="D1220" s="19">
        <v>71.599997999999999</v>
      </c>
      <c r="E1220" s="19">
        <v>71.669998000000007</v>
      </c>
      <c r="F1220" s="19">
        <v>6464400</v>
      </c>
      <c r="G1220" s="19">
        <v>71.160689000000005</v>
      </c>
      <c r="H1220" s="38">
        <f t="shared" ref="H1220:H1259" si="59">LN(G1220/G1219)</f>
        <v>-1.1156398214775154E-3</v>
      </c>
      <c r="I1220" s="30">
        <f t="shared" si="57"/>
        <v>1.1156398214775154E-3</v>
      </c>
      <c r="S1220" s="38">
        <v>1313.01001</v>
      </c>
      <c r="T1220" s="30">
        <f t="shared" si="58"/>
        <v>-2.5253088662979617E-3</v>
      </c>
      <c r="U1220" s="38"/>
      <c r="V1220" s="38"/>
      <c r="W1220" s="38"/>
      <c r="X1220" s="38"/>
    </row>
    <row r="1221" spans="1:24">
      <c r="A1221" s="20">
        <v>42649</v>
      </c>
      <c r="B1221" s="19">
        <v>71.669998000000007</v>
      </c>
      <c r="C1221" s="19">
        <v>71.669998000000007</v>
      </c>
      <c r="D1221" s="19">
        <v>68.889999000000003</v>
      </c>
      <c r="E1221" s="19">
        <v>69.360000999999997</v>
      </c>
      <c r="F1221" s="19">
        <v>20110300</v>
      </c>
      <c r="G1221" s="19">
        <v>68.867107000000004</v>
      </c>
      <c r="H1221" s="38">
        <f t="shared" si="59"/>
        <v>-3.2761883161555323E-2</v>
      </c>
      <c r="I1221" s="30">
        <f t="shared" si="57"/>
        <v>3.2761883161555323E-2</v>
      </c>
      <c r="S1221" s="38">
        <v>1316.329956</v>
      </c>
      <c r="T1221" s="30">
        <f t="shared" si="58"/>
        <v>-1.5941478060837427E-3</v>
      </c>
      <c r="U1221" s="38"/>
      <c r="V1221" s="38"/>
      <c r="W1221" s="38"/>
      <c r="X1221" s="38"/>
    </row>
    <row r="1222" spans="1:24">
      <c r="A1222" s="20">
        <v>42650</v>
      </c>
      <c r="B1222" s="19">
        <v>69.260002</v>
      </c>
      <c r="C1222" s="19">
        <v>69.470000999999996</v>
      </c>
      <c r="D1222" s="19">
        <v>68.169998000000007</v>
      </c>
      <c r="E1222" s="19">
        <v>68.699996999999996</v>
      </c>
      <c r="F1222" s="19">
        <v>12653800</v>
      </c>
      <c r="G1222" s="19">
        <v>68.211793999999998</v>
      </c>
      <c r="H1222" s="38">
        <f t="shared" si="59"/>
        <v>-9.5611795454249009E-3</v>
      </c>
      <c r="I1222" s="30">
        <f t="shared" si="57"/>
        <v>9.5611795454249009E-3</v>
      </c>
      <c r="S1222" s="38">
        <v>1318.4300539999999</v>
      </c>
      <c r="T1222" s="30">
        <f t="shared" si="58"/>
        <v>-5.7705083751002249E-3</v>
      </c>
      <c r="U1222" s="38"/>
      <c r="V1222" s="38"/>
      <c r="W1222" s="38"/>
      <c r="X1222" s="38"/>
    </row>
    <row r="1223" spans="1:24">
      <c r="A1223" s="20">
        <v>42653</v>
      </c>
      <c r="B1223" s="19">
        <v>68.75</v>
      </c>
      <c r="C1223" s="19">
        <v>68.959998999999996</v>
      </c>
      <c r="D1223" s="19">
        <v>67.75</v>
      </c>
      <c r="E1223" s="19">
        <v>67.980002999999996</v>
      </c>
      <c r="F1223" s="19">
        <v>8988400</v>
      </c>
      <c r="G1223" s="19">
        <v>67.496916999999996</v>
      </c>
      <c r="H1223" s="38">
        <f t="shared" si="59"/>
        <v>-1.0535559688308278E-2</v>
      </c>
      <c r="I1223" s="30">
        <f t="shared" si="57"/>
        <v>1.0535559688308278E-2</v>
      </c>
      <c r="S1223" s="38">
        <v>1326.0600589999999</v>
      </c>
      <c r="T1223" s="30">
        <f t="shared" si="58"/>
        <v>8.6416953385148598E-3</v>
      </c>
      <c r="U1223" s="38"/>
      <c r="V1223" s="38"/>
      <c r="W1223" s="38"/>
      <c r="X1223" s="38"/>
    </row>
    <row r="1224" spans="1:24">
      <c r="A1224" s="20">
        <v>42654</v>
      </c>
      <c r="B1224" s="19">
        <v>67.949996999999996</v>
      </c>
      <c r="C1224" s="19">
        <v>67.959998999999996</v>
      </c>
      <c r="D1224" s="19">
        <v>67.300003000000004</v>
      </c>
      <c r="E1224" s="19">
        <v>67.389999000000003</v>
      </c>
      <c r="F1224" s="19">
        <v>8591500</v>
      </c>
      <c r="G1224" s="19">
        <v>66.911106000000004</v>
      </c>
      <c r="H1224" s="38">
        <f t="shared" si="59"/>
        <v>-8.7169604364890647E-3</v>
      </c>
      <c r="I1224" s="30">
        <f t="shared" si="57"/>
        <v>8.7169604364890647E-3</v>
      </c>
      <c r="S1224" s="38">
        <v>1314.650024</v>
      </c>
      <c r="T1224" s="30">
        <f t="shared" si="58"/>
        <v>-1.0263441401837825E-3</v>
      </c>
      <c r="U1224" s="38"/>
      <c r="V1224" s="38"/>
      <c r="W1224" s="38"/>
      <c r="X1224" s="38"/>
    </row>
    <row r="1225" spans="1:24">
      <c r="A1225" s="20">
        <v>42655</v>
      </c>
      <c r="B1225" s="19">
        <v>67.739998</v>
      </c>
      <c r="C1225" s="19">
        <v>67.910004000000001</v>
      </c>
      <c r="D1225" s="19">
        <v>67.370002999999997</v>
      </c>
      <c r="E1225" s="19">
        <v>67.459998999999996</v>
      </c>
      <c r="F1225" s="19">
        <v>8940700</v>
      </c>
      <c r="G1225" s="19">
        <v>66.980608000000004</v>
      </c>
      <c r="H1225" s="38">
        <f t="shared" si="59"/>
        <v>1.0381823365494549E-3</v>
      </c>
      <c r="I1225" s="30">
        <f t="shared" si="57"/>
        <v>-1.0381823365494549E-3</v>
      </c>
      <c r="S1225" s="38">
        <v>1316</v>
      </c>
      <c r="T1225" s="30">
        <f t="shared" si="58"/>
        <v>4.7123183295080719E-4</v>
      </c>
      <c r="U1225" s="38"/>
      <c r="V1225" s="38"/>
      <c r="W1225" s="38"/>
      <c r="X1225" s="38"/>
    </row>
    <row r="1226" spans="1:24">
      <c r="A1226" s="20">
        <v>42656</v>
      </c>
      <c r="B1226" s="19">
        <v>67.190002000000007</v>
      </c>
      <c r="C1226" s="19">
        <v>68.540001000000004</v>
      </c>
      <c r="D1226" s="19">
        <v>67.069999999999993</v>
      </c>
      <c r="E1226" s="19">
        <v>68.230002999999996</v>
      </c>
      <c r="F1226" s="19">
        <v>9193800</v>
      </c>
      <c r="G1226" s="19">
        <v>67.745140000000006</v>
      </c>
      <c r="H1226" s="38">
        <f t="shared" si="59"/>
        <v>1.1349578208059723E-2</v>
      </c>
      <c r="I1226" s="30">
        <f t="shared" si="57"/>
        <v>-1.1349578208059723E-2</v>
      </c>
      <c r="S1226" s="38">
        <v>1315.380005</v>
      </c>
      <c r="T1226" s="30">
        <f t="shared" si="58"/>
        <v>6.6923588237600517E-4</v>
      </c>
      <c r="U1226" s="38"/>
      <c r="V1226" s="38"/>
      <c r="W1226" s="38"/>
      <c r="X1226" s="38"/>
    </row>
    <row r="1227" spans="1:24">
      <c r="A1227" s="20">
        <v>42657</v>
      </c>
      <c r="B1227" s="19">
        <v>68.419998000000007</v>
      </c>
      <c r="C1227" s="19">
        <v>68.809997999999993</v>
      </c>
      <c r="D1227" s="19">
        <v>68.209998999999996</v>
      </c>
      <c r="E1227" s="19">
        <v>68.449996999999996</v>
      </c>
      <c r="F1227" s="19">
        <v>6416000</v>
      </c>
      <c r="G1227" s="19">
        <v>67.963570000000004</v>
      </c>
      <c r="H1227" s="38">
        <f t="shared" si="59"/>
        <v>3.2191034551236125E-3</v>
      </c>
      <c r="I1227" s="30">
        <f t="shared" si="57"/>
        <v>-3.2191034551236125E-3</v>
      </c>
      <c r="S1227" s="38">
        <v>1314.5</v>
      </c>
      <c r="T1227" s="30">
        <f t="shared" si="58"/>
        <v>4.9265017650254083E-3</v>
      </c>
      <c r="U1227" s="38"/>
      <c r="V1227" s="38"/>
      <c r="W1227" s="38"/>
      <c r="X1227" s="38"/>
    </row>
    <row r="1228" spans="1:24">
      <c r="A1228" s="20">
        <v>42660</v>
      </c>
      <c r="B1228" s="19">
        <v>68.650002000000001</v>
      </c>
      <c r="C1228" s="19">
        <v>68.650002000000001</v>
      </c>
      <c r="D1228" s="19">
        <v>67.800003000000004</v>
      </c>
      <c r="E1228" s="19">
        <v>68.220000999999996</v>
      </c>
      <c r="F1228" s="19">
        <v>7493400</v>
      </c>
      <c r="G1228" s="19">
        <v>67.735208999999998</v>
      </c>
      <c r="H1228" s="38">
        <f t="shared" si="59"/>
        <v>-3.3657077426251106E-3</v>
      </c>
      <c r="I1228" s="30">
        <f t="shared" si="57"/>
        <v>3.3657077426251106E-3</v>
      </c>
      <c r="S1228" s="38">
        <v>1308.040039</v>
      </c>
      <c r="T1228" s="30">
        <f t="shared" si="58"/>
        <v>1.1046689040167881E-2</v>
      </c>
      <c r="U1228" s="38"/>
      <c r="V1228" s="38"/>
      <c r="W1228" s="38"/>
      <c r="X1228" s="38"/>
    </row>
    <row r="1229" spans="1:24">
      <c r="A1229" s="20">
        <v>42661</v>
      </c>
      <c r="B1229" s="19">
        <v>68.569999999999993</v>
      </c>
      <c r="C1229" s="19">
        <v>68.980002999999996</v>
      </c>
      <c r="D1229" s="19">
        <v>68.230002999999996</v>
      </c>
      <c r="E1229" s="19">
        <v>68.870002999999997</v>
      </c>
      <c r="F1229" s="19">
        <v>7857700</v>
      </c>
      <c r="G1229" s="19">
        <v>68.380591999999993</v>
      </c>
      <c r="H1229" s="38">
        <f t="shared" si="59"/>
        <v>9.4829230939361374E-3</v>
      </c>
      <c r="I1229" s="30">
        <f t="shared" si="57"/>
        <v>-9.4829230939361374E-3</v>
      </c>
      <c r="S1229" s="38">
        <v>1293.670044</v>
      </c>
      <c r="T1229" s="30">
        <f t="shared" si="58"/>
        <v>3.5466576710562565E-3</v>
      </c>
      <c r="U1229" s="38"/>
      <c r="V1229" s="38"/>
      <c r="W1229" s="38"/>
      <c r="X1229" s="38"/>
    </row>
    <row r="1230" spans="1:24">
      <c r="A1230" s="20">
        <v>42662</v>
      </c>
      <c r="B1230" s="19">
        <v>69.220000999999996</v>
      </c>
      <c r="C1230" s="19">
        <v>69.339995999999999</v>
      </c>
      <c r="D1230" s="19">
        <v>68.690002000000007</v>
      </c>
      <c r="E1230" s="19">
        <v>68.889999000000003</v>
      </c>
      <c r="F1230" s="19">
        <v>7123300</v>
      </c>
      <c r="G1230" s="19">
        <v>68.400446000000002</v>
      </c>
      <c r="H1230" s="38">
        <f t="shared" si="59"/>
        <v>2.9030339921020591E-4</v>
      </c>
      <c r="I1230" s="30">
        <f t="shared" si="57"/>
        <v>-2.9030339921020591E-4</v>
      </c>
      <c r="S1230" s="38">
        <v>1289.089966</v>
      </c>
      <c r="T1230" s="30">
        <f t="shared" si="58"/>
        <v>-4.9602043084784322E-3</v>
      </c>
      <c r="U1230" s="38"/>
      <c r="V1230" s="38"/>
      <c r="W1230" s="38"/>
      <c r="X1230" s="38"/>
    </row>
    <row r="1231" spans="1:24">
      <c r="A1231" s="20">
        <v>42663</v>
      </c>
      <c r="B1231" s="19">
        <v>68.980002999999996</v>
      </c>
      <c r="C1231" s="19">
        <v>69.080001999999993</v>
      </c>
      <c r="D1231" s="19">
        <v>68.569999999999993</v>
      </c>
      <c r="E1231" s="19">
        <v>68.730002999999996</v>
      </c>
      <c r="F1231" s="19">
        <v>6294000</v>
      </c>
      <c r="G1231" s="19">
        <v>68.241586999999996</v>
      </c>
      <c r="H1231" s="38">
        <f t="shared" si="59"/>
        <v>-2.3251860073314873E-3</v>
      </c>
      <c r="I1231" s="30">
        <f t="shared" si="57"/>
        <v>2.3251860073314873E-3</v>
      </c>
      <c r="S1231" s="38">
        <v>1295.5</v>
      </c>
      <c r="T1231" s="30">
        <f t="shared" si="58"/>
        <v>2.3338831012438607E-3</v>
      </c>
      <c r="U1231" s="38"/>
      <c r="V1231" s="38"/>
      <c r="W1231" s="38"/>
      <c r="X1231" s="38"/>
    </row>
    <row r="1232" spans="1:24">
      <c r="A1232" s="20">
        <v>42664</v>
      </c>
      <c r="B1232" s="19">
        <v>68.339995999999999</v>
      </c>
      <c r="C1232" s="19">
        <v>68.629997000000003</v>
      </c>
      <c r="D1232" s="19">
        <v>67.989998</v>
      </c>
      <c r="E1232" s="19">
        <v>68.339995999999999</v>
      </c>
      <c r="F1232" s="19">
        <v>7844600</v>
      </c>
      <c r="G1232" s="19">
        <v>67.854352000000006</v>
      </c>
      <c r="H1232" s="38">
        <f t="shared" si="59"/>
        <v>-5.6906333552727744E-3</v>
      </c>
      <c r="I1232" s="30">
        <f t="shared" si="57"/>
        <v>5.6906333552727744E-3</v>
      </c>
      <c r="S1232" s="38">
        <v>1292.4799800000001</v>
      </c>
      <c r="T1232" s="30">
        <f t="shared" si="58"/>
        <v>3.09549024282574E-4</v>
      </c>
      <c r="U1232" s="38"/>
      <c r="V1232" s="38"/>
      <c r="W1232" s="38"/>
      <c r="X1232" s="38"/>
    </row>
    <row r="1233" spans="1:24">
      <c r="A1233" s="20">
        <v>42667</v>
      </c>
      <c r="B1233" s="19">
        <v>68.620002999999997</v>
      </c>
      <c r="C1233" s="19">
        <v>69.370002999999997</v>
      </c>
      <c r="D1233" s="19">
        <v>68.389999000000003</v>
      </c>
      <c r="E1233" s="19">
        <v>69.190002000000007</v>
      </c>
      <c r="F1233" s="19">
        <v>7163600</v>
      </c>
      <c r="G1233" s="19">
        <v>68.698317000000003</v>
      </c>
      <c r="H1233" s="38">
        <f t="shared" si="59"/>
        <v>1.2361175399154855E-2</v>
      </c>
      <c r="I1233" s="30">
        <f t="shared" si="57"/>
        <v>-1.2361175399154855E-2</v>
      </c>
      <c r="S1233" s="38">
        <v>1292.079956</v>
      </c>
      <c r="T1233" s="30">
        <f t="shared" si="58"/>
        <v>8.8465237049391698E-3</v>
      </c>
      <c r="U1233" s="38"/>
      <c r="V1233" s="38"/>
      <c r="W1233" s="38"/>
      <c r="X1233" s="38"/>
    </row>
    <row r="1234" spans="1:24">
      <c r="A1234" s="20">
        <v>42668</v>
      </c>
      <c r="B1234" s="19">
        <v>69.010002</v>
      </c>
      <c r="C1234" s="19">
        <v>69.870002999999997</v>
      </c>
      <c r="D1234" s="19">
        <v>69</v>
      </c>
      <c r="E1234" s="19">
        <v>69.360000999999997</v>
      </c>
      <c r="F1234" s="19">
        <v>7629700</v>
      </c>
      <c r="G1234" s="19">
        <v>68.867107000000004</v>
      </c>
      <c r="H1234" s="38">
        <f t="shared" si="59"/>
        <v>2.4539608834174085E-3</v>
      </c>
      <c r="I1234" s="30">
        <f t="shared" si="57"/>
        <v>-2.4539608834174085E-3</v>
      </c>
      <c r="S1234" s="38">
        <v>1280.6999510000001</v>
      </c>
      <c r="T1234" s="30">
        <f t="shared" si="58"/>
        <v>2.2590439104781031E-3</v>
      </c>
      <c r="U1234" s="38"/>
      <c r="V1234" s="38"/>
      <c r="W1234" s="38"/>
      <c r="X1234" s="38"/>
    </row>
    <row r="1235" spans="1:24">
      <c r="A1235" s="20">
        <v>42669</v>
      </c>
      <c r="B1235" s="19">
        <v>69.300003000000004</v>
      </c>
      <c r="C1235" s="19">
        <v>69.809997999999993</v>
      </c>
      <c r="D1235" s="19">
        <v>69.139999000000003</v>
      </c>
      <c r="E1235" s="19">
        <v>69.589995999999999</v>
      </c>
      <c r="F1235" s="19">
        <v>5050500</v>
      </c>
      <c r="G1235" s="19">
        <v>69.095468999999994</v>
      </c>
      <c r="H1235" s="38">
        <f t="shared" si="59"/>
        <v>3.3104949933484822E-3</v>
      </c>
      <c r="I1235" s="30">
        <f t="shared" si="57"/>
        <v>-3.3104949933484822E-3</v>
      </c>
      <c r="S1235" s="38">
        <v>1277.8100589999999</v>
      </c>
      <c r="T1235" s="30">
        <f t="shared" si="58"/>
        <v>-2.5401850017326196E-3</v>
      </c>
      <c r="U1235" s="38"/>
      <c r="V1235" s="38"/>
      <c r="W1235" s="38"/>
      <c r="X1235" s="38"/>
    </row>
    <row r="1236" spans="1:24">
      <c r="A1236" s="20">
        <v>42670</v>
      </c>
      <c r="B1236" s="19">
        <v>69.599997999999999</v>
      </c>
      <c r="C1236" s="19">
        <v>70</v>
      </c>
      <c r="D1236" s="19">
        <v>69.389999000000003</v>
      </c>
      <c r="E1236" s="19">
        <v>69.830001999999993</v>
      </c>
      <c r="F1236" s="19">
        <v>7131600</v>
      </c>
      <c r="G1236" s="19">
        <v>69.333769000000004</v>
      </c>
      <c r="H1236" s="38">
        <f t="shared" si="59"/>
        <v>3.4429176789130865E-3</v>
      </c>
      <c r="I1236" s="30">
        <f t="shared" si="57"/>
        <v>-3.4429176789130865E-3</v>
      </c>
      <c r="S1236" s="38">
        <v>1281.0600589999999</v>
      </c>
      <c r="T1236" s="30">
        <f t="shared" si="58"/>
        <v>2.9393928520528899E-3</v>
      </c>
      <c r="U1236" s="38"/>
      <c r="V1236" s="38"/>
      <c r="W1236" s="38"/>
      <c r="X1236" s="38"/>
    </row>
    <row r="1237" spans="1:24">
      <c r="A1237" s="20">
        <v>42671</v>
      </c>
      <c r="B1237" s="19">
        <v>69.800003000000004</v>
      </c>
      <c r="C1237" s="19">
        <v>70.209998999999996</v>
      </c>
      <c r="D1237" s="19">
        <v>69.730002999999996</v>
      </c>
      <c r="E1237" s="19">
        <v>69.989998</v>
      </c>
      <c r="F1237" s="19">
        <v>6952900</v>
      </c>
      <c r="G1237" s="19">
        <v>69.492627999999996</v>
      </c>
      <c r="H1237" s="38">
        <f t="shared" si="59"/>
        <v>2.288600334961575E-3</v>
      </c>
      <c r="I1237" s="30">
        <f t="shared" si="57"/>
        <v>-2.288600334961575E-3</v>
      </c>
      <c r="S1237" s="38">
        <v>1277.3000489999999</v>
      </c>
      <c r="T1237" s="30">
        <f t="shared" si="58"/>
        <v>1.879061608850855E-4</v>
      </c>
      <c r="U1237" s="38"/>
      <c r="V1237" s="38"/>
      <c r="W1237" s="38"/>
      <c r="X1237" s="38"/>
    </row>
    <row r="1238" spans="1:24">
      <c r="A1238" s="20">
        <v>42674</v>
      </c>
      <c r="B1238" s="19">
        <v>70.059997999999993</v>
      </c>
      <c r="C1238" s="19">
        <v>70.169998000000007</v>
      </c>
      <c r="D1238" s="19">
        <v>69.849997999999999</v>
      </c>
      <c r="E1238" s="19">
        <v>70.019997000000004</v>
      </c>
      <c r="F1238" s="19">
        <v>6389000</v>
      </c>
      <c r="G1238" s="19">
        <v>69.522413</v>
      </c>
      <c r="H1238" s="38">
        <f t="shared" si="59"/>
        <v>4.285147886376206E-4</v>
      </c>
      <c r="I1238" s="30">
        <f t="shared" si="57"/>
        <v>-4.285147886376206E-4</v>
      </c>
      <c r="S1238" s="38">
        <v>1277.0600589999999</v>
      </c>
      <c r="T1238" s="30">
        <f t="shared" si="58"/>
        <v>1.5355483659043021E-2</v>
      </c>
      <c r="U1238" s="38"/>
      <c r="V1238" s="38"/>
      <c r="W1238" s="38"/>
      <c r="X1238" s="38"/>
    </row>
    <row r="1239" spans="1:24">
      <c r="A1239" s="20">
        <v>42675</v>
      </c>
      <c r="B1239" s="19">
        <v>69.980002999999996</v>
      </c>
      <c r="C1239" s="19">
        <v>70.059997999999993</v>
      </c>
      <c r="D1239" s="19">
        <v>69.139999000000003</v>
      </c>
      <c r="E1239" s="19">
        <v>69.300003000000004</v>
      </c>
      <c r="F1239" s="19">
        <v>8838600</v>
      </c>
      <c r="G1239" s="19">
        <v>68.807535999999999</v>
      </c>
      <c r="H1239" s="38">
        <f t="shared" si="59"/>
        <v>-1.0335915966400051E-2</v>
      </c>
      <c r="I1239" s="30">
        <f t="shared" si="57"/>
        <v>1.0335915966400051E-2</v>
      </c>
      <c r="S1239" s="38">
        <v>1257.599976</v>
      </c>
      <c r="T1239" s="30">
        <f t="shared" si="58"/>
        <v>-4.3005707819506796E-3</v>
      </c>
      <c r="U1239" s="38"/>
      <c r="V1239" s="38"/>
      <c r="W1239" s="38"/>
      <c r="X1239" s="38"/>
    </row>
    <row r="1240" spans="1:24">
      <c r="A1240" s="20">
        <v>42676</v>
      </c>
      <c r="B1240" s="19">
        <v>69.199996999999996</v>
      </c>
      <c r="C1240" s="19">
        <v>69.970000999999996</v>
      </c>
      <c r="D1240" s="19">
        <v>69.199996999999996</v>
      </c>
      <c r="E1240" s="19">
        <v>69.449996999999996</v>
      </c>
      <c r="F1240" s="19">
        <v>7645300</v>
      </c>
      <c r="G1240" s="19">
        <v>68.956463999999997</v>
      </c>
      <c r="H1240" s="38">
        <f t="shared" si="59"/>
        <v>2.1620751141736118E-3</v>
      </c>
      <c r="I1240" s="30">
        <f t="shared" si="57"/>
        <v>-2.1620751141736118E-3</v>
      </c>
      <c r="S1240" s="38">
        <v>1263.0200199999999</v>
      </c>
      <c r="T1240" s="30">
        <f t="shared" si="58"/>
        <v>1.0650172553083813E-2</v>
      </c>
      <c r="U1240" s="38"/>
      <c r="V1240" s="38"/>
      <c r="W1240" s="38"/>
      <c r="X1240" s="38"/>
    </row>
    <row r="1241" spans="1:24">
      <c r="A1241" s="20">
        <v>42677</v>
      </c>
      <c r="B1241" s="19">
        <v>69.629997000000003</v>
      </c>
      <c r="C1241" s="19">
        <v>70.080001999999993</v>
      </c>
      <c r="D1241" s="19">
        <v>69.349997999999999</v>
      </c>
      <c r="E1241" s="19">
        <v>69.629997000000003</v>
      </c>
      <c r="F1241" s="19">
        <v>6803900</v>
      </c>
      <c r="G1241" s="19">
        <v>69.135185000000007</v>
      </c>
      <c r="H1241" s="38">
        <f t="shared" si="59"/>
        <v>2.5884418222329297E-3</v>
      </c>
      <c r="I1241" s="30">
        <f t="shared" si="57"/>
        <v>-2.5884418222329297E-3</v>
      </c>
      <c r="S1241" s="38">
        <v>1249.6400149999999</v>
      </c>
      <c r="T1241" s="30">
        <f t="shared" si="58"/>
        <v>-1.2556506203601632E-2</v>
      </c>
      <c r="U1241" s="38"/>
      <c r="V1241" s="38"/>
      <c r="W1241" s="38"/>
      <c r="X1241" s="38"/>
    </row>
    <row r="1242" spans="1:24">
      <c r="A1242" s="20">
        <v>42678</v>
      </c>
      <c r="B1242" s="19">
        <v>69.709998999999996</v>
      </c>
      <c r="C1242" s="19">
        <v>69.940002000000007</v>
      </c>
      <c r="D1242" s="19">
        <v>69.129997000000003</v>
      </c>
      <c r="E1242" s="19">
        <v>69.160004000000001</v>
      </c>
      <c r="F1242" s="19">
        <v>7262100</v>
      </c>
      <c r="G1242" s="19">
        <v>68.668531999999999</v>
      </c>
      <c r="H1242" s="38">
        <f t="shared" si="59"/>
        <v>-6.772745959866263E-3</v>
      </c>
      <c r="I1242" s="30">
        <f t="shared" si="57"/>
        <v>6.772745959866263E-3</v>
      </c>
      <c r="S1242" s="38">
        <v>1265.4300539999999</v>
      </c>
      <c r="T1242" s="30">
        <f t="shared" si="58"/>
        <v>7.9105090689492505E-5</v>
      </c>
      <c r="U1242" s="38"/>
      <c r="V1242" s="38"/>
      <c r="W1242" s="38"/>
      <c r="X1242" s="38"/>
    </row>
    <row r="1243" spans="1:24">
      <c r="A1243" s="20">
        <v>42681</v>
      </c>
      <c r="B1243" s="19">
        <v>69.620002999999997</v>
      </c>
      <c r="C1243" s="19">
        <v>69.839995999999999</v>
      </c>
      <c r="D1243" s="19">
        <v>69.160004000000001</v>
      </c>
      <c r="E1243" s="19">
        <v>69.779999000000004</v>
      </c>
      <c r="F1243" s="19">
        <v>9755400</v>
      </c>
      <c r="G1243" s="19">
        <v>69.284120999999999</v>
      </c>
      <c r="H1243" s="38">
        <f t="shared" si="59"/>
        <v>8.9247009404201123E-3</v>
      </c>
      <c r="I1243" s="30">
        <f t="shared" si="57"/>
        <v>-8.9247009404201123E-3</v>
      </c>
      <c r="S1243" s="38">
        <v>1265.329956</v>
      </c>
      <c r="T1243" s="30">
        <f t="shared" si="58"/>
        <v>8.9944807398855652E-3</v>
      </c>
      <c r="U1243" s="38"/>
      <c r="V1243" s="38"/>
      <c r="W1243" s="38"/>
      <c r="X1243" s="38"/>
    </row>
    <row r="1244" spans="1:24">
      <c r="A1244" s="20">
        <v>42682</v>
      </c>
      <c r="B1244" s="19">
        <v>69.709998999999996</v>
      </c>
      <c r="C1244" s="19">
        <v>70.040001000000004</v>
      </c>
      <c r="D1244" s="19">
        <v>69.470000999999996</v>
      </c>
      <c r="E1244" s="19">
        <v>69.790001000000004</v>
      </c>
      <c r="F1244" s="19">
        <v>7621300</v>
      </c>
      <c r="G1244" s="19">
        <v>69.294051999999994</v>
      </c>
      <c r="H1244" s="38">
        <f t="shared" si="59"/>
        <v>1.4332704497397147E-4</v>
      </c>
      <c r="I1244" s="30">
        <f t="shared" si="57"/>
        <v>-1.4332704497397147E-4</v>
      </c>
      <c r="S1244" s="38">
        <v>1254</v>
      </c>
      <c r="T1244" s="30">
        <f t="shared" si="58"/>
        <v>8.231576931130663E-3</v>
      </c>
      <c r="U1244" s="38"/>
      <c r="V1244" s="38"/>
      <c r="W1244" s="38"/>
      <c r="X1244" s="38"/>
    </row>
    <row r="1245" spans="1:24">
      <c r="A1245" s="20">
        <v>42683</v>
      </c>
      <c r="B1245" s="19">
        <v>69.300003000000004</v>
      </c>
      <c r="C1245" s="19">
        <v>71.5</v>
      </c>
      <c r="D1245" s="19">
        <v>69.290001000000004</v>
      </c>
      <c r="E1245" s="19">
        <v>71.099997999999999</v>
      </c>
      <c r="F1245" s="19">
        <v>16779500</v>
      </c>
      <c r="G1245" s="19">
        <v>70.594740000000002</v>
      </c>
      <c r="H1245" s="38">
        <f t="shared" si="59"/>
        <v>1.8596564687879198E-2</v>
      </c>
      <c r="I1245" s="30">
        <f t="shared" si="57"/>
        <v>-1.8596564687879198E-2</v>
      </c>
      <c r="S1245" s="38">
        <v>1243.719971</v>
      </c>
      <c r="T1245" s="30">
        <f t="shared" si="58"/>
        <v>1.9476082650899259E-3</v>
      </c>
      <c r="U1245" s="38"/>
      <c r="V1245" s="38"/>
      <c r="W1245" s="38"/>
      <c r="X1245" s="38"/>
    </row>
    <row r="1246" spans="1:24">
      <c r="A1246" s="20">
        <v>42684</v>
      </c>
      <c r="B1246" s="19">
        <v>71.25</v>
      </c>
      <c r="C1246" s="19">
        <v>72.089995999999999</v>
      </c>
      <c r="D1246" s="19">
        <v>71</v>
      </c>
      <c r="E1246" s="19">
        <v>71.389999000000003</v>
      </c>
      <c r="F1246" s="19">
        <v>14321300</v>
      </c>
      <c r="G1246" s="19">
        <v>70.882679999999993</v>
      </c>
      <c r="H1246" s="38">
        <f t="shared" si="59"/>
        <v>4.0704784914527637E-3</v>
      </c>
      <c r="I1246" s="30">
        <f t="shared" si="57"/>
        <v>-4.0704784914527637E-3</v>
      </c>
      <c r="S1246" s="38">
        <v>1241.3000489999999</v>
      </c>
      <c r="T1246" s="30">
        <f t="shared" si="58"/>
        <v>2.9389295725887121E-2</v>
      </c>
      <c r="U1246" s="38"/>
      <c r="V1246" s="38"/>
      <c r="W1246" s="38"/>
      <c r="X1246" s="38"/>
    </row>
    <row r="1247" spans="1:24">
      <c r="A1247" s="20">
        <v>42685</v>
      </c>
      <c r="B1247" s="19">
        <v>71.110000999999997</v>
      </c>
      <c r="C1247" s="19">
        <v>71.279999000000004</v>
      </c>
      <c r="D1247" s="19">
        <v>70.599997999999999</v>
      </c>
      <c r="E1247" s="19">
        <v>71.230002999999996</v>
      </c>
      <c r="F1247" s="19">
        <v>8223900</v>
      </c>
      <c r="G1247" s="19">
        <v>70.723821000000001</v>
      </c>
      <c r="H1247" s="38">
        <f t="shared" si="59"/>
        <v>-2.2436691185811312E-3</v>
      </c>
      <c r="I1247" s="30">
        <f t="shared" si="57"/>
        <v>2.2436691185811312E-3</v>
      </c>
      <c r="S1247" s="38">
        <v>1205.349976</v>
      </c>
      <c r="T1247" s="30">
        <f t="shared" si="58"/>
        <v>-1.18021979677113E-2</v>
      </c>
      <c r="U1247" s="38"/>
      <c r="V1247" s="38"/>
      <c r="W1247" s="38"/>
      <c r="X1247" s="38"/>
    </row>
    <row r="1248" spans="1:24">
      <c r="A1248" s="20">
        <v>42688</v>
      </c>
      <c r="B1248" s="19">
        <v>71.160004000000001</v>
      </c>
      <c r="C1248" s="19">
        <v>71.309997999999993</v>
      </c>
      <c r="D1248" s="19">
        <v>70.190002000000007</v>
      </c>
      <c r="E1248" s="19">
        <v>70.489998</v>
      </c>
      <c r="F1248" s="19">
        <v>12917500</v>
      </c>
      <c r="G1248" s="19">
        <v>69.989074000000002</v>
      </c>
      <c r="H1248" s="38">
        <f t="shared" si="59"/>
        <v>-1.044330269476643E-2</v>
      </c>
      <c r="I1248" s="30">
        <f t="shared" si="57"/>
        <v>1.044330269476643E-2</v>
      </c>
      <c r="S1248" s="38">
        <v>1219.660034</v>
      </c>
      <c r="T1248" s="30">
        <f t="shared" si="58"/>
        <v>3.2109889545745012E-3</v>
      </c>
      <c r="U1248" s="38"/>
      <c r="V1248" s="38"/>
      <c r="W1248" s="38"/>
      <c r="X1248" s="38"/>
    </row>
    <row r="1249" spans="1:24">
      <c r="A1249" s="20">
        <v>42689</v>
      </c>
      <c r="B1249" s="19">
        <v>70.790001000000004</v>
      </c>
      <c r="C1249" s="19">
        <v>71.419998000000007</v>
      </c>
      <c r="D1249" s="19">
        <v>70.349997999999999</v>
      </c>
      <c r="E1249" s="19">
        <v>71.419998000000007</v>
      </c>
      <c r="F1249" s="19">
        <v>9725100</v>
      </c>
      <c r="G1249" s="19">
        <v>70.912465999999995</v>
      </c>
      <c r="H1249" s="38">
        <f t="shared" si="59"/>
        <v>1.3107099036011809E-2</v>
      </c>
      <c r="I1249" s="30">
        <f t="shared" si="57"/>
        <v>-1.3107099036011809E-2</v>
      </c>
      <c r="S1249" s="38">
        <v>1215.75</v>
      </c>
      <c r="T1249" s="30">
        <f t="shared" si="58"/>
        <v>3.2378530966175574E-3</v>
      </c>
      <c r="U1249" s="38"/>
      <c r="V1249" s="38"/>
      <c r="W1249" s="38"/>
      <c r="X1249" s="38"/>
    </row>
    <row r="1250" spans="1:24">
      <c r="A1250" s="20">
        <v>42690</v>
      </c>
      <c r="B1250" s="19">
        <v>71.75</v>
      </c>
      <c r="C1250" s="19">
        <v>72.059997999999993</v>
      </c>
      <c r="D1250" s="19">
        <v>71.330001999999993</v>
      </c>
      <c r="E1250" s="19">
        <v>71.389999000000003</v>
      </c>
      <c r="F1250" s="19">
        <v>11192400</v>
      </c>
      <c r="G1250" s="19">
        <v>70.882679999999993</v>
      </c>
      <c r="H1250" s="38">
        <f t="shared" si="59"/>
        <v>-4.2012722266418035E-4</v>
      </c>
      <c r="I1250" s="30">
        <f t="shared" si="57"/>
        <v>4.2012722266418035E-4</v>
      </c>
      <c r="S1250" s="38">
        <v>1211.8199460000001</v>
      </c>
      <c r="T1250" s="30">
        <f t="shared" si="58"/>
        <v>-1.1413251353248253E-2</v>
      </c>
      <c r="U1250" s="38"/>
      <c r="V1250" s="38"/>
      <c r="W1250" s="38"/>
      <c r="X1250" s="38"/>
    </row>
    <row r="1251" spans="1:24">
      <c r="A1251" s="20">
        <v>42691</v>
      </c>
      <c r="B1251" s="19">
        <v>69.080001999999993</v>
      </c>
      <c r="C1251" s="19">
        <v>69.519997000000004</v>
      </c>
      <c r="D1251" s="19">
        <v>68.120002999999997</v>
      </c>
      <c r="E1251" s="19">
        <v>69.190002000000007</v>
      </c>
      <c r="F1251" s="19">
        <v>23440300</v>
      </c>
      <c r="G1251" s="19">
        <v>68.698317000000003</v>
      </c>
      <c r="H1251" s="38">
        <f t="shared" si="59"/>
        <v>-3.1301414854144664E-2</v>
      </c>
      <c r="I1251" s="30">
        <f t="shared" si="57"/>
        <v>3.1301414854144664E-2</v>
      </c>
      <c r="S1251" s="38">
        <v>1225.7299800000001</v>
      </c>
      <c r="T1251" s="30">
        <f t="shared" si="58"/>
        <v>-8.7239536428291541E-3</v>
      </c>
      <c r="U1251" s="38"/>
      <c r="V1251" s="38"/>
      <c r="W1251" s="38"/>
      <c r="X1251" s="38"/>
    </row>
    <row r="1252" spans="1:24">
      <c r="A1252" s="20">
        <v>42692</v>
      </c>
      <c r="B1252" s="19">
        <v>68.930000000000007</v>
      </c>
      <c r="C1252" s="19">
        <v>69.400002000000001</v>
      </c>
      <c r="D1252" s="19">
        <v>68.440002000000007</v>
      </c>
      <c r="E1252" s="19">
        <v>68.540001000000004</v>
      </c>
      <c r="F1252" s="19">
        <v>11135300</v>
      </c>
      <c r="G1252" s="19">
        <v>68.052935000000005</v>
      </c>
      <c r="H1252" s="38">
        <f t="shared" si="59"/>
        <v>-9.4388428927994605E-3</v>
      </c>
      <c r="I1252" s="30">
        <f t="shared" si="57"/>
        <v>9.4388428927994605E-3</v>
      </c>
      <c r="S1252" s="38">
        <v>1236.469971</v>
      </c>
      <c r="T1252" s="30">
        <f t="shared" si="58"/>
        <v>-1.5026386341024017E-2</v>
      </c>
      <c r="U1252" s="38"/>
      <c r="V1252" s="38"/>
      <c r="W1252" s="38"/>
      <c r="X1252" s="38"/>
    </row>
    <row r="1253" spans="1:24">
      <c r="A1253" s="20">
        <v>42695</v>
      </c>
      <c r="B1253" s="19">
        <v>68.540001000000004</v>
      </c>
      <c r="C1253" s="19">
        <v>69.400002000000001</v>
      </c>
      <c r="D1253" s="19">
        <v>68.419998000000007</v>
      </c>
      <c r="E1253" s="19">
        <v>69.370002999999997</v>
      </c>
      <c r="F1253" s="19">
        <v>8356000</v>
      </c>
      <c r="G1253" s="19">
        <v>68.877037999999999</v>
      </c>
      <c r="H1253" s="38">
        <f t="shared" si="59"/>
        <v>1.2036998653134625E-2</v>
      </c>
      <c r="I1253" s="30">
        <f t="shared" si="57"/>
        <v>-1.2036998653134625E-2</v>
      </c>
      <c r="S1253" s="38">
        <v>1255.1899410000001</v>
      </c>
      <c r="T1253" s="30">
        <f t="shared" si="58"/>
        <v>1.6742412247979434E-2</v>
      </c>
      <c r="U1253" s="38"/>
      <c r="V1253" s="38"/>
      <c r="W1253" s="38"/>
      <c r="X1253" s="38"/>
    </row>
    <row r="1254" spans="1:24">
      <c r="A1254" s="20">
        <v>42696</v>
      </c>
      <c r="B1254" s="19">
        <v>69.730002999999996</v>
      </c>
      <c r="C1254" s="19">
        <v>70.419998000000007</v>
      </c>
      <c r="D1254" s="19">
        <v>69.730002999999996</v>
      </c>
      <c r="E1254" s="19">
        <v>70.120002999999997</v>
      </c>
      <c r="F1254" s="19">
        <v>10984000</v>
      </c>
      <c r="G1254" s="19">
        <v>69.621708999999996</v>
      </c>
      <c r="H1254" s="38">
        <f t="shared" si="59"/>
        <v>1.0753572753847385E-2</v>
      </c>
      <c r="I1254" s="30">
        <f t="shared" si="57"/>
        <v>-1.0753572753847385E-2</v>
      </c>
      <c r="S1254" s="38">
        <v>1234.349976</v>
      </c>
      <c r="T1254" s="30">
        <f t="shared" si="58"/>
        <v>-2.1368498801342891E-2</v>
      </c>
      <c r="U1254" s="38"/>
      <c r="V1254" s="38"/>
      <c r="W1254" s="38"/>
      <c r="X1254" s="38"/>
    </row>
    <row r="1255" spans="1:24">
      <c r="A1255" s="20">
        <v>42697</v>
      </c>
      <c r="B1255" s="19">
        <v>70.220000999999996</v>
      </c>
      <c r="C1255" s="19">
        <v>70.889999000000003</v>
      </c>
      <c r="D1255" s="19">
        <v>70.180000000000007</v>
      </c>
      <c r="E1255" s="19">
        <v>70.830001999999993</v>
      </c>
      <c r="F1255" s="19">
        <v>7398900</v>
      </c>
      <c r="G1255" s="19">
        <v>70.326661999999999</v>
      </c>
      <c r="H1255" s="38">
        <f t="shared" si="59"/>
        <v>1.0074557602734048E-2</v>
      </c>
      <c r="I1255" s="30">
        <f t="shared" si="57"/>
        <v>-1.0074557602734048E-2</v>
      </c>
      <c r="S1255" s="38">
        <v>1261.01001</v>
      </c>
      <c r="T1255" s="30">
        <f t="shared" si="58"/>
        <v>2.0163207326190672E-3</v>
      </c>
      <c r="U1255" s="38"/>
      <c r="V1255" s="38"/>
      <c r="W1255" s="38"/>
      <c r="X1255" s="38"/>
    </row>
    <row r="1256" spans="1:24">
      <c r="A1256" s="20">
        <v>42699</v>
      </c>
      <c r="B1256" s="19">
        <v>71.110000999999997</v>
      </c>
      <c r="C1256" s="19">
        <v>71.650002000000001</v>
      </c>
      <c r="D1256" s="19">
        <v>70.980002999999996</v>
      </c>
      <c r="E1256" s="19">
        <v>71.230002999999996</v>
      </c>
      <c r="F1256" s="19">
        <v>4234400</v>
      </c>
      <c r="G1256" s="19">
        <v>70.723821000000001</v>
      </c>
      <c r="H1256" s="38">
        <f t="shared" si="59"/>
        <v>5.631459618646752E-3</v>
      </c>
      <c r="I1256" s="30">
        <f t="shared" si="57"/>
        <v>-5.631459618646752E-3</v>
      </c>
      <c r="S1256" s="38">
        <v>1258.469971</v>
      </c>
      <c r="T1256" s="30">
        <f t="shared" si="58"/>
        <v>1.1051381859313693E-3</v>
      </c>
      <c r="U1256" s="38"/>
      <c r="V1256" s="38"/>
      <c r="W1256" s="38"/>
      <c r="X1256" s="38"/>
    </row>
    <row r="1257" spans="1:24">
      <c r="A1257" s="20">
        <v>42702</v>
      </c>
      <c r="B1257" s="19">
        <v>70.930000000000007</v>
      </c>
      <c r="C1257" s="19">
        <v>71.519997000000004</v>
      </c>
      <c r="D1257" s="19">
        <v>70.800003000000004</v>
      </c>
      <c r="E1257" s="19">
        <v>71.190002000000007</v>
      </c>
      <c r="F1257" s="19">
        <v>7099200</v>
      </c>
      <c r="G1257" s="19">
        <v>70.684105000000002</v>
      </c>
      <c r="H1257" s="38">
        <f t="shared" si="59"/>
        <v>-5.6172241779865848E-4</v>
      </c>
      <c r="I1257" s="30">
        <f t="shared" si="57"/>
        <v>5.6172241779865848E-4</v>
      </c>
      <c r="S1257" s="38">
        <v>1257.079956</v>
      </c>
      <c r="T1257" s="30">
        <f t="shared" si="58"/>
        <v>1.0234463494354152E-2</v>
      </c>
      <c r="U1257" s="38"/>
      <c r="V1257" s="38"/>
      <c r="W1257" s="38"/>
      <c r="X1257" s="38"/>
    </row>
    <row r="1258" spans="1:24">
      <c r="A1258" s="20">
        <v>42703</v>
      </c>
      <c r="B1258" s="19">
        <v>71.379997000000003</v>
      </c>
      <c r="C1258" s="19">
        <v>71.790001000000004</v>
      </c>
      <c r="D1258" s="19">
        <v>71.199996999999996</v>
      </c>
      <c r="E1258" s="19">
        <v>71.370002999999997</v>
      </c>
      <c r="F1258" s="19">
        <v>7310100</v>
      </c>
      <c r="G1258" s="19">
        <v>70.862825999999998</v>
      </c>
      <c r="H1258" s="38">
        <f t="shared" si="59"/>
        <v>2.5252556690763587E-3</v>
      </c>
      <c r="I1258" s="30">
        <f t="shared" si="57"/>
        <v>-2.5252556690763587E-3</v>
      </c>
      <c r="S1258" s="38">
        <v>1244.280029</v>
      </c>
      <c r="T1258" s="30">
        <f t="shared" si="58"/>
        <v>-2.410155679785222E-4</v>
      </c>
      <c r="U1258" s="38"/>
      <c r="V1258" s="38"/>
      <c r="W1258" s="38"/>
      <c r="X1258" s="38"/>
    </row>
    <row r="1259" spans="1:24">
      <c r="A1259" s="20">
        <v>42704</v>
      </c>
      <c r="B1259" s="19">
        <v>70.919998000000007</v>
      </c>
      <c r="C1259" s="19">
        <v>71.160004000000001</v>
      </c>
      <c r="D1259" s="19">
        <v>70.169998000000007</v>
      </c>
      <c r="E1259" s="19">
        <v>70.430000000000007</v>
      </c>
      <c r="F1259" s="19">
        <v>9326100</v>
      </c>
      <c r="G1259" s="19">
        <v>69.929502999999997</v>
      </c>
      <c r="H1259" s="38">
        <f t="shared" si="59"/>
        <v>-1.3258345515061953E-2</v>
      </c>
      <c r="I1259" s="30">
        <f t="shared" si="57"/>
        <v>1.3258345515061953E-2</v>
      </c>
      <c r="S1259" s="38">
        <v>1244.579956</v>
      </c>
      <c r="T1259" s="30"/>
      <c r="U1259" s="38"/>
      <c r="V1259" s="38"/>
      <c r="W1259" s="38"/>
      <c r="X1259" s="38"/>
    </row>
    <row r="1260" spans="1:24">
      <c r="A1260" s="3" t="s">
        <v>126</v>
      </c>
      <c r="B1260" s="19"/>
      <c r="C1260" s="19"/>
      <c r="D1260" s="19"/>
      <c r="E1260" s="19"/>
      <c r="F1260" s="19"/>
      <c r="G1260" s="19"/>
      <c r="H1260" s="21"/>
      <c r="I1260" s="19"/>
      <c r="J1260" s="19"/>
      <c r="K1260" s="19"/>
      <c r="L1260" s="19"/>
      <c r="M1260" s="19"/>
      <c r="N1260" s="19"/>
      <c r="O1260" s="19"/>
      <c r="P1260" s="19"/>
    </row>
    <row r="1261" spans="1:24">
      <c r="A1261" s="3" t="s">
        <v>117</v>
      </c>
      <c r="B1261" s="19"/>
      <c r="C1261" s="19"/>
      <c r="D1261" s="19"/>
      <c r="E1261" s="19"/>
      <c r="F1261" s="19"/>
      <c r="G1261" s="19"/>
      <c r="H1261" s="21"/>
      <c r="I1261" s="23" t="s">
        <v>114</v>
      </c>
      <c r="J1261" s="23" t="s">
        <v>115</v>
      </c>
      <c r="K1261" s="23" t="s">
        <v>116</v>
      </c>
      <c r="L1261" s="19"/>
      <c r="M1261" s="3" t="s">
        <v>118</v>
      </c>
      <c r="N1261" s="3" t="s">
        <v>119</v>
      </c>
      <c r="O1261" s="3" t="s">
        <v>120</v>
      </c>
      <c r="P1261" s="19"/>
    </row>
    <row r="1262" spans="1:24" ht="45">
      <c r="A1262" s="29" t="s">
        <v>135</v>
      </c>
      <c r="B1262" s="19"/>
      <c r="C1262" s="19"/>
      <c r="D1262" s="19"/>
      <c r="E1262" s="27"/>
      <c r="F1262" s="19"/>
      <c r="G1262" s="19"/>
      <c r="H1262" s="21"/>
      <c r="I1262" s="24">
        <v>1000</v>
      </c>
      <c r="J1262" s="24">
        <v>1000</v>
      </c>
      <c r="K1262" s="24">
        <v>1000</v>
      </c>
      <c r="L1262" s="19"/>
      <c r="M1262" s="19">
        <f ca="1">_xll.VoseSimulate(M8)</f>
        <v>1.5472758663035985E-2</v>
      </c>
      <c r="N1262" s="19">
        <f ca="1">_xll.VoseSimulate(M13)</f>
        <v>4.6346769296873617E-3</v>
      </c>
      <c r="O1262" s="19">
        <f ca="1">_xll.VoseSimulate(M26)</f>
        <v>7.8500697521719249E-3</v>
      </c>
      <c r="P1262" s="19"/>
    </row>
    <row r="1263" spans="1:24">
      <c r="A1263" s="19" t="s">
        <v>134</v>
      </c>
      <c r="B1263" s="19" t="s">
        <v>132</v>
      </c>
      <c r="C1263" s="19"/>
      <c r="D1263" s="19"/>
      <c r="E1263" s="19"/>
      <c r="F1263" s="19"/>
      <c r="G1263" s="19">
        <v>1</v>
      </c>
      <c r="H1263" s="38"/>
      <c r="I1263" s="31">
        <f ca="1">_xll.VoseOutput("WMT-Capital without uncertinty")+I1262*EXP(M1262)</f>
        <v>1015.5930815681231</v>
      </c>
      <c r="J1263" s="31">
        <f ca="1">_xll.VoseOutput("WMT-Capital with Uncertinty")+J1262*EXP(N1262)</f>
        <v>1004.6454336563728</v>
      </c>
      <c r="K1263" s="31">
        <f ca="1">_xll.VoseOutput("WMT-Model Uncertinty")+K1262*EXP(O1262)</f>
        <v>1007.8809623331255</v>
      </c>
      <c r="L1263" s="19"/>
      <c r="M1263" s="19"/>
      <c r="N1263" s="19"/>
      <c r="O1263" s="19"/>
      <c r="P1263" s="19"/>
    </row>
    <row r="1264" spans="1:24">
      <c r="A1264" s="19"/>
      <c r="B1264" s="19"/>
      <c r="C1264" s="19"/>
      <c r="D1264" s="19"/>
      <c r="E1264" s="19"/>
      <c r="F1264" s="19"/>
      <c r="G1264" s="19"/>
      <c r="H1264" s="21"/>
      <c r="I1264" s="19"/>
      <c r="J1264" s="19"/>
      <c r="K1264" s="19"/>
      <c r="L1264" s="19"/>
      <c r="M1264" s="19"/>
      <c r="N1264" s="19"/>
      <c r="O1264" s="19"/>
      <c r="P1264" s="19"/>
    </row>
    <row r="1265" spans="1:16">
      <c r="A1265" s="38"/>
      <c r="B1265" s="19"/>
      <c r="C1265" s="19"/>
      <c r="D1265" s="19"/>
      <c r="E1265" s="19"/>
      <c r="F1265" s="19"/>
      <c r="G1265" s="19"/>
      <c r="H1265" s="21"/>
      <c r="I1265" s="19"/>
      <c r="J1265" s="19"/>
      <c r="K1265" s="19"/>
      <c r="L1265" s="19"/>
      <c r="M1265" s="19"/>
      <c r="N1265" s="19"/>
      <c r="O1265" s="19"/>
      <c r="P1265" s="19"/>
    </row>
    <row r="1266" spans="1:16">
      <c r="A1266" s="19"/>
      <c r="B1266" s="19"/>
      <c r="C1266" s="19"/>
      <c r="D1266" s="19"/>
      <c r="E1266" s="19"/>
      <c r="F1266" s="19"/>
      <c r="G1266" s="52">
        <v>0.01</v>
      </c>
      <c r="H1266" s="21"/>
      <c r="I1266" s="19">
        <f ca="1">_xll.VoseSimPercentile(I1263,$G$1266)</f>
        <v>959.00633220007308</v>
      </c>
      <c r="J1266" s="19">
        <f ca="1">_xll.VoseSimPercentile(J1263,$G$1266)</f>
        <v>968.25862668102411</v>
      </c>
      <c r="K1266" s="19">
        <f ca="1">_xll.VoseSimPercentile(K1263,$G$1266)</f>
        <v>980.35322804208715</v>
      </c>
      <c r="L1266" s="19"/>
      <c r="M1266" s="19"/>
      <c r="N1266" s="19"/>
      <c r="O1266" s="19"/>
      <c r="P1266" s="19"/>
    </row>
    <row r="1267" spans="1:16" ht="15.75" thickBot="1">
      <c r="A1267" s="19"/>
      <c r="B1267" s="19"/>
      <c r="C1267" s="19"/>
      <c r="D1267" s="19"/>
      <c r="E1267" s="19"/>
      <c r="F1267" s="19"/>
      <c r="G1267" s="53">
        <v>0.05</v>
      </c>
      <c r="H1267" s="21"/>
      <c r="I1267" s="19">
        <f ca="1">_xll.VoseSimPercentile(I1263,$G$1267)</f>
        <v>983.90086108379239</v>
      </c>
      <c r="J1267" s="19">
        <f ca="1">_xll.VoseSimPercentile(J1263,$G$1267)</f>
        <v>984.57815328663685</v>
      </c>
      <c r="K1267" s="19">
        <f ca="1">_xll.VoseSimPercentile(K1263,$G$1267)</f>
        <v>985.48193254844909</v>
      </c>
      <c r="L1267" s="19"/>
      <c r="M1267" s="19"/>
      <c r="N1267" s="19"/>
      <c r="O1267" s="19"/>
      <c r="P1267" s="19"/>
    </row>
    <row r="1268" spans="1:16" ht="15.75" thickTop="1">
      <c r="A1268" s="19"/>
      <c r="B1268" s="19"/>
      <c r="C1268" s="19"/>
      <c r="D1268" s="19"/>
      <c r="E1268" s="19"/>
      <c r="F1268" s="19"/>
      <c r="G1268" s="19"/>
      <c r="H1268" s="21"/>
      <c r="I1268" s="19"/>
      <c r="J1268" s="19"/>
      <c r="K1268" s="19"/>
      <c r="L1268" s="19"/>
      <c r="M1268" s="19"/>
      <c r="N1268" s="19"/>
      <c r="O1268" s="19"/>
      <c r="P1268" s="19"/>
    </row>
    <row r="1269" spans="1:16">
      <c r="A1269" s="19"/>
      <c r="B1269" s="19"/>
      <c r="C1269" s="19"/>
      <c r="D1269" s="19"/>
      <c r="E1269" s="19"/>
      <c r="F1269" s="19"/>
      <c r="G1269" s="51" t="s">
        <v>121</v>
      </c>
      <c r="H1269" s="21"/>
      <c r="I1269" s="31">
        <f ca="1">$I$1262-I1266</f>
        <v>40.993667799926925</v>
      </c>
      <c r="J1269" s="31">
        <f t="shared" ref="J1269" ca="1" si="60">$I$1262-J1266</f>
        <v>31.741373318975889</v>
      </c>
      <c r="K1269" s="31">
        <f ca="1">K$1262-K1266</f>
        <v>19.646771957912847</v>
      </c>
      <c r="L1269" s="19"/>
      <c r="M1269" s="19"/>
      <c r="N1269" s="19"/>
      <c r="O1269" s="19"/>
      <c r="P1269" s="19"/>
    </row>
    <row r="1270" spans="1:16">
      <c r="A1270" s="19"/>
      <c r="B1270" s="19"/>
      <c r="C1270" s="19"/>
      <c r="D1270" s="19"/>
      <c r="E1270" s="19"/>
      <c r="F1270" s="19"/>
      <c r="G1270" s="51" t="s">
        <v>122</v>
      </c>
      <c r="H1270" s="21"/>
      <c r="I1270" s="31">
        <f ca="1">I1262-I1267</f>
        <v>16.099138916207608</v>
      </c>
      <c r="J1270" s="31">
        <f t="shared" ref="J1270:K1270" ca="1" si="61">J1262-J1267</f>
        <v>15.421846713363152</v>
      </c>
      <c r="K1270" s="31">
        <f t="shared" ca="1" si="61"/>
        <v>14.518067451550905</v>
      </c>
      <c r="L1270" s="19"/>
      <c r="M1270" s="19"/>
      <c r="N1270" s="19"/>
      <c r="O1270" s="19"/>
      <c r="P1270" s="19"/>
    </row>
    <row r="1271" spans="1:16">
      <c r="A1271" s="19"/>
      <c r="B1271" s="19"/>
      <c r="C1271" s="19"/>
      <c r="D1271" s="19"/>
      <c r="E1271" s="19"/>
      <c r="F1271" s="19"/>
      <c r="G1271" s="25"/>
      <c r="H1271" s="21"/>
      <c r="I1271" s="19"/>
      <c r="J1271" s="19"/>
      <c r="K1271" s="19"/>
      <c r="L1271" s="19"/>
      <c r="M1271" s="19"/>
      <c r="N1271" s="19"/>
      <c r="O1271" s="19"/>
      <c r="P1271" s="19"/>
    </row>
    <row r="1272" spans="1:16" ht="15.75" thickBot="1">
      <c r="A1272" s="19"/>
      <c r="B1272" s="19"/>
      <c r="C1272" s="19"/>
      <c r="D1272" s="19"/>
      <c r="E1272" s="19"/>
      <c r="F1272" s="19"/>
      <c r="G1272" s="26" t="s">
        <v>123</v>
      </c>
      <c r="H1272" s="21"/>
      <c r="I1272" s="31">
        <f ca="1">I1262-I1263</f>
        <v>-15.593081568123125</v>
      </c>
      <c r="J1272" s="31">
        <f t="shared" ref="J1272:K1272" ca="1" si="62">J1262-J1263</f>
        <v>-4.645433656372802</v>
      </c>
      <c r="K1272" s="31">
        <f t="shared" ca="1" si="62"/>
        <v>-7.880962333125467</v>
      </c>
      <c r="L1272" s="19"/>
      <c r="M1272" s="19"/>
      <c r="N1272" s="19"/>
      <c r="O1272" s="19"/>
      <c r="P1272" s="19"/>
    </row>
    <row r="1273" spans="1:16" ht="15.75" thickTop="1">
      <c r="A1273" s="19"/>
      <c r="B1273" s="19"/>
      <c r="C1273" s="19"/>
      <c r="D1273" s="19"/>
      <c r="E1273" s="19"/>
      <c r="F1273" s="19"/>
      <c r="G1273" s="19"/>
      <c r="H1273" s="21"/>
      <c r="I1273" s="19"/>
      <c r="J1273" s="19"/>
      <c r="K1273" s="19"/>
      <c r="L1273" s="19"/>
      <c r="M1273" s="19"/>
      <c r="N1273" s="19"/>
      <c r="O1273" s="19"/>
      <c r="P1273" s="19"/>
    </row>
    <row r="1274" spans="1:16">
      <c r="A1274" s="19"/>
      <c r="B1274" s="19"/>
      <c r="C1274" s="19"/>
      <c r="D1274" s="19"/>
      <c r="E1274" s="19"/>
      <c r="F1274" s="19"/>
      <c r="G1274" s="51" t="s">
        <v>124</v>
      </c>
      <c r="H1274" s="21"/>
      <c r="I1274" s="24">
        <f ca="1">_xll.VoseSimCVARp(I1272,$G$1266)</f>
        <v>40.993667799926925</v>
      </c>
      <c r="J1274" s="24">
        <f ca="1">_xll.VoseSimCVARp(J1272,$G$1266)</f>
        <v>31.741373318975889</v>
      </c>
      <c r="K1274" s="24">
        <f ca="1">_xll.VoseSimCVARp(K1272,$G$1266)</f>
        <v>19.646771957912847</v>
      </c>
      <c r="L1274" s="19"/>
      <c r="M1274" s="19"/>
      <c r="N1274" s="19"/>
      <c r="O1274" s="19"/>
      <c r="P1274" s="19"/>
    </row>
    <row r="1275" spans="1:16">
      <c r="A1275" s="19"/>
      <c r="B1275" s="19"/>
      <c r="C1275" s="19"/>
      <c r="D1275" s="19"/>
      <c r="E1275" s="19"/>
      <c r="F1275" s="19"/>
      <c r="G1275" s="51" t="s">
        <v>125</v>
      </c>
      <c r="H1275" s="21"/>
      <c r="I1275" s="24">
        <f ca="1">_xll.VoseSimCVARp(I1272,$G$1267)</f>
        <v>28.834566189415995</v>
      </c>
      <c r="J1275" s="24">
        <f ca="1">_xll.VoseSimCVARp(J1272,$G$1267)</f>
        <v>24.63960677420252</v>
      </c>
      <c r="K1275" s="24">
        <f ca="1">_xll.VoseSimCVARp(K1272,$G$1267)</f>
        <v>17.472176347711951</v>
      </c>
      <c r="L1275" s="19"/>
      <c r="M1275" s="19"/>
      <c r="N1275" s="19"/>
      <c r="O1275" s="19"/>
      <c r="P1275" s="19"/>
    </row>
    <row r="1276" spans="1:16">
      <c r="A1276" s="19"/>
      <c r="B1276" s="19"/>
      <c r="C1276" s="19"/>
      <c r="D1276" s="19"/>
      <c r="E1276" s="19"/>
      <c r="F1276" s="19"/>
      <c r="H1276" s="21"/>
      <c r="I1276" s="19"/>
      <c r="J1276" s="19"/>
      <c r="K1276" s="19"/>
      <c r="L1276" s="19"/>
      <c r="M1276" s="19"/>
      <c r="N1276" s="19"/>
      <c r="O1276" s="19"/>
      <c r="P1276" s="19"/>
    </row>
    <row r="1277" spans="1:16">
      <c r="A1277" s="19"/>
      <c r="B1277" s="19"/>
      <c r="C1277" s="19"/>
      <c r="D1277" s="19"/>
      <c r="E1277" s="19"/>
      <c r="F1277" s="19"/>
      <c r="H1277" s="21"/>
      <c r="I1277" s="19"/>
      <c r="J1277" s="19"/>
      <c r="K1277" s="19"/>
      <c r="L1277" s="19"/>
      <c r="M1277" s="19"/>
      <c r="N1277" s="19"/>
      <c r="O1277" s="19"/>
      <c r="P1277" s="19"/>
    </row>
    <row r="1278" spans="1:16">
      <c r="A1278" s="38"/>
      <c r="B1278" s="19"/>
      <c r="C1278" s="19"/>
      <c r="D1278" s="19"/>
      <c r="E1278" s="19"/>
      <c r="F1278" s="19"/>
      <c r="H1278" s="21"/>
      <c r="I1278" s="19"/>
      <c r="J1278" s="19"/>
      <c r="K1278" s="19"/>
      <c r="L1278" s="19"/>
      <c r="M1278" s="19"/>
      <c r="N1278" s="19"/>
      <c r="O1278" s="19"/>
      <c r="P1278" s="19"/>
    </row>
    <row r="1279" spans="1:16">
      <c r="A1279" s="38"/>
      <c r="B1279" s="19"/>
      <c r="C1279" s="19"/>
      <c r="D1279" s="19"/>
      <c r="E1279" s="38"/>
      <c r="F1279" s="19"/>
      <c r="G1279" s="19"/>
      <c r="H1279" s="21"/>
      <c r="I1279" s="19">
        <v>252</v>
      </c>
      <c r="J1279" s="19"/>
      <c r="K1279" s="19"/>
      <c r="L1279" s="19"/>
      <c r="M1279" s="19"/>
      <c r="N1279" s="19"/>
      <c r="O1279" s="19"/>
      <c r="P1279" s="19"/>
    </row>
    <row r="1280" spans="1:16">
      <c r="A1280" s="19"/>
      <c r="B1280" s="19"/>
      <c r="C1280" s="19"/>
      <c r="D1280" s="19"/>
      <c r="E1280" s="19"/>
      <c r="F1280" s="19"/>
      <c r="G1280" s="19"/>
      <c r="H1280" s="21"/>
      <c r="I1280" s="3" t="s">
        <v>128</v>
      </c>
      <c r="J1280" s="3"/>
      <c r="K1280" s="3" t="s">
        <v>129</v>
      </c>
      <c r="L1280" s="19"/>
      <c r="M1280" s="19"/>
      <c r="N1280" s="19"/>
      <c r="O1280" s="19"/>
      <c r="P1280" s="19"/>
    </row>
    <row r="1281" spans="1:16">
      <c r="A1281" s="19"/>
      <c r="B1281" s="19"/>
      <c r="C1281" s="19"/>
      <c r="D1281" s="19"/>
      <c r="E1281" s="19"/>
      <c r="F1281" s="19"/>
      <c r="G1281" s="19"/>
      <c r="H1281" s="21"/>
      <c r="I1281" s="3" t="s">
        <v>130</v>
      </c>
      <c r="J1281" s="3" t="s">
        <v>131</v>
      </c>
      <c r="K1281" s="19"/>
      <c r="L1281" s="19"/>
      <c r="M1281" s="19"/>
      <c r="N1281" s="19"/>
      <c r="O1281" s="19"/>
      <c r="P1281" s="19"/>
    </row>
    <row r="1282" spans="1:16">
      <c r="A1282" s="19"/>
      <c r="B1282" s="19"/>
      <c r="C1282" s="19"/>
      <c r="D1282" s="19"/>
      <c r="E1282" s="19"/>
      <c r="F1282" s="19"/>
      <c r="G1282" s="19">
        <v>1</v>
      </c>
      <c r="H1282" s="21"/>
      <c r="I1282" s="28" t="e">
        <f ca="1">EXP(_xll.VoseKthSmallest($M$8,$I$1279,$G$1282))-1</f>
        <v>#VALUE!</v>
      </c>
      <c r="J1282" s="28" t="e">
        <f ca="1">EXP(_xll.VoseKthSmallest($M$13,$I$1279,$G$1282))-1</f>
        <v>#VALUE!</v>
      </c>
      <c r="K1282" s="28" t="e">
        <f ca="1">EXP(_xll.VoseKthSmallest($M$26,$I$1279,$G$1282))-1</f>
        <v>#VALUE!</v>
      </c>
      <c r="L1282" s="19"/>
      <c r="M1282" s="19"/>
      <c r="N1282" s="19"/>
      <c r="O1282" s="19"/>
      <c r="P1282" s="19"/>
    </row>
    <row r="1283" spans="1:16">
      <c r="A1283" s="19"/>
      <c r="B1283" s="19" t="s">
        <v>133</v>
      </c>
      <c r="C1283" s="19"/>
      <c r="D1283" s="19"/>
      <c r="E1283" s="19"/>
      <c r="F1283" s="19"/>
      <c r="G1283" s="19">
        <v>2</v>
      </c>
      <c r="H1283" s="19"/>
      <c r="I1283" s="28">
        <f ca="1">EXP(_xll.VoseKthSmallest($M$8,$I$1279,$G$1283))-1</f>
        <v>-2.7929679210135783E-2</v>
      </c>
      <c r="J1283" s="28">
        <f ca="1">EXP(_xll.VoseKthSmallest($M$13,$I$1279,$G$1283))-1</f>
        <v>-2.7635068292720777E-2</v>
      </c>
      <c r="K1283" s="28">
        <f ca="1">EXP(_xll.VoseKthSmallest($M$26,$I$1279,$G$1283))-1</f>
        <v>-2.2184701216656055E-2</v>
      </c>
      <c r="L1283" s="19"/>
      <c r="M1283" s="19"/>
      <c r="N1283" s="19"/>
      <c r="O1283" s="19"/>
      <c r="P1283" s="19"/>
    </row>
    <row r="1284" spans="1:16">
      <c r="A1284" s="19"/>
      <c r="B1284" s="19"/>
      <c r="C1284" s="19"/>
      <c r="D1284" s="19"/>
      <c r="E1284" s="19"/>
      <c r="F1284" s="19"/>
      <c r="G1284" s="19"/>
      <c r="H1284" s="21"/>
      <c r="I1284" s="28"/>
      <c r="J1284" s="28"/>
      <c r="K1284" s="28"/>
      <c r="L1284" s="19"/>
      <c r="M1284" s="19"/>
      <c r="N1284" s="19"/>
      <c r="O1284" s="19"/>
      <c r="P1284" s="19"/>
    </row>
    <row r="1285" spans="1:16">
      <c r="A1285" s="19"/>
      <c r="B1285" s="19"/>
      <c r="C1285" s="19"/>
      <c r="D1285" s="19"/>
      <c r="E1285" s="19"/>
      <c r="F1285" s="19"/>
      <c r="G1285" s="19" t="s">
        <v>136</v>
      </c>
      <c r="H1285" s="19"/>
      <c r="I1285" s="28" t="str">
        <f ca="1">_xll.VoseSimMean(I1282)</f>
        <v>N/A</v>
      </c>
      <c r="J1285" s="28" t="str">
        <f ca="1">_xll.VoseSimMean(J1282)</f>
        <v>N/A</v>
      </c>
      <c r="K1285" s="28" t="str">
        <f ca="1">_xll.VoseSimMean(K1282)</f>
        <v>N/A</v>
      </c>
      <c r="L1285" s="19"/>
      <c r="M1285" s="19"/>
      <c r="N1285" s="19"/>
      <c r="O1285" s="19"/>
      <c r="P1285" s="19"/>
    </row>
    <row r="1286" spans="1:16">
      <c r="A1286" s="19"/>
      <c r="B1286" s="19"/>
      <c r="C1286" s="19"/>
      <c r="D1286" s="19"/>
      <c r="E1286" s="19"/>
      <c r="F1286" s="19"/>
      <c r="G1286" s="19" t="s">
        <v>136</v>
      </c>
      <c r="H1286" s="19"/>
      <c r="I1286" s="28">
        <f ca="1">_xll.VoseSimMean(I1283)</f>
        <v>-3.1603560472324807E-2</v>
      </c>
      <c r="J1286" s="28">
        <f ca="1">_xll.VoseSimMean(J1283)</f>
        <v>-3.1550534287496775E-2</v>
      </c>
      <c r="K1286" s="28">
        <f ca="1">_xll.VoseSimMean(K1283)</f>
        <v>-2.9133621719186705E-2</v>
      </c>
      <c r="L1286" s="19"/>
      <c r="M1286" s="19"/>
      <c r="N1286" s="19"/>
      <c r="O1286" s="19"/>
      <c r="P1286" s="19"/>
    </row>
    <row r="1287" spans="1:16">
      <c r="A1287" s="19"/>
      <c r="B1287" s="19"/>
      <c r="C1287" s="19"/>
      <c r="D1287" s="19"/>
      <c r="E1287" s="19"/>
      <c r="F1287" s="19"/>
      <c r="G1287" s="19"/>
      <c r="H1287" s="21"/>
      <c r="I1287" s="19"/>
      <c r="J1287" s="19"/>
      <c r="K1287" s="19"/>
      <c r="L1287" s="19"/>
      <c r="M1287" s="19"/>
      <c r="N1287" s="19"/>
      <c r="O1287" s="19"/>
      <c r="P1287" s="19"/>
    </row>
  </sheetData>
  <sortState ref="A2:H1287">
    <sortCondition ref="A1"/>
  </sortState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49"/>
  <sheetViews>
    <sheetView workbookViewId="0"/>
  </sheetViews>
  <sheetFormatPr defaultRowHeight="15"/>
  <cols>
    <col min="1" max="1" width="34.28515625" bestFit="1" customWidth="1"/>
    <col min="2" max="2" width="28.140625" bestFit="1" customWidth="1"/>
    <col min="3" max="5" width="11.140625" bestFit="1" customWidth="1"/>
  </cols>
  <sheetData>
    <row r="1" spans="1:5">
      <c r="A1" t="s">
        <v>0</v>
      </c>
      <c r="C1" s="1">
        <v>42400</v>
      </c>
      <c r="D1" s="1">
        <v>42035</v>
      </c>
      <c r="E1" s="1">
        <v>41670</v>
      </c>
    </row>
    <row r="3" spans="1:5">
      <c r="A3" t="s">
        <v>67</v>
      </c>
    </row>
    <row r="4" spans="1:5">
      <c r="A4" t="s">
        <v>68</v>
      </c>
    </row>
    <row r="5" spans="1:5">
      <c r="B5" t="s">
        <v>69</v>
      </c>
      <c r="C5" s="2">
        <v>8705000</v>
      </c>
      <c r="D5" s="2">
        <v>9135000</v>
      </c>
      <c r="E5" s="2">
        <v>7281000</v>
      </c>
    </row>
    <row r="6" spans="1:5">
      <c r="B6" t="s">
        <v>70</v>
      </c>
      <c r="C6" t="s">
        <v>6</v>
      </c>
      <c r="D6" t="s">
        <v>6</v>
      </c>
      <c r="E6" t="s">
        <v>6</v>
      </c>
    </row>
    <row r="7" spans="1:5">
      <c r="B7" t="s">
        <v>71</v>
      </c>
      <c r="C7" s="2">
        <v>5624000</v>
      </c>
      <c r="D7" s="2">
        <v>6778000</v>
      </c>
      <c r="E7" s="2">
        <v>6677000</v>
      </c>
    </row>
    <row r="8" spans="1:5">
      <c r="B8" t="s">
        <v>72</v>
      </c>
      <c r="C8" s="2">
        <v>44469000</v>
      </c>
      <c r="D8" s="2">
        <v>45141000</v>
      </c>
      <c r="E8" s="2">
        <v>44858000</v>
      </c>
    </row>
    <row r="9" spans="1:5">
      <c r="B9" t="s">
        <v>73</v>
      </c>
      <c r="C9" s="2">
        <v>1441000</v>
      </c>
      <c r="D9" s="2">
        <v>2224000</v>
      </c>
      <c r="E9" s="2">
        <v>2369000</v>
      </c>
    </row>
    <row r="11" spans="1:5">
      <c r="A11" t="s">
        <v>74</v>
      </c>
      <c r="C11" s="2">
        <v>60239000</v>
      </c>
      <c r="D11" s="2">
        <v>63278000</v>
      </c>
      <c r="E11" s="2">
        <v>61185000</v>
      </c>
    </row>
    <row r="12" spans="1:5">
      <c r="A12" t="s">
        <v>75</v>
      </c>
      <c r="C12" t="s">
        <v>6</v>
      </c>
      <c r="D12" t="s">
        <v>6</v>
      </c>
      <c r="E12" t="s">
        <v>6</v>
      </c>
    </row>
    <row r="13" spans="1:5">
      <c r="A13" t="s">
        <v>76</v>
      </c>
      <c r="C13" s="2">
        <v>116516000</v>
      </c>
      <c r="D13" s="2">
        <v>116655000</v>
      </c>
      <c r="E13" s="2">
        <v>117907000</v>
      </c>
    </row>
    <row r="14" spans="1:5">
      <c r="A14" t="s">
        <v>77</v>
      </c>
      <c r="C14" s="2">
        <v>16695000</v>
      </c>
      <c r="D14" s="2">
        <v>18102000</v>
      </c>
      <c r="E14" s="2">
        <v>19510000</v>
      </c>
    </row>
    <row r="15" spans="1:5">
      <c r="A15" t="s">
        <v>78</v>
      </c>
      <c r="C15" t="s">
        <v>6</v>
      </c>
      <c r="D15" t="s">
        <v>6</v>
      </c>
      <c r="E15" t="s">
        <v>6</v>
      </c>
    </row>
    <row r="16" spans="1:5">
      <c r="A16" t="s">
        <v>79</v>
      </c>
      <c r="C16" t="s">
        <v>6</v>
      </c>
      <c r="D16" t="s">
        <v>6</v>
      </c>
      <c r="E16" t="s">
        <v>6</v>
      </c>
    </row>
    <row r="17" spans="1:5">
      <c r="A17" t="s">
        <v>80</v>
      </c>
      <c r="C17" s="2">
        <v>6131000</v>
      </c>
      <c r="D17" s="2">
        <v>5455000</v>
      </c>
      <c r="E17" s="2">
        <v>6149000</v>
      </c>
    </row>
    <row r="18" spans="1:5">
      <c r="A18" t="s">
        <v>81</v>
      </c>
      <c r="C18" t="s">
        <v>6</v>
      </c>
      <c r="D18" t="s">
        <v>6</v>
      </c>
      <c r="E18" t="s">
        <v>6</v>
      </c>
    </row>
    <row r="20" spans="1:5">
      <c r="A20" t="s">
        <v>82</v>
      </c>
      <c r="C20" s="2">
        <v>199581000</v>
      </c>
      <c r="D20" s="2">
        <v>203490000</v>
      </c>
      <c r="E20" s="2">
        <v>204751000</v>
      </c>
    </row>
    <row r="22" spans="1:5">
      <c r="A22" t="s">
        <v>83</v>
      </c>
    </row>
    <row r="23" spans="1:5">
      <c r="A23" t="s">
        <v>84</v>
      </c>
    </row>
    <row r="24" spans="1:5">
      <c r="B24" t="s">
        <v>85</v>
      </c>
      <c r="C24" s="2">
        <v>58615000</v>
      </c>
      <c r="D24" s="2">
        <v>58583000</v>
      </c>
      <c r="E24" s="2">
        <v>57174000</v>
      </c>
    </row>
    <row r="25" spans="1:5">
      <c r="B25" t="s">
        <v>86</v>
      </c>
      <c r="C25" s="2">
        <v>6004000</v>
      </c>
      <c r="D25" s="2">
        <v>6670000</v>
      </c>
      <c r="E25" s="2">
        <v>12082000</v>
      </c>
    </row>
    <row r="26" spans="1:5">
      <c r="B26" t="s">
        <v>87</v>
      </c>
      <c r="C26" t="s">
        <v>6</v>
      </c>
      <c r="D26" t="s">
        <v>6</v>
      </c>
      <c r="E26" s="2">
        <v>89000</v>
      </c>
    </row>
    <row r="28" spans="1:5">
      <c r="A28" t="s">
        <v>88</v>
      </c>
      <c r="C28" s="2">
        <v>64619000</v>
      </c>
      <c r="D28" s="2">
        <v>65253000</v>
      </c>
      <c r="E28" s="2">
        <v>69345000</v>
      </c>
    </row>
    <row r="29" spans="1:5">
      <c r="A29" t="s">
        <v>89</v>
      </c>
      <c r="C29" s="2">
        <v>44030000</v>
      </c>
      <c r="D29" s="2">
        <v>43495000</v>
      </c>
      <c r="E29" s="2">
        <v>44559000</v>
      </c>
    </row>
    <row r="30" spans="1:5">
      <c r="A30" t="s">
        <v>90</v>
      </c>
      <c r="C30" t="s">
        <v>6</v>
      </c>
      <c r="D30" t="s">
        <v>6</v>
      </c>
      <c r="E30" t="s">
        <v>6</v>
      </c>
    </row>
    <row r="31" spans="1:5">
      <c r="A31" t="s">
        <v>91</v>
      </c>
      <c r="C31" s="2">
        <v>7321000</v>
      </c>
      <c r="D31" s="2">
        <v>8805000</v>
      </c>
      <c r="E31" s="2">
        <v>8017000</v>
      </c>
    </row>
    <row r="32" spans="1:5">
      <c r="A32" t="s">
        <v>18</v>
      </c>
      <c r="C32" s="2">
        <v>3065000</v>
      </c>
      <c r="D32" s="2">
        <v>4543000</v>
      </c>
      <c r="E32" s="2">
        <v>5084000</v>
      </c>
    </row>
    <row r="33" spans="1:5">
      <c r="A33" t="s">
        <v>92</v>
      </c>
      <c r="C33" t="s">
        <v>6</v>
      </c>
      <c r="D33" t="s">
        <v>6</v>
      </c>
      <c r="E33" t="s">
        <v>6</v>
      </c>
    </row>
    <row r="35" spans="1:5">
      <c r="A35" t="s">
        <v>93</v>
      </c>
      <c r="C35" s="2">
        <v>119035000</v>
      </c>
      <c r="D35" s="2">
        <v>122096000</v>
      </c>
      <c r="E35" s="2">
        <v>127005000</v>
      </c>
    </row>
    <row r="37" spans="1:5">
      <c r="A37" t="s">
        <v>94</v>
      </c>
    </row>
    <row r="38" spans="1:5">
      <c r="A38" t="s">
        <v>95</v>
      </c>
      <c r="C38" t="s">
        <v>6</v>
      </c>
      <c r="D38" t="s">
        <v>6</v>
      </c>
      <c r="E38" s="2">
        <v>1491000</v>
      </c>
    </row>
    <row r="39" spans="1:5">
      <c r="A39" t="s">
        <v>96</v>
      </c>
      <c r="C39" t="s">
        <v>6</v>
      </c>
      <c r="D39" t="s">
        <v>6</v>
      </c>
      <c r="E39" t="s">
        <v>6</v>
      </c>
    </row>
    <row r="40" spans="1:5">
      <c r="A40" t="s">
        <v>97</v>
      </c>
      <c r="C40" t="s">
        <v>6</v>
      </c>
      <c r="D40" t="s">
        <v>6</v>
      </c>
      <c r="E40" t="s">
        <v>6</v>
      </c>
    </row>
    <row r="41" spans="1:5">
      <c r="A41" t="s">
        <v>98</v>
      </c>
      <c r="C41" s="2">
        <v>317000</v>
      </c>
      <c r="D41" s="2">
        <v>323000</v>
      </c>
      <c r="E41" s="2">
        <v>323000</v>
      </c>
    </row>
    <row r="42" spans="1:5">
      <c r="A42" t="s">
        <v>99</v>
      </c>
      <c r="C42" s="2">
        <v>90021000</v>
      </c>
      <c r="D42" s="2">
        <v>85777000</v>
      </c>
      <c r="E42" s="2">
        <v>76566000</v>
      </c>
    </row>
    <row r="43" spans="1:5">
      <c r="A43" t="s">
        <v>100</v>
      </c>
      <c r="C43" t="s">
        <v>6</v>
      </c>
      <c r="D43" t="s">
        <v>6</v>
      </c>
      <c r="E43" t="s">
        <v>6</v>
      </c>
    </row>
    <row r="44" spans="1:5">
      <c r="A44" t="s">
        <v>101</v>
      </c>
      <c r="C44" s="2">
        <v>1805000</v>
      </c>
      <c r="D44" s="2">
        <v>2462000</v>
      </c>
      <c r="E44" s="2">
        <v>2362000</v>
      </c>
    </row>
    <row r="45" spans="1:5">
      <c r="A45" t="s">
        <v>102</v>
      </c>
      <c r="C45" s="2">
        <v>-11597000</v>
      </c>
      <c r="D45" s="2">
        <v>-7168000</v>
      </c>
      <c r="E45" s="2">
        <v>-2996000</v>
      </c>
    </row>
    <row r="47" spans="1:5">
      <c r="A47" t="s">
        <v>103</v>
      </c>
      <c r="C47" s="2">
        <v>80546000</v>
      </c>
      <c r="D47" s="2">
        <v>81394000</v>
      </c>
      <c r="E47" s="2">
        <v>76255000</v>
      </c>
    </row>
    <row r="49" spans="1:5">
      <c r="A49" t="s">
        <v>104</v>
      </c>
      <c r="C49" s="2">
        <v>63851000</v>
      </c>
      <c r="D49" s="2">
        <v>63292000</v>
      </c>
      <c r="E49" s="2">
        <v>56745000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0"/>
  <sheetViews>
    <sheetView topLeftCell="A4" workbookViewId="0">
      <selection activeCell="H27" sqref="H27"/>
    </sheetView>
  </sheetViews>
  <sheetFormatPr defaultRowHeight="15"/>
  <cols>
    <col min="1" max="1" width="60" customWidth="1"/>
    <col min="3" max="5" width="10.5703125" bestFit="1" customWidth="1"/>
  </cols>
  <sheetData>
    <row r="1" spans="1:5">
      <c r="A1" s="3" t="s">
        <v>0</v>
      </c>
      <c r="B1" s="3"/>
      <c r="C1" s="10">
        <v>42400</v>
      </c>
      <c r="D1" s="10">
        <v>42035</v>
      </c>
      <c r="E1" s="10">
        <v>41670</v>
      </c>
    </row>
    <row r="2" spans="1:5">
      <c r="A2" s="3" t="s">
        <v>25</v>
      </c>
      <c r="B2" s="3"/>
      <c r="C2" s="11">
        <v>14694000</v>
      </c>
      <c r="D2" s="11">
        <v>16363000</v>
      </c>
      <c r="E2" s="11">
        <v>16022000</v>
      </c>
    </row>
    <row r="4" spans="1:5">
      <c r="A4" s="4" t="s">
        <v>28</v>
      </c>
      <c r="B4" s="5"/>
      <c r="C4" s="5"/>
      <c r="D4" s="5"/>
      <c r="E4" s="5"/>
    </row>
    <row r="5" spans="1:5">
      <c r="A5" t="s">
        <v>29</v>
      </c>
      <c r="C5" s="2">
        <v>9454000</v>
      </c>
      <c r="D5" s="2">
        <v>9173000</v>
      </c>
      <c r="E5" s="2">
        <v>8870000</v>
      </c>
    </row>
    <row r="6" spans="1:5">
      <c r="A6" t="s">
        <v>30</v>
      </c>
      <c r="C6" s="2">
        <v>738000</v>
      </c>
      <c r="D6" s="2">
        <v>-3000</v>
      </c>
      <c r="E6" s="2">
        <v>515000</v>
      </c>
    </row>
    <row r="7" spans="1:5">
      <c r="A7" t="s">
        <v>31</v>
      </c>
      <c r="C7" s="2">
        <v>-19000</v>
      </c>
      <c r="D7" s="2">
        <v>-569000</v>
      </c>
      <c r="E7" s="2">
        <v>-566000</v>
      </c>
    </row>
    <row r="8" spans="1:5">
      <c r="A8" t="s">
        <v>32</v>
      </c>
      <c r="C8" s="2">
        <v>2839000</v>
      </c>
      <c r="D8" s="2">
        <v>4093000</v>
      </c>
      <c r="E8" s="2">
        <v>-590000</v>
      </c>
    </row>
    <row r="9" spans="1:5">
      <c r="A9" t="s">
        <v>33</v>
      </c>
      <c r="C9" s="2">
        <v>-703000</v>
      </c>
      <c r="D9" s="2">
        <v>-1229000</v>
      </c>
      <c r="E9" s="2">
        <v>-1667000</v>
      </c>
    </row>
    <row r="10" spans="1:5">
      <c r="A10" t="s">
        <v>34</v>
      </c>
      <c r="C10" t="s">
        <v>6</v>
      </c>
      <c r="D10" t="s">
        <v>6</v>
      </c>
      <c r="E10" t="s">
        <v>6</v>
      </c>
    </row>
    <row r="11" spans="1:5" ht="15.75" thickBot="1">
      <c r="A11" s="6"/>
      <c r="B11" s="6"/>
      <c r="C11" s="6"/>
      <c r="D11" s="6"/>
      <c r="E11" s="6"/>
    </row>
    <row r="12" spans="1:5">
      <c r="A12" s="3" t="s">
        <v>35</v>
      </c>
      <c r="C12" s="11">
        <v>27389000</v>
      </c>
      <c r="D12" s="11">
        <v>28564000</v>
      </c>
      <c r="E12" s="11">
        <v>23257000</v>
      </c>
    </row>
    <row r="14" spans="1:5">
      <c r="A14" s="4" t="s">
        <v>36</v>
      </c>
      <c r="B14" s="5"/>
      <c r="C14" s="5"/>
      <c r="D14" s="5"/>
      <c r="E14" s="5"/>
    </row>
    <row r="15" spans="1:5">
      <c r="A15" t="s">
        <v>37</v>
      </c>
      <c r="C15" s="2">
        <v>-11477000</v>
      </c>
      <c r="D15" s="2">
        <v>-12174000</v>
      </c>
      <c r="E15" s="2">
        <v>-13115000</v>
      </c>
    </row>
    <row r="16" spans="1:5">
      <c r="A16" t="s">
        <v>38</v>
      </c>
      <c r="C16" t="s">
        <v>6</v>
      </c>
      <c r="D16" t="s">
        <v>6</v>
      </c>
      <c r="E16" t="s">
        <v>6</v>
      </c>
    </row>
    <row r="17" spans="1:5">
      <c r="A17" t="s">
        <v>39</v>
      </c>
      <c r="C17" s="2">
        <v>802000</v>
      </c>
      <c r="D17" s="2">
        <v>1049000</v>
      </c>
      <c r="E17" s="2">
        <v>589000</v>
      </c>
    </row>
    <row r="18" spans="1:5" ht="15.75" thickBot="1">
      <c r="A18" s="6"/>
      <c r="B18" s="6"/>
      <c r="C18" s="6"/>
      <c r="D18" s="6"/>
      <c r="E18" s="6"/>
    </row>
    <row r="19" spans="1:5">
      <c r="A19" s="3" t="s">
        <v>40</v>
      </c>
      <c r="C19" s="11">
        <v>-10675000</v>
      </c>
      <c r="D19" s="11">
        <v>-11125000</v>
      </c>
      <c r="E19" s="11">
        <v>-12526000</v>
      </c>
    </row>
    <row r="21" spans="1:5">
      <c r="A21" s="4" t="s">
        <v>41</v>
      </c>
      <c r="B21" s="5"/>
      <c r="C21" s="5"/>
      <c r="D21" s="5"/>
      <c r="E21" s="5"/>
    </row>
    <row r="22" spans="1:5">
      <c r="A22" t="s">
        <v>42</v>
      </c>
      <c r="C22" s="2">
        <v>-7013000</v>
      </c>
      <c r="D22" s="2">
        <v>-6785000</v>
      </c>
      <c r="E22" s="2">
        <v>-6565000</v>
      </c>
    </row>
    <row r="23" spans="1:5">
      <c r="A23" t="s">
        <v>43</v>
      </c>
      <c r="C23" s="2">
        <v>-5438000</v>
      </c>
      <c r="D23" s="2">
        <v>-2859000</v>
      </c>
      <c r="E23" s="2">
        <v>-6979000</v>
      </c>
    </row>
    <row r="24" spans="1:5">
      <c r="A24" t="s">
        <v>44</v>
      </c>
      <c r="C24" s="2">
        <v>-3158000</v>
      </c>
      <c r="D24" s="2">
        <v>-5018000</v>
      </c>
      <c r="E24" s="2">
        <v>3015000</v>
      </c>
    </row>
    <row r="25" spans="1:5">
      <c r="A25" t="s">
        <v>45</v>
      </c>
      <c r="C25" s="2">
        <v>-513000</v>
      </c>
      <c r="D25" s="2">
        <v>-409000</v>
      </c>
      <c r="E25" s="2">
        <v>-260000</v>
      </c>
    </row>
    <row r="26" spans="1:5" ht="15.75" thickBot="1">
      <c r="A26" s="6"/>
      <c r="B26" s="6"/>
      <c r="C26" s="6"/>
      <c r="D26" s="6"/>
      <c r="E26" s="6"/>
    </row>
    <row r="27" spans="1:5">
      <c r="A27" s="3" t="s">
        <v>46</v>
      </c>
      <c r="C27" s="11">
        <v>-16122000</v>
      </c>
      <c r="D27" s="11">
        <v>-15071000</v>
      </c>
      <c r="E27" s="11">
        <v>-10789000</v>
      </c>
    </row>
    <row r="28" spans="1:5">
      <c r="A28" t="s">
        <v>47</v>
      </c>
      <c r="C28" s="2">
        <v>-1022000</v>
      </c>
      <c r="D28" s="2">
        <v>-514000</v>
      </c>
      <c r="E28" s="2">
        <v>-442000</v>
      </c>
    </row>
    <row r="29" spans="1:5" ht="15.75" thickBot="1">
      <c r="A29" s="6"/>
      <c r="B29" s="6"/>
      <c r="C29" s="6"/>
      <c r="D29" s="6"/>
      <c r="E29" s="6"/>
    </row>
    <row r="30" spans="1:5">
      <c r="A30" s="3" t="s">
        <v>48</v>
      </c>
      <c r="C30" s="11">
        <v>-430000</v>
      </c>
      <c r="D30" s="11">
        <v>1854000</v>
      </c>
      <c r="E30" s="11">
        <v>-500000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38"/>
  <sheetViews>
    <sheetView workbookViewId="0">
      <selection activeCell="C9" sqref="C9:E9"/>
    </sheetView>
  </sheetViews>
  <sheetFormatPr defaultRowHeight="15"/>
  <cols>
    <col min="1" max="1" width="36.7109375" bestFit="1" customWidth="1"/>
    <col min="2" max="2" width="30.7109375" bestFit="1" customWidth="1"/>
    <col min="3" max="5" width="9.85546875" bestFit="1" customWidth="1"/>
    <col min="6" max="6" width="8.85546875" customWidth="1"/>
  </cols>
  <sheetData>
    <row r="1" spans="1:15">
      <c r="A1" s="3" t="s">
        <v>0</v>
      </c>
      <c r="C1" s="10">
        <v>42399</v>
      </c>
      <c r="D1" s="10">
        <v>42035</v>
      </c>
      <c r="E1" s="10">
        <v>41671</v>
      </c>
      <c r="G1" s="10">
        <v>42399</v>
      </c>
      <c r="H1" s="10">
        <v>42035</v>
      </c>
      <c r="I1" s="10">
        <v>41671</v>
      </c>
      <c r="J1" t="s">
        <v>148</v>
      </c>
      <c r="L1" s="10">
        <v>42399</v>
      </c>
      <c r="M1" s="10">
        <v>42035</v>
      </c>
      <c r="N1" s="10">
        <v>41671</v>
      </c>
      <c r="O1" t="s">
        <v>148</v>
      </c>
    </row>
    <row r="2" spans="1:15">
      <c r="A2" s="3" t="s">
        <v>1</v>
      </c>
      <c r="C2" s="2">
        <v>73785000</v>
      </c>
      <c r="D2" s="2">
        <v>72618000</v>
      </c>
      <c r="E2" s="2">
        <v>71279000</v>
      </c>
      <c r="G2" s="30">
        <f>C2/$C$2</f>
        <v>1</v>
      </c>
      <c r="H2" s="30">
        <f>D2/$D$2</f>
        <v>1</v>
      </c>
      <c r="I2" s="30">
        <f>E2/$E$2</f>
        <v>1</v>
      </c>
      <c r="L2" s="30">
        <f>(C2-D2)/D2</f>
        <v>1.6070395769643891E-2</v>
      </c>
      <c r="M2" s="30">
        <f>(D2-E2)/E2</f>
        <v>1.8785336494619734E-2</v>
      </c>
      <c r="O2" s="32">
        <f>AVERAGE(L2:M2)</f>
        <v>1.7427866132131813E-2</v>
      </c>
    </row>
    <row r="3" spans="1:15">
      <c r="A3" t="s">
        <v>2</v>
      </c>
      <c r="C3" s="2">
        <v>51997000</v>
      </c>
      <c r="D3" s="2">
        <v>51278000</v>
      </c>
      <c r="E3" s="2">
        <v>50039000</v>
      </c>
      <c r="G3" s="30">
        <f t="shared" ref="G3:G38" si="0">C3/$C$2</f>
        <v>0.70470962932845427</v>
      </c>
      <c r="H3" s="30">
        <f t="shared" ref="H3:H38" si="1">D3/$D$2</f>
        <v>0.70613346553196177</v>
      </c>
      <c r="I3" s="30">
        <f t="shared" ref="I3:I38" si="2">E3/$E$2</f>
        <v>0.7020160215491239</v>
      </c>
      <c r="J3" s="32">
        <f>AVERAGE(G3:I3)</f>
        <v>0.70428637213651335</v>
      </c>
      <c r="L3" s="30">
        <f>(C3-D3)/D3</f>
        <v>1.4021607707008854E-2</v>
      </c>
      <c r="M3" s="30">
        <f>(D3-E3)/E3</f>
        <v>2.4760686664401767E-2</v>
      </c>
      <c r="O3" s="32">
        <f>AVERAGE(L3:M3)</f>
        <v>1.939114718570531E-2</v>
      </c>
    </row>
    <row r="4" spans="1:15" ht="15.75" thickBot="1">
      <c r="A4" s="6"/>
      <c r="B4" s="6"/>
      <c r="C4" s="6"/>
      <c r="D4" s="6"/>
      <c r="E4" s="6"/>
      <c r="G4" s="30"/>
      <c r="H4" s="30"/>
      <c r="I4" s="30"/>
      <c r="L4" s="30"/>
    </row>
    <row r="5" spans="1:15">
      <c r="A5" s="3" t="s">
        <v>3</v>
      </c>
      <c r="C5" s="2">
        <v>21788000</v>
      </c>
      <c r="D5" s="2">
        <v>21340000</v>
      </c>
      <c r="E5" s="2">
        <v>21240000</v>
      </c>
      <c r="G5" s="30">
        <f t="shared" si="0"/>
        <v>0.29529037067154573</v>
      </c>
      <c r="H5" s="30">
        <f t="shared" si="1"/>
        <v>0.29386653446803823</v>
      </c>
      <c r="I5" s="30">
        <f t="shared" si="2"/>
        <v>0.29798397845087615</v>
      </c>
      <c r="L5" s="30"/>
    </row>
    <row r="6" spans="1:15">
      <c r="G6" s="30"/>
      <c r="H6" s="30"/>
      <c r="I6" s="30"/>
      <c r="L6" s="30"/>
    </row>
    <row r="7" spans="1:15">
      <c r="B7" s="5" t="s">
        <v>4</v>
      </c>
      <c r="C7" s="5"/>
      <c r="D7" s="5"/>
      <c r="E7" s="5"/>
      <c r="G7" s="30"/>
      <c r="H7" s="30"/>
      <c r="I7" s="30"/>
      <c r="L7" s="30"/>
    </row>
    <row r="8" spans="1:15">
      <c r="B8" t="s">
        <v>5</v>
      </c>
      <c r="C8" t="s">
        <v>6</v>
      </c>
      <c r="D8" t="s">
        <v>6</v>
      </c>
      <c r="E8" t="s">
        <v>6</v>
      </c>
      <c r="G8" s="30"/>
      <c r="H8" s="30"/>
      <c r="I8" s="30"/>
      <c r="L8" s="30"/>
    </row>
    <row r="9" spans="1:15">
      <c r="B9" t="s">
        <v>7</v>
      </c>
      <c r="C9" s="2">
        <v>14665000</v>
      </c>
      <c r="D9" s="2">
        <v>14676000</v>
      </c>
      <c r="E9" s="2">
        <v>14465000</v>
      </c>
      <c r="G9" s="30">
        <f t="shared" si="0"/>
        <v>0.19875313410584808</v>
      </c>
      <c r="H9" s="30">
        <f t="shared" si="1"/>
        <v>0.20209865322647277</v>
      </c>
      <c r="I9" s="30">
        <f t="shared" si="2"/>
        <v>0.20293494577645591</v>
      </c>
      <c r="J9" s="32">
        <f>AVERAGE(G9:I9)</f>
        <v>0.20126224436959225</v>
      </c>
      <c r="L9" s="30">
        <f t="shared" ref="L9:M9" si="3">(C9-D9)/D9</f>
        <v>-7.4952303079858275E-4</v>
      </c>
      <c r="M9" s="30">
        <f t="shared" si="3"/>
        <v>1.458693397856896E-2</v>
      </c>
      <c r="O9" s="32">
        <f>AVERAGE(L9:M9)</f>
        <v>6.9187054738851887E-3</v>
      </c>
    </row>
    <row r="10" spans="1:15">
      <c r="B10" t="s">
        <v>8</v>
      </c>
      <c r="C10" t="s">
        <v>6</v>
      </c>
      <c r="D10" t="s">
        <v>6</v>
      </c>
      <c r="E10" t="s">
        <v>6</v>
      </c>
      <c r="G10" s="30"/>
      <c r="H10" s="30"/>
      <c r="I10" s="30"/>
    </row>
    <row r="11" spans="1:15">
      <c r="B11" t="s">
        <v>9</v>
      </c>
      <c r="C11" s="2">
        <v>2213000</v>
      </c>
      <c r="D11" s="2">
        <v>2129000</v>
      </c>
      <c r="E11" s="2">
        <v>1996000</v>
      </c>
      <c r="G11" s="30">
        <f t="shared" si="0"/>
        <v>2.9992545910415395E-2</v>
      </c>
      <c r="H11" s="30">
        <f t="shared" si="1"/>
        <v>2.9317799994491724E-2</v>
      </c>
      <c r="I11" s="30">
        <f t="shared" si="2"/>
        <v>2.8002637522973106E-2</v>
      </c>
    </row>
    <row r="12" spans="1:15">
      <c r="G12" s="30"/>
      <c r="H12" s="30"/>
      <c r="I12" s="30"/>
    </row>
    <row r="13" spans="1:15">
      <c r="B13" t="s">
        <v>10</v>
      </c>
      <c r="C13" t="s">
        <v>6</v>
      </c>
      <c r="D13" t="s">
        <v>6</v>
      </c>
      <c r="E13" t="s">
        <v>6</v>
      </c>
      <c r="G13" s="30"/>
      <c r="H13" s="30"/>
      <c r="I13" s="30"/>
    </row>
    <row r="14" spans="1:15">
      <c r="G14" s="30"/>
      <c r="H14" s="30"/>
      <c r="I14" s="30"/>
    </row>
    <row r="15" spans="1:15" ht="15.75" thickBot="1">
      <c r="A15" s="6"/>
      <c r="B15" s="6"/>
      <c r="C15" s="6"/>
      <c r="D15" s="6"/>
      <c r="E15" s="6"/>
      <c r="G15" s="30"/>
      <c r="H15" s="30"/>
      <c r="I15" s="30"/>
    </row>
    <row r="16" spans="1:15">
      <c r="A16" s="3" t="s">
        <v>11</v>
      </c>
      <c r="C16" s="2">
        <v>4910000</v>
      </c>
      <c r="D16" s="2">
        <v>4535000</v>
      </c>
      <c r="E16" s="2">
        <v>4779000</v>
      </c>
      <c r="G16" s="30">
        <f t="shared" si="0"/>
        <v>6.6544690655282235E-2</v>
      </c>
      <c r="H16" s="30">
        <f t="shared" si="1"/>
        <v>6.2450081247073727E-2</v>
      </c>
      <c r="I16" s="30">
        <f t="shared" si="2"/>
        <v>6.7046395151447127E-2</v>
      </c>
    </row>
    <row r="17" spans="2:9">
      <c r="G17" s="30"/>
      <c r="H17" s="30"/>
      <c r="I17" s="30"/>
    </row>
    <row r="18" spans="2:9">
      <c r="B18" s="5" t="s">
        <v>12</v>
      </c>
      <c r="C18" s="5"/>
      <c r="D18" s="5"/>
      <c r="E18" s="5"/>
      <c r="G18" s="30"/>
      <c r="H18" s="30"/>
      <c r="I18" s="30"/>
    </row>
    <row r="19" spans="2:9">
      <c r="B19" t="s">
        <v>13</v>
      </c>
      <c r="C19" s="2">
        <v>620000</v>
      </c>
      <c r="D19" t="s">
        <v>6</v>
      </c>
      <c r="E19" s="2">
        <v>391000</v>
      </c>
      <c r="G19" s="30">
        <f t="shared" si="0"/>
        <v>8.402791895371688E-3</v>
      </c>
      <c r="H19" s="30"/>
      <c r="I19" s="30">
        <f t="shared" si="2"/>
        <v>5.4854866089591604E-3</v>
      </c>
    </row>
    <row r="20" spans="2:9">
      <c r="B20" t="s">
        <v>14</v>
      </c>
      <c r="C20" s="2">
        <v>5530000</v>
      </c>
      <c r="D20" s="2">
        <v>4535000</v>
      </c>
      <c r="E20" s="2">
        <v>5170000</v>
      </c>
      <c r="G20" s="30">
        <f t="shared" si="0"/>
        <v>7.4947482550653921E-2</v>
      </c>
      <c r="H20" s="30">
        <f t="shared" si="1"/>
        <v>6.2450081247073727E-2</v>
      </c>
      <c r="I20" s="30">
        <f t="shared" si="2"/>
        <v>7.2531881760406286E-2</v>
      </c>
    </row>
    <row r="21" spans="2:9">
      <c r="B21" t="s">
        <v>15</v>
      </c>
      <c r="C21" s="2">
        <v>607000</v>
      </c>
      <c r="D21" s="2">
        <v>882000</v>
      </c>
      <c r="E21" s="2">
        <v>1049000</v>
      </c>
      <c r="G21" s="30">
        <f t="shared" si="0"/>
        <v>8.2266043233719596E-3</v>
      </c>
      <c r="H21" s="30">
        <f t="shared" si="1"/>
        <v>1.2145748987854251E-2</v>
      </c>
      <c r="I21" s="30">
        <f t="shared" si="2"/>
        <v>1.4716817014829051E-2</v>
      </c>
    </row>
    <row r="22" spans="2:9">
      <c r="B22" t="s">
        <v>16</v>
      </c>
      <c r="C22" s="2">
        <v>4923000</v>
      </c>
      <c r="D22" s="2">
        <v>3653000</v>
      </c>
      <c r="E22" s="2">
        <v>4121000</v>
      </c>
      <c r="G22" s="30">
        <f t="shared" si="0"/>
        <v>6.6720878227281968E-2</v>
      </c>
      <c r="H22" s="30">
        <f t="shared" si="1"/>
        <v>5.0304332259219479E-2</v>
      </c>
      <c r="I22" s="30">
        <f t="shared" si="2"/>
        <v>5.7815064745577238E-2</v>
      </c>
    </row>
    <row r="23" spans="2:9">
      <c r="B23" t="s">
        <v>17</v>
      </c>
      <c r="C23" s="2">
        <v>1602000</v>
      </c>
      <c r="D23" s="2">
        <v>1204000</v>
      </c>
      <c r="E23" s="2">
        <v>1427000</v>
      </c>
      <c r="G23" s="30">
        <f t="shared" si="0"/>
        <v>2.1711730026428136E-2</v>
      </c>
      <c r="H23" s="30">
        <f t="shared" si="1"/>
        <v>1.6579911316753421E-2</v>
      </c>
      <c r="I23" s="30">
        <f t="shared" si="2"/>
        <v>2.0019921716073457E-2</v>
      </c>
    </row>
    <row r="24" spans="2:9">
      <c r="B24" t="s">
        <v>18</v>
      </c>
      <c r="C24" t="s">
        <v>6</v>
      </c>
      <c r="D24" t="s">
        <v>6</v>
      </c>
      <c r="E24" t="s">
        <v>6</v>
      </c>
      <c r="G24" s="30"/>
      <c r="H24" s="30"/>
      <c r="I24" s="30"/>
    </row>
    <row r="25" spans="2:9">
      <c r="G25" s="30"/>
      <c r="H25" s="30"/>
      <c r="I25" s="30"/>
    </row>
    <row r="26" spans="2:9">
      <c r="B26" t="s">
        <v>19</v>
      </c>
      <c r="C26" s="2">
        <v>3321000</v>
      </c>
      <c r="D26" s="2">
        <v>2449000</v>
      </c>
      <c r="E26" s="2">
        <v>2694000</v>
      </c>
      <c r="G26" s="30">
        <f t="shared" si="0"/>
        <v>4.5009148200853832E-2</v>
      </c>
      <c r="H26" s="30">
        <f t="shared" si="1"/>
        <v>3.3724420942466055E-2</v>
      </c>
      <c r="I26" s="30">
        <f t="shared" si="2"/>
        <v>3.7795143029503778E-2</v>
      </c>
    </row>
    <row r="27" spans="2:9">
      <c r="G27" s="30"/>
      <c r="H27" s="30"/>
      <c r="I27" s="30"/>
    </row>
    <row r="28" spans="2:9">
      <c r="B28" s="5" t="s">
        <v>20</v>
      </c>
      <c r="C28" s="5"/>
      <c r="D28" s="5"/>
      <c r="E28" s="5"/>
      <c r="G28" s="30"/>
      <c r="H28" s="30"/>
      <c r="I28" s="30"/>
    </row>
    <row r="29" spans="2:9">
      <c r="B29" t="s">
        <v>21</v>
      </c>
      <c r="C29" s="2">
        <v>42000</v>
      </c>
      <c r="D29" s="2">
        <v>-4085000</v>
      </c>
      <c r="E29" s="2">
        <v>-723000</v>
      </c>
      <c r="G29" s="30">
        <f t="shared" si="0"/>
        <v>5.692213864606627E-4</v>
      </c>
      <c r="H29" s="30">
        <f t="shared" si="1"/>
        <v>-5.6253270538984823E-2</v>
      </c>
      <c r="I29" s="30">
        <f t="shared" si="2"/>
        <v>-1.0143239944443666E-2</v>
      </c>
    </row>
    <row r="30" spans="2:9">
      <c r="B30" t="s">
        <v>22</v>
      </c>
      <c r="C30" t="s">
        <v>6</v>
      </c>
      <c r="D30" t="s">
        <v>6</v>
      </c>
      <c r="E30" t="s">
        <v>6</v>
      </c>
      <c r="G30" s="30"/>
      <c r="H30" s="30"/>
      <c r="I30" s="30"/>
    </row>
    <row r="31" spans="2:9">
      <c r="B31" t="s">
        <v>23</v>
      </c>
      <c r="C31" t="s">
        <v>6</v>
      </c>
      <c r="D31" t="s">
        <v>6</v>
      </c>
      <c r="E31" t="s">
        <v>6</v>
      </c>
      <c r="G31" s="30"/>
      <c r="H31" s="30"/>
      <c r="I31" s="30"/>
    </row>
    <row r="32" spans="2:9">
      <c r="B32" t="s">
        <v>24</v>
      </c>
      <c r="C32" t="s">
        <v>6</v>
      </c>
      <c r="D32" t="s">
        <v>6</v>
      </c>
      <c r="E32" t="s">
        <v>6</v>
      </c>
      <c r="G32" s="30"/>
      <c r="H32" s="30"/>
      <c r="I32" s="30"/>
    </row>
    <row r="33" spans="1:9">
      <c r="G33" s="30"/>
      <c r="H33" s="30"/>
      <c r="I33" s="30"/>
    </row>
    <row r="34" spans="1:9" ht="15.75" thickBot="1">
      <c r="A34" s="6"/>
      <c r="B34" s="6"/>
      <c r="C34" s="6"/>
      <c r="D34" s="6"/>
      <c r="E34" s="6"/>
      <c r="G34" s="30"/>
      <c r="H34" s="30"/>
      <c r="I34" s="30"/>
    </row>
    <row r="35" spans="1:9">
      <c r="A35" s="3" t="s">
        <v>25</v>
      </c>
      <c r="C35" s="2">
        <v>3363000</v>
      </c>
      <c r="D35" s="2">
        <v>-1636000</v>
      </c>
      <c r="E35" s="2">
        <v>1971000</v>
      </c>
      <c r="G35" s="30">
        <f t="shared" si="0"/>
        <v>4.5578369587314496E-2</v>
      </c>
      <c r="H35" s="30">
        <f t="shared" si="1"/>
        <v>-2.2528849596518769E-2</v>
      </c>
      <c r="I35" s="30">
        <f t="shared" si="2"/>
        <v>2.7651903085060117E-2</v>
      </c>
    </row>
    <row r="36" spans="1:9">
      <c r="A36" t="s">
        <v>26</v>
      </c>
      <c r="C36" t="s">
        <v>6</v>
      </c>
      <c r="D36" t="s">
        <v>6</v>
      </c>
      <c r="E36" t="s">
        <v>6</v>
      </c>
      <c r="G36" s="30"/>
      <c r="H36" s="30"/>
      <c r="I36" s="30"/>
    </row>
    <row r="37" spans="1:9" ht="15.75" thickBot="1">
      <c r="A37" s="6"/>
      <c r="B37" s="6"/>
      <c r="C37" s="6"/>
      <c r="D37" s="6"/>
      <c r="E37" s="6"/>
      <c r="G37" s="30"/>
      <c r="H37" s="30"/>
      <c r="I37" s="30"/>
    </row>
    <row r="38" spans="1:9">
      <c r="A38" s="3" t="s">
        <v>27</v>
      </c>
      <c r="C38" s="2">
        <v>3363000</v>
      </c>
      <c r="D38" s="2">
        <v>-1636000</v>
      </c>
      <c r="E38" s="2">
        <v>1971000</v>
      </c>
      <c r="G38" s="30">
        <f t="shared" si="0"/>
        <v>4.5578369587314496E-2</v>
      </c>
      <c r="H38" s="30">
        <f t="shared" si="1"/>
        <v>-2.2528849596518769E-2</v>
      </c>
      <c r="I38" s="30">
        <f t="shared" si="2"/>
        <v>2.7651903085060117E-2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3:O44"/>
  <sheetViews>
    <sheetView topLeftCell="A41" workbookViewId="0">
      <selection activeCell="A43" sqref="A43"/>
    </sheetView>
  </sheetViews>
  <sheetFormatPr defaultColWidth="9.140625" defaultRowHeight="15"/>
  <cols>
    <col min="1" max="1" width="49.42578125" style="38" customWidth="1"/>
    <col min="2" max="6" width="10.85546875" style="38" customWidth="1"/>
    <col min="7" max="7" width="22.5703125" style="38" customWidth="1"/>
    <col min="8" max="8" width="10.85546875" style="38" customWidth="1"/>
    <col min="9" max="9" width="18.85546875" style="38" customWidth="1"/>
    <col min="10" max="12" width="10.85546875" style="38" customWidth="1"/>
    <col min="13" max="15" width="12.7109375" style="38" bestFit="1" customWidth="1"/>
    <col min="16" max="16" width="8.85546875" style="38" customWidth="1"/>
    <col min="17" max="18" width="9.140625" style="38" customWidth="1"/>
    <col min="19" max="16384" width="9.140625" style="38"/>
  </cols>
  <sheetData>
    <row r="3" spans="1:15">
      <c r="G3" s="32">
        <f>B6</f>
        <v>-5.2999999999999999E-2</v>
      </c>
      <c r="H3" s="32">
        <f t="shared" ref="H3:O3" ca="1" si="0">G3-($B$6-$B$13)/10</f>
        <v>-4.6354161520407534E-2</v>
      </c>
      <c r="I3" s="32">
        <f t="shared" ca="1" si="0"/>
        <v>-3.970832304081507E-2</v>
      </c>
      <c r="J3" s="32">
        <f t="shared" ca="1" si="0"/>
        <v>-3.3062484561222606E-2</v>
      </c>
      <c r="K3" s="32">
        <f t="shared" ca="1" si="0"/>
        <v>-2.6416646081630142E-2</v>
      </c>
      <c r="L3" s="32">
        <f t="shared" ca="1" si="0"/>
        <v>-1.9770807602037678E-2</v>
      </c>
      <c r="M3" s="32">
        <f t="shared" ca="1" si="0"/>
        <v>-1.3124969122445214E-2</v>
      </c>
      <c r="N3" s="32">
        <f t="shared" ca="1" si="0"/>
        <v>-6.4791306428527498E-3</v>
      </c>
      <c r="O3" s="32">
        <f t="shared" ca="1" si="0"/>
        <v>1.6670783673971429E-4</v>
      </c>
    </row>
    <row r="4" spans="1:15">
      <c r="A4" s="42" t="s">
        <v>137</v>
      </c>
    </row>
    <row r="6" spans="1:15">
      <c r="A6" s="38" t="s">
        <v>166</v>
      </c>
      <c r="B6" s="32">
        <v>-5.2999999999999999E-2</v>
      </c>
      <c r="C6" s="32"/>
      <c r="D6" s="32"/>
    </row>
    <row r="7" spans="1:15">
      <c r="A7" s="38" t="s">
        <v>158</v>
      </c>
      <c r="B7" s="32">
        <v>0.70430000000000004</v>
      </c>
      <c r="C7" s="32"/>
      <c r="D7" s="32"/>
    </row>
    <row r="8" spans="1:15">
      <c r="C8" s="32" t="s">
        <v>175</v>
      </c>
      <c r="D8" s="32" t="s">
        <v>155</v>
      </c>
      <c r="E8" s="38" t="s">
        <v>173</v>
      </c>
      <c r="F8" s="38" t="s">
        <v>152</v>
      </c>
      <c r="G8" s="38" t="s">
        <v>179</v>
      </c>
      <c r="H8" s="38" t="s">
        <v>174</v>
      </c>
    </row>
    <row r="9" spans="1:15">
      <c r="A9" s="38" t="s">
        <v>140</v>
      </c>
      <c r="B9" s="32">
        <f ca="1">_xll.VoseInput("TGT-Annual Cost Decrease")+_xll.VoseCombined(G9:G11,H9:H11,C9:C11)</f>
        <v>2.1188058219352695E-2</v>
      </c>
      <c r="C9" s="32" t="s">
        <v>176</v>
      </c>
      <c r="D9" s="32">
        <v>0</v>
      </c>
      <c r="E9" s="32">
        <v>1E-4</v>
      </c>
      <c r="F9" s="32">
        <v>2.0000000000000001E-4</v>
      </c>
      <c r="G9" s="32" t="str">
        <f>_xll.VoseTriangleObject(0,0.01,0.02)</f>
        <v>VoseTriangle(0,0.01,0.02)</v>
      </c>
      <c r="H9" s="45">
        <v>0.4</v>
      </c>
      <c r="I9" s="38" t="str">
        <f>_xll.VosePERTObject(0,0.01,0.02)</f>
        <v>VosePERT(0,0.01,0.02)</v>
      </c>
    </row>
    <row r="10" spans="1:15">
      <c r="B10" s="32"/>
      <c r="C10" s="32" t="s">
        <v>177</v>
      </c>
      <c r="D10" s="32">
        <v>1E-4</v>
      </c>
      <c r="E10" s="32">
        <v>1.4999999999999999E-4</v>
      </c>
      <c r="F10" s="32">
        <v>2.9999999999999997E-4</v>
      </c>
      <c r="G10" s="38" t="str">
        <f>_xll.VoseTriangleObject(0.01,0.02,0.03)</f>
        <v>VoseTriangle(0.01,0.02,0.03)</v>
      </c>
      <c r="H10" s="45">
        <v>0.4</v>
      </c>
      <c r="I10" s="38" t="str">
        <f>_xll.VosePERTObject(0.01,0.02,0.03)</f>
        <v>VosePERT(0.01,0.02,0.03)</v>
      </c>
    </row>
    <row r="11" spans="1:15">
      <c r="B11" s="32"/>
      <c r="C11" s="32" t="s">
        <v>178</v>
      </c>
      <c r="D11" s="32">
        <v>1E-4</v>
      </c>
      <c r="E11" s="32">
        <v>1.4999999999999999E-4</v>
      </c>
      <c r="F11" s="32">
        <v>1.4999999999999999E-4</v>
      </c>
      <c r="G11" s="38" t="str">
        <f>_xll.VoseTriangleObject(0.01,0.015,0.03)</f>
        <v>VoseTriangle(0.01,0.015,0.03)</v>
      </c>
      <c r="H11" s="45">
        <v>0.2</v>
      </c>
      <c r="I11" s="38" t="str">
        <f>_xll.VosePERTObject(0.01,0.015,0.03)</f>
        <v>VosePERT(0.01,0.015,0.03)</v>
      </c>
    </row>
    <row r="12" spans="1:15">
      <c r="A12" s="38" t="s">
        <v>142</v>
      </c>
      <c r="B12" s="32">
        <v>6.8999999999999999E-3</v>
      </c>
      <c r="C12" s="32"/>
      <c r="D12" s="32"/>
    </row>
    <row r="13" spans="1:15">
      <c r="A13" s="38" t="s">
        <v>159</v>
      </c>
      <c r="B13" s="32">
        <f ca="1">_xll.VoseInput("TGT-Terminal Growth")+_xll.VoseCombined(G13:G15,H9:H11,C13:C15)</f>
        <v>1.3458384795924637E-2</v>
      </c>
      <c r="C13" s="32" t="s">
        <v>176</v>
      </c>
      <c r="D13" s="32">
        <v>1E-4</v>
      </c>
      <c r="E13" s="32">
        <v>1.4999999999999999E-4</v>
      </c>
      <c r="F13" s="32">
        <v>2.0000000000000001E-4</v>
      </c>
      <c r="G13" s="38" t="str">
        <f>_xll.VoseTriangleObject(0.01,0.015,0.02)</f>
        <v>VoseTriangle(0.01,0.015,0.02)</v>
      </c>
    </row>
    <row r="14" spans="1:15">
      <c r="B14" s="32"/>
      <c r="C14" s="32" t="s">
        <v>177</v>
      </c>
      <c r="D14" s="32">
        <v>1.2E-4</v>
      </c>
      <c r="E14" s="32">
        <v>1.6000000000000001E-4</v>
      </c>
      <c r="F14" s="32">
        <v>1.9000000000000001E-4</v>
      </c>
      <c r="G14" s="38" t="str">
        <f>_xll.VoseTriangleObject(0.012,0.016,0.019)</f>
        <v>VoseTriangle(0.012,0.016,0.019)</v>
      </c>
    </row>
    <row r="15" spans="1:15">
      <c r="B15" s="32"/>
      <c r="C15" s="32" t="s">
        <v>178</v>
      </c>
      <c r="D15" s="32">
        <v>1.4999999999999999E-4</v>
      </c>
      <c r="E15" s="32">
        <v>1.7000000000000001E-4</v>
      </c>
      <c r="F15" s="32">
        <v>1.9000000000000001E-4</v>
      </c>
      <c r="G15" s="38" t="str">
        <f>_xll.VoseTriangleObject(0.015,0.017,0.019)</f>
        <v>VoseTriangle(0.015,0.017,0.019)</v>
      </c>
    </row>
    <row r="16" spans="1:15">
      <c r="A16" s="38" t="s">
        <v>144</v>
      </c>
      <c r="B16" s="38">
        <f ca="1">_xll.VoseInput("TGT-Beta")+_xll.VoseCombined(G16:G18,H9:H11,C16:C18)</f>
        <v>0.54562199274451972</v>
      </c>
      <c r="C16" s="32" t="s">
        <v>176</v>
      </c>
      <c r="D16" s="43">
        <v>0.57999999999999996</v>
      </c>
      <c r="E16" s="43">
        <v>0.64</v>
      </c>
      <c r="F16" s="43">
        <v>0.68</v>
      </c>
      <c r="G16" s="38" t="str">
        <f>_xll.VoseTriangleObject(0.58,0.64,0.68)</f>
        <v>VoseTriangle(0.58,0.64,0.68)</v>
      </c>
    </row>
    <row r="17" spans="1:15">
      <c r="C17" s="32" t="s">
        <v>177</v>
      </c>
      <c r="D17" s="43">
        <v>0.48</v>
      </c>
      <c r="E17" s="43">
        <v>0.56999999999999995</v>
      </c>
      <c r="F17" s="43">
        <v>0.69</v>
      </c>
      <c r="G17" s="38" t="str">
        <f>_xll.VoseTriangleObject(0.48,0.57,0.69)</f>
        <v>VoseTriangle(0.48,0.57,0.69)</v>
      </c>
    </row>
    <row r="18" spans="1:15">
      <c r="C18" s="32" t="s">
        <v>178</v>
      </c>
      <c r="D18" s="43">
        <v>0.64</v>
      </c>
      <c r="E18" s="43">
        <v>0.65</v>
      </c>
      <c r="F18" s="43">
        <v>0.66</v>
      </c>
      <c r="G18" s="38" t="str">
        <f>_xll.VoseTriangleObject(0.64,0.65,0.66)</f>
        <v>VoseTriangle(0.64,0.65,0.66)</v>
      </c>
    </row>
    <row r="19" spans="1:15">
      <c r="A19" s="38" t="s">
        <v>149</v>
      </c>
      <c r="B19" s="30">
        <v>2.7300000000000001E-2</v>
      </c>
      <c r="C19" s="30"/>
      <c r="D19" s="30"/>
    </row>
    <row r="20" spans="1:15">
      <c r="A20" s="38" t="s">
        <v>145</v>
      </c>
      <c r="B20" s="22">
        <v>0.08</v>
      </c>
      <c r="C20" s="22"/>
      <c r="D20" s="22"/>
    </row>
    <row r="21" spans="1:15">
      <c r="A21" s="38" t="s">
        <v>146</v>
      </c>
      <c r="B21" s="22">
        <v>0.33</v>
      </c>
      <c r="C21" s="22"/>
      <c r="D21" s="22"/>
    </row>
    <row r="22" spans="1:15">
      <c r="A22" s="36" t="s">
        <v>172</v>
      </c>
      <c r="B22" s="30">
        <f ca="1">B19+B20*B16</f>
        <v>7.0949759419561581E-2</v>
      </c>
      <c r="C22" s="30"/>
      <c r="D22" s="30"/>
    </row>
    <row r="24" spans="1:15">
      <c r="D24" s="38">
        <v>2014</v>
      </c>
      <c r="E24" s="38">
        <v>2015</v>
      </c>
      <c r="F24" s="38">
        <v>2016</v>
      </c>
      <c r="G24" s="38">
        <v>2017</v>
      </c>
      <c r="H24" s="38">
        <v>2018</v>
      </c>
      <c r="I24" s="38">
        <v>2019</v>
      </c>
      <c r="J24" s="38">
        <v>2020</v>
      </c>
      <c r="K24" s="38">
        <v>2021</v>
      </c>
      <c r="L24" s="38">
        <v>2022</v>
      </c>
      <c r="M24" s="38">
        <v>2023</v>
      </c>
      <c r="N24" s="38">
        <v>2024</v>
      </c>
      <c r="O24" s="38">
        <v>2025</v>
      </c>
    </row>
    <row r="25" spans="1:15">
      <c r="A25" s="38" t="s">
        <v>160</v>
      </c>
      <c r="D25" s="39">
        <v>112640000</v>
      </c>
      <c r="E25" s="39">
        <v>116199000</v>
      </c>
      <c r="F25" s="39">
        <v>118719000</v>
      </c>
      <c r="G25" s="39">
        <f t="shared" ref="G25:O25" si="1">F25*(1+G3)</f>
        <v>112426893</v>
      </c>
      <c r="H25" s="39">
        <f t="shared" ca="1" si="1"/>
        <v>107215438.64264043</v>
      </c>
      <c r="I25" s="39">
        <f t="shared" ca="1" si="1"/>
        <v>102958093.37005578</v>
      </c>
      <c r="J25" s="39">
        <f t="shared" ca="1" si="1"/>
        <v>99554042.99755539</v>
      </c>
      <c r="K25" s="39">
        <f t="shared" ca="1" si="1"/>
        <v>96924159.077693582</v>
      </c>
      <c r="L25" s="39">
        <f t="shared" ca="1" si="1"/>
        <v>95007890.176579207</v>
      </c>
      <c r="M25" s="39">
        <f t="shared" ca="1" si="1"/>
        <v>93760914.551622942</v>
      </c>
      <c r="N25" s="39">
        <f t="shared" ca="1" si="1"/>
        <v>93153425.337049618</v>
      </c>
      <c r="O25" s="39">
        <f t="shared" ca="1" si="1"/>
        <v>93168954.743072465</v>
      </c>
    </row>
    <row r="26" spans="1:15">
      <c r="A26" s="38" t="s">
        <v>158</v>
      </c>
      <c r="D26" s="39">
        <v>98458000</v>
      </c>
      <c r="E26" s="39">
        <v>101065000</v>
      </c>
      <c r="F26" s="39">
        <v>102901000</v>
      </c>
      <c r="G26" s="39">
        <f t="shared" ref="G26:O26" ca="1" si="2">$B$7*(1-$B$9)^(G24-2017)*G25</f>
        <v>79182260.739900008</v>
      </c>
      <c r="H26" s="39">
        <f t="shared" ca="1" si="2"/>
        <v>73911884.312919378</v>
      </c>
      <c r="I26" s="39">
        <f t="shared" ca="1" si="2"/>
        <v>69473103.217959329</v>
      </c>
      <c r="J26" s="39">
        <f t="shared" ca="1" si="2"/>
        <v>65752817.642154783</v>
      </c>
      <c r="K26" s="39">
        <f t="shared" ca="1" si="2"/>
        <v>62659477.199787296</v>
      </c>
      <c r="L26" s="39">
        <f t="shared" ca="1" si="2"/>
        <v>60119264.450429931</v>
      </c>
      <c r="M26" s="39">
        <f t="shared" ca="1" si="2"/>
        <v>58073109.208729453</v>
      </c>
      <c r="N26" s="39">
        <f t="shared" ca="1" si="2"/>
        <v>56474361.816324398</v>
      </c>
      <c r="O26" s="39">
        <f t="shared" ca="1" si="2"/>
        <v>55286994.989341281</v>
      </c>
    </row>
    <row r="27" spans="1:15">
      <c r="A27" s="38" t="s">
        <v>7</v>
      </c>
      <c r="D27" s="39">
        <v>10899000</v>
      </c>
      <c r="E27" s="39">
        <v>11445000</v>
      </c>
      <c r="F27" s="39">
        <v>12068000</v>
      </c>
      <c r="G27" s="39">
        <f>$B$12*G25</f>
        <v>775745.56169999996</v>
      </c>
      <c r="H27" s="39">
        <f t="shared" ref="H27:O27" ca="1" si="3">$B$12*H25</f>
        <v>739786.52663421899</v>
      </c>
      <c r="I27" s="39">
        <f t="shared" ca="1" si="3"/>
        <v>710410.84425338486</v>
      </c>
      <c r="J27" s="39">
        <f t="shared" ca="1" si="3"/>
        <v>686922.89668313216</v>
      </c>
      <c r="K27" s="39">
        <f t="shared" ca="1" si="3"/>
        <v>668776.69763608568</v>
      </c>
      <c r="L27" s="39">
        <f t="shared" ca="1" si="3"/>
        <v>655554.44221839646</v>
      </c>
      <c r="M27" s="39">
        <f t="shared" ca="1" si="3"/>
        <v>646950.31040619826</v>
      </c>
      <c r="N27" s="39">
        <f t="shared" ca="1" si="3"/>
        <v>642758.63482564234</v>
      </c>
      <c r="O27" s="39">
        <f t="shared" ca="1" si="3"/>
        <v>642865.78772719996</v>
      </c>
    </row>
    <row r="28" spans="1:15">
      <c r="A28" s="38" t="s">
        <v>161</v>
      </c>
      <c r="D28" s="39">
        <v>2058000</v>
      </c>
      <c r="E28" s="39">
        <v>2377000</v>
      </c>
      <c r="F28" s="39">
        <v>2350000</v>
      </c>
      <c r="G28" s="39">
        <f ca="1">G25-G26-G27</f>
        <v>32468886.698399991</v>
      </c>
      <c r="H28" s="39">
        <f t="shared" ref="H28:O28" ca="1" si="4">H25-H26-H27</f>
        <v>32563767.803086828</v>
      </c>
      <c r="I28" s="39">
        <f t="shared" ca="1" si="4"/>
        <v>32774579.307843067</v>
      </c>
      <c r="J28" s="39">
        <f t="shared" ca="1" si="4"/>
        <v>33114302.458717477</v>
      </c>
      <c r="K28" s="39">
        <f t="shared" ca="1" si="4"/>
        <v>33595905.180270202</v>
      </c>
      <c r="L28" s="39">
        <f t="shared" ca="1" si="4"/>
        <v>34233071.283930883</v>
      </c>
      <c r="M28" s="39">
        <f t="shared" ca="1" si="4"/>
        <v>35040855.032487288</v>
      </c>
      <c r="N28" s="39">
        <f t="shared" ca="1" si="4"/>
        <v>36036304.885899581</v>
      </c>
      <c r="O28" s="39">
        <f t="shared" ca="1" si="4"/>
        <v>37239093.966003984</v>
      </c>
    </row>
    <row r="29" spans="1:15">
      <c r="A29" s="38" t="s">
        <v>162</v>
      </c>
      <c r="G29" s="39">
        <f ca="1">G28*(1-$B$21)</f>
        <v>21754154.087927993</v>
      </c>
      <c r="H29" s="39">
        <f t="shared" ref="H29:O29" ca="1" si="5">H28*(1-$B$21)</f>
        <v>21817724.428068172</v>
      </c>
      <c r="I29" s="39">
        <f t="shared" ca="1" si="5"/>
        <v>21958968.136254851</v>
      </c>
      <c r="J29" s="39">
        <f t="shared" ca="1" si="5"/>
        <v>22186582.647340707</v>
      </c>
      <c r="K29" s="39">
        <f t="shared" ca="1" si="5"/>
        <v>22509256.470781032</v>
      </c>
      <c r="L29" s="39">
        <f t="shared" ca="1" si="5"/>
        <v>22936157.760233689</v>
      </c>
      <c r="M29" s="39">
        <f t="shared" ca="1" si="5"/>
        <v>23477372.871766482</v>
      </c>
      <c r="N29" s="39">
        <f t="shared" ca="1" si="5"/>
        <v>24144324.273552716</v>
      </c>
      <c r="O29" s="39">
        <f t="shared" ca="1" si="5"/>
        <v>24950192.957222667</v>
      </c>
    </row>
    <row r="30" spans="1:15">
      <c r="A30" s="38" t="s">
        <v>163</v>
      </c>
      <c r="D30" s="30">
        <f>D27/D25</f>
        <v>9.6759588068181815E-2</v>
      </c>
      <c r="E30" s="30">
        <f t="shared" ref="E30:F30" si="6">E27/E25</f>
        <v>9.8494823535486539E-2</v>
      </c>
      <c r="F30" s="30">
        <f t="shared" si="6"/>
        <v>0.10165179962769229</v>
      </c>
    </row>
    <row r="31" spans="1:15">
      <c r="A31" s="38" t="s">
        <v>164</v>
      </c>
      <c r="D31" s="30">
        <f>D26/D25</f>
        <v>0.87409446022727277</v>
      </c>
      <c r="E31" s="30">
        <f t="shared" ref="E31:F31" si="7">E26/E25</f>
        <v>0.86975791530047586</v>
      </c>
      <c r="F31" s="30">
        <f t="shared" si="7"/>
        <v>0.86676100708395454</v>
      </c>
    </row>
    <row r="32" spans="1:15">
      <c r="A32" s="38" t="s">
        <v>165</v>
      </c>
      <c r="E32" s="35">
        <f>(E25-D25)/D25</f>
        <v>3.1596235795454543E-2</v>
      </c>
      <c r="F32" s="35">
        <f>(F25-E25)/E25</f>
        <v>2.1686933622492448E-2</v>
      </c>
    </row>
    <row r="34" spans="1:1">
      <c r="A34" s="38" t="s">
        <v>167</v>
      </c>
    </row>
    <row r="35" spans="1:1">
      <c r="A35" s="40">
        <f ca="1">NPV(B22,G29:O29)</f>
        <v>147205191.97567093</v>
      </c>
    </row>
    <row r="36" spans="1:1">
      <c r="A36" s="38" t="s">
        <v>168</v>
      </c>
    </row>
    <row r="37" spans="1:1">
      <c r="A37" s="40">
        <f ca="1">(O29*(1+B13))/(B22-B13)</f>
        <v>439822189.33372808</v>
      </c>
    </row>
    <row r="38" spans="1:1">
      <c r="A38" s="38" t="s">
        <v>169</v>
      </c>
    </row>
    <row r="39" spans="1:1">
      <c r="A39" s="40">
        <f ca="1">A37/(1+B22)^10</f>
        <v>221608370.27438158</v>
      </c>
    </row>
    <row r="40" spans="1:1">
      <c r="A40" s="38" t="s">
        <v>170</v>
      </c>
    </row>
    <row r="41" spans="1:1">
      <c r="A41" s="40">
        <f ca="1">_xll.VoseOutput("TGT-Total Value")+A35+A39</f>
        <v>368813562.25005251</v>
      </c>
    </row>
    <row r="42" spans="1:1">
      <c r="A42" s="38" t="s">
        <v>171</v>
      </c>
    </row>
    <row r="43" spans="1:1">
      <c r="A43" s="30">
        <f ca="1">_xll.VoseOutput("TGT-Terminal Value")+A39/A41</f>
        <v>0.60086827860232794</v>
      </c>
    </row>
    <row r="44" spans="1:1">
      <c r="A44" s="41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B1287"/>
  <sheetViews>
    <sheetView topLeftCell="A1260" workbookViewId="0">
      <selection activeCell="G1282" sqref="G1282"/>
    </sheetView>
  </sheetViews>
  <sheetFormatPr defaultRowHeight="15"/>
  <cols>
    <col min="1" max="1" width="10.7109375" bestFit="1" customWidth="1"/>
    <col min="2" max="6" width="0" hidden="1" customWidth="1"/>
    <col min="9" max="9" width="21.5703125" bestFit="1" customWidth="1"/>
    <col min="10" max="10" width="16.42578125" bestFit="1" customWidth="1"/>
    <col min="11" max="11" width="10.28515625" customWidth="1"/>
    <col min="27" max="27" width="18.140625" bestFit="1" customWidth="1"/>
    <col min="29" max="29" width="8.85546875" customWidth="1"/>
  </cols>
  <sheetData>
    <row r="1" spans="1:28" ht="15.75" thickBot="1">
      <c r="A1" s="17" t="s">
        <v>60</v>
      </c>
      <c r="B1" s="17" t="s">
        <v>61</v>
      </c>
      <c r="C1" s="17" t="s">
        <v>62</v>
      </c>
      <c r="D1" s="17" t="s">
        <v>63</v>
      </c>
      <c r="E1" s="17" t="s">
        <v>64</v>
      </c>
      <c r="F1" s="17" t="s">
        <v>65</v>
      </c>
      <c r="G1" s="17" t="s">
        <v>66</v>
      </c>
      <c r="H1" t="s">
        <v>105</v>
      </c>
      <c r="K1" s="19"/>
      <c r="L1" s="19"/>
      <c r="M1" s="19" t="s">
        <v>106</v>
      </c>
      <c r="N1" s="19" t="s">
        <v>107</v>
      </c>
      <c r="S1" s="38" t="s">
        <v>66</v>
      </c>
      <c r="T1" s="30" t="s">
        <v>105</v>
      </c>
      <c r="U1" s="38"/>
      <c r="V1" s="38"/>
      <c r="W1" s="38"/>
      <c r="X1" s="38"/>
    </row>
    <row r="2" spans="1:28">
      <c r="A2" s="18">
        <v>40878</v>
      </c>
      <c r="B2" s="17">
        <v>52.77</v>
      </c>
      <c r="C2" s="17">
        <v>53.189999</v>
      </c>
      <c r="D2" s="17">
        <v>51.990001999999997</v>
      </c>
      <c r="E2" s="17">
        <v>52.150002000000001</v>
      </c>
      <c r="F2" s="17">
        <v>8934100</v>
      </c>
      <c r="G2" s="17">
        <v>45.404702999999998</v>
      </c>
      <c r="I2" s="30"/>
      <c r="K2" s="19"/>
      <c r="L2" s="19"/>
      <c r="M2" s="30">
        <f>PERCENTILE(H3:H1259,5%)</f>
        <v>-1.8113754078319548E-2</v>
      </c>
      <c r="N2" s="30">
        <f>PERCENTILE(H3:H1259,1%)</f>
        <v>-3.5327713497054214E-2</v>
      </c>
      <c r="S2" s="38">
        <v>2198.8100589999999</v>
      </c>
      <c r="T2" s="30">
        <f>LN(S2/S3)</f>
        <v>-2.6569303207866061E-3</v>
      </c>
      <c r="U2" s="38"/>
      <c r="V2" s="38"/>
      <c r="W2" s="38" t="s">
        <v>153</v>
      </c>
      <c r="X2" s="38">
        <f>SLOPE(I2:I1258,T2:T1258)</f>
        <v>2.1205800134359822E-2</v>
      </c>
      <c r="AA2" s="49" t="s">
        <v>66</v>
      </c>
      <c r="AB2" s="49"/>
    </row>
    <row r="3" spans="1:28">
      <c r="A3" s="18">
        <v>40879</v>
      </c>
      <c r="B3" s="17">
        <v>52.34</v>
      </c>
      <c r="C3" s="17">
        <v>53.349997999999999</v>
      </c>
      <c r="D3" s="17">
        <v>52.34</v>
      </c>
      <c r="E3" s="17">
        <v>52.880001</v>
      </c>
      <c r="F3" s="17">
        <v>7522500</v>
      </c>
      <c r="G3" s="17">
        <v>46.040281</v>
      </c>
      <c r="H3" s="38">
        <f>LN(G3/G2)</f>
        <v>1.3900997232847535E-2</v>
      </c>
      <c r="I3" s="30">
        <f t="shared" ref="I3:I66" si="0">H3</f>
        <v>1.3900997232847535E-2</v>
      </c>
      <c r="K3" s="19"/>
      <c r="L3" s="19"/>
      <c r="M3" s="19"/>
      <c r="N3" s="19"/>
      <c r="S3" s="38">
        <v>2204.6599120000001</v>
      </c>
      <c r="T3" s="30">
        <f t="shared" ref="T3:T66" si="1">LN(S3/S4)</f>
        <v>1.3344021688134898E-3</v>
      </c>
      <c r="U3" s="38"/>
      <c r="V3" s="38"/>
      <c r="W3" s="38"/>
      <c r="X3" s="38"/>
      <c r="AA3" s="47"/>
      <c r="AB3" s="47"/>
    </row>
    <row r="4" spans="1:28">
      <c r="A4" s="18">
        <v>40882</v>
      </c>
      <c r="B4" s="17">
        <v>53.200001</v>
      </c>
      <c r="C4" s="17">
        <v>53.470001000000003</v>
      </c>
      <c r="D4" s="17">
        <v>52.869999</v>
      </c>
      <c r="E4" s="17">
        <v>53.32</v>
      </c>
      <c r="F4" s="17">
        <v>4379000</v>
      </c>
      <c r="G4" s="17">
        <v>46.423369000000001</v>
      </c>
      <c r="H4" s="38">
        <f t="shared" ref="H4:H67" si="2">LN(G4/G3)</f>
        <v>8.2862874649888094E-3</v>
      </c>
      <c r="I4" s="30">
        <f t="shared" si="0"/>
        <v>8.2862874649888094E-3</v>
      </c>
      <c r="K4" s="19"/>
      <c r="L4" s="19"/>
      <c r="M4" s="3" t="s">
        <v>108</v>
      </c>
      <c r="N4" s="19"/>
      <c r="S4" s="38">
        <v>2201.719971</v>
      </c>
      <c r="T4" s="30">
        <f t="shared" si="1"/>
        <v>-5.2683892752049318E-3</v>
      </c>
      <c r="U4" s="38"/>
      <c r="V4" s="38"/>
      <c r="W4" s="38" t="s">
        <v>154</v>
      </c>
      <c r="X4" s="38">
        <f>RSQ(I2:I1258,T2:T1258)</f>
        <v>2.0483616637883556E-4</v>
      </c>
      <c r="AA4" s="47" t="s">
        <v>190</v>
      </c>
      <c r="AB4" s="47">
        <v>62.646869140699607</v>
      </c>
    </row>
    <row r="5" spans="1:28">
      <c r="A5" s="18">
        <v>40883</v>
      </c>
      <c r="B5" s="17">
        <v>53.349997999999999</v>
      </c>
      <c r="C5" s="17">
        <v>53.889999000000003</v>
      </c>
      <c r="D5" s="17">
        <v>53.029998999999997</v>
      </c>
      <c r="E5" s="17">
        <v>53.66</v>
      </c>
      <c r="F5" s="17">
        <v>4199500</v>
      </c>
      <c r="G5" s="17">
        <v>46.719391999999999</v>
      </c>
      <c r="H5" s="38">
        <f t="shared" si="2"/>
        <v>6.3563500482595806E-3</v>
      </c>
      <c r="I5" s="30">
        <f t="shared" si="0"/>
        <v>6.3563500482595806E-3</v>
      </c>
      <c r="K5" s="19"/>
      <c r="L5" s="19"/>
      <c r="M5" s="19" t="str">
        <f>_xll.VoseDataObject(H3:H1259)</f>
        <v>VoseDataObject('[Project Analysis.xlsx]Target-Stocks'!H3:H1259)</v>
      </c>
      <c r="N5" s="19"/>
      <c r="S5" s="38">
        <v>2213.3500979999999</v>
      </c>
      <c r="T5" s="30">
        <f t="shared" si="1"/>
        <v>3.9067456340769443E-3</v>
      </c>
      <c r="U5" s="38"/>
      <c r="V5" s="38"/>
      <c r="W5" s="38"/>
      <c r="X5" s="38"/>
      <c r="AA5" s="47" t="s">
        <v>191</v>
      </c>
      <c r="AB5" s="47">
        <v>0.27739361487231856</v>
      </c>
    </row>
    <row r="6" spans="1:28">
      <c r="A6" s="18">
        <v>40884</v>
      </c>
      <c r="B6" s="17">
        <v>53.650002000000001</v>
      </c>
      <c r="C6" s="17">
        <v>54.189999</v>
      </c>
      <c r="D6" s="17">
        <v>53.5</v>
      </c>
      <c r="E6" s="17">
        <v>54.189999</v>
      </c>
      <c r="F6" s="17">
        <v>8397100</v>
      </c>
      <c r="G6" s="17">
        <v>47.180838000000001</v>
      </c>
      <c r="H6" s="38">
        <f t="shared" si="2"/>
        <v>9.8285108485872269E-3</v>
      </c>
      <c r="I6" s="30">
        <f t="shared" si="0"/>
        <v>9.8285108485872269E-3</v>
      </c>
      <c r="K6" s="19"/>
      <c r="L6" s="19"/>
      <c r="M6" s="19"/>
      <c r="N6" s="19"/>
      <c r="S6" s="38">
        <v>2204.719971</v>
      </c>
      <c r="T6" s="30">
        <f t="shared" si="1"/>
        <v>8.0769847597577586E-4</v>
      </c>
      <c r="U6" s="38"/>
      <c r="V6" s="38"/>
      <c r="W6" s="38"/>
      <c r="X6" s="38"/>
      <c r="AA6" s="47" t="s">
        <v>192</v>
      </c>
      <c r="AB6" s="47">
        <v>60.602771500000003</v>
      </c>
    </row>
    <row r="7" spans="1:28">
      <c r="A7" s="18">
        <v>40885</v>
      </c>
      <c r="B7" s="17">
        <v>53.84</v>
      </c>
      <c r="C7" s="17">
        <v>54.299999</v>
      </c>
      <c r="D7" s="17">
        <v>53.349997999999999</v>
      </c>
      <c r="E7" s="17">
        <v>53.470001000000003</v>
      </c>
      <c r="F7" s="17">
        <v>5069000</v>
      </c>
      <c r="G7" s="17">
        <v>46.553969000000002</v>
      </c>
      <c r="H7" s="38">
        <f t="shared" si="2"/>
        <v>-1.3375572338975399E-2</v>
      </c>
      <c r="I7" s="30">
        <f t="shared" si="0"/>
        <v>-1.3375572338975399E-2</v>
      </c>
      <c r="K7" s="19"/>
      <c r="L7" s="19"/>
      <c r="M7" s="3" t="s">
        <v>109</v>
      </c>
      <c r="N7" s="19"/>
      <c r="S7" s="38">
        <v>2202.9399410000001</v>
      </c>
      <c r="T7" s="30">
        <f t="shared" si="1"/>
        <v>2.1630907556930735E-3</v>
      </c>
      <c r="U7" s="38"/>
      <c r="V7" s="38"/>
      <c r="W7" s="38"/>
      <c r="X7" s="38"/>
      <c r="AA7" s="47" t="s">
        <v>193</v>
      </c>
      <c r="AB7" s="47">
        <v>80.641236000000006</v>
      </c>
    </row>
    <row r="8" spans="1:28">
      <c r="A8" s="18">
        <v>40886</v>
      </c>
      <c r="B8" s="17">
        <v>53.720001000000003</v>
      </c>
      <c r="C8" s="17">
        <v>53.900002000000001</v>
      </c>
      <c r="D8" s="17">
        <v>53.290000999999997</v>
      </c>
      <c r="E8" s="17">
        <v>53.5</v>
      </c>
      <c r="F8" s="17">
        <v>3975800</v>
      </c>
      <c r="G8" s="17">
        <v>46.580086999999999</v>
      </c>
      <c r="H8" s="38">
        <f t="shared" si="2"/>
        <v>5.6086896257717645E-4</v>
      </c>
      <c r="I8" s="30">
        <f t="shared" si="0"/>
        <v>5.6086896257717645E-4</v>
      </c>
      <c r="K8" s="19"/>
      <c r="L8" s="19"/>
      <c r="M8" s="19" t="str">
        <f>_xll.VoseStudent3FitObject(M5)</f>
        <v>VoseStudent3(0.0007706020271961013,0.01220706958516392,4)</v>
      </c>
      <c r="N8" s="19"/>
      <c r="S8" s="38">
        <v>2198.179932</v>
      </c>
      <c r="T8" s="30">
        <f t="shared" si="1"/>
        <v>7.4337023919075753E-3</v>
      </c>
      <c r="U8" s="38"/>
      <c r="V8" s="38"/>
      <c r="W8" s="38"/>
      <c r="X8" s="38"/>
      <c r="AA8" s="47" t="s">
        <v>194</v>
      </c>
      <c r="AB8" s="47">
        <v>9.8386787581204569</v>
      </c>
    </row>
    <row r="9" spans="1:28">
      <c r="A9" s="18">
        <v>40889</v>
      </c>
      <c r="B9" s="17">
        <v>53.419998</v>
      </c>
      <c r="C9" s="17">
        <v>53.639999000000003</v>
      </c>
      <c r="D9" s="17">
        <v>53.02</v>
      </c>
      <c r="E9" s="17">
        <v>53.470001000000003</v>
      </c>
      <c r="F9" s="17">
        <v>4388600</v>
      </c>
      <c r="G9" s="17">
        <v>46.553969000000002</v>
      </c>
      <c r="H9" s="38">
        <f t="shared" si="2"/>
        <v>-5.6086896257731317E-4</v>
      </c>
      <c r="I9" s="30">
        <f t="shared" si="0"/>
        <v>-5.6086896257731317E-4</v>
      </c>
      <c r="K9" s="19"/>
      <c r="L9" s="19"/>
      <c r="M9" s="22">
        <v>0.05</v>
      </c>
      <c r="N9" s="22">
        <v>0.01</v>
      </c>
      <c r="S9" s="38">
        <v>2181.8999020000001</v>
      </c>
      <c r="T9" s="30">
        <f t="shared" si="1"/>
        <v>-2.3896514373653198E-3</v>
      </c>
      <c r="U9" s="38"/>
      <c r="V9" s="38"/>
      <c r="W9" s="38"/>
      <c r="X9" s="38"/>
      <c r="AA9" s="47" t="s">
        <v>195</v>
      </c>
      <c r="AB9" s="47">
        <v>96.799599705490692</v>
      </c>
    </row>
    <row r="10" spans="1:28">
      <c r="A10" s="18">
        <v>40890</v>
      </c>
      <c r="B10" s="17">
        <v>53.509998000000003</v>
      </c>
      <c r="C10" s="17">
        <v>53.639999000000003</v>
      </c>
      <c r="D10" s="17">
        <v>52.599997999999999</v>
      </c>
      <c r="E10" s="17">
        <v>52.810001</v>
      </c>
      <c r="F10" s="17">
        <v>4487300</v>
      </c>
      <c r="G10" s="17">
        <v>45.979336000000004</v>
      </c>
      <c r="H10" s="38">
        <f t="shared" si="2"/>
        <v>-1.2420185076842984E-2</v>
      </c>
      <c r="I10" s="30">
        <f t="shared" si="0"/>
        <v>-1.2420185076842984E-2</v>
      </c>
      <c r="K10" s="19"/>
      <c r="L10" s="19"/>
      <c r="M10" s="30">
        <f ca="1">_xll.VoseSimulate(M8,M9)</f>
        <v>-1.7630863464288136E-2</v>
      </c>
      <c r="N10" s="30">
        <f ca="1">_xll.VoseSimulate(M8,N9)</f>
        <v>-3.1571930044309665E-2</v>
      </c>
      <c r="S10" s="38">
        <v>2187.1201169999999</v>
      </c>
      <c r="T10" s="30">
        <f t="shared" si="1"/>
        <v>4.6654694620837109E-3</v>
      </c>
      <c r="U10" s="38"/>
      <c r="V10" s="38"/>
      <c r="W10" s="38"/>
      <c r="X10" s="38"/>
      <c r="AA10" s="47" t="s">
        <v>196</v>
      </c>
      <c r="AB10" s="47">
        <v>-1.0909414096103833</v>
      </c>
    </row>
    <row r="11" spans="1:28">
      <c r="A11" s="18">
        <v>40891</v>
      </c>
      <c r="B11" s="17">
        <v>52.549999</v>
      </c>
      <c r="C11" s="17">
        <v>52.82</v>
      </c>
      <c r="D11" s="17">
        <v>52.25</v>
      </c>
      <c r="E11" s="17">
        <v>52.48</v>
      </c>
      <c r="F11" s="17">
        <v>3428000</v>
      </c>
      <c r="G11" s="17">
        <v>45.692017999999997</v>
      </c>
      <c r="H11" s="38">
        <f t="shared" si="2"/>
        <v>-6.2684563557616575E-3</v>
      </c>
      <c r="I11" s="30">
        <f t="shared" si="0"/>
        <v>-6.2684563557616575E-3</v>
      </c>
      <c r="K11" s="19"/>
      <c r="L11" s="19"/>
      <c r="M11" s="19"/>
      <c r="N11" s="19"/>
      <c r="S11" s="38">
        <v>2176.9399410000001</v>
      </c>
      <c r="T11" s="30">
        <f t="shared" si="1"/>
        <v>-1.5835169024771387E-3</v>
      </c>
      <c r="U11" s="38"/>
      <c r="V11" s="38"/>
      <c r="W11" s="38"/>
      <c r="X11" s="38"/>
      <c r="AA11" s="47" t="s">
        <v>197</v>
      </c>
      <c r="AB11" s="47">
        <v>0.16349796507934239</v>
      </c>
    </row>
    <row r="12" spans="1:28">
      <c r="A12" s="18">
        <v>40892</v>
      </c>
      <c r="B12" s="17">
        <v>52.880001</v>
      </c>
      <c r="C12" s="17">
        <v>53.009998000000003</v>
      </c>
      <c r="D12" s="17">
        <v>51.990001999999997</v>
      </c>
      <c r="E12" s="17">
        <v>52.07</v>
      </c>
      <c r="F12" s="17">
        <v>3650500</v>
      </c>
      <c r="G12" s="17">
        <v>45.335048999999998</v>
      </c>
      <c r="H12" s="38">
        <f t="shared" si="2"/>
        <v>-7.8431798736183656E-3</v>
      </c>
      <c r="I12" s="30">
        <f t="shared" si="0"/>
        <v>-7.8431798736183656E-3</v>
      </c>
      <c r="K12" s="19"/>
      <c r="L12" s="19"/>
      <c r="M12" s="3" t="s">
        <v>110</v>
      </c>
      <c r="N12" s="19"/>
      <c r="S12" s="38">
        <v>2180.389893</v>
      </c>
      <c r="T12" s="30">
        <f t="shared" si="1"/>
        <v>7.4529552949928806E-3</v>
      </c>
      <c r="U12" s="38"/>
      <c r="V12" s="38"/>
      <c r="W12" s="38"/>
      <c r="X12" s="38"/>
      <c r="AA12" s="47" t="s">
        <v>198</v>
      </c>
      <c r="AB12" s="47">
        <v>39.753003000000007</v>
      </c>
    </row>
    <row r="13" spans="1:28">
      <c r="A13" s="18">
        <v>40893</v>
      </c>
      <c r="B13" s="17">
        <v>52.43</v>
      </c>
      <c r="C13" s="17">
        <v>52.580002</v>
      </c>
      <c r="D13" s="17">
        <v>51.799999</v>
      </c>
      <c r="E13" s="17">
        <v>52.200001</v>
      </c>
      <c r="F13" s="17">
        <v>4165300</v>
      </c>
      <c r="G13" s="17">
        <v>45.448234999999997</v>
      </c>
      <c r="H13" s="38">
        <f t="shared" si="2"/>
        <v>2.4935440459934051E-3</v>
      </c>
      <c r="I13" s="30">
        <f t="shared" si="0"/>
        <v>2.4935440459934051E-3</v>
      </c>
      <c r="K13" s="19"/>
      <c r="L13" s="19"/>
      <c r="M13" s="19" t="str">
        <f ca="1">_xll.VoseStudent3FitObject(M5,TRUE)</f>
        <v>VoseStudent3(0.0007644537465092338,0.01313478958191715,4)</v>
      </c>
      <c r="N13" s="19"/>
      <c r="S13" s="38">
        <v>2164.1999510000001</v>
      </c>
      <c r="T13" s="30">
        <f t="shared" si="1"/>
        <v>-1.1550945719234191E-4</v>
      </c>
      <c r="U13" s="38"/>
      <c r="V13" s="38"/>
      <c r="W13" s="38"/>
      <c r="X13" s="38"/>
      <c r="AA13" s="47" t="s">
        <v>199</v>
      </c>
      <c r="AB13" s="47">
        <v>42.235512999999997</v>
      </c>
    </row>
    <row r="14" spans="1:28">
      <c r="A14" s="18">
        <v>40896</v>
      </c>
      <c r="B14" s="17">
        <v>52.169998</v>
      </c>
      <c r="C14" s="17">
        <v>52.439999</v>
      </c>
      <c r="D14" s="17">
        <v>51.299999</v>
      </c>
      <c r="E14" s="17">
        <v>51.439999</v>
      </c>
      <c r="F14" s="17">
        <v>3143300</v>
      </c>
      <c r="G14" s="17">
        <v>44.786535000000001</v>
      </c>
      <c r="H14" s="38">
        <f t="shared" si="2"/>
        <v>-1.4666449777438252E-2</v>
      </c>
      <c r="I14" s="30">
        <f t="shared" si="0"/>
        <v>-1.4666449777438252E-2</v>
      </c>
      <c r="K14" s="19"/>
      <c r="L14" s="19"/>
      <c r="M14" s="22">
        <v>0.05</v>
      </c>
      <c r="N14" s="22">
        <v>0.01</v>
      </c>
      <c r="S14" s="38">
        <v>2164.4499510000001</v>
      </c>
      <c r="T14" s="30">
        <f t="shared" si="1"/>
        <v>-1.3989282109407189E-3</v>
      </c>
      <c r="U14" s="38"/>
      <c r="V14" s="38"/>
      <c r="W14" s="38"/>
      <c r="X14" s="38"/>
      <c r="AA14" s="47" t="s">
        <v>200</v>
      </c>
      <c r="AB14" s="47">
        <v>81.988516000000004</v>
      </c>
    </row>
    <row r="15" spans="1:28">
      <c r="A15" s="18">
        <v>40897</v>
      </c>
      <c r="B15" s="17">
        <v>51.970001000000003</v>
      </c>
      <c r="C15" s="17">
        <v>52.060001</v>
      </c>
      <c r="D15" s="17">
        <v>51.130001</v>
      </c>
      <c r="E15" s="17">
        <v>51.779998999999997</v>
      </c>
      <c r="F15" s="17">
        <v>6704400</v>
      </c>
      <c r="G15" s="17">
        <v>45.082557999999999</v>
      </c>
      <c r="H15" s="38">
        <f t="shared" si="2"/>
        <v>6.587894920105794E-3</v>
      </c>
      <c r="I15" s="30">
        <f t="shared" si="0"/>
        <v>6.587894920105794E-3</v>
      </c>
      <c r="K15" s="19"/>
      <c r="L15" s="19"/>
      <c r="M15" s="30">
        <f ca="1">_xll.VoseSimulate(M13,M14)</f>
        <v>-1.6949106697240538E-2</v>
      </c>
      <c r="N15" s="30">
        <f ca="1">_xll.VoseSimulate(M13,N14)</f>
        <v>-3.0375128561993394E-2</v>
      </c>
      <c r="S15" s="38">
        <v>2167.4799800000001</v>
      </c>
      <c r="T15" s="30">
        <f t="shared" si="1"/>
        <v>1.948845391487013E-3</v>
      </c>
      <c r="U15" s="38"/>
      <c r="V15" s="38"/>
      <c r="W15" s="38"/>
      <c r="X15" s="38"/>
      <c r="AA15" s="47" t="s">
        <v>201</v>
      </c>
      <c r="AB15" s="47">
        <v>78809.761379000105</v>
      </c>
    </row>
    <row r="16" spans="1:28" ht="15.75" thickBot="1">
      <c r="A16" s="18">
        <v>40898</v>
      </c>
      <c r="B16" s="17">
        <v>51.689999</v>
      </c>
      <c r="C16" s="17">
        <v>52.09</v>
      </c>
      <c r="D16" s="17">
        <v>51.59</v>
      </c>
      <c r="E16" s="17">
        <v>51.720001000000003</v>
      </c>
      <c r="F16" s="17">
        <v>6752600</v>
      </c>
      <c r="G16" s="17">
        <v>45.030321000000001</v>
      </c>
      <c r="H16" s="38">
        <f t="shared" si="2"/>
        <v>-1.1593682596941735E-3</v>
      </c>
      <c r="I16" s="30">
        <f t="shared" si="0"/>
        <v>-1.1593682596941735E-3</v>
      </c>
      <c r="K16" s="19" t="s">
        <v>136</v>
      </c>
      <c r="L16" s="19"/>
      <c r="M16" s="19">
        <f ca="1">_xll.VoseSimMean(M15)</f>
        <v>-1.7558488420770905E-2</v>
      </c>
      <c r="N16" s="19">
        <f ca="1">_xll.VoseSimMean(N15)</f>
        <v>-3.1573609205991886E-2</v>
      </c>
      <c r="S16" s="38">
        <v>2163.26001</v>
      </c>
      <c r="T16" s="30">
        <f t="shared" si="1"/>
        <v>1.1016119798123997E-2</v>
      </c>
      <c r="U16" s="38"/>
      <c r="V16" s="38"/>
      <c r="W16" s="38"/>
      <c r="X16" s="38"/>
      <c r="AA16" s="48" t="s">
        <v>202</v>
      </c>
      <c r="AB16" s="48">
        <v>1258</v>
      </c>
    </row>
    <row r="17" spans="1:24">
      <c r="A17" s="18">
        <v>40899</v>
      </c>
      <c r="B17" s="17">
        <v>51.709999000000003</v>
      </c>
      <c r="C17" s="17">
        <v>52.02</v>
      </c>
      <c r="D17" s="17">
        <v>51.130001</v>
      </c>
      <c r="E17" s="17">
        <v>51.27</v>
      </c>
      <c r="F17" s="17">
        <v>5842800</v>
      </c>
      <c r="G17" s="17">
        <v>44.638525000000001</v>
      </c>
      <c r="H17" s="38">
        <f t="shared" si="2"/>
        <v>-8.7387874565605875E-3</v>
      </c>
      <c r="I17" s="30">
        <f t="shared" si="0"/>
        <v>-8.7387874565605875E-3</v>
      </c>
      <c r="K17" s="19"/>
      <c r="L17" s="19"/>
      <c r="M17" s="19"/>
      <c r="N17" s="19"/>
      <c r="S17" s="38">
        <v>2139.5600589999999</v>
      </c>
      <c r="T17" s="30">
        <f t="shared" si="1"/>
        <v>3.7648783671193967E-3</v>
      </c>
      <c r="U17" s="38"/>
      <c r="V17" s="38"/>
      <c r="W17" s="38"/>
      <c r="X17" s="38"/>
    </row>
    <row r="18" spans="1:24">
      <c r="A18" s="18">
        <v>40900</v>
      </c>
      <c r="B18" s="17">
        <v>51.509998000000003</v>
      </c>
      <c r="C18" s="17">
        <v>51.720001000000003</v>
      </c>
      <c r="D18" s="17">
        <v>51.110000999999997</v>
      </c>
      <c r="E18" s="17">
        <v>51.700001</v>
      </c>
      <c r="F18" s="17">
        <v>3340800</v>
      </c>
      <c r="G18" s="17">
        <v>45.012906999999998</v>
      </c>
      <c r="H18" s="38">
        <f t="shared" si="2"/>
        <v>8.3519954544545687E-3</v>
      </c>
      <c r="I18" s="30">
        <f t="shared" si="0"/>
        <v>8.3519954544545687E-3</v>
      </c>
      <c r="K18" s="19"/>
      <c r="L18" s="19"/>
      <c r="M18" s="3" t="s">
        <v>111</v>
      </c>
      <c r="N18" s="19"/>
      <c r="S18" s="38">
        <v>2131.5200199999999</v>
      </c>
      <c r="T18" s="30">
        <f t="shared" si="1"/>
        <v>2.198019977703114E-2</v>
      </c>
      <c r="U18" s="38"/>
      <c r="V18" s="38"/>
      <c r="W18" s="38"/>
      <c r="X18" s="38"/>
    </row>
    <row r="19" spans="1:24">
      <c r="A19" s="18">
        <v>40904</v>
      </c>
      <c r="B19" s="17">
        <v>51.48</v>
      </c>
      <c r="C19" s="17">
        <v>52.220001000000003</v>
      </c>
      <c r="D19" s="17">
        <v>51.349997999999999</v>
      </c>
      <c r="E19" s="17">
        <v>52.110000999999997</v>
      </c>
      <c r="F19" s="17">
        <v>3652900</v>
      </c>
      <c r="G19" s="17">
        <v>45.369875999999998</v>
      </c>
      <c r="H19" s="38">
        <f t="shared" si="2"/>
        <v>7.8990897216901362E-3</v>
      </c>
      <c r="I19" s="30">
        <f t="shared" si="0"/>
        <v>7.8990897216901362E-3</v>
      </c>
      <c r="K19" s="19"/>
      <c r="L19" s="19"/>
      <c r="M19" s="19" t="s">
        <v>112</v>
      </c>
      <c r="N19" s="19" t="s">
        <v>113</v>
      </c>
      <c r="S19" s="38">
        <v>2085.179932</v>
      </c>
      <c r="T19" s="30">
        <f t="shared" si="1"/>
        <v>-1.667520046979567E-3</v>
      </c>
      <c r="U19" s="38"/>
      <c r="V19" s="38"/>
      <c r="W19" s="38"/>
      <c r="X19" s="38"/>
    </row>
    <row r="20" spans="1:24">
      <c r="A20" s="18">
        <v>40905</v>
      </c>
      <c r="B20" s="17">
        <v>52.189999</v>
      </c>
      <c r="C20" s="17">
        <v>52.34</v>
      </c>
      <c r="D20" s="17">
        <v>51.650002000000001</v>
      </c>
      <c r="E20" s="17">
        <v>51.709999000000003</v>
      </c>
      <c r="F20" s="17">
        <v>2999400</v>
      </c>
      <c r="G20" s="17">
        <v>45.021611999999998</v>
      </c>
      <c r="H20" s="38">
        <f t="shared" si="2"/>
        <v>-7.7057194427392886E-3</v>
      </c>
      <c r="I20" s="30">
        <f t="shared" si="0"/>
        <v>-7.7057194427392886E-3</v>
      </c>
      <c r="K20" s="19"/>
      <c r="L20" s="19"/>
      <c r="M20" s="19" t="str">
        <f>_xll.VoseStudent3FitObject(M5)</f>
        <v>VoseStudent3(0.0007706020271961013,0.01220706958516392,4)</v>
      </c>
      <c r="N20" s="19">
        <v>1</v>
      </c>
      <c r="S20" s="38">
        <v>2088.6599120000001</v>
      </c>
      <c r="T20" s="30">
        <f t="shared" si="1"/>
        <v>-4.4332128813332093E-3</v>
      </c>
      <c r="U20" s="38"/>
      <c r="V20" s="38"/>
      <c r="W20" s="38"/>
      <c r="X20" s="38"/>
    </row>
    <row r="21" spans="1:24">
      <c r="A21" s="18">
        <v>40906</v>
      </c>
      <c r="B21" s="17">
        <v>51.900002000000001</v>
      </c>
      <c r="C21" s="17">
        <v>52.07</v>
      </c>
      <c r="D21" s="17">
        <v>51.509998000000003</v>
      </c>
      <c r="E21" s="17">
        <v>51.68</v>
      </c>
      <c r="F21" s="17">
        <v>3158100</v>
      </c>
      <c r="G21" s="17">
        <v>44.995494000000001</v>
      </c>
      <c r="H21" s="38">
        <f t="shared" si="2"/>
        <v>-5.8028972255346747E-4</v>
      </c>
      <c r="I21" s="30">
        <f t="shared" si="0"/>
        <v>-5.8028972255346747E-4</v>
      </c>
      <c r="K21" s="19"/>
      <c r="L21" s="19"/>
      <c r="M21" s="19" t="str">
        <f>_xll.VoseHSFitObject(M5)</f>
        <v>VoseHS(0.0007342595722795301,0.01168855791949489)</v>
      </c>
      <c r="N21" s="19">
        <v>1</v>
      </c>
      <c r="S21" s="38">
        <v>2097.9399410000001</v>
      </c>
      <c r="T21" s="30">
        <f t="shared" si="1"/>
        <v>-6.5468847876808331E-3</v>
      </c>
      <c r="U21" s="38"/>
      <c r="V21" s="38"/>
      <c r="W21" s="38"/>
      <c r="X21" s="38"/>
    </row>
    <row r="22" spans="1:24">
      <c r="A22" s="18">
        <v>40907</v>
      </c>
      <c r="B22" s="17">
        <v>51.740001999999997</v>
      </c>
      <c r="C22" s="17">
        <v>51.740001999999997</v>
      </c>
      <c r="D22" s="17">
        <v>51.220001000000003</v>
      </c>
      <c r="E22" s="17">
        <v>51.220001000000003</v>
      </c>
      <c r="F22" s="17">
        <v>2558900</v>
      </c>
      <c r="G22" s="17">
        <v>44.594993000000002</v>
      </c>
      <c r="H22" s="38">
        <f t="shared" si="2"/>
        <v>-8.9407632734211009E-3</v>
      </c>
      <c r="I22" s="30">
        <f t="shared" si="0"/>
        <v>-8.9407632734211009E-3</v>
      </c>
      <c r="K22" s="19"/>
      <c r="L22" s="19"/>
      <c r="M22" s="19" t="str">
        <f>_xll.VoseLaplaceFitObject(M5)</f>
        <v>VoseLaplace(0.0008062435852585705,0.01228099985636516)</v>
      </c>
      <c r="N22" s="19">
        <v>1</v>
      </c>
      <c r="S22" s="38">
        <v>2111.719971</v>
      </c>
      <c r="T22" s="30">
        <f t="shared" si="1"/>
        <v>-6.810018806473475E-3</v>
      </c>
      <c r="U22" s="38"/>
      <c r="V22" s="38"/>
      <c r="W22" s="38"/>
      <c r="X22" s="38"/>
    </row>
    <row r="23" spans="1:24">
      <c r="A23" s="18">
        <v>40911</v>
      </c>
      <c r="B23" s="17">
        <v>51.889999000000003</v>
      </c>
      <c r="C23" s="17">
        <v>51.91</v>
      </c>
      <c r="D23" s="17">
        <v>50.77</v>
      </c>
      <c r="E23" s="17">
        <v>51.119999</v>
      </c>
      <c r="F23" s="17">
        <v>7627900</v>
      </c>
      <c r="G23" s="17">
        <v>44.507925</v>
      </c>
      <c r="H23" s="38">
        <f t="shared" si="2"/>
        <v>-1.9543249461750158E-3</v>
      </c>
      <c r="I23" s="30">
        <f t="shared" si="0"/>
        <v>-1.9543249461750158E-3</v>
      </c>
      <c r="K23" s="19"/>
      <c r="L23" s="19"/>
      <c r="M23" s="19" t="str">
        <f>_xll.VoseLogisticFitObject(M5)</f>
        <v>VoseLogistic(0.0006813625552156414,0.006293271919802007)</v>
      </c>
      <c r="N23" s="19">
        <v>1</v>
      </c>
      <c r="S23" s="38">
        <v>2126.1499020000001</v>
      </c>
      <c r="T23" s="30">
        <f t="shared" si="1"/>
        <v>-1.2228399443930542E-4</v>
      </c>
      <c r="U23" s="38"/>
      <c r="V23" s="38"/>
      <c r="W23" s="38"/>
      <c r="X23" s="38"/>
    </row>
    <row r="24" spans="1:24">
      <c r="A24" s="18">
        <v>40912</v>
      </c>
      <c r="B24" s="17">
        <v>51.049999</v>
      </c>
      <c r="C24" s="17">
        <v>51.23</v>
      </c>
      <c r="D24" s="17">
        <v>49.549999</v>
      </c>
      <c r="E24" s="17">
        <v>50</v>
      </c>
      <c r="F24" s="17">
        <v>14091600</v>
      </c>
      <c r="G24" s="17">
        <v>43.532792000000001</v>
      </c>
      <c r="H24" s="38">
        <f t="shared" si="2"/>
        <v>-2.2152770022579961E-2</v>
      </c>
      <c r="I24" s="30">
        <f t="shared" si="0"/>
        <v>-2.2152770022579961E-2</v>
      </c>
      <c r="K24" s="19"/>
      <c r="L24" s="19"/>
      <c r="M24" s="19" t="str">
        <f>_xll.VoseErrorFitObject(M5)</f>
        <v>VoseError(0.0004226744166081336,0.01217112813045886,1.117314241826195)</v>
      </c>
      <c r="N24" s="19">
        <v>1</v>
      </c>
      <c r="S24" s="38">
        <v>2126.4099120000001</v>
      </c>
      <c r="T24" s="30">
        <f t="shared" si="1"/>
        <v>-3.1131401617605554E-3</v>
      </c>
      <c r="U24" s="38"/>
      <c r="V24" s="38"/>
      <c r="W24" s="38"/>
      <c r="X24" s="38"/>
    </row>
    <row r="25" spans="1:24">
      <c r="A25" s="18">
        <v>40913</v>
      </c>
      <c r="B25" s="17">
        <v>48</v>
      </c>
      <c r="C25" s="17">
        <v>48.779998999999997</v>
      </c>
      <c r="D25" s="17">
        <v>47.25</v>
      </c>
      <c r="E25" s="17">
        <v>48.509998000000003</v>
      </c>
      <c r="F25" s="17">
        <v>19509400</v>
      </c>
      <c r="G25" s="17">
        <v>42.235512999999997</v>
      </c>
      <c r="H25" s="38">
        <f t="shared" si="2"/>
        <v>-3.0253085751300805E-2</v>
      </c>
      <c r="I25" s="30">
        <f t="shared" si="0"/>
        <v>-3.0253085751300805E-2</v>
      </c>
      <c r="K25" s="19"/>
      <c r="L25" s="19"/>
      <c r="M25" s="19"/>
      <c r="N25" s="19"/>
      <c r="S25" s="38">
        <v>2133.040039</v>
      </c>
      <c r="T25" s="30">
        <f t="shared" si="1"/>
        <v>-2.991196103286747E-3</v>
      </c>
      <c r="U25" s="38"/>
      <c r="V25" s="38"/>
      <c r="W25" s="38"/>
      <c r="X25" s="38"/>
    </row>
    <row r="26" spans="1:24">
      <c r="A26" s="18">
        <v>40914</v>
      </c>
      <c r="B26" s="17">
        <v>48.810001</v>
      </c>
      <c r="C26" s="17">
        <v>49.560001</v>
      </c>
      <c r="D26" s="17">
        <v>48.48</v>
      </c>
      <c r="E26" s="17">
        <v>48.950001</v>
      </c>
      <c r="F26" s="17">
        <v>12595700</v>
      </c>
      <c r="G26" s="17">
        <v>42.618603999999998</v>
      </c>
      <c r="H26" s="38">
        <f t="shared" si="2"/>
        <v>9.0294641288788426E-3</v>
      </c>
      <c r="I26" s="30">
        <f t="shared" si="0"/>
        <v>9.0294641288788426E-3</v>
      </c>
      <c r="K26" s="19"/>
      <c r="L26" s="19"/>
      <c r="M26" s="19" t="str">
        <f ca="1">_xll.VoseBMAObject(M20:M24,N20:N24)</f>
        <v>VoseBMA('[Project Analysis.xlsx]Target-Stocks'!M20:M24,'[Project Analysis.xlsx]Target-Stocks'!N20:N24)</v>
      </c>
      <c r="N26" s="19"/>
      <c r="S26" s="38">
        <v>2139.429932</v>
      </c>
      <c r="T26" s="30">
        <f t="shared" si="1"/>
        <v>-1.741927702175836E-3</v>
      </c>
      <c r="U26" s="38"/>
      <c r="V26" s="38"/>
      <c r="W26" s="38"/>
      <c r="X26" s="38"/>
    </row>
    <row r="27" spans="1:24">
      <c r="A27" s="18">
        <v>40917</v>
      </c>
      <c r="B27" s="17">
        <v>49.02</v>
      </c>
      <c r="C27" s="17">
        <v>49.02</v>
      </c>
      <c r="D27" s="17">
        <v>48.279998999999997</v>
      </c>
      <c r="E27" s="17">
        <v>48.57</v>
      </c>
      <c r="F27" s="17">
        <v>6795300</v>
      </c>
      <c r="G27" s="17">
        <v>42.287754</v>
      </c>
      <c r="H27" s="38">
        <f t="shared" si="2"/>
        <v>-7.7933309668197746E-3</v>
      </c>
      <c r="I27" s="30">
        <f t="shared" si="0"/>
        <v>-7.7933309668197746E-3</v>
      </c>
      <c r="K27" s="19"/>
      <c r="L27" s="19"/>
      <c r="M27" s="22">
        <v>0.05</v>
      </c>
      <c r="N27" s="22">
        <v>0.01</v>
      </c>
      <c r="S27" s="38">
        <v>2143.1599120000001</v>
      </c>
      <c r="T27" s="30">
        <f t="shared" si="1"/>
        <v>-3.8049574576371451E-3</v>
      </c>
      <c r="U27" s="38"/>
      <c r="V27" s="38"/>
      <c r="W27" s="38"/>
      <c r="X27" s="38"/>
    </row>
    <row r="28" spans="1:24">
      <c r="A28" s="18">
        <v>40918</v>
      </c>
      <c r="B28" s="17">
        <v>48.779998999999997</v>
      </c>
      <c r="C28" s="17">
        <v>48.860000999999997</v>
      </c>
      <c r="D28" s="17">
        <v>48.529998999999997</v>
      </c>
      <c r="E28" s="17">
        <v>48.790000999999997</v>
      </c>
      <c r="F28" s="17">
        <v>6325500</v>
      </c>
      <c r="G28" s="17">
        <v>42.479298999999997</v>
      </c>
      <c r="H28" s="38">
        <f t="shared" si="2"/>
        <v>4.5193343223949309E-3</v>
      </c>
      <c r="I28" s="30">
        <f t="shared" si="0"/>
        <v>4.5193343223949309E-3</v>
      </c>
      <c r="K28" s="19"/>
      <c r="L28" s="19"/>
      <c r="M28" s="30">
        <f>_xll.VoseSimulate(M26,M27)</f>
        <v>-1.8465397248839999E-2</v>
      </c>
      <c r="N28" s="30">
        <f>_xll.VoseSimulate(M26,N27)</f>
        <v>-3.1115088687394009E-2</v>
      </c>
      <c r="S28" s="38">
        <v>2151.330078</v>
      </c>
      <c r="T28" s="30">
        <f t="shared" si="1"/>
        <v>4.7385946404059154E-3</v>
      </c>
      <c r="U28" s="38"/>
      <c r="V28" s="38"/>
      <c r="W28" s="38"/>
      <c r="X28" s="38"/>
    </row>
    <row r="29" spans="1:24">
      <c r="A29" s="18">
        <v>40919</v>
      </c>
      <c r="B29" s="17">
        <v>48.549999</v>
      </c>
      <c r="C29" s="17">
        <v>49.099997999999999</v>
      </c>
      <c r="D29" s="17">
        <v>48.509998000000003</v>
      </c>
      <c r="E29" s="17">
        <v>49.029998999999997</v>
      </c>
      <c r="F29" s="17">
        <v>3988300</v>
      </c>
      <c r="G29" s="17">
        <v>42.688254999999998</v>
      </c>
      <c r="H29" s="38">
        <f t="shared" si="2"/>
        <v>4.9069489367423186E-3</v>
      </c>
      <c r="I29" s="30">
        <f t="shared" si="0"/>
        <v>4.9069489367423186E-3</v>
      </c>
      <c r="K29" s="19" t="s">
        <v>136</v>
      </c>
      <c r="L29" s="19"/>
      <c r="M29" s="19">
        <f>_xll.VoseSimMean(M28)</f>
        <v>-1.8465397248839999E-2</v>
      </c>
      <c r="N29" s="19">
        <f>_xll.VoseSimMean(N28)</f>
        <v>-3.1115088687394061E-2</v>
      </c>
      <c r="S29" s="38">
        <v>2141.1599120000001</v>
      </c>
      <c r="T29" s="30">
        <f t="shared" si="1"/>
        <v>-8.4145242314662383E-5</v>
      </c>
      <c r="U29" s="38"/>
      <c r="V29" s="38"/>
      <c r="W29" s="38"/>
      <c r="X29" s="38"/>
    </row>
    <row r="30" spans="1:24">
      <c r="A30" s="18">
        <v>40920</v>
      </c>
      <c r="B30" s="17">
        <v>49.630001</v>
      </c>
      <c r="C30" s="17">
        <v>49.959999000000003</v>
      </c>
      <c r="D30" s="17">
        <v>49.060001</v>
      </c>
      <c r="E30" s="17">
        <v>49.810001</v>
      </c>
      <c r="F30" s="17">
        <v>7093700</v>
      </c>
      <c r="G30" s="17">
        <v>43.367367999999999</v>
      </c>
      <c r="H30" s="38">
        <f t="shared" si="2"/>
        <v>1.5783445043802549E-2</v>
      </c>
      <c r="I30" s="30">
        <f t="shared" si="0"/>
        <v>1.5783445043802549E-2</v>
      </c>
      <c r="S30" s="38">
        <v>2141.3400879999999</v>
      </c>
      <c r="T30" s="30">
        <f t="shared" si="1"/>
        <v>-1.3766710511558952E-3</v>
      </c>
      <c r="U30" s="38"/>
      <c r="V30" s="38"/>
      <c r="W30" s="38"/>
      <c r="X30" s="38"/>
    </row>
    <row r="31" spans="1:24">
      <c r="A31" s="18">
        <v>40921</v>
      </c>
      <c r="B31" s="17">
        <v>49.650002000000001</v>
      </c>
      <c r="C31" s="17">
        <v>50.220001000000003</v>
      </c>
      <c r="D31" s="17">
        <v>49.48</v>
      </c>
      <c r="E31" s="17">
        <v>49.82</v>
      </c>
      <c r="F31" s="17">
        <v>6843600</v>
      </c>
      <c r="G31" s="17">
        <v>43.376072999999998</v>
      </c>
      <c r="H31" s="38">
        <f t="shared" si="2"/>
        <v>2.0070681838004278E-4</v>
      </c>
      <c r="I31" s="30">
        <f t="shared" si="0"/>
        <v>2.0070681838004278E-4</v>
      </c>
      <c r="S31" s="38">
        <v>2144.290039</v>
      </c>
      <c r="T31" s="30">
        <f t="shared" si="1"/>
        <v>2.1895719655424944E-3</v>
      </c>
      <c r="U31" s="38"/>
      <c r="V31" s="38"/>
      <c r="W31" s="38"/>
      <c r="X31" s="38"/>
    </row>
    <row r="32" spans="1:24">
      <c r="A32" s="18">
        <v>40925</v>
      </c>
      <c r="B32" s="17">
        <v>49.93</v>
      </c>
      <c r="C32" s="17">
        <v>50.139999000000003</v>
      </c>
      <c r="D32" s="17">
        <v>49.52</v>
      </c>
      <c r="E32" s="17">
        <v>49.880001</v>
      </c>
      <c r="F32" s="17">
        <v>5066600</v>
      </c>
      <c r="G32" s="17">
        <v>43.428314</v>
      </c>
      <c r="H32" s="38">
        <f t="shared" si="2"/>
        <v>1.203648988549477E-3</v>
      </c>
      <c r="I32" s="30">
        <f t="shared" si="0"/>
        <v>1.203648988549477E-3</v>
      </c>
      <c r="S32" s="38">
        <v>2139.6000979999999</v>
      </c>
      <c r="T32" s="30">
        <f t="shared" si="1"/>
        <v>6.1415057663595871E-3</v>
      </c>
      <c r="U32" s="38"/>
      <c r="V32" s="38"/>
      <c r="W32" s="38"/>
      <c r="X32" s="38"/>
    </row>
    <row r="33" spans="1:24">
      <c r="A33" s="18">
        <v>40926</v>
      </c>
      <c r="B33" s="17">
        <v>49.029998999999997</v>
      </c>
      <c r="C33" s="17">
        <v>49.900002000000001</v>
      </c>
      <c r="D33" s="17">
        <v>48.740001999999997</v>
      </c>
      <c r="E33" s="17">
        <v>49.869999</v>
      </c>
      <c r="F33" s="17">
        <v>9401000</v>
      </c>
      <c r="G33" s="17">
        <v>43.419606000000002</v>
      </c>
      <c r="H33" s="38">
        <f t="shared" si="2"/>
        <v>-2.0053445215910558E-4</v>
      </c>
      <c r="I33" s="30">
        <f t="shared" si="0"/>
        <v>-2.0053445215910558E-4</v>
      </c>
      <c r="S33" s="38">
        <v>2126.5</v>
      </c>
      <c r="T33" s="30">
        <f t="shared" si="1"/>
        <v>-3.0426178920773266E-3</v>
      </c>
      <c r="U33" s="38"/>
      <c r="V33" s="38"/>
      <c r="W33" s="38"/>
      <c r="X33" s="38"/>
    </row>
    <row r="34" spans="1:24">
      <c r="A34" s="18">
        <v>40927</v>
      </c>
      <c r="B34" s="17">
        <v>49.950001</v>
      </c>
      <c r="C34" s="17">
        <v>50.900002000000001</v>
      </c>
      <c r="D34" s="17">
        <v>49.560001</v>
      </c>
      <c r="E34" s="17">
        <v>50.900002000000001</v>
      </c>
      <c r="F34" s="17">
        <v>7505900</v>
      </c>
      <c r="G34" s="17">
        <v>44.316383000000002</v>
      </c>
      <c r="H34" s="38">
        <f t="shared" si="2"/>
        <v>2.0443337848236508E-2</v>
      </c>
      <c r="I34" s="30">
        <f t="shared" si="0"/>
        <v>2.0443337848236508E-2</v>
      </c>
      <c r="S34" s="38">
        <v>2132.9799800000001</v>
      </c>
      <c r="T34" s="30">
        <f t="shared" si="1"/>
        <v>2.0158385876223729E-4</v>
      </c>
      <c r="U34" s="38"/>
      <c r="V34" s="38"/>
      <c r="W34" s="38"/>
      <c r="X34" s="38"/>
    </row>
    <row r="35" spans="1:24">
      <c r="A35" s="18">
        <v>40928</v>
      </c>
      <c r="B35" s="17">
        <v>51.110000999999997</v>
      </c>
      <c r="C35" s="17">
        <v>51.110000999999997</v>
      </c>
      <c r="D35" s="17">
        <v>49.959999000000003</v>
      </c>
      <c r="E35" s="17">
        <v>50.169998</v>
      </c>
      <c r="F35" s="17">
        <v>7244800</v>
      </c>
      <c r="G35" s="17">
        <v>43.680802</v>
      </c>
      <c r="H35" s="38">
        <f t="shared" si="2"/>
        <v>-1.4445736023885481E-2</v>
      </c>
      <c r="I35" s="30">
        <f t="shared" si="0"/>
        <v>-1.4445736023885481E-2</v>
      </c>
      <c r="S35" s="38">
        <v>2132.5500489999999</v>
      </c>
      <c r="T35" s="30">
        <f t="shared" si="1"/>
        <v>-3.104076499634731E-3</v>
      </c>
      <c r="U35" s="38"/>
      <c r="V35" s="38"/>
      <c r="W35" s="38"/>
      <c r="X35" s="38"/>
    </row>
    <row r="36" spans="1:24">
      <c r="A36" s="18">
        <v>40931</v>
      </c>
      <c r="B36" s="17">
        <v>50.169998</v>
      </c>
      <c r="C36" s="17">
        <v>50.619999</v>
      </c>
      <c r="D36" s="17">
        <v>49.93</v>
      </c>
      <c r="E36" s="17">
        <v>50.150002000000001</v>
      </c>
      <c r="F36" s="17">
        <v>6324100</v>
      </c>
      <c r="G36" s="17">
        <v>43.663390999999997</v>
      </c>
      <c r="H36" s="38">
        <f t="shared" si="2"/>
        <v>-3.9867562187249797E-4</v>
      </c>
      <c r="I36" s="30">
        <f t="shared" si="0"/>
        <v>-3.9867562187249797E-4</v>
      </c>
      <c r="S36" s="38">
        <v>2139.179932</v>
      </c>
      <c r="T36" s="30">
        <f t="shared" si="1"/>
        <v>1.1459325937728834E-3</v>
      </c>
      <c r="U36" s="38"/>
      <c r="V36" s="38"/>
      <c r="W36" s="38"/>
      <c r="X36" s="38"/>
    </row>
    <row r="37" spans="1:24">
      <c r="A37" s="18">
        <v>40932</v>
      </c>
      <c r="B37" s="17">
        <v>50.09</v>
      </c>
      <c r="C37" s="17">
        <v>50.75</v>
      </c>
      <c r="D37" s="17">
        <v>49.98</v>
      </c>
      <c r="E37" s="17">
        <v>50.75</v>
      </c>
      <c r="F37" s="17">
        <v>4341600</v>
      </c>
      <c r="G37" s="17">
        <v>44.185783999999998</v>
      </c>
      <c r="H37" s="38">
        <f t="shared" si="2"/>
        <v>1.1893091938609407E-2</v>
      </c>
      <c r="I37" s="30">
        <f t="shared" si="0"/>
        <v>1.1893091938609407E-2</v>
      </c>
      <c r="S37" s="38">
        <v>2136.7299800000001</v>
      </c>
      <c r="T37" s="30">
        <f t="shared" si="1"/>
        <v>-1.2524577866582336E-2</v>
      </c>
      <c r="U37" s="38"/>
      <c r="V37" s="38"/>
      <c r="W37" s="38"/>
      <c r="X37" s="38"/>
    </row>
    <row r="38" spans="1:24">
      <c r="A38" s="18">
        <v>40933</v>
      </c>
      <c r="B38" s="17">
        <v>50.75</v>
      </c>
      <c r="C38" s="17">
        <v>51.259998000000003</v>
      </c>
      <c r="D38" s="17">
        <v>50.470001000000003</v>
      </c>
      <c r="E38" s="17">
        <v>51.139999000000003</v>
      </c>
      <c r="F38" s="17">
        <v>5155700</v>
      </c>
      <c r="G38" s="17">
        <v>44.525339000000002</v>
      </c>
      <c r="H38" s="38">
        <f t="shared" si="2"/>
        <v>7.6553344562201014E-3</v>
      </c>
      <c r="I38" s="30">
        <f t="shared" si="0"/>
        <v>7.6553344562201014E-3</v>
      </c>
      <c r="S38" s="38">
        <v>2163.6599120000001</v>
      </c>
      <c r="T38" s="30">
        <f t="shared" si="1"/>
        <v>4.5953303755956135E-3</v>
      </c>
      <c r="U38" s="38"/>
      <c r="V38" s="38"/>
      <c r="W38" s="38"/>
      <c r="X38" s="38"/>
    </row>
    <row r="39" spans="1:24">
      <c r="A39" s="18">
        <v>40934</v>
      </c>
      <c r="B39" s="17">
        <v>51.220001000000003</v>
      </c>
      <c r="C39" s="17">
        <v>51.290000999999997</v>
      </c>
      <c r="D39" s="17">
        <v>50.259998000000003</v>
      </c>
      <c r="E39" s="17">
        <v>50.5</v>
      </c>
      <c r="F39" s="17">
        <v>4860000</v>
      </c>
      <c r="G39" s="17">
        <v>43.968119999999999</v>
      </c>
      <c r="H39" s="38">
        <f t="shared" si="2"/>
        <v>-1.2593616993108146E-2</v>
      </c>
      <c r="I39" s="30">
        <f t="shared" si="0"/>
        <v>-1.2593616993108146E-2</v>
      </c>
      <c r="S39" s="38">
        <v>2153.73999</v>
      </c>
      <c r="T39" s="30">
        <f t="shared" si="1"/>
        <v>-3.2587877673729898E-3</v>
      </c>
      <c r="U39" s="38"/>
      <c r="V39" s="38"/>
      <c r="W39" s="38"/>
      <c r="X39" s="38"/>
    </row>
    <row r="40" spans="1:24">
      <c r="A40" s="18">
        <v>40935</v>
      </c>
      <c r="B40" s="17">
        <v>50.450001</v>
      </c>
      <c r="C40" s="17">
        <v>50.790000999999997</v>
      </c>
      <c r="D40" s="17">
        <v>49.919998</v>
      </c>
      <c r="E40" s="17">
        <v>50.049999</v>
      </c>
      <c r="F40" s="17">
        <v>5636800</v>
      </c>
      <c r="G40" s="17">
        <v>43.576324</v>
      </c>
      <c r="H40" s="38">
        <f t="shared" si="2"/>
        <v>-8.9508505145916451E-3</v>
      </c>
      <c r="I40" s="30">
        <f t="shared" si="0"/>
        <v>-8.9508505145916451E-3</v>
      </c>
      <c r="S40" s="38">
        <v>2160.7700199999999</v>
      </c>
      <c r="T40" s="30">
        <f t="shared" si="1"/>
        <v>4.8144428658220277E-4</v>
      </c>
      <c r="U40" s="38"/>
      <c r="V40" s="38"/>
      <c r="W40" s="38"/>
      <c r="X40" s="38"/>
    </row>
    <row r="41" spans="1:24">
      <c r="A41" s="18">
        <v>40938</v>
      </c>
      <c r="B41" s="17">
        <v>49.889999000000003</v>
      </c>
      <c r="C41" s="17">
        <v>50.52</v>
      </c>
      <c r="D41" s="17">
        <v>49.75</v>
      </c>
      <c r="E41" s="17">
        <v>50.330002</v>
      </c>
      <c r="F41" s="17">
        <v>5347200</v>
      </c>
      <c r="G41" s="17">
        <v>43.82011</v>
      </c>
      <c r="H41" s="38">
        <f t="shared" si="2"/>
        <v>5.578869094243241E-3</v>
      </c>
      <c r="I41" s="30">
        <f t="shared" si="0"/>
        <v>5.578869094243241E-3</v>
      </c>
      <c r="S41" s="38">
        <v>2159.7299800000001</v>
      </c>
      <c r="T41" s="30">
        <f t="shared" si="1"/>
        <v>4.2874861231427417E-3</v>
      </c>
      <c r="U41" s="38"/>
      <c r="V41" s="38"/>
      <c r="W41" s="38"/>
      <c r="X41" s="38"/>
    </row>
    <row r="42" spans="1:24">
      <c r="A42" s="18">
        <v>40939</v>
      </c>
      <c r="B42" s="17">
        <v>50.619999</v>
      </c>
      <c r="C42" s="17">
        <v>51.099997999999999</v>
      </c>
      <c r="D42" s="17">
        <v>50.32</v>
      </c>
      <c r="E42" s="17">
        <v>50.810001</v>
      </c>
      <c r="F42" s="17">
        <v>6980700</v>
      </c>
      <c r="G42" s="17">
        <v>44.238024000000003</v>
      </c>
      <c r="H42" s="38">
        <f t="shared" si="2"/>
        <v>9.4918463219737289E-3</v>
      </c>
      <c r="I42" s="30">
        <f t="shared" si="0"/>
        <v>9.4918463219737289E-3</v>
      </c>
      <c r="S42" s="38">
        <v>2150.48999</v>
      </c>
      <c r="T42" s="30">
        <f t="shared" si="1"/>
        <v>-4.9678818158212078E-3</v>
      </c>
      <c r="U42" s="38"/>
      <c r="V42" s="38"/>
      <c r="W42" s="38"/>
      <c r="X42" s="38"/>
    </row>
    <row r="43" spans="1:24">
      <c r="A43" s="18">
        <v>40940</v>
      </c>
      <c r="B43" s="17">
        <v>51.209999000000003</v>
      </c>
      <c r="C43" s="17">
        <v>51.540000999999997</v>
      </c>
      <c r="D43" s="17">
        <v>51.009998000000003</v>
      </c>
      <c r="E43" s="17">
        <v>51.419998</v>
      </c>
      <c r="F43" s="17">
        <v>6522900</v>
      </c>
      <c r="G43" s="17">
        <v>44.769120999999998</v>
      </c>
      <c r="H43" s="38">
        <f t="shared" si="2"/>
        <v>1.1933947621433851E-2</v>
      </c>
      <c r="I43" s="30">
        <f t="shared" si="0"/>
        <v>1.1933947621433851E-2</v>
      </c>
      <c r="S43" s="38">
        <v>2161.1999510000001</v>
      </c>
      <c r="T43" s="30">
        <f t="shared" si="1"/>
        <v>-3.2660234772408018E-3</v>
      </c>
      <c r="U43" s="38"/>
      <c r="V43" s="38"/>
      <c r="W43" s="38"/>
      <c r="X43" s="38"/>
    </row>
    <row r="44" spans="1:24">
      <c r="A44" s="18">
        <v>40941</v>
      </c>
      <c r="B44" s="17">
        <v>52.68</v>
      </c>
      <c r="C44" s="17">
        <v>52.889999000000003</v>
      </c>
      <c r="D44" s="17">
        <v>51.549999</v>
      </c>
      <c r="E44" s="17">
        <v>52</v>
      </c>
      <c r="F44" s="17">
        <v>9816200</v>
      </c>
      <c r="G44" s="17">
        <v>45.274102999999997</v>
      </c>
      <c r="H44" s="38">
        <f t="shared" si="2"/>
        <v>1.1216552937930051E-2</v>
      </c>
      <c r="I44" s="30">
        <f t="shared" si="0"/>
        <v>1.1216552937930051E-2</v>
      </c>
      <c r="S44" s="38">
        <v>2168.2700199999999</v>
      </c>
      <c r="T44" s="30">
        <f t="shared" si="1"/>
        <v>7.9363927170502876E-3</v>
      </c>
      <c r="U44" s="38"/>
      <c r="V44" s="38"/>
      <c r="W44" s="38"/>
      <c r="X44" s="38"/>
    </row>
    <row r="45" spans="1:24">
      <c r="A45" s="18">
        <v>40942</v>
      </c>
      <c r="B45" s="17">
        <v>52.290000999999997</v>
      </c>
      <c r="C45" s="17">
        <v>52.700001</v>
      </c>
      <c r="D45" s="17">
        <v>52.049999</v>
      </c>
      <c r="E45" s="17">
        <v>52.139999000000003</v>
      </c>
      <c r="F45" s="17">
        <v>6083200</v>
      </c>
      <c r="G45" s="17">
        <v>45.395994999999999</v>
      </c>
      <c r="H45" s="38">
        <f t="shared" si="2"/>
        <v>2.6886939822329124E-3</v>
      </c>
      <c r="I45" s="30">
        <f t="shared" si="0"/>
        <v>2.6886939822329124E-3</v>
      </c>
      <c r="S45" s="38">
        <v>2151.1298830000001</v>
      </c>
      <c r="T45" s="30">
        <f t="shared" si="1"/>
        <v>-9.3651275565667449E-3</v>
      </c>
      <c r="U45" s="38"/>
      <c r="V45" s="38"/>
      <c r="W45" s="38"/>
      <c r="X45" s="38"/>
    </row>
    <row r="46" spans="1:24">
      <c r="A46" s="18">
        <v>40945</v>
      </c>
      <c r="B46" s="17">
        <v>51.970001000000003</v>
      </c>
      <c r="C46" s="17">
        <v>52.360000999999997</v>
      </c>
      <c r="D46" s="17">
        <v>51.799999</v>
      </c>
      <c r="E46" s="17">
        <v>52.049999</v>
      </c>
      <c r="F46" s="17">
        <v>3709700</v>
      </c>
      <c r="G46" s="17">
        <v>45.317636</v>
      </c>
      <c r="H46" s="38">
        <f t="shared" si="2"/>
        <v>-1.7276128984295076E-3</v>
      </c>
      <c r="I46" s="30">
        <f t="shared" si="0"/>
        <v>-1.7276128984295076E-3</v>
      </c>
      <c r="S46" s="38">
        <v>2171.3701169999999</v>
      </c>
      <c r="T46" s="30">
        <f t="shared" si="1"/>
        <v>5.2825763509087575E-3</v>
      </c>
      <c r="U46" s="38"/>
      <c r="V46" s="38"/>
      <c r="W46" s="38"/>
      <c r="X46" s="38"/>
    </row>
    <row r="47" spans="1:24">
      <c r="A47" s="18">
        <v>40946</v>
      </c>
      <c r="B47" s="17">
        <v>51.91</v>
      </c>
      <c r="C47" s="17">
        <v>52.540000999999997</v>
      </c>
      <c r="D47" s="17">
        <v>51.900002000000001</v>
      </c>
      <c r="E47" s="17">
        <v>52.41</v>
      </c>
      <c r="F47" s="17">
        <v>4667200</v>
      </c>
      <c r="G47" s="17">
        <v>45.631072000000003</v>
      </c>
      <c r="H47" s="38">
        <f t="shared" si="2"/>
        <v>6.8926155805545545E-3</v>
      </c>
      <c r="I47" s="30">
        <f t="shared" si="0"/>
        <v>6.8926155805545545E-3</v>
      </c>
      <c r="S47" s="38">
        <v>2159.929932</v>
      </c>
      <c r="T47" s="30">
        <f t="shared" si="1"/>
        <v>6.4234951715066626E-3</v>
      </c>
      <c r="U47" s="38"/>
      <c r="V47" s="38"/>
      <c r="W47" s="38"/>
      <c r="X47" s="38"/>
    </row>
    <row r="48" spans="1:24">
      <c r="A48" s="18">
        <v>40947</v>
      </c>
      <c r="B48" s="17">
        <v>52.400002000000001</v>
      </c>
      <c r="C48" s="17">
        <v>52.599997999999999</v>
      </c>
      <c r="D48" s="17">
        <v>52.209999000000003</v>
      </c>
      <c r="E48" s="17">
        <v>52.57</v>
      </c>
      <c r="F48" s="17">
        <v>5568000</v>
      </c>
      <c r="G48" s="17">
        <v>45.770377000000003</v>
      </c>
      <c r="H48" s="38">
        <f t="shared" si="2"/>
        <v>3.0482034888353279E-3</v>
      </c>
      <c r="I48" s="30">
        <f t="shared" si="0"/>
        <v>3.0482034888353279E-3</v>
      </c>
      <c r="S48" s="38">
        <v>2146.1000979999999</v>
      </c>
      <c r="T48" s="30">
        <f t="shared" si="1"/>
        <v>-8.6248497700706916E-3</v>
      </c>
      <c r="U48" s="38"/>
      <c r="V48" s="38"/>
      <c r="W48" s="38"/>
      <c r="X48" s="38"/>
    </row>
    <row r="49" spans="1:24">
      <c r="A49" s="18">
        <v>40948</v>
      </c>
      <c r="B49" s="17">
        <v>52.630001</v>
      </c>
      <c r="C49" s="17">
        <v>52.790000999999997</v>
      </c>
      <c r="D49" s="17">
        <v>52.349997999999999</v>
      </c>
      <c r="E49" s="17">
        <v>52.700001</v>
      </c>
      <c r="F49" s="17">
        <v>3284600</v>
      </c>
      <c r="G49" s="17">
        <v>45.883563000000002</v>
      </c>
      <c r="H49" s="38">
        <f t="shared" si="2"/>
        <v>2.4698568885970179E-3</v>
      </c>
      <c r="I49" s="30">
        <f t="shared" si="0"/>
        <v>2.4698568885970179E-3</v>
      </c>
      <c r="S49" s="38">
        <v>2164.6899410000001</v>
      </c>
      <c r="T49" s="30">
        <f t="shared" si="1"/>
        <v>-5.7532933124543554E-3</v>
      </c>
      <c r="U49" s="38"/>
      <c r="V49" s="38"/>
      <c r="W49" s="38"/>
      <c r="X49" s="38"/>
    </row>
    <row r="50" spans="1:24">
      <c r="A50" s="18">
        <v>40949</v>
      </c>
      <c r="B50" s="17">
        <v>52.360000999999997</v>
      </c>
      <c r="C50" s="17">
        <v>52.439999</v>
      </c>
      <c r="D50" s="17">
        <v>52.02</v>
      </c>
      <c r="E50" s="17">
        <v>52.43</v>
      </c>
      <c r="F50" s="17">
        <v>3216800</v>
      </c>
      <c r="G50" s="17">
        <v>45.648485999999998</v>
      </c>
      <c r="H50" s="38">
        <f t="shared" si="2"/>
        <v>-5.1365072544152799E-3</v>
      </c>
      <c r="I50" s="30">
        <f t="shared" si="0"/>
        <v>-5.1365072544152799E-3</v>
      </c>
      <c r="S50" s="38">
        <v>2177.179932</v>
      </c>
      <c r="T50" s="30">
        <f t="shared" si="1"/>
        <v>6.478752169386928E-3</v>
      </c>
      <c r="U50" s="38"/>
      <c r="V50" s="38"/>
      <c r="W50" s="38"/>
      <c r="X50" s="38"/>
    </row>
    <row r="51" spans="1:24">
      <c r="A51" s="18">
        <v>40952</v>
      </c>
      <c r="B51" s="17">
        <v>52.5</v>
      </c>
      <c r="C51" s="17">
        <v>52.59</v>
      </c>
      <c r="D51" s="17">
        <v>52.110000999999997</v>
      </c>
      <c r="E51" s="17">
        <v>52.360000999999997</v>
      </c>
      <c r="F51" s="17">
        <v>3114200</v>
      </c>
      <c r="G51" s="17">
        <v>45.849888999999997</v>
      </c>
      <c r="H51" s="38">
        <f t="shared" si="2"/>
        <v>4.4023366595368043E-3</v>
      </c>
      <c r="I51" s="30">
        <f t="shared" si="0"/>
        <v>4.4023366595368043E-3</v>
      </c>
      <c r="S51" s="38">
        <v>2163.1201169999999</v>
      </c>
      <c r="T51" s="30">
        <f t="shared" si="1"/>
        <v>1.0858000137422273E-2</v>
      </c>
      <c r="U51" s="38"/>
      <c r="V51" s="38"/>
      <c r="W51" s="38"/>
      <c r="X51" s="38"/>
    </row>
    <row r="52" spans="1:24">
      <c r="A52" s="18">
        <v>40953</v>
      </c>
      <c r="B52" s="17">
        <v>52.16</v>
      </c>
      <c r="C52" s="17">
        <v>52.549999</v>
      </c>
      <c r="D52" s="17">
        <v>52.060001</v>
      </c>
      <c r="E52" s="17">
        <v>52.27</v>
      </c>
      <c r="F52" s="17">
        <v>4438100</v>
      </c>
      <c r="G52" s="17">
        <v>45.771079</v>
      </c>
      <c r="H52" s="38">
        <f t="shared" si="2"/>
        <v>-1.7203489803157943E-3</v>
      </c>
      <c r="I52" s="30">
        <f t="shared" si="0"/>
        <v>-1.7203489803157943E-3</v>
      </c>
      <c r="S52" s="38">
        <v>2139.76001</v>
      </c>
      <c r="T52" s="30">
        <f t="shared" si="1"/>
        <v>2.9909368142030094E-4</v>
      </c>
      <c r="U52" s="38"/>
      <c r="V52" s="38"/>
      <c r="W52" s="38"/>
      <c r="X52" s="38"/>
    </row>
    <row r="53" spans="1:24">
      <c r="A53" s="18">
        <v>40954</v>
      </c>
      <c r="B53" s="17">
        <v>52.27</v>
      </c>
      <c r="C53" s="17">
        <v>52.41</v>
      </c>
      <c r="D53" s="17">
        <v>51.509998000000003</v>
      </c>
      <c r="E53" s="17">
        <v>51.810001</v>
      </c>
      <c r="F53" s="17">
        <v>4806900</v>
      </c>
      <c r="G53" s="17">
        <v>45.368273000000002</v>
      </c>
      <c r="H53" s="38">
        <f t="shared" si="2"/>
        <v>-8.8394006305260887E-3</v>
      </c>
      <c r="I53" s="30">
        <f t="shared" si="0"/>
        <v>-8.8394006305260887E-3</v>
      </c>
      <c r="S53" s="38">
        <v>2139.1201169999999</v>
      </c>
      <c r="T53" s="30">
        <f t="shared" si="1"/>
        <v>-1.8603270347706181E-5</v>
      </c>
      <c r="U53" s="38"/>
      <c r="V53" s="38"/>
      <c r="W53" s="38"/>
      <c r="X53" s="38"/>
    </row>
    <row r="54" spans="1:24">
      <c r="A54" s="18">
        <v>40955</v>
      </c>
      <c r="B54" s="17">
        <v>51.91</v>
      </c>
      <c r="C54" s="17">
        <v>52.09</v>
      </c>
      <c r="D54" s="17">
        <v>51.759998000000003</v>
      </c>
      <c r="E54" s="17">
        <v>51.93</v>
      </c>
      <c r="F54" s="17">
        <v>3930100</v>
      </c>
      <c r="G54" s="17">
        <v>45.473351999999998</v>
      </c>
      <c r="H54" s="38">
        <f t="shared" si="2"/>
        <v>2.313455904513235E-3</v>
      </c>
      <c r="I54" s="30">
        <f t="shared" si="0"/>
        <v>2.313455904513235E-3</v>
      </c>
      <c r="S54" s="38">
        <v>2139.1599120000001</v>
      </c>
      <c r="T54" s="30">
        <f t="shared" si="1"/>
        <v>-3.7794279558526649E-3</v>
      </c>
      <c r="U54" s="38"/>
      <c r="V54" s="38"/>
      <c r="W54" s="38"/>
      <c r="X54" s="38"/>
    </row>
    <row r="55" spans="1:24">
      <c r="A55" s="18">
        <v>40956</v>
      </c>
      <c r="B55" s="17">
        <v>52.240001999999997</v>
      </c>
      <c r="C55" s="17">
        <v>52.709999000000003</v>
      </c>
      <c r="D55" s="17">
        <v>52.119999</v>
      </c>
      <c r="E55" s="17">
        <v>52.639999000000003</v>
      </c>
      <c r="F55" s="17">
        <v>5030200</v>
      </c>
      <c r="G55" s="17">
        <v>46.095075000000001</v>
      </c>
      <c r="H55" s="38">
        <f t="shared" si="2"/>
        <v>1.3579627268380136E-2</v>
      </c>
      <c r="I55" s="30">
        <f t="shared" si="0"/>
        <v>1.3579627268380136E-2</v>
      </c>
      <c r="S55" s="38">
        <v>2147.26001</v>
      </c>
      <c r="T55" s="30">
        <f t="shared" si="1"/>
        <v>1.0058516338082277E-2</v>
      </c>
      <c r="U55" s="38"/>
      <c r="V55" s="38"/>
      <c r="W55" s="38"/>
      <c r="X55" s="38"/>
    </row>
    <row r="56" spans="1:24">
      <c r="A56" s="18">
        <v>40960</v>
      </c>
      <c r="B56" s="17">
        <v>52.790000999999997</v>
      </c>
      <c r="C56" s="17">
        <v>53.189999</v>
      </c>
      <c r="D56" s="17">
        <v>52.310001</v>
      </c>
      <c r="E56" s="17">
        <v>52.540000999999997</v>
      </c>
      <c r="F56" s="17">
        <v>5074400</v>
      </c>
      <c r="G56" s="17">
        <v>46.007508999999999</v>
      </c>
      <c r="H56" s="38">
        <f t="shared" si="2"/>
        <v>-1.9014890262813214E-3</v>
      </c>
      <c r="I56" s="30">
        <f t="shared" si="0"/>
        <v>-1.9014890262813214E-3</v>
      </c>
      <c r="S56" s="38">
        <v>2125.7700199999999</v>
      </c>
      <c r="T56" s="30">
        <f t="shared" si="1"/>
        <v>-5.8784939968330771E-4</v>
      </c>
      <c r="U56" s="38"/>
      <c r="V56" s="38"/>
      <c r="W56" s="38"/>
      <c r="X56" s="38"/>
    </row>
    <row r="57" spans="1:24">
      <c r="A57" s="18">
        <v>40961</v>
      </c>
      <c r="B57" s="17">
        <v>52.529998999999997</v>
      </c>
      <c r="C57" s="17">
        <v>53.150002000000001</v>
      </c>
      <c r="D57" s="17">
        <v>52.25</v>
      </c>
      <c r="E57" s="17">
        <v>52.970001000000003</v>
      </c>
      <c r="F57" s="17">
        <v>6773400</v>
      </c>
      <c r="G57" s="17">
        <v>46.384045999999998</v>
      </c>
      <c r="H57" s="38">
        <f t="shared" si="2"/>
        <v>8.1509416026183754E-3</v>
      </c>
      <c r="I57" s="30">
        <f t="shared" si="0"/>
        <v>8.1509416026183754E-3</v>
      </c>
      <c r="S57" s="38">
        <v>2127.0200199999999</v>
      </c>
      <c r="T57" s="30">
        <f t="shared" si="1"/>
        <v>-1.4941748028884077E-2</v>
      </c>
      <c r="U57" s="38"/>
      <c r="V57" s="38"/>
      <c r="W57" s="38"/>
      <c r="X57" s="38"/>
    </row>
    <row r="58" spans="1:24">
      <c r="A58" s="18">
        <v>40962</v>
      </c>
      <c r="B58" s="17">
        <v>53.459999000000003</v>
      </c>
      <c r="C58" s="17">
        <v>54.82</v>
      </c>
      <c r="D58" s="17">
        <v>52.610000999999997</v>
      </c>
      <c r="E58" s="17">
        <v>54.5</v>
      </c>
      <c r="F58" s="17">
        <v>15638800</v>
      </c>
      <c r="G58" s="17">
        <v>47.723813999999997</v>
      </c>
      <c r="H58" s="38">
        <f t="shared" si="2"/>
        <v>2.8474954695759624E-2</v>
      </c>
      <c r="I58" s="30">
        <f t="shared" si="0"/>
        <v>2.8474954695759624E-2</v>
      </c>
      <c r="S58" s="38">
        <v>2159.040039</v>
      </c>
      <c r="T58" s="30">
        <f t="shared" si="1"/>
        <v>1.4570387013562412E-2</v>
      </c>
      <c r="U58" s="38"/>
      <c r="V58" s="38"/>
      <c r="W58" s="38"/>
      <c r="X58" s="38"/>
    </row>
    <row r="59" spans="1:24">
      <c r="A59" s="18">
        <v>40963</v>
      </c>
      <c r="B59" s="17">
        <v>54.790000999999997</v>
      </c>
      <c r="C59" s="17">
        <v>55.459999000000003</v>
      </c>
      <c r="D59" s="17">
        <v>54.619999</v>
      </c>
      <c r="E59" s="17">
        <v>55.220001000000003</v>
      </c>
      <c r="F59" s="17">
        <v>10355600</v>
      </c>
      <c r="G59" s="17">
        <v>48.354295</v>
      </c>
      <c r="H59" s="38">
        <f t="shared" si="2"/>
        <v>1.3124530795609423E-2</v>
      </c>
      <c r="I59" s="30">
        <f t="shared" si="0"/>
        <v>1.3124530795609423E-2</v>
      </c>
      <c r="S59" s="38">
        <v>2127.8100589999999</v>
      </c>
      <c r="T59" s="30">
        <f t="shared" si="1"/>
        <v>-2.482774229870716E-2</v>
      </c>
      <c r="U59" s="38"/>
      <c r="V59" s="38"/>
      <c r="W59" s="38"/>
      <c r="X59" s="38"/>
    </row>
    <row r="60" spans="1:24">
      <c r="A60" s="18">
        <v>40966</v>
      </c>
      <c r="B60" s="17">
        <v>54.84</v>
      </c>
      <c r="C60" s="17">
        <v>55.43</v>
      </c>
      <c r="D60" s="17">
        <v>54.75</v>
      </c>
      <c r="E60" s="17">
        <v>55.310001</v>
      </c>
      <c r="F60" s="17">
        <v>6293700</v>
      </c>
      <c r="G60" s="17">
        <v>48.433104999999998</v>
      </c>
      <c r="H60" s="38">
        <f t="shared" si="2"/>
        <v>1.6285181215215591E-3</v>
      </c>
      <c r="I60" s="30">
        <f t="shared" si="0"/>
        <v>1.6285181215215591E-3</v>
      </c>
      <c r="S60" s="38">
        <v>2181.3000489999999</v>
      </c>
      <c r="T60" s="30">
        <f t="shared" si="1"/>
        <v>-2.2254880636449503E-3</v>
      </c>
      <c r="U60" s="38"/>
      <c r="V60" s="38"/>
      <c r="W60" s="38"/>
      <c r="X60" s="38"/>
    </row>
    <row r="61" spans="1:24">
      <c r="A61" s="18">
        <v>40967</v>
      </c>
      <c r="B61" s="17">
        <v>55.279998999999997</v>
      </c>
      <c r="C61" s="17">
        <v>56.09</v>
      </c>
      <c r="D61" s="17">
        <v>55.189999</v>
      </c>
      <c r="E61" s="17">
        <v>56.009998000000003</v>
      </c>
      <c r="F61" s="17">
        <v>8244500</v>
      </c>
      <c r="G61" s="17">
        <v>49.046069000000003</v>
      </c>
      <c r="H61" s="38">
        <f t="shared" si="2"/>
        <v>1.257647257527288E-2</v>
      </c>
      <c r="I61" s="30">
        <f t="shared" si="0"/>
        <v>1.257647257527288E-2</v>
      </c>
      <c r="S61" s="38">
        <v>2186.1599120000001</v>
      </c>
      <c r="T61" s="30">
        <f t="shared" si="1"/>
        <v>-1.4639577393839857E-4</v>
      </c>
      <c r="U61" s="38"/>
      <c r="V61" s="38"/>
      <c r="W61" s="38"/>
      <c r="X61" s="38"/>
    </row>
    <row r="62" spans="1:24">
      <c r="A62" s="18">
        <v>40968</v>
      </c>
      <c r="B62" s="17">
        <v>55.98</v>
      </c>
      <c r="C62" s="17">
        <v>56.919998</v>
      </c>
      <c r="D62" s="17">
        <v>55.849997999999999</v>
      </c>
      <c r="E62" s="17">
        <v>56.689999</v>
      </c>
      <c r="F62" s="17">
        <v>11148500</v>
      </c>
      <c r="G62" s="17">
        <v>49.641522000000002</v>
      </c>
      <c r="H62" s="38">
        <f t="shared" si="2"/>
        <v>1.2067580535574073E-2</v>
      </c>
      <c r="I62" s="30">
        <f t="shared" si="0"/>
        <v>1.2067580535574073E-2</v>
      </c>
      <c r="S62" s="38">
        <v>2186.4799800000001</v>
      </c>
      <c r="T62" s="30">
        <f t="shared" si="1"/>
        <v>2.9772423706444862E-3</v>
      </c>
      <c r="U62" s="38"/>
      <c r="V62" s="38"/>
      <c r="W62" s="38"/>
      <c r="X62" s="38"/>
    </row>
    <row r="63" spans="1:24">
      <c r="A63" s="18">
        <v>40969</v>
      </c>
      <c r="B63" s="17">
        <v>56.59</v>
      </c>
      <c r="C63" s="17">
        <v>56.91</v>
      </c>
      <c r="D63" s="17">
        <v>56.200001</v>
      </c>
      <c r="E63" s="17">
        <v>56.759998000000003</v>
      </c>
      <c r="F63" s="17">
        <v>8223000</v>
      </c>
      <c r="G63" s="17">
        <v>49.702818999999998</v>
      </c>
      <c r="H63" s="38">
        <f t="shared" si="2"/>
        <v>1.2340311921492481E-3</v>
      </c>
      <c r="I63" s="30">
        <f t="shared" si="0"/>
        <v>1.2340311921492481E-3</v>
      </c>
      <c r="S63" s="38">
        <v>2179.9799800000001</v>
      </c>
      <c r="T63" s="30">
        <f t="shared" si="1"/>
        <v>4.1922415783452651E-3</v>
      </c>
      <c r="U63" s="38"/>
      <c r="V63" s="38"/>
      <c r="W63" s="38"/>
      <c r="X63" s="38"/>
    </row>
    <row r="64" spans="1:24">
      <c r="A64" s="18">
        <v>40970</v>
      </c>
      <c r="B64" s="17">
        <v>56.59</v>
      </c>
      <c r="C64" s="17">
        <v>56.900002000000001</v>
      </c>
      <c r="D64" s="17">
        <v>56.360000999999997</v>
      </c>
      <c r="E64" s="17">
        <v>56.59</v>
      </c>
      <c r="F64" s="17">
        <v>3462100</v>
      </c>
      <c r="G64" s="17">
        <v>49.553956999999997</v>
      </c>
      <c r="H64" s="38">
        <f t="shared" si="2"/>
        <v>-2.9995354999625529E-3</v>
      </c>
      <c r="I64" s="30">
        <f t="shared" si="0"/>
        <v>-2.9995354999625529E-3</v>
      </c>
      <c r="S64" s="38">
        <v>2170.860107</v>
      </c>
      <c r="T64" s="30">
        <f t="shared" si="1"/>
        <v>-4.1385504576534266E-5</v>
      </c>
      <c r="U64" s="38"/>
      <c r="V64" s="38"/>
      <c r="W64" s="38"/>
      <c r="X64" s="38"/>
    </row>
    <row r="65" spans="1:24">
      <c r="A65" s="18">
        <v>40973</v>
      </c>
      <c r="B65" s="17">
        <v>56.709999000000003</v>
      </c>
      <c r="C65" s="17">
        <v>56.860000999999997</v>
      </c>
      <c r="D65" s="17">
        <v>56.119999</v>
      </c>
      <c r="E65" s="17">
        <v>56.700001</v>
      </c>
      <c r="F65" s="17">
        <v>4053900</v>
      </c>
      <c r="G65" s="17">
        <v>49.650281</v>
      </c>
      <c r="H65" s="38">
        <f t="shared" si="2"/>
        <v>1.9419337764719042E-3</v>
      </c>
      <c r="I65" s="30">
        <f t="shared" si="0"/>
        <v>1.9419337764719042E-3</v>
      </c>
      <c r="S65" s="38">
        <v>2170.9499510000001</v>
      </c>
      <c r="T65" s="30">
        <f t="shared" si="1"/>
        <v>-2.3786910985704626E-3</v>
      </c>
      <c r="U65" s="38"/>
      <c r="V65" s="38"/>
      <c r="W65" s="38"/>
      <c r="X65" s="38"/>
    </row>
    <row r="66" spans="1:24">
      <c r="A66" s="18">
        <v>40974</v>
      </c>
      <c r="B66" s="17">
        <v>56.240001999999997</v>
      </c>
      <c r="C66" s="17">
        <v>56.689999</v>
      </c>
      <c r="D66" s="17">
        <v>56.119999</v>
      </c>
      <c r="E66" s="17">
        <v>56.490001999999997</v>
      </c>
      <c r="F66" s="17">
        <v>6344500</v>
      </c>
      <c r="G66" s="17">
        <v>49.466391999999999</v>
      </c>
      <c r="H66" s="38">
        <f t="shared" si="2"/>
        <v>-3.710560603379342E-3</v>
      </c>
      <c r="I66" s="30">
        <f t="shared" si="0"/>
        <v>-3.710560603379342E-3</v>
      </c>
      <c r="S66" s="38">
        <v>2176.1201169999999</v>
      </c>
      <c r="T66" s="30">
        <f t="shared" si="1"/>
        <v>-1.9555915792795644E-3</v>
      </c>
      <c r="U66" s="38"/>
      <c r="V66" s="38"/>
      <c r="W66" s="38"/>
      <c r="X66" s="38"/>
    </row>
    <row r="67" spans="1:24">
      <c r="A67" s="18">
        <v>40975</v>
      </c>
      <c r="B67" s="17">
        <v>56.529998999999997</v>
      </c>
      <c r="C67" s="17">
        <v>56.68</v>
      </c>
      <c r="D67" s="17">
        <v>56.259998000000003</v>
      </c>
      <c r="E67" s="17">
        <v>56.639999000000003</v>
      </c>
      <c r="F67" s="17">
        <v>4776600</v>
      </c>
      <c r="G67" s="17">
        <v>49.597740000000002</v>
      </c>
      <c r="H67" s="38">
        <f t="shared" si="2"/>
        <v>2.6517786875507074E-3</v>
      </c>
      <c r="I67" s="30">
        <f t="shared" ref="I67:I130" si="3">H67</f>
        <v>2.6517786875507074E-3</v>
      </c>
      <c r="S67" s="38">
        <v>2180.3798830000001</v>
      </c>
      <c r="T67" s="30">
        <f t="shared" ref="T67:T130" si="4">LN(S67/S68)</f>
        <v>5.2144285434831354E-3</v>
      </c>
      <c r="U67" s="38"/>
      <c r="V67" s="38"/>
      <c r="W67" s="38"/>
      <c r="X67" s="38"/>
    </row>
    <row r="68" spans="1:24">
      <c r="A68" s="18">
        <v>40976</v>
      </c>
      <c r="B68" s="17">
        <v>56.799999</v>
      </c>
      <c r="C68" s="17">
        <v>57.389999000000003</v>
      </c>
      <c r="D68" s="17">
        <v>56.709999000000003</v>
      </c>
      <c r="E68" s="17">
        <v>57.23</v>
      </c>
      <c r="F68" s="17">
        <v>5108000</v>
      </c>
      <c r="G68" s="17">
        <v>50.114382999999997</v>
      </c>
      <c r="H68" s="38">
        <f t="shared" ref="H68:H131" si="5">LN(G68/G67)</f>
        <v>1.0362784541252673E-2</v>
      </c>
      <c r="I68" s="30">
        <f t="shared" si="3"/>
        <v>1.0362784541252673E-2</v>
      </c>
      <c r="S68" s="38">
        <v>2169.040039</v>
      </c>
      <c r="T68" s="30">
        <f t="shared" si="4"/>
        <v>-1.5800644041810373E-3</v>
      </c>
      <c r="U68" s="38"/>
      <c r="V68" s="38"/>
      <c r="W68" s="38"/>
      <c r="X68" s="38"/>
    </row>
    <row r="69" spans="1:24">
      <c r="A69" s="18">
        <v>40977</v>
      </c>
      <c r="B69" s="17">
        <v>57.360000999999997</v>
      </c>
      <c r="C69" s="17">
        <v>57.799999</v>
      </c>
      <c r="D69" s="17">
        <v>57.299999</v>
      </c>
      <c r="E69" s="17">
        <v>57.689999</v>
      </c>
      <c r="F69" s="17">
        <v>4200000</v>
      </c>
      <c r="G69" s="17">
        <v>50.517189000000002</v>
      </c>
      <c r="H69" s="38">
        <f t="shared" si="5"/>
        <v>8.0056018861765898E-3</v>
      </c>
      <c r="I69" s="30">
        <f t="shared" si="3"/>
        <v>8.0056018861765898E-3</v>
      </c>
      <c r="S69" s="38">
        <v>2172.469971</v>
      </c>
      <c r="T69" s="30">
        <f t="shared" si="4"/>
        <v>-1.3661600732483932E-3</v>
      </c>
      <c r="U69" s="38"/>
      <c r="V69" s="38"/>
      <c r="W69" s="38"/>
      <c r="X69" s="38"/>
    </row>
    <row r="70" spans="1:24">
      <c r="A70" s="18">
        <v>40980</v>
      </c>
      <c r="B70" s="17">
        <v>57.77</v>
      </c>
      <c r="C70" s="17">
        <v>58.09</v>
      </c>
      <c r="D70" s="17">
        <v>57.700001</v>
      </c>
      <c r="E70" s="17">
        <v>57.98</v>
      </c>
      <c r="F70" s="17">
        <v>4660100</v>
      </c>
      <c r="G70" s="17">
        <v>50.771132999999999</v>
      </c>
      <c r="H70" s="38">
        <f t="shared" si="5"/>
        <v>5.0142904347499984E-3</v>
      </c>
      <c r="I70" s="30">
        <f t="shared" si="3"/>
        <v>5.0142904347499984E-3</v>
      </c>
      <c r="S70" s="38">
        <v>2175.4399410000001</v>
      </c>
      <c r="T70" s="30">
        <f t="shared" si="4"/>
        <v>-5.2540552892296902E-3</v>
      </c>
      <c r="U70" s="38"/>
      <c r="V70" s="38"/>
      <c r="W70" s="38"/>
      <c r="X70" s="38"/>
    </row>
    <row r="71" spans="1:24">
      <c r="A71" s="18">
        <v>40981</v>
      </c>
      <c r="B71" s="17">
        <v>58.130001</v>
      </c>
      <c r="C71" s="17">
        <v>58.549999</v>
      </c>
      <c r="D71" s="17">
        <v>57.799999</v>
      </c>
      <c r="E71" s="17">
        <v>58.48</v>
      </c>
      <c r="F71" s="17">
        <v>5178800</v>
      </c>
      <c r="G71" s="17">
        <v>51.208965999999997</v>
      </c>
      <c r="H71" s="38">
        <f t="shared" si="5"/>
        <v>8.5866888628992246E-3</v>
      </c>
      <c r="I71" s="30">
        <f t="shared" si="3"/>
        <v>8.5866888628992246E-3</v>
      </c>
      <c r="S71" s="38">
        <v>2186.8999020000001</v>
      </c>
      <c r="T71" s="30">
        <f t="shared" si="4"/>
        <v>1.9498668278891155E-3</v>
      </c>
      <c r="U71" s="38"/>
      <c r="V71" s="38"/>
      <c r="W71" s="38"/>
      <c r="X71" s="38"/>
    </row>
    <row r="72" spans="1:24">
      <c r="A72" s="18">
        <v>40982</v>
      </c>
      <c r="B72" s="17">
        <v>58.57</v>
      </c>
      <c r="C72" s="17">
        <v>58.790000999999997</v>
      </c>
      <c r="D72" s="17">
        <v>58.389999000000003</v>
      </c>
      <c r="E72" s="17">
        <v>58.599997999999999</v>
      </c>
      <c r="F72" s="17">
        <v>4766600</v>
      </c>
      <c r="G72" s="17">
        <v>51.314045</v>
      </c>
      <c r="H72" s="38">
        <f t="shared" si="5"/>
        <v>2.0498624800358704E-3</v>
      </c>
      <c r="I72" s="30">
        <f t="shared" si="3"/>
        <v>2.0498624800358704E-3</v>
      </c>
      <c r="S72" s="38">
        <v>2182.639893</v>
      </c>
      <c r="T72" s="30">
        <f t="shared" si="4"/>
        <v>-5.6348160417969207E-4</v>
      </c>
      <c r="U72" s="38"/>
      <c r="V72" s="38"/>
      <c r="W72" s="38"/>
      <c r="X72" s="38"/>
    </row>
    <row r="73" spans="1:24">
      <c r="A73" s="18">
        <v>40983</v>
      </c>
      <c r="B73" s="17">
        <v>58.490001999999997</v>
      </c>
      <c r="C73" s="17">
        <v>58.849997999999999</v>
      </c>
      <c r="D73" s="17">
        <v>58.139999000000003</v>
      </c>
      <c r="E73" s="17">
        <v>58.75</v>
      </c>
      <c r="F73" s="17">
        <v>4510700</v>
      </c>
      <c r="G73" s="17">
        <v>51.445396000000002</v>
      </c>
      <c r="H73" s="38">
        <f t="shared" si="5"/>
        <v>2.5564769574378124E-3</v>
      </c>
      <c r="I73" s="30">
        <f t="shared" si="3"/>
        <v>2.5564769574378124E-3</v>
      </c>
      <c r="S73" s="38">
        <v>2183.8701169999999</v>
      </c>
      <c r="T73" s="30">
        <f t="shared" si="4"/>
        <v>-1.4413098689576487E-3</v>
      </c>
      <c r="U73" s="38"/>
      <c r="V73" s="38"/>
      <c r="W73" s="38"/>
      <c r="X73" s="38"/>
    </row>
    <row r="74" spans="1:24">
      <c r="A74" s="18">
        <v>40984</v>
      </c>
      <c r="B74" s="17">
        <v>58.82</v>
      </c>
      <c r="C74" s="17">
        <v>58.950001</v>
      </c>
      <c r="D74" s="17">
        <v>58.110000999999997</v>
      </c>
      <c r="E74" s="17">
        <v>58.41</v>
      </c>
      <c r="F74" s="17">
        <v>5758900</v>
      </c>
      <c r="G74" s="17">
        <v>51.147669999999998</v>
      </c>
      <c r="H74" s="38">
        <f t="shared" si="5"/>
        <v>-5.8040342762781371E-3</v>
      </c>
      <c r="I74" s="30">
        <f t="shared" si="3"/>
        <v>-5.8040342762781371E-3</v>
      </c>
      <c r="S74" s="38">
        <v>2187.0200199999999</v>
      </c>
      <c r="T74" s="30">
        <f t="shared" si="4"/>
        <v>2.1972017746725615E-3</v>
      </c>
      <c r="U74" s="38"/>
      <c r="V74" s="38"/>
      <c r="W74" s="38"/>
      <c r="X74" s="38"/>
    </row>
    <row r="75" spans="1:24">
      <c r="A75" s="18">
        <v>40987</v>
      </c>
      <c r="B75" s="17">
        <v>58.369999</v>
      </c>
      <c r="C75" s="17">
        <v>58.5</v>
      </c>
      <c r="D75" s="17">
        <v>57.82</v>
      </c>
      <c r="E75" s="17">
        <v>58.369999</v>
      </c>
      <c r="F75" s="17">
        <v>4229300</v>
      </c>
      <c r="G75" s="17">
        <v>51.112642000000001</v>
      </c>
      <c r="H75" s="38">
        <f t="shared" si="5"/>
        <v>-6.8507519065588219E-4</v>
      </c>
      <c r="I75" s="30">
        <f t="shared" si="3"/>
        <v>-6.8507519065588219E-4</v>
      </c>
      <c r="S75" s="38">
        <v>2182.219971</v>
      </c>
      <c r="T75" s="30">
        <f t="shared" si="4"/>
        <v>1.8668463000156262E-3</v>
      </c>
      <c r="U75" s="38"/>
      <c r="V75" s="38"/>
      <c r="W75" s="38"/>
      <c r="X75" s="38"/>
    </row>
    <row r="76" spans="1:24">
      <c r="A76" s="18">
        <v>40988</v>
      </c>
      <c r="B76" s="17">
        <v>57.869999</v>
      </c>
      <c r="C76" s="17">
        <v>58.279998999999997</v>
      </c>
      <c r="D76" s="17">
        <v>57.639999000000003</v>
      </c>
      <c r="E76" s="17">
        <v>58.009998000000003</v>
      </c>
      <c r="F76" s="17">
        <v>5256500</v>
      </c>
      <c r="G76" s="17">
        <v>50.797401999999998</v>
      </c>
      <c r="H76" s="38">
        <f t="shared" si="5"/>
        <v>-6.1866523279072872E-3</v>
      </c>
      <c r="I76" s="30">
        <f t="shared" si="3"/>
        <v>-6.1866523279072872E-3</v>
      </c>
      <c r="S76" s="38">
        <v>2178.1499020000001</v>
      </c>
      <c r="T76" s="30">
        <f t="shared" si="4"/>
        <v>-5.4941422173428317E-3</v>
      </c>
      <c r="U76" s="38"/>
      <c r="V76" s="38"/>
      <c r="W76" s="38"/>
      <c r="X76" s="38"/>
    </row>
    <row r="77" spans="1:24">
      <c r="A77" s="18">
        <v>40989</v>
      </c>
      <c r="B77" s="17">
        <v>58.16</v>
      </c>
      <c r="C77" s="17">
        <v>58.41</v>
      </c>
      <c r="D77" s="17">
        <v>57.540000999999997</v>
      </c>
      <c r="E77" s="17">
        <v>57.57</v>
      </c>
      <c r="F77" s="17">
        <v>5421700</v>
      </c>
      <c r="G77" s="17">
        <v>50.412109999999998</v>
      </c>
      <c r="H77" s="38">
        <f t="shared" si="5"/>
        <v>-7.6137875513510858E-3</v>
      </c>
      <c r="I77" s="30">
        <f t="shared" si="3"/>
        <v>-7.6137875513510858E-3</v>
      </c>
      <c r="S77" s="38">
        <v>2190.1499020000001</v>
      </c>
      <c r="T77" s="30">
        <f t="shared" si="4"/>
        <v>2.7890160588736079E-3</v>
      </c>
      <c r="U77" s="38"/>
      <c r="V77" s="38"/>
      <c r="W77" s="38"/>
      <c r="X77" s="38"/>
    </row>
    <row r="78" spans="1:24">
      <c r="A78" s="18">
        <v>40990</v>
      </c>
      <c r="B78" s="17">
        <v>57.540000999999997</v>
      </c>
      <c r="C78" s="17">
        <v>57.939999</v>
      </c>
      <c r="D78" s="17">
        <v>57.360000999999997</v>
      </c>
      <c r="E78" s="17">
        <v>57.93</v>
      </c>
      <c r="F78" s="17">
        <v>4237700</v>
      </c>
      <c r="G78" s="17">
        <v>50.727350000000001</v>
      </c>
      <c r="H78" s="38">
        <f t="shared" si="5"/>
        <v>6.2337888862526039E-3</v>
      </c>
      <c r="I78" s="30">
        <f t="shared" si="3"/>
        <v>6.2337888862526039E-3</v>
      </c>
      <c r="S78" s="38">
        <v>2184.0500489999999</v>
      </c>
      <c r="T78" s="30">
        <f t="shared" si="4"/>
        <v>-7.9636327962473777E-4</v>
      </c>
      <c r="U78" s="38"/>
      <c r="V78" s="38"/>
      <c r="W78" s="38"/>
      <c r="X78" s="38"/>
    </row>
    <row r="79" spans="1:24">
      <c r="A79" s="18">
        <v>40991</v>
      </c>
      <c r="B79" s="17">
        <v>57.970001000000003</v>
      </c>
      <c r="C79" s="17">
        <v>58.400002000000001</v>
      </c>
      <c r="D79" s="17">
        <v>57.619999</v>
      </c>
      <c r="E79" s="17">
        <v>58.189999</v>
      </c>
      <c r="F79" s="17">
        <v>4879700</v>
      </c>
      <c r="G79" s="17">
        <v>50.955022</v>
      </c>
      <c r="H79" s="38">
        <f t="shared" si="5"/>
        <v>4.4781091548004833E-3</v>
      </c>
      <c r="I79" s="30">
        <f t="shared" si="3"/>
        <v>4.4781091548004833E-3</v>
      </c>
      <c r="S79" s="38">
        <v>2185.790039</v>
      </c>
      <c r="T79" s="30">
        <f t="shared" si="4"/>
        <v>4.7234151815842293E-3</v>
      </c>
      <c r="U79" s="38"/>
      <c r="V79" s="38"/>
      <c r="W79" s="38"/>
      <c r="X79" s="38"/>
    </row>
    <row r="80" spans="1:24">
      <c r="A80" s="18">
        <v>40994</v>
      </c>
      <c r="B80" s="17">
        <v>58.32</v>
      </c>
      <c r="C80" s="17">
        <v>58.950001</v>
      </c>
      <c r="D80" s="17">
        <v>58.189999</v>
      </c>
      <c r="E80" s="17">
        <v>58.860000999999997</v>
      </c>
      <c r="F80" s="17">
        <v>3876200</v>
      </c>
      <c r="G80" s="17">
        <v>51.541719999999998</v>
      </c>
      <c r="H80" s="38">
        <f t="shared" si="5"/>
        <v>1.1448254771455045E-2</v>
      </c>
      <c r="I80" s="30">
        <f t="shared" si="3"/>
        <v>1.1448254771455045E-2</v>
      </c>
      <c r="S80" s="38">
        <v>2175.48999</v>
      </c>
      <c r="T80" s="30">
        <f t="shared" si="4"/>
        <v>-2.8687970637969228E-3</v>
      </c>
      <c r="U80" s="38"/>
      <c r="V80" s="38"/>
      <c r="W80" s="38"/>
      <c r="X80" s="38"/>
    </row>
    <row r="81" spans="1:24">
      <c r="A81" s="18">
        <v>40995</v>
      </c>
      <c r="B81" s="17">
        <v>58.740001999999997</v>
      </c>
      <c r="C81" s="17">
        <v>58.84</v>
      </c>
      <c r="D81" s="17">
        <v>58.189999</v>
      </c>
      <c r="E81" s="17">
        <v>58.189999</v>
      </c>
      <c r="F81" s="17">
        <v>4113200</v>
      </c>
      <c r="G81" s="17">
        <v>50.955022</v>
      </c>
      <c r="H81" s="38">
        <f t="shared" si="5"/>
        <v>-1.1448254771455002E-2</v>
      </c>
      <c r="I81" s="30">
        <f t="shared" si="3"/>
        <v>-1.1448254771455002E-2</v>
      </c>
      <c r="S81" s="38">
        <v>2181.73999</v>
      </c>
      <c r="T81" s="30">
        <f t="shared" si="4"/>
        <v>3.8971768568868799E-4</v>
      </c>
      <c r="U81" s="38"/>
      <c r="V81" s="38"/>
      <c r="W81" s="38"/>
      <c r="X81" s="38"/>
    </row>
    <row r="82" spans="1:24">
      <c r="A82" s="18">
        <v>40996</v>
      </c>
      <c r="B82" s="17">
        <v>58.509998000000003</v>
      </c>
      <c r="C82" s="17">
        <v>58.759998000000003</v>
      </c>
      <c r="D82" s="17">
        <v>58.029998999999997</v>
      </c>
      <c r="E82" s="17">
        <v>58.16</v>
      </c>
      <c r="F82" s="17">
        <v>4566500</v>
      </c>
      <c r="G82" s="17">
        <v>50.928753</v>
      </c>
      <c r="H82" s="38">
        <f t="shared" si="5"/>
        <v>-5.1566602399846925E-4</v>
      </c>
      <c r="I82" s="30">
        <f t="shared" si="3"/>
        <v>-5.1566602399846925E-4</v>
      </c>
      <c r="S82" s="38">
        <v>2180.889893</v>
      </c>
      <c r="T82" s="30">
        <f t="shared" si="4"/>
        <v>-9.0757701220377175E-4</v>
      </c>
      <c r="U82" s="38"/>
      <c r="V82" s="38"/>
      <c r="W82" s="38"/>
      <c r="X82" s="38"/>
    </row>
    <row r="83" spans="1:24">
      <c r="A83" s="18">
        <v>40997</v>
      </c>
      <c r="B83" s="17">
        <v>57.919998</v>
      </c>
      <c r="C83" s="17">
        <v>58.040000999999997</v>
      </c>
      <c r="D83" s="17">
        <v>57.5</v>
      </c>
      <c r="E83" s="17">
        <v>57.98</v>
      </c>
      <c r="F83" s="17">
        <v>4237400</v>
      </c>
      <c r="G83" s="17">
        <v>50.771132999999999</v>
      </c>
      <c r="H83" s="38">
        <f t="shared" si="5"/>
        <v>-3.0997109712354023E-3</v>
      </c>
      <c r="I83" s="30">
        <f t="shared" si="3"/>
        <v>-3.0997109712354023E-3</v>
      </c>
      <c r="S83" s="38">
        <v>2182.8701169999999</v>
      </c>
      <c r="T83" s="30">
        <f t="shared" si="4"/>
        <v>8.566697203483924E-3</v>
      </c>
      <c r="U83" s="38"/>
      <c r="V83" s="38"/>
      <c r="W83" s="38"/>
      <c r="X83" s="38"/>
    </row>
    <row r="84" spans="1:24">
      <c r="A84" s="18">
        <v>40998</v>
      </c>
      <c r="B84" s="17">
        <v>58.09</v>
      </c>
      <c r="C84" s="17">
        <v>58.52</v>
      </c>
      <c r="D84" s="17">
        <v>58.09</v>
      </c>
      <c r="E84" s="17">
        <v>58.27</v>
      </c>
      <c r="F84" s="17">
        <v>3724100</v>
      </c>
      <c r="G84" s="17">
        <v>51.025077000000003</v>
      </c>
      <c r="H84" s="38">
        <f t="shared" si="5"/>
        <v>4.9892727201163141E-3</v>
      </c>
      <c r="I84" s="30">
        <f t="shared" si="3"/>
        <v>4.9892727201163141E-3</v>
      </c>
      <c r="S84" s="38">
        <v>2164.25</v>
      </c>
      <c r="T84" s="30">
        <f t="shared" si="4"/>
        <v>2.1254932837361468E-4</v>
      </c>
      <c r="U84" s="38"/>
      <c r="V84" s="38"/>
      <c r="W84" s="38"/>
      <c r="X84" s="38"/>
    </row>
    <row r="85" spans="1:24">
      <c r="A85" s="18">
        <v>41001</v>
      </c>
      <c r="B85" s="17">
        <v>58.349997999999999</v>
      </c>
      <c r="C85" s="17">
        <v>58.450001</v>
      </c>
      <c r="D85" s="17">
        <v>57.990001999999997</v>
      </c>
      <c r="E85" s="17">
        <v>58.290000999999997</v>
      </c>
      <c r="F85" s="17">
        <v>4146500</v>
      </c>
      <c r="G85" s="17">
        <v>51.042591000000002</v>
      </c>
      <c r="H85" s="38">
        <f t="shared" si="5"/>
        <v>3.4318409570967268E-4</v>
      </c>
      <c r="I85" s="30">
        <f t="shared" si="3"/>
        <v>3.4318409570967268E-4</v>
      </c>
      <c r="S85" s="38">
        <v>2163.790039</v>
      </c>
      <c r="T85" s="30">
        <f t="shared" si="4"/>
        <v>3.1290428248181399E-3</v>
      </c>
      <c r="U85" s="38"/>
      <c r="V85" s="38"/>
      <c r="W85" s="38"/>
      <c r="X85" s="38"/>
    </row>
    <row r="86" spans="1:24">
      <c r="A86" s="18">
        <v>41002</v>
      </c>
      <c r="B86" s="17">
        <v>58.279998999999997</v>
      </c>
      <c r="C86" s="17">
        <v>58.43</v>
      </c>
      <c r="D86" s="17">
        <v>57.549999</v>
      </c>
      <c r="E86" s="17">
        <v>57.880001</v>
      </c>
      <c r="F86" s="17">
        <v>4550600</v>
      </c>
      <c r="G86" s="17">
        <v>50.683568000000001</v>
      </c>
      <c r="H86" s="38">
        <f t="shared" si="5"/>
        <v>-7.058646354215963E-3</v>
      </c>
      <c r="I86" s="30">
        <f t="shared" si="3"/>
        <v>-7.058646354215963E-3</v>
      </c>
      <c r="S86" s="38">
        <v>2157.030029</v>
      </c>
      <c r="T86" s="30">
        <f t="shared" si="4"/>
        <v>-6.3819410006827546E-3</v>
      </c>
      <c r="U86" s="38"/>
      <c r="V86" s="38"/>
      <c r="W86" s="38"/>
      <c r="X86" s="38"/>
    </row>
    <row r="87" spans="1:24">
      <c r="A87" s="18">
        <v>41003</v>
      </c>
      <c r="B87" s="17">
        <v>57.560001</v>
      </c>
      <c r="C87" s="17">
        <v>57.970001000000003</v>
      </c>
      <c r="D87" s="17">
        <v>57.009998000000003</v>
      </c>
      <c r="E87" s="17">
        <v>57.82</v>
      </c>
      <c r="F87" s="17">
        <v>5985600</v>
      </c>
      <c r="G87" s="17">
        <v>50.631025999999999</v>
      </c>
      <c r="H87" s="38">
        <f t="shared" si="5"/>
        <v>-1.0372050587374529E-3</v>
      </c>
      <c r="I87" s="30">
        <f t="shared" si="3"/>
        <v>-1.0372050587374529E-3</v>
      </c>
      <c r="S87" s="38">
        <v>2170.8400879999999</v>
      </c>
      <c r="T87" s="30">
        <f t="shared" si="4"/>
        <v>-1.2705942552551364E-3</v>
      </c>
      <c r="U87" s="38"/>
      <c r="V87" s="38"/>
      <c r="W87" s="38"/>
      <c r="X87" s="38"/>
    </row>
    <row r="88" spans="1:24">
      <c r="A88" s="18">
        <v>41004</v>
      </c>
      <c r="B88" s="17">
        <v>58.02</v>
      </c>
      <c r="C88" s="17">
        <v>58.59</v>
      </c>
      <c r="D88" s="17">
        <v>57.689999</v>
      </c>
      <c r="E88" s="17">
        <v>57.720001000000003</v>
      </c>
      <c r="F88" s="17">
        <v>7552500</v>
      </c>
      <c r="G88" s="17">
        <v>50.543461000000001</v>
      </c>
      <c r="H88" s="38">
        <f t="shared" si="5"/>
        <v>-1.7309704147834104E-3</v>
      </c>
      <c r="I88" s="30">
        <f t="shared" si="3"/>
        <v>-1.7309704147834104E-3</v>
      </c>
      <c r="S88" s="38">
        <v>2173.6000979999999</v>
      </c>
      <c r="T88" s="30">
        <f t="shared" si="4"/>
        <v>1.6299800885987742E-3</v>
      </c>
      <c r="U88" s="38"/>
      <c r="V88" s="38"/>
      <c r="W88" s="38"/>
      <c r="X88" s="38"/>
    </row>
    <row r="89" spans="1:24">
      <c r="A89" s="18">
        <v>41008</v>
      </c>
      <c r="B89" s="17">
        <v>56.810001</v>
      </c>
      <c r="C89" s="17">
        <v>57.700001</v>
      </c>
      <c r="D89" s="17">
        <v>56.740001999999997</v>
      </c>
      <c r="E89" s="17">
        <v>57.52</v>
      </c>
      <c r="F89" s="17">
        <v>5058800</v>
      </c>
      <c r="G89" s="17">
        <v>50.368327000000001</v>
      </c>
      <c r="H89" s="38">
        <f t="shared" si="5"/>
        <v>-3.4710350357825851E-3</v>
      </c>
      <c r="I89" s="30">
        <f t="shared" si="3"/>
        <v>-3.4710350357825851E-3</v>
      </c>
      <c r="S89" s="38">
        <v>2170.0600589999999</v>
      </c>
      <c r="T89" s="30">
        <f t="shared" si="4"/>
        <v>1.6049206929937636E-3</v>
      </c>
      <c r="U89" s="38"/>
      <c r="V89" s="38"/>
      <c r="W89" s="38"/>
      <c r="X89" s="38"/>
    </row>
    <row r="90" spans="1:24">
      <c r="A90" s="18">
        <v>41009</v>
      </c>
      <c r="B90" s="17">
        <v>57.25</v>
      </c>
      <c r="C90" s="17">
        <v>57.360000999999997</v>
      </c>
      <c r="D90" s="17">
        <v>56.209999000000003</v>
      </c>
      <c r="E90" s="17">
        <v>56.400002000000001</v>
      </c>
      <c r="F90" s="17">
        <v>6011100</v>
      </c>
      <c r="G90" s="17">
        <v>49.387582000000002</v>
      </c>
      <c r="H90" s="38">
        <f t="shared" si="5"/>
        <v>-1.966352891585909E-2</v>
      </c>
      <c r="I90" s="30">
        <f t="shared" si="3"/>
        <v>-1.966352891585909E-2</v>
      </c>
      <c r="S90" s="38">
        <v>2166.580078</v>
      </c>
      <c r="T90" s="30">
        <f t="shared" si="4"/>
        <v>-1.1992611701764468E-3</v>
      </c>
      <c r="U90" s="38"/>
      <c r="V90" s="38"/>
      <c r="W90" s="38"/>
      <c r="X90" s="38"/>
    </row>
    <row r="91" spans="1:24">
      <c r="A91" s="18">
        <v>41010</v>
      </c>
      <c r="B91" s="17">
        <v>56.759998000000003</v>
      </c>
      <c r="C91" s="17">
        <v>57.259998000000003</v>
      </c>
      <c r="D91" s="17">
        <v>56.759998000000003</v>
      </c>
      <c r="E91" s="17">
        <v>57.200001</v>
      </c>
      <c r="F91" s="17">
        <v>4447700</v>
      </c>
      <c r="G91" s="17">
        <v>50.088113999999997</v>
      </c>
      <c r="H91" s="38">
        <f t="shared" si="5"/>
        <v>1.4084718359383835E-2</v>
      </c>
      <c r="I91" s="30">
        <f t="shared" si="3"/>
        <v>1.4084718359383835E-2</v>
      </c>
      <c r="S91" s="38">
        <v>2169.179932</v>
      </c>
      <c r="T91" s="30">
        <f t="shared" si="4"/>
        <v>3.2273254255773474E-4</v>
      </c>
      <c r="U91" s="38"/>
      <c r="V91" s="38"/>
      <c r="W91" s="38"/>
      <c r="X91" s="38"/>
    </row>
    <row r="92" spans="1:24">
      <c r="A92" s="18">
        <v>41011</v>
      </c>
      <c r="B92" s="17">
        <v>57.139999000000003</v>
      </c>
      <c r="C92" s="17">
        <v>57.98</v>
      </c>
      <c r="D92" s="17">
        <v>57.02</v>
      </c>
      <c r="E92" s="17">
        <v>57.93</v>
      </c>
      <c r="F92" s="17">
        <v>4081000</v>
      </c>
      <c r="G92" s="17">
        <v>50.727350000000001</v>
      </c>
      <c r="H92" s="38">
        <f t="shared" si="5"/>
        <v>1.2681478444601931E-2</v>
      </c>
      <c r="I92" s="30">
        <f t="shared" si="3"/>
        <v>1.2681478444601931E-2</v>
      </c>
      <c r="S92" s="38">
        <v>2168.4799800000001</v>
      </c>
      <c r="T92" s="30">
        <f t="shared" si="4"/>
        <v>-3.0160188196025378E-3</v>
      </c>
      <c r="U92" s="38"/>
      <c r="V92" s="38"/>
      <c r="W92" s="38"/>
      <c r="X92" s="38"/>
    </row>
    <row r="93" spans="1:24">
      <c r="A93" s="18">
        <v>41012</v>
      </c>
      <c r="B93" s="17">
        <v>57.82</v>
      </c>
      <c r="C93" s="17">
        <v>58.060001</v>
      </c>
      <c r="D93" s="17">
        <v>57.400002000000001</v>
      </c>
      <c r="E93" s="17">
        <v>57.43</v>
      </c>
      <c r="F93" s="17">
        <v>4509800</v>
      </c>
      <c r="G93" s="17">
        <v>50.289516999999996</v>
      </c>
      <c r="H93" s="38">
        <f t="shared" si="5"/>
        <v>-8.6685670366079982E-3</v>
      </c>
      <c r="I93" s="30">
        <f t="shared" si="3"/>
        <v>-8.6685670366079982E-3</v>
      </c>
      <c r="S93" s="38">
        <v>2175.030029</v>
      </c>
      <c r="T93" s="30">
        <f t="shared" si="4"/>
        <v>4.543626595285696E-3</v>
      </c>
      <c r="U93" s="38"/>
      <c r="V93" s="38"/>
      <c r="W93" s="38"/>
      <c r="X93" s="38"/>
    </row>
    <row r="94" spans="1:24">
      <c r="A94" s="18">
        <v>41015</v>
      </c>
      <c r="B94" s="17">
        <v>57.549999</v>
      </c>
      <c r="C94" s="17">
        <v>57.669998</v>
      </c>
      <c r="D94" s="17">
        <v>57.139999000000003</v>
      </c>
      <c r="E94" s="17">
        <v>57.389999000000003</v>
      </c>
      <c r="F94" s="17">
        <v>4180600</v>
      </c>
      <c r="G94" s="17">
        <v>50.254489999999997</v>
      </c>
      <c r="H94" s="38">
        <f t="shared" si="5"/>
        <v>-6.9674966140984777E-4</v>
      </c>
      <c r="I94" s="30">
        <f t="shared" si="3"/>
        <v>-6.9674966140984777E-4</v>
      </c>
      <c r="S94" s="38">
        <v>2165.169922</v>
      </c>
      <c r="T94" s="30">
        <f t="shared" si="4"/>
        <v>-3.6190700145063283E-3</v>
      </c>
      <c r="U94" s="38"/>
      <c r="V94" s="38"/>
      <c r="W94" s="38"/>
      <c r="X94" s="38"/>
    </row>
    <row r="95" spans="1:24">
      <c r="A95" s="18">
        <v>41016</v>
      </c>
      <c r="B95" s="17">
        <v>57.5</v>
      </c>
      <c r="C95" s="17">
        <v>57.790000999999997</v>
      </c>
      <c r="D95" s="17">
        <v>57.41</v>
      </c>
      <c r="E95" s="17">
        <v>57.599997999999999</v>
      </c>
      <c r="F95" s="17">
        <v>3727300</v>
      </c>
      <c r="G95" s="17">
        <v>50.438378999999998</v>
      </c>
      <c r="H95" s="38">
        <f t="shared" si="5"/>
        <v>3.652477206350441E-3</v>
      </c>
      <c r="I95" s="30">
        <f t="shared" si="3"/>
        <v>3.652477206350441E-3</v>
      </c>
      <c r="S95" s="38">
        <v>2173.0200199999999</v>
      </c>
      <c r="T95" s="30">
        <f t="shared" si="4"/>
        <v>4.2612086686796488E-3</v>
      </c>
      <c r="U95" s="38"/>
      <c r="V95" s="38"/>
      <c r="W95" s="38"/>
      <c r="X95" s="38"/>
    </row>
    <row r="96" spans="1:24">
      <c r="A96" s="18">
        <v>41017</v>
      </c>
      <c r="B96" s="17">
        <v>57.529998999999997</v>
      </c>
      <c r="C96" s="17">
        <v>57.619999</v>
      </c>
      <c r="D96" s="17">
        <v>57.349997999999999</v>
      </c>
      <c r="E96" s="17">
        <v>57.380001</v>
      </c>
      <c r="F96" s="17">
        <v>2948400</v>
      </c>
      <c r="G96" s="17">
        <v>50.245733999999999</v>
      </c>
      <c r="H96" s="38">
        <f t="shared" si="5"/>
        <v>-3.8267255746357045E-3</v>
      </c>
      <c r="I96" s="30">
        <f t="shared" si="3"/>
        <v>-3.8267255746357045E-3</v>
      </c>
      <c r="S96" s="38">
        <v>2163.780029</v>
      </c>
      <c r="T96" s="30">
        <f t="shared" si="4"/>
        <v>-1.4362048323089381E-3</v>
      </c>
      <c r="U96" s="38"/>
      <c r="V96" s="38"/>
      <c r="W96" s="38"/>
      <c r="X96" s="38"/>
    </row>
    <row r="97" spans="1:24">
      <c r="A97" s="18">
        <v>41018</v>
      </c>
      <c r="B97" s="17">
        <v>57.5</v>
      </c>
      <c r="C97" s="17">
        <v>57.59</v>
      </c>
      <c r="D97" s="17">
        <v>56.669998</v>
      </c>
      <c r="E97" s="17">
        <v>56.790000999999997</v>
      </c>
      <c r="F97" s="17">
        <v>3702900</v>
      </c>
      <c r="G97" s="17">
        <v>49.729090999999997</v>
      </c>
      <c r="H97" s="38">
        <f t="shared" si="5"/>
        <v>-1.0335553958385658E-2</v>
      </c>
      <c r="I97" s="30">
        <f t="shared" si="3"/>
        <v>-1.0335553958385658E-2</v>
      </c>
      <c r="S97" s="38">
        <v>2166.889893</v>
      </c>
      <c r="T97" s="30">
        <f t="shared" si="4"/>
        <v>2.3794621249798175E-3</v>
      </c>
      <c r="U97" s="38"/>
      <c r="V97" s="38"/>
      <c r="W97" s="38"/>
      <c r="X97" s="38"/>
    </row>
    <row r="98" spans="1:24">
      <c r="A98" s="18">
        <v>41019</v>
      </c>
      <c r="B98" s="17">
        <v>56.93</v>
      </c>
      <c r="C98" s="17">
        <v>57.389999000000003</v>
      </c>
      <c r="D98" s="17">
        <v>56.720001000000003</v>
      </c>
      <c r="E98" s="17">
        <v>57.279998999999997</v>
      </c>
      <c r="F98" s="17">
        <v>3609700</v>
      </c>
      <c r="G98" s="17">
        <v>50.158166000000001</v>
      </c>
      <c r="H98" s="38">
        <f t="shared" si="5"/>
        <v>8.5912388032349483E-3</v>
      </c>
      <c r="I98" s="30">
        <f t="shared" si="3"/>
        <v>8.5912388032349483E-3</v>
      </c>
      <c r="S98" s="38">
        <v>2161.73999</v>
      </c>
      <c r="T98" s="30">
        <f t="shared" si="4"/>
        <v>-9.2937916829076938E-4</v>
      </c>
      <c r="U98" s="38"/>
      <c r="V98" s="38"/>
      <c r="W98" s="38"/>
      <c r="X98" s="38"/>
    </row>
    <row r="99" spans="1:24">
      <c r="A99" s="18">
        <v>41022</v>
      </c>
      <c r="B99" s="17">
        <v>57</v>
      </c>
      <c r="C99" s="17">
        <v>57.049999</v>
      </c>
      <c r="D99" s="17">
        <v>56.209999000000003</v>
      </c>
      <c r="E99" s="17">
        <v>56.639999000000003</v>
      </c>
      <c r="F99" s="17">
        <v>3559000</v>
      </c>
      <c r="G99" s="17">
        <v>49.597740000000002</v>
      </c>
      <c r="H99" s="38">
        <f t="shared" si="5"/>
        <v>-1.1236064481158804E-2</v>
      </c>
      <c r="I99" s="30">
        <f t="shared" si="3"/>
        <v>-1.1236064481158804E-2</v>
      </c>
      <c r="S99" s="38">
        <v>2163.75</v>
      </c>
      <c r="T99" s="30">
        <f t="shared" si="4"/>
        <v>5.2454226347346793E-3</v>
      </c>
      <c r="U99" s="38"/>
      <c r="V99" s="38"/>
      <c r="W99" s="38"/>
      <c r="X99" s="38"/>
    </row>
    <row r="100" spans="1:24">
      <c r="A100" s="18">
        <v>41023</v>
      </c>
      <c r="B100" s="17">
        <v>56.830002</v>
      </c>
      <c r="C100" s="17">
        <v>57.049999</v>
      </c>
      <c r="D100" s="17">
        <v>56.41</v>
      </c>
      <c r="E100" s="17">
        <v>56.73</v>
      </c>
      <c r="F100" s="17">
        <v>3357200</v>
      </c>
      <c r="G100" s="17">
        <v>49.676549999999999</v>
      </c>
      <c r="H100" s="38">
        <f t="shared" si="5"/>
        <v>1.5877225927431742E-3</v>
      </c>
      <c r="I100" s="30">
        <f t="shared" si="3"/>
        <v>1.5877225927431742E-3</v>
      </c>
      <c r="S100" s="38">
        <v>2152.429932</v>
      </c>
      <c r="T100" s="30">
        <f t="shared" si="4"/>
        <v>1.3475864591820549E-4</v>
      </c>
      <c r="U100" s="38"/>
      <c r="V100" s="38"/>
      <c r="W100" s="38"/>
      <c r="X100" s="38"/>
    </row>
    <row r="101" spans="1:24">
      <c r="A101" s="18">
        <v>41024</v>
      </c>
      <c r="B101" s="17">
        <v>56.990001999999997</v>
      </c>
      <c r="C101" s="17">
        <v>57.279998999999997</v>
      </c>
      <c r="D101" s="17">
        <v>56.59</v>
      </c>
      <c r="E101" s="17">
        <v>56.830002</v>
      </c>
      <c r="F101" s="17">
        <v>3518700</v>
      </c>
      <c r="G101" s="17">
        <v>49.764119000000001</v>
      </c>
      <c r="H101" s="38">
        <f t="shared" si="5"/>
        <v>1.7612315668576889E-3</v>
      </c>
      <c r="I101" s="30">
        <f t="shared" si="3"/>
        <v>1.7612315668576889E-3</v>
      </c>
      <c r="S101" s="38">
        <v>2152.139893</v>
      </c>
      <c r="T101" s="30">
        <f t="shared" si="4"/>
        <v>6.9848425545492024E-3</v>
      </c>
      <c r="U101" s="38"/>
      <c r="V101" s="38"/>
      <c r="W101" s="38"/>
      <c r="X101" s="38"/>
    </row>
    <row r="102" spans="1:24">
      <c r="A102" s="18">
        <v>41025</v>
      </c>
      <c r="B102" s="17">
        <v>56.880001</v>
      </c>
      <c r="C102" s="17">
        <v>57.75</v>
      </c>
      <c r="D102" s="17">
        <v>56.799999</v>
      </c>
      <c r="E102" s="17">
        <v>57.490001999999997</v>
      </c>
      <c r="F102" s="17">
        <v>3570700</v>
      </c>
      <c r="G102" s="17">
        <v>50.342058000000002</v>
      </c>
      <c r="H102" s="38">
        <f t="shared" si="5"/>
        <v>1.1546648537647839E-2</v>
      </c>
      <c r="I102" s="30">
        <f t="shared" si="3"/>
        <v>1.1546648537647839E-2</v>
      </c>
      <c r="S102" s="38">
        <v>2137.1599120000001</v>
      </c>
      <c r="T102" s="30">
        <f t="shared" si="4"/>
        <v>3.4028194222132059E-3</v>
      </c>
      <c r="U102" s="38"/>
      <c r="V102" s="38"/>
      <c r="W102" s="38"/>
      <c r="X102" s="38"/>
    </row>
    <row r="103" spans="1:24">
      <c r="A103" s="18">
        <v>41026</v>
      </c>
      <c r="B103" s="17">
        <v>57.639999000000003</v>
      </c>
      <c r="C103" s="17">
        <v>58.619999</v>
      </c>
      <c r="D103" s="17">
        <v>57.310001</v>
      </c>
      <c r="E103" s="17">
        <v>58.259998000000003</v>
      </c>
      <c r="F103" s="17">
        <v>4263700</v>
      </c>
      <c r="G103" s="17">
        <v>51.016317999999998</v>
      </c>
      <c r="H103" s="38">
        <f t="shared" si="5"/>
        <v>1.3304671458196393E-2</v>
      </c>
      <c r="I103" s="30">
        <f t="shared" si="3"/>
        <v>1.3304671458196393E-2</v>
      </c>
      <c r="S103" s="38">
        <v>2129.8999020000001</v>
      </c>
      <c r="T103" s="30">
        <f t="shared" si="4"/>
        <v>1.5138186568454184E-2</v>
      </c>
      <c r="U103" s="38"/>
      <c r="V103" s="38"/>
      <c r="W103" s="38"/>
      <c r="X103" s="38"/>
    </row>
    <row r="104" spans="1:24">
      <c r="A104" s="18">
        <v>41029</v>
      </c>
      <c r="B104" s="17">
        <v>58.060001</v>
      </c>
      <c r="C104" s="17">
        <v>58.259998000000003</v>
      </c>
      <c r="D104" s="17">
        <v>57.48</v>
      </c>
      <c r="E104" s="17">
        <v>57.939999</v>
      </c>
      <c r="F104" s="17">
        <v>3920000</v>
      </c>
      <c r="G104" s="17">
        <v>50.736105000000002</v>
      </c>
      <c r="H104" s="38">
        <f t="shared" si="5"/>
        <v>-5.5077550018298328E-3</v>
      </c>
      <c r="I104" s="30">
        <f t="shared" si="3"/>
        <v>-5.5077550018298328E-3</v>
      </c>
      <c r="S104" s="38">
        <v>2097.8999020000001</v>
      </c>
      <c r="T104" s="30">
        <f t="shared" si="4"/>
        <v>-8.7195782734437023E-4</v>
      </c>
      <c r="U104" s="38"/>
      <c r="V104" s="38"/>
      <c r="W104" s="38"/>
      <c r="X104" s="38"/>
    </row>
    <row r="105" spans="1:24">
      <c r="A105" s="18">
        <v>41030</v>
      </c>
      <c r="B105" s="17">
        <v>57.419998</v>
      </c>
      <c r="C105" s="17">
        <v>58.380001</v>
      </c>
      <c r="D105" s="17">
        <v>57.139999000000003</v>
      </c>
      <c r="E105" s="17">
        <v>58.009998000000003</v>
      </c>
      <c r="F105" s="17">
        <v>4872300</v>
      </c>
      <c r="G105" s="17">
        <v>50.797401999999998</v>
      </c>
      <c r="H105" s="38">
        <f t="shared" si="5"/>
        <v>1.2074242140959147E-3</v>
      </c>
      <c r="I105" s="30">
        <f t="shared" si="3"/>
        <v>1.2074242140959147E-3</v>
      </c>
      <c r="S105" s="38">
        <v>2099.7299800000001</v>
      </c>
      <c r="T105" s="30">
        <f t="shared" si="4"/>
        <v>5.3386867527391987E-3</v>
      </c>
      <c r="U105" s="38"/>
      <c r="V105" s="38"/>
      <c r="W105" s="38"/>
      <c r="X105" s="38"/>
    </row>
    <row r="106" spans="1:24">
      <c r="A106" s="18">
        <v>41031</v>
      </c>
      <c r="B106" s="17">
        <v>57.799999</v>
      </c>
      <c r="C106" s="17">
        <v>57.98</v>
      </c>
      <c r="D106" s="17">
        <v>56.98</v>
      </c>
      <c r="E106" s="17">
        <v>57.98</v>
      </c>
      <c r="F106" s="17">
        <v>7562500</v>
      </c>
      <c r="G106" s="17">
        <v>50.771132999999999</v>
      </c>
      <c r="H106" s="38">
        <f t="shared" si="5"/>
        <v>-5.1726650553188909E-4</v>
      </c>
      <c r="I106" s="30">
        <f t="shared" si="3"/>
        <v>-5.1726650553188909E-4</v>
      </c>
      <c r="S106" s="38">
        <v>2088.5500489999999</v>
      </c>
      <c r="T106" s="30">
        <f t="shared" si="4"/>
        <v>-6.8710288215743185E-3</v>
      </c>
      <c r="U106" s="38"/>
      <c r="V106" s="38"/>
      <c r="W106" s="38"/>
      <c r="X106" s="38"/>
    </row>
    <row r="107" spans="1:24">
      <c r="A107" s="18">
        <v>41032</v>
      </c>
      <c r="B107" s="17">
        <v>57.529998999999997</v>
      </c>
      <c r="C107" s="17">
        <v>57.68</v>
      </c>
      <c r="D107" s="17">
        <v>56.200001</v>
      </c>
      <c r="E107" s="17">
        <v>56.549999</v>
      </c>
      <c r="F107" s="17">
        <v>11344300</v>
      </c>
      <c r="G107" s="17">
        <v>49.518929999999997</v>
      </c>
      <c r="H107" s="38">
        <f t="shared" si="5"/>
        <v>-2.4972924327282042E-2</v>
      </c>
      <c r="I107" s="30">
        <f t="shared" si="3"/>
        <v>-2.4972924327282042E-2</v>
      </c>
      <c r="S107" s="38">
        <v>2102.9499510000001</v>
      </c>
      <c r="T107" s="30">
        <f t="shared" si="4"/>
        <v>1.9467064123035718E-3</v>
      </c>
      <c r="U107" s="38"/>
      <c r="V107" s="38"/>
      <c r="W107" s="38"/>
      <c r="X107" s="38"/>
    </row>
    <row r="108" spans="1:24">
      <c r="A108" s="18">
        <v>41033</v>
      </c>
      <c r="B108" s="17">
        <v>56.130001</v>
      </c>
      <c r="C108" s="17">
        <v>56.419998</v>
      </c>
      <c r="D108" s="17">
        <v>55.52</v>
      </c>
      <c r="E108" s="17">
        <v>55.650002000000001</v>
      </c>
      <c r="F108" s="17">
        <v>5671300</v>
      </c>
      <c r="G108" s="17">
        <v>48.730831999999999</v>
      </c>
      <c r="H108" s="38">
        <f t="shared" si="5"/>
        <v>-1.6043090330644803E-2</v>
      </c>
      <c r="I108" s="30">
        <f t="shared" si="3"/>
        <v>-1.6043090330644803E-2</v>
      </c>
      <c r="S108" s="38">
        <v>2098.860107</v>
      </c>
      <c r="T108" s="30">
        <f t="shared" si="4"/>
        <v>1.3473862722098988E-2</v>
      </c>
      <c r="U108" s="38"/>
      <c r="V108" s="38"/>
      <c r="W108" s="38"/>
      <c r="X108" s="38"/>
    </row>
    <row r="109" spans="1:24">
      <c r="A109" s="18">
        <v>41036</v>
      </c>
      <c r="B109" s="17">
        <v>55.700001</v>
      </c>
      <c r="C109" s="17">
        <v>56.16</v>
      </c>
      <c r="D109" s="17">
        <v>55.66</v>
      </c>
      <c r="E109" s="17">
        <v>55.759998000000003</v>
      </c>
      <c r="F109" s="17">
        <v>3031200</v>
      </c>
      <c r="G109" s="17">
        <v>48.827153000000003</v>
      </c>
      <c r="H109" s="38">
        <f t="shared" si="5"/>
        <v>1.9746416717807904E-3</v>
      </c>
      <c r="I109" s="30">
        <f t="shared" si="3"/>
        <v>1.9746416717807904E-3</v>
      </c>
      <c r="S109" s="38">
        <v>2070.7700199999999</v>
      </c>
      <c r="T109" s="30">
        <f t="shared" si="4"/>
        <v>1.6889243109367773E-2</v>
      </c>
      <c r="U109" s="38"/>
      <c r="V109" s="38"/>
      <c r="W109" s="38"/>
      <c r="X109" s="38"/>
    </row>
    <row r="110" spans="1:24">
      <c r="A110" s="18">
        <v>41037</v>
      </c>
      <c r="B110" s="17">
        <v>55.459999000000003</v>
      </c>
      <c r="C110" s="17">
        <v>55.689999</v>
      </c>
      <c r="D110" s="17">
        <v>54.950001</v>
      </c>
      <c r="E110" s="17">
        <v>55.549999</v>
      </c>
      <c r="F110" s="17">
        <v>3062500</v>
      </c>
      <c r="G110" s="17">
        <v>48.643262999999997</v>
      </c>
      <c r="H110" s="38">
        <f t="shared" si="5"/>
        <v>-3.7732519409110965E-3</v>
      </c>
      <c r="I110" s="30">
        <f t="shared" si="3"/>
        <v>-3.7732519409110965E-3</v>
      </c>
      <c r="S110" s="38">
        <v>2036.089966</v>
      </c>
      <c r="T110" s="30">
        <f t="shared" si="4"/>
        <v>1.7614121723580567E-2</v>
      </c>
      <c r="U110" s="38"/>
      <c r="V110" s="38"/>
      <c r="W110" s="38"/>
      <c r="X110" s="38"/>
    </row>
    <row r="111" spans="1:24">
      <c r="A111" s="18">
        <v>41038</v>
      </c>
      <c r="B111" s="17">
        <v>55.279998999999997</v>
      </c>
      <c r="C111" s="17">
        <v>55.639999000000003</v>
      </c>
      <c r="D111" s="17">
        <v>55.029998999999997</v>
      </c>
      <c r="E111" s="17">
        <v>55.279998999999997</v>
      </c>
      <c r="F111" s="17">
        <v>2901600</v>
      </c>
      <c r="G111" s="17">
        <v>48.406832999999999</v>
      </c>
      <c r="H111" s="38">
        <f t="shared" si="5"/>
        <v>-4.8723386678760075E-3</v>
      </c>
      <c r="I111" s="30">
        <f t="shared" si="3"/>
        <v>-4.8723386678760075E-3</v>
      </c>
      <c r="S111" s="38">
        <v>2000.540039</v>
      </c>
      <c r="T111" s="30">
        <f t="shared" si="4"/>
        <v>-1.8262246454750181E-2</v>
      </c>
      <c r="U111" s="38"/>
      <c r="V111" s="38"/>
      <c r="W111" s="38"/>
      <c r="X111" s="38"/>
    </row>
    <row r="112" spans="1:24">
      <c r="A112" s="18">
        <v>41039</v>
      </c>
      <c r="B112" s="17">
        <v>55.650002000000001</v>
      </c>
      <c r="C112" s="17">
        <v>55.73</v>
      </c>
      <c r="D112" s="17">
        <v>54.959999000000003</v>
      </c>
      <c r="E112" s="17">
        <v>55.310001</v>
      </c>
      <c r="F112" s="17">
        <v>3462600</v>
      </c>
      <c r="G112" s="17">
        <v>48.433104999999998</v>
      </c>
      <c r="H112" s="38">
        <f t="shared" si="5"/>
        <v>5.4258606907691938E-4</v>
      </c>
      <c r="I112" s="30">
        <f t="shared" si="3"/>
        <v>5.4258606907691938E-4</v>
      </c>
      <c r="S112" s="38">
        <v>2037.410034</v>
      </c>
      <c r="T112" s="30">
        <f t="shared" si="4"/>
        <v>-3.6580792723724311E-2</v>
      </c>
      <c r="U112" s="38"/>
      <c r="V112" s="38"/>
      <c r="W112" s="38"/>
      <c r="X112" s="38"/>
    </row>
    <row r="113" spans="1:24">
      <c r="A113" s="18">
        <v>41040</v>
      </c>
      <c r="B113" s="17">
        <v>55.169998</v>
      </c>
      <c r="C113" s="17">
        <v>56.110000999999997</v>
      </c>
      <c r="D113" s="17">
        <v>55.110000999999997</v>
      </c>
      <c r="E113" s="17">
        <v>55.43</v>
      </c>
      <c r="F113" s="17">
        <v>3942400</v>
      </c>
      <c r="G113" s="17">
        <v>48.538184000000001</v>
      </c>
      <c r="H113" s="38">
        <f t="shared" si="5"/>
        <v>2.1672196422649588E-3</v>
      </c>
      <c r="I113" s="30">
        <f t="shared" si="3"/>
        <v>2.1672196422649588E-3</v>
      </c>
      <c r="S113" s="38">
        <v>2113.320068</v>
      </c>
      <c r="T113" s="30">
        <f t="shared" si="4"/>
        <v>1.3275566984318879E-2</v>
      </c>
      <c r="U113" s="38"/>
      <c r="V113" s="38"/>
      <c r="W113" s="38"/>
      <c r="X113" s="38"/>
    </row>
    <row r="114" spans="1:24">
      <c r="A114" s="18">
        <v>41043</v>
      </c>
      <c r="B114" s="17">
        <v>54.91</v>
      </c>
      <c r="C114" s="17">
        <v>55.540000999999997</v>
      </c>
      <c r="D114" s="17">
        <v>54.830002</v>
      </c>
      <c r="E114" s="17">
        <v>54.919998</v>
      </c>
      <c r="F114" s="17">
        <v>4174600</v>
      </c>
      <c r="G114" s="17">
        <v>48.353292000000003</v>
      </c>
      <c r="H114" s="38">
        <f t="shared" si="5"/>
        <v>-3.816480707151116E-3</v>
      </c>
      <c r="I114" s="30">
        <f t="shared" si="3"/>
        <v>-3.816480707151116E-3</v>
      </c>
      <c r="S114" s="38">
        <v>2085.4499510000001</v>
      </c>
      <c r="T114" s="30">
        <f t="shared" si="4"/>
        <v>-1.6529289144317837E-3</v>
      </c>
      <c r="U114" s="38"/>
      <c r="V114" s="38"/>
      <c r="W114" s="38"/>
      <c r="X114" s="38"/>
    </row>
    <row r="115" spans="1:24">
      <c r="A115" s="18">
        <v>41044</v>
      </c>
      <c r="B115" s="17">
        <v>54.849997999999999</v>
      </c>
      <c r="C115" s="17">
        <v>55.490001999999997</v>
      </c>
      <c r="D115" s="17">
        <v>54.849997999999999</v>
      </c>
      <c r="E115" s="17">
        <v>55.080002</v>
      </c>
      <c r="F115" s="17">
        <v>4383900</v>
      </c>
      <c r="G115" s="17">
        <v>48.494163999999998</v>
      </c>
      <c r="H115" s="38">
        <f t="shared" si="5"/>
        <v>2.9091543582117621E-3</v>
      </c>
      <c r="I115" s="30">
        <f t="shared" si="3"/>
        <v>2.9091543582117621E-3</v>
      </c>
      <c r="S115" s="38">
        <v>2088.8999020000001</v>
      </c>
      <c r="T115" s="30">
        <f t="shared" si="4"/>
        <v>2.7083904396495474E-3</v>
      </c>
      <c r="U115" s="38"/>
      <c r="V115" s="38"/>
      <c r="W115" s="38"/>
      <c r="X115" s="38"/>
    </row>
    <row r="116" spans="1:24">
      <c r="A116" s="18">
        <v>41045</v>
      </c>
      <c r="B116" s="17">
        <v>55.860000999999997</v>
      </c>
      <c r="C116" s="17">
        <v>56.450001</v>
      </c>
      <c r="D116" s="17">
        <v>55.130001</v>
      </c>
      <c r="E116" s="17">
        <v>55.32</v>
      </c>
      <c r="F116" s="17">
        <v>9027300</v>
      </c>
      <c r="G116" s="17">
        <v>48.705466000000001</v>
      </c>
      <c r="H116" s="38">
        <f t="shared" si="5"/>
        <v>4.3478011770204956E-3</v>
      </c>
      <c r="I116" s="30">
        <f t="shared" si="3"/>
        <v>4.3478011770204956E-3</v>
      </c>
      <c r="S116" s="38">
        <v>2083.25</v>
      </c>
      <c r="T116" s="30">
        <f t="shared" si="4"/>
        <v>5.7913826350895967E-3</v>
      </c>
      <c r="U116" s="38"/>
      <c r="V116" s="38"/>
      <c r="W116" s="38"/>
      <c r="X116" s="38"/>
    </row>
    <row r="117" spans="1:24">
      <c r="A117" s="18">
        <v>41046</v>
      </c>
      <c r="B117" s="17">
        <v>55.27</v>
      </c>
      <c r="C117" s="17">
        <v>55.509998000000003</v>
      </c>
      <c r="D117" s="17">
        <v>54.68</v>
      </c>
      <c r="E117" s="17">
        <v>54.810001</v>
      </c>
      <c r="F117" s="17">
        <v>6045500</v>
      </c>
      <c r="G117" s="17">
        <v>48.256447000000001</v>
      </c>
      <c r="H117" s="38">
        <f t="shared" si="5"/>
        <v>-9.2618265439222292E-3</v>
      </c>
      <c r="I117" s="30">
        <f t="shared" si="3"/>
        <v>-9.2618265439222292E-3</v>
      </c>
      <c r="S117" s="38">
        <v>2071.219971</v>
      </c>
      <c r="T117" s="30">
        <f t="shared" si="4"/>
        <v>-3.2632838884862482E-3</v>
      </c>
      <c r="U117" s="38"/>
      <c r="V117" s="38"/>
      <c r="W117" s="38"/>
      <c r="X117" s="38"/>
    </row>
    <row r="118" spans="1:24">
      <c r="A118" s="18">
        <v>41047</v>
      </c>
      <c r="B118" s="17">
        <v>55.07</v>
      </c>
      <c r="C118" s="17">
        <v>56</v>
      </c>
      <c r="D118" s="17">
        <v>54.91</v>
      </c>
      <c r="E118" s="17">
        <v>55.459999000000003</v>
      </c>
      <c r="F118" s="17">
        <v>7144300</v>
      </c>
      <c r="G118" s="17">
        <v>48.828724999999999</v>
      </c>
      <c r="H118" s="38">
        <f t="shared" si="5"/>
        <v>1.1789331295927467E-2</v>
      </c>
      <c r="I118" s="30">
        <f t="shared" si="3"/>
        <v>1.1789331295927467E-2</v>
      </c>
      <c r="S118" s="38">
        <v>2077.98999</v>
      </c>
      <c r="T118" s="30">
        <f t="shared" si="4"/>
        <v>3.1280929982563338E-3</v>
      </c>
      <c r="U118" s="38"/>
      <c r="V118" s="38"/>
      <c r="W118" s="38"/>
      <c r="X118" s="38"/>
    </row>
    <row r="119" spans="1:24">
      <c r="A119" s="18">
        <v>41050</v>
      </c>
      <c r="B119" s="17">
        <v>55.43</v>
      </c>
      <c r="C119" s="17">
        <v>55.900002000000001</v>
      </c>
      <c r="D119" s="17">
        <v>54.93</v>
      </c>
      <c r="E119" s="17">
        <v>55.830002</v>
      </c>
      <c r="F119" s="17">
        <v>4779400</v>
      </c>
      <c r="G119" s="17">
        <v>49.154487000000003</v>
      </c>
      <c r="H119" s="38">
        <f t="shared" si="5"/>
        <v>6.6493676543622135E-3</v>
      </c>
      <c r="I119" s="30">
        <f t="shared" si="3"/>
        <v>6.6493676543622135E-3</v>
      </c>
      <c r="S119" s="38">
        <v>2071.5</v>
      </c>
      <c r="T119" s="30">
        <f t="shared" si="4"/>
        <v>-1.8424088906440429E-3</v>
      </c>
      <c r="U119" s="38"/>
      <c r="V119" s="38"/>
      <c r="W119" s="38"/>
      <c r="X119" s="38"/>
    </row>
    <row r="120" spans="1:24">
      <c r="A120" s="18">
        <v>41051</v>
      </c>
      <c r="B120" s="17">
        <v>55.889999000000003</v>
      </c>
      <c r="C120" s="17">
        <v>56.900002000000001</v>
      </c>
      <c r="D120" s="17">
        <v>55.810001</v>
      </c>
      <c r="E120" s="17">
        <v>56.669998</v>
      </c>
      <c r="F120" s="17">
        <v>5777400</v>
      </c>
      <c r="G120" s="17">
        <v>49.894047</v>
      </c>
      <c r="H120" s="38">
        <f t="shared" si="5"/>
        <v>1.49335626539397E-2</v>
      </c>
      <c r="I120" s="30">
        <f t="shared" si="3"/>
        <v>1.49335626539397E-2</v>
      </c>
      <c r="S120" s="38">
        <v>2075.320068</v>
      </c>
      <c r="T120" s="30">
        <f t="shared" si="4"/>
        <v>-1.8005054405386205E-3</v>
      </c>
      <c r="U120" s="38"/>
      <c r="V120" s="38"/>
      <c r="W120" s="38"/>
      <c r="X120" s="38"/>
    </row>
    <row r="121" spans="1:24">
      <c r="A121" s="18">
        <v>41052</v>
      </c>
      <c r="B121" s="17">
        <v>56.240001999999997</v>
      </c>
      <c r="C121" s="17">
        <v>56.889999000000003</v>
      </c>
      <c r="D121" s="17">
        <v>55.939999</v>
      </c>
      <c r="E121" s="17">
        <v>56.779998999999997</v>
      </c>
      <c r="F121" s="17">
        <v>3956300</v>
      </c>
      <c r="G121" s="17">
        <v>49.990895000000002</v>
      </c>
      <c r="H121" s="38">
        <f t="shared" si="5"/>
        <v>1.9391918022930196E-3</v>
      </c>
      <c r="I121" s="30">
        <f t="shared" si="3"/>
        <v>1.9391918022930196E-3</v>
      </c>
      <c r="S121" s="38">
        <v>2079.0600589999999</v>
      </c>
      <c r="T121" s="30">
        <f t="shared" si="4"/>
        <v>-8.1482984228569144E-3</v>
      </c>
      <c r="U121" s="38"/>
      <c r="V121" s="38"/>
      <c r="W121" s="38"/>
      <c r="X121" s="38"/>
    </row>
    <row r="122" spans="1:24">
      <c r="A122" s="18">
        <v>41053</v>
      </c>
      <c r="B122" s="17">
        <v>56.860000999999997</v>
      </c>
      <c r="C122" s="17">
        <v>57.389999000000003</v>
      </c>
      <c r="D122" s="17">
        <v>56.650002000000001</v>
      </c>
      <c r="E122" s="17">
        <v>57.25</v>
      </c>
      <c r="F122" s="17">
        <v>4460600</v>
      </c>
      <c r="G122" s="17">
        <v>50.404698000000003</v>
      </c>
      <c r="H122" s="38">
        <f t="shared" si="5"/>
        <v>8.2434961729276751E-3</v>
      </c>
      <c r="I122" s="30">
        <f t="shared" si="3"/>
        <v>8.2434961729276751E-3</v>
      </c>
      <c r="S122" s="38">
        <v>2096.070068</v>
      </c>
      <c r="T122" s="30">
        <f t="shared" si="4"/>
        <v>-9.2175323600370163E-3</v>
      </c>
      <c r="U122" s="38"/>
      <c r="V122" s="38"/>
      <c r="W122" s="38"/>
      <c r="X122" s="38"/>
    </row>
    <row r="123" spans="1:24">
      <c r="A123" s="18">
        <v>41054</v>
      </c>
      <c r="B123" s="17">
        <v>57.43</v>
      </c>
      <c r="C123" s="17">
        <v>57.709999000000003</v>
      </c>
      <c r="D123" s="17">
        <v>57.169998</v>
      </c>
      <c r="E123" s="17">
        <v>57.619999</v>
      </c>
      <c r="F123" s="17">
        <v>4293900</v>
      </c>
      <c r="G123" s="17">
        <v>50.730457000000001</v>
      </c>
      <c r="H123" s="38">
        <f t="shared" si="5"/>
        <v>6.4420749954136334E-3</v>
      </c>
      <c r="I123" s="30">
        <f t="shared" si="3"/>
        <v>6.4420749954136334E-3</v>
      </c>
      <c r="S123" s="38">
        <v>2115.4799800000001</v>
      </c>
      <c r="T123" s="30">
        <f t="shared" si="4"/>
        <v>-1.7192357309944891E-3</v>
      </c>
      <c r="U123" s="38"/>
      <c r="V123" s="38"/>
      <c r="W123" s="38"/>
      <c r="X123" s="38"/>
    </row>
    <row r="124" spans="1:24">
      <c r="A124" s="18">
        <v>41058</v>
      </c>
      <c r="B124" s="17">
        <v>57.900002000000001</v>
      </c>
      <c r="C124" s="17">
        <v>58.169998</v>
      </c>
      <c r="D124" s="17">
        <v>57.389999000000003</v>
      </c>
      <c r="E124" s="17">
        <v>58.130001</v>
      </c>
      <c r="F124" s="17">
        <v>4792600</v>
      </c>
      <c r="G124" s="17">
        <v>51.179479000000001</v>
      </c>
      <c r="H124" s="38">
        <f t="shared" si="5"/>
        <v>8.8121909078415217E-3</v>
      </c>
      <c r="I124" s="30">
        <f t="shared" si="3"/>
        <v>8.8121909078415217E-3</v>
      </c>
      <c r="S124" s="38">
        <v>2119.1201169999999</v>
      </c>
      <c r="T124" s="30">
        <f t="shared" si="4"/>
        <v>3.3041017947016116E-3</v>
      </c>
      <c r="U124" s="38"/>
      <c r="V124" s="38"/>
      <c r="W124" s="38"/>
      <c r="X124" s="38"/>
    </row>
    <row r="125" spans="1:24">
      <c r="A125" s="18">
        <v>41059</v>
      </c>
      <c r="B125" s="17">
        <v>57.799999</v>
      </c>
      <c r="C125" s="17">
        <v>57.84</v>
      </c>
      <c r="D125" s="17">
        <v>57</v>
      </c>
      <c r="E125" s="17">
        <v>57.790000999999997</v>
      </c>
      <c r="F125" s="17">
        <v>7232100</v>
      </c>
      <c r="G125" s="17">
        <v>50.880132000000003</v>
      </c>
      <c r="H125" s="38">
        <f t="shared" si="5"/>
        <v>-5.8661375539867189E-3</v>
      </c>
      <c r="I125" s="30">
        <f t="shared" si="3"/>
        <v>-5.8661375539867189E-3</v>
      </c>
      <c r="S125" s="38">
        <v>2112.1298830000001</v>
      </c>
      <c r="T125" s="30">
        <f t="shared" si="4"/>
        <v>1.2886157698214313E-3</v>
      </c>
      <c r="U125" s="38"/>
      <c r="V125" s="38"/>
      <c r="W125" s="38"/>
      <c r="X125" s="38"/>
    </row>
    <row r="126" spans="1:24">
      <c r="A126" s="18">
        <v>41060</v>
      </c>
      <c r="B126" s="17">
        <v>58.200001</v>
      </c>
      <c r="C126" s="17">
        <v>58.459999000000003</v>
      </c>
      <c r="D126" s="17">
        <v>57.84</v>
      </c>
      <c r="E126" s="17">
        <v>57.91</v>
      </c>
      <c r="F126" s="17">
        <v>6856500</v>
      </c>
      <c r="G126" s="17">
        <v>50.985782999999998</v>
      </c>
      <c r="H126" s="38">
        <f t="shared" si="5"/>
        <v>2.0743157882161917E-3</v>
      </c>
      <c r="I126" s="30">
        <f t="shared" si="3"/>
        <v>2.0743157882161917E-3</v>
      </c>
      <c r="S126" s="38">
        <v>2109.4099120000001</v>
      </c>
      <c r="T126" s="30">
        <f t="shared" si="4"/>
        <v>4.8853283781898054E-3</v>
      </c>
      <c r="U126" s="38"/>
      <c r="V126" s="38"/>
      <c r="W126" s="38"/>
      <c r="X126" s="38"/>
    </row>
    <row r="127" spans="1:24">
      <c r="A127" s="18">
        <v>41061</v>
      </c>
      <c r="B127" s="17">
        <v>57.220001000000003</v>
      </c>
      <c r="C127" s="17">
        <v>57.470001000000003</v>
      </c>
      <c r="D127" s="17">
        <v>56.849997999999999</v>
      </c>
      <c r="E127" s="17">
        <v>57.200001</v>
      </c>
      <c r="F127" s="17">
        <v>4809900</v>
      </c>
      <c r="G127" s="17">
        <v>50.360678</v>
      </c>
      <c r="H127" s="38">
        <f t="shared" si="5"/>
        <v>-1.2336157004894854E-2</v>
      </c>
      <c r="I127" s="30">
        <f t="shared" si="3"/>
        <v>-1.2336157004894854E-2</v>
      </c>
      <c r="S127" s="38">
        <v>2099.1298830000001</v>
      </c>
      <c r="T127" s="30">
        <f t="shared" si="4"/>
        <v>-2.9160622587003754E-3</v>
      </c>
      <c r="U127" s="38"/>
      <c r="V127" s="38"/>
      <c r="W127" s="38"/>
      <c r="X127" s="38"/>
    </row>
    <row r="128" spans="1:24">
      <c r="A128" s="18">
        <v>41064</v>
      </c>
      <c r="B128" s="17">
        <v>57.259998000000003</v>
      </c>
      <c r="C128" s="17">
        <v>57.799999</v>
      </c>
      <c r="D128" s="17">
        <v>56.990001999999997</v>
      </c>
      <c r="E128" s="17">
        <v>57.57</v>
      </c>
      <c r="F128" s="17">
        <v>6150600</v>
      </c>
      <c r="G128" s="17">
        <v>50.686436</v>
      </c>
      <c r="H128" s="38">
        <f t="shared" si="5"/>
        <v>6.4476681351837333E-3</v>
      </c>
      <c r="I128" s="30">
        <f t="shared" si="3"/>
        <v>6.4476681351837333E-3</v>
      </c>
      <c r="S128" s="38">
        <v>2105.26001</v>
      </c>
      <c r="T128" s="30">
        <f t="shared" si="4"/>
        <v>2.820696337857359E-3</v>
      </c>
      <c r="U128" s="38"/>
      <c r="V128" s="38"/>
      <c r="W128" s="38"/>
      <c r="X128" s="38"/>
    </row>
    <row r="129" spans="1:24">
      <c r="A129" s="18">
        <v>41065</v>
      </c>
      <c r="B129" s="17">
        <v>56.93</v>
      </c>
      <c r="C129" s="17">
        <v>57.509998000000003</v>
      </c>
      <c r="D129" s="17">
        <v>56.93</v>
      </c>
      <c r="E129" s="17">
        <v>57.32</v>
      </c>
      <c r="F129" s="17">
        <v>3994100</v>
      </c>
      <c r="G129" s="17">
        <v>50.466327999999997</v>
      </c>
      <c r="H129" s="38">
        <f t="shared" si="5"/>
        <v>-4.3519986740395344E-3</v>
      </c>
      <c r="I129" s="30">
        <f t="shared" si="3"/>
        <v>-4.3519986740395344E-3</v>
      </c>
      <c r="S129" s="38">
        <v>2099.330078</v>
      </c>
      <c r="T129" s="30">
        <f t="shared" si="4"/>
        <v>1.1343986763476727E-3</v>
      </c>
      <c r="U129" s="38"/>
      <c r="V129" s="38"/>
      <c r="W129" s="38"/>
      <c r="X129" s="38"/>
    </row>
    <row r="130" spans="1:24">
      <c r="A130" s="18">
        <v>41066</v>
      </c>
      <c r="B130" s="17">
        <v>57.610000999999997</v>
      </c>
      <c r="C130" s="17">
        <v>57.799999</v>
      </c>
      <c r="D130" s="17">
        <v>57.259998000000003</v>
      </c>
      <c r="E130" s="17">
        <v>57.5</v>
      </c>
      <c r="F130" s="17">
        <v>6650600</v>
      </c>
      <c r="G130" s="17">
        <v>50.624806</v>
      </c>
      <c r="H130" s="38">
        <f t="shared" si="5"/>
        <v>3.1353517080054891E-3</v>
      </c>
      <c r="I130" s="30">
        <f t="shared" si="3"/>
        <v>3.1353517080054891E-3</v>
      </c>
      <c r="S130" s="38">
        <v>2096.9499510000001</v>
      </c>
      <c r="T130" s="30">
        <f t="shared" si="4"/>
        <v>-1.0057688960932291E-3</v>
      </c>
      <c r="U130" s="38"/>
      <c r="V130" s="38"/>
      <c r="W130" s="38"/>
      <c r="X130" s="38"/>
    </row>
    <row r="131" spans="1:24">
      <c r="A131" s="18">
        <v>41067</v>
      </c>
      <c r="B131" s="17">
        <v>58</v>
      </c>
      <c r="C131" s="17">
        <v>58</v>
      </c>
      <c r="D131" s="17">
        <v>57.27</v>
      </c>
      <c r="E131" s="17">
        <v>57.32</v>
      </c>
      <c r="F131" s="17">
        <v>5565600</v>
      </c>
      <c r="G131" s="17">
        <v>50.466327999999997</v>
      </c>
      <c r="H131" s="38">
        <f t="shared" si="5"/>
        <v>-3.1353517080055155E-3</v>
      </c>
      <c r="I131" s="30">
        <f t="shared" ref="I131:I194" si="6">H131</f>
        <v>-3.1353517080055155E-3</v>
      </c>
      <c r="S131" s="38">
        <v>2099.0600589999999</v>
      </c>
      <c r="T131" s="30">
        <f t="shared" ref="T131:T194" si="7">LN(S131/S132)</f>
        <v>4.2776949685127815E-3</v>
      </c>
      <c r="U131" s="38"/>
      <c r="V131" s="38"/>
      <c r="W131" s="38"/>
      <c r="X131" s="38"/>
    </row>
    <row r="132" spans="1:24">
      <c r="A132" s="18">
        <v>41068</v>
      </c>
      <c r="B132" s="17">
        <v>57.240001999999997</v>
      </c>
      <c r="C132" s="17">
        <v>59.25</v>
      </c>
      <c r="D132" s="17">
        <v>57.240001999999997</v>
      </c>
      <c r="E132" s="17">
        <v>59.200001</v>
      </c>
      <c r="F132" s="17">
        <v>6426500</v>
      </c>
      <c r="G132" s="17">
        <v>52.121540000000003</v>
      </c>
      <c r="H132" s="38">
        <f t="shared" ref="H132:H195" si="8">LN(G132/G131)</f>
        <v>3.2271957406316915E-2</v>
      </c>
      <c r="I132" s="30">
        <f t="shared" si="6"/>
        <v>3.2271957406316915E-2</v>
      </c>
      <c r="S132" s="38">
        <v>2090.1000979999999</v>
      </c>
      <c r="T132" s="30">
        <f t="shared" si="7"/>
        <v>-2.1046585556623991E-4</v>
      </c>
      <c r="U132" s="38"/>
      <c r="V132" s="38"/>
      <c r="W132" s="38"/>
      <c r="X132" s="38"/>
    </row>
    <row r="133" spans="1:24">
      <c r="A133" s="18">
        <v>41071</v>
      </c>
      <c r="B133" s="17">
        <v>59.360000999999997</v>
      </c>
      <c r="C133" s="17">
        <v>59.400002000000001</v>
      </c>
      <c r="D133" s="17">
        <v>58.599997999999999</v>
      </c>
      <c r="E133" s="17">
        <v>58.700001</v>
      </c>
      <c r="F133" s="17">
        <v>5272900</v>
      </c>
      <c r="G133" s="17">
        <v>51.681325000000001</v>
      </c>
      <c r="H133" s="38">
        <f t="shared" si="8"/>
        <v>-8.481801328330452E-3</v>
      </c>
      <c r="I133" s="30">
        <f t="shared" si="6"/>
        <v>-8.481801328330452E-3</v>
      </c>
      <c r="S133" s="38">
        <v>2090.540039</v>
      </c>
      <c r="T133" s="30">
        <f t="shared" si="7"/>
        <v>6.9505294260036226E-3</v>
      </c>
      <c r="U133" s="38"/>
      <c r="V133" s="38"/>
      <c r="W133" s="38"/>
      <c r="X133" s="38"/>
    </row>
    <row r="134" spans="1:24">
      <c r="A134" s="18">
        <v>41072</v>
      </c>
      <c r="B134" s="17">
        <v>58.700001</v>
      </c>
      <c r="C134" s="17">
        <v>58.900002000000001</v>
      </c>
      <c r="D134" s="17">
        <v>57.919998</v>
      </c>
      <c r="E134" s="17">
        <v>58.16</v>
      </c>
      <c r="F134" s="17">
        <v>5557700</v>
      </c>
      <c r="G134" s="17">
        <v>51.205891000000001</v>
      </c>
      <c r="H134" s="38">
        <f t="shared" si="8"/>
        <v>-9.2419136700963491E-3</v>
      </c>
      <c r="I134" s="30">
        <f t="shared" si="6"/>
        <v>-9.2419136700963491E-3</v>
      </c>
      <c r="S134" s="38">
        <v>2076.0600589999999</v>
      </c>
      <c r="T134" s="30">
        <f t="shared" si="7"/>
        <v>1.3588637760190403E-2</v>
      </c>
      <c r="U134" s="38"/>
      <c r="V134" s="38"/>
      <c r="W134" s="38"/>
      <c r="X134" s="38"/>
    </row>
    <row r="135" spans="1:24">
      <c r="A135" s="18">
        <v>41073</v>
      </c>
      <c r="B135" s="17">
        <v>58.209999000000003</v>
      </c>
      <c r="C135" s="17">
        <v>58.650002000000001</v>
      </c>
      <c r="D135" s="17">
        <v>57.810001</v>
      </c>
      <c r="E135" s="17">
        <v>58.049999</v>
      </c>
      <c r="F135" s="17">
        <v>4732900</v>
      </c>
      <c r="G135" s="17">
        <v>51.109043</v>
      </c>
      <c r="H135" s="38">
        <f t="shared" si="8"/>
        <v>-1.8931357356878535E-3</v>
      </c>
      <c r="I135" s="30">
        <f t="shared" si="6"/>
        <v>-1.8931357356878535E-3</v>
      </c>
      <c r="S135" s="38">
        <v>2048.040039</v>
      </c>
      <c r="T135" s="30">
        <f t="shared" si="7"/>
        <v>-2.0876364235120157E-3</v>
      </c>
      <c r="U135" s="38"/>
      <c r="V135" s="38"/>
      <c r="W135" s="38"/>
      <c r="X135" s="38"/>
    </row>
    <row r="136" spans="1:24">
      <c r="A136" s="18">
        <v>41074</v>
      </c>
      <c r="B136" s="17">
        <v>58.220001000000003</v>
      </c>
      <c r="C136" s="17">
        <v>58.919998</v>
      </c>
      <c r="D136" s="17">
        <v>58.139999000000003</v>
      </c>
      <c r="E136" s="17">
        <v>58.549999</v>
      </c>
      <c r="F136" s="17">
        <v>4283300</v>
      </c>
      <c r="G136" s="17">
        <v>51.549258999999999</v>
      </c>
      <c r="H136" s="38">
        <f t="shared" si="8"/>
        <v>8.57638768107182E-3</v>
      </c>
      <c r="I136" s="30">
        <f t="shared" si="6"/>
        <v>8.57638768107182E-3</v>
      </c>
      <c r="S136" s="38">
        <v>2052.320068</v>
      </c>
      <c r="T136" s="30">
        <f t="shared" si="7"/>
        <v>6.0014590783345695E-3</v>
      </c>
      <c r="U136" s="38"/>
      <c r="V136" s="38"/>
      <c r="W136" s="38"/>
      <c r="X136" s="38"/>
    </row>
    <row r="137" spans="1:24">
      <c r="A137" s="18">
        <v>41075</v>
      </c>
      <c r="B137" s="17">
        <v>58.919998</v>
      </c>
      <c r="C137" s="17">
        <v>59</v>
      </c>
      <c r="D137" s="17">
        <v>58.23</v>
      </c>
      <c r="E137" s="17">
        <v>58.5</v>
      </c>
      <c r="F137" s="17">
        <v>6014700</v>
      </c>
      <c r="G137" s="17">
        <v>51.505237999999999</v>
      </c>
      <c r="H137" s="38">
        <f t="shared" si="8"/>
        <v>-8.5432473029234781E-4</v>
      </c>
      <c r="I137" s="30">
        <f t="shared" si="6"/>
        <v>-8.5432473029234781E-4</v>
      </c>
      <c r="S137" s="38">
        <v>2040.040039</v>
      </c>
      <c r="T137" s="30">
        <f t="shared" si="7"/>
        <v>-3.7135946105880755E-3</v>
      </c>
      <c r="U137" s="38"/>
      <c r="V137" s="38"/>
      <c r="W137" s="38"/>
      <c r="X137" s="38"/>
    </row>
    <row r="138" spans="1:24">
      <c r="A138" s="18">
        <v>41078</v>
      </c>
      <c r="B138" s="17">
        <v>58.299999</v>
      </c>
      <c r="C138" s="17">
        <v>58.799999</v>
      </c>
      <c r="D138" s="17">
        <v>57.709999000000003</v>
      </c>
      <c r="E138" s="17">
        <v>58.470001000000003</v>
      </c>
      <c r="F138" s="17">
        <v>3834200</v>
      </c>
      <c r="G138" s="17">
        <v>51.478825999999998</v>
      </c>
      <c r="H138" s="38">
        <f t="shared" si="8"/>
        <v>-5.1293374048790768E-4</v>
      </c>
      <c r="I138" s="30">
        <f t="shared" si="6"/>
        <v>-5.1293374048790768E-4</v>
      </c>
      <c r="S138" s="38">
        <v>2047.630005</v>
      </c>
      <c r="T138" s="30">
        <f t="shared" si="7"/>
        <v>2.0515771310288176E-4</v>
      </c>
      <c r="U138" s="38"/>
      <c r="V138" s="38"/>
      <c r="W138" s="38"/>
      <c r="X138" s="38"/>
    </row>
    <row r="139" spans="1:24">
      <c r="A139" s="18">
        <v>41079</v>
      </c>
      <c r="B139" s="17">
        <v>58.59</v>
      </c>
      <c r="C139" s="17">
        <v>58.73</v>
      </c>
      <c r="D139" s="17">
        <v>58.139999000000003</v>
      </c>
      <c r="E139" s="17">
        <v>58.700001</v>
      </c>
      <c r="F139" s="17">
        <v>4519300</v>
      </c>
      <c r="G139" s="17">
        <v>51.681325000000001</v>
      </c>
      <c r="H139" s="38">
        <f t="shared" si="8"/>
        <v>3.9259201954925963E-3</v>
      </c>
      <c r="I139" s="30">
        <f t="shared" si="6"/>
        <v>3.9259201954925963E-3</v>
      </c>
      <c r="S139" s="38">
        <v>2047.209961</v>
      </c>
      <c r="T139" s="30">
        <f t="shared" si="7"/>
        <v>-9.4558634687098679E-3</v>
      </c>
      <c r="U139" s="38"/>
      <c r="V139" s="38"/>
      <c r="W139" s="38"/>
      <c r="X139" s="38"/>
    </row>
    <row r="140" spans="1:24">
      <c r="A140" s="18">
        <v>41080</v>
      </c>
      <c r="B140" s="17">
        <v>58.73</v>
      </c>
      <c r="C140" s="17">
        <v>58.869999</v>
      </c>
      <c r="D140" s="17">
        <v>58.09</v>
      </c>
      <c r="E140" s="17">
        <v>58.5</v>
      </c>
      <c r="F140" s="17">
        <v>3988400</v>
      </c>
      <c r="G140" s="17">
        <v>51.505237999999999</v>
      </c>
      <c r="H140" s="38">
        <f t="shared" si="8"/>
        <v>-3.4129864550046982E-3</v>
      </c>
      <c r="I140" s="30">
        <f t="shared" si="6"/>
        <v>-3.4129864550046982E-3</v>
      </c>
      <c r="S140" s="38">
        <v>2066.6599120000001</v>
      </c>
      <c r="T140" s="30">
        <f t="shared" si="7"/>
        <v>9.7489765084672747E-3</v>
      </c>
      <c r="U140" s="38"/>
      <c r="V140" s="38"/>
      <c r="W140" s="38"/>
      <c r="X140" s="38"/>
    </row>
    <row r="141" spans="1:24">
      <c r="A141" s="18">
        <v>41081</v>
      </c>
      <c r="B141" s="17">
        <v>58.619999</v>
      </c>
      <c r="C141" s="17">
        <v>58.68</v>
      </c>
      <c r="D141" s="17">
        <v>57.330002</v>
      </c>
      <c r="E141" s="17">
        <v>57.400002000000001</v>
      </c>
      <c r="F141" s="17">
        <v>5399200</v>
      </c>
      <c r="G141" s="17">
        <v>50.536763999999998</v>
      </c>
      <c r="H141" s="38">
        <f t="shared" si="8"/>
        <v>-1.8982439817718161E-2</v>
      </c>
      <c r="I141" s="30">
        <f t="shared" si="6"/>
        <v>-1.8982439817718161E-2</v>
      </c>
      <c r="S141" s="38">
        <v>2046.6099850000001</v>
      </c>
      <c r="T141" s="30">
        <f t="shared" si="7"/>
        <v>-8.514434129144554E-3</v>
      </c>
      <c r="U141" s="38"/>
      <c r="V141" s="38"/>
      <c r="W141" s="38"/>
      <c r="X141" s="38"/>
    </row>
    <row r="142" spans="1:24">
      <c r="A142" s="18">
        <v>41082</v>
      </c>
      <c r="B142" s="17">
        <v>57.599997999999999</v>
      </c>
      <c r="C142" s="17">
        <v>57.830002</v>
      </c>
      <c r="D142" s="17">
        <v>57.48</v>
      </c>
      <c r="E142" s="17">
        <v>57.560001</v>
      </c>
      <c r="F142" s="17">
        <v>5363300</v>
      </c>
      <c r="G142" s="17">
        <v>50.677633</v>
      </c>
      <c r="H142" s="38">
        <f t="shared" si="8"/>
        <v>2.7835781298586179E-3</v>
      </c>
      <c r="I142" s="30">
        <f t="shared" si="6"/>
        <v>2.7835781298586179E-3</v>
      </c>
      <c r="S142" s="38">
        <v>2064.110107</v>
      </c>
      <c r="T142" s="30">
        <f t="shared" si="7"/>
        <v>-1.6947950262444553E-4</v>
      </c>
      <c r="U142" s="38"/>
      <c r="V142" s="38"/>
      <c r="W142" s="38"/>
      <c r="X142" s="38"/>
    </row>
    <row r="143" spans="1:24">
      <c r="A143" s="18">
        <v>41085</v>
      </c>
      <c r="B143" s="17">
        <v>57.240001999999997</v>
      </c>
      <c r="C143" s="17">
        <v>57.5</v>
      </c>
      <c r="D143" s="17">
        <v>56.880001</v>
      </c>
      <c r="E143" s="17">
        <v>57.23</v>
      </c>
      <c r="F143" s="17">
        <v>3674100</v>
      </c>
      <c r="G143" s="17">
        <v>50.387089000000003</v>
      </c>
      <c r="H143" s="38">
        <f t="shared" si="8"/>
        <v>-5.7496779226114229E-3</v>
      </c>
      <c r="I143" s="30">
        <f t="shared" si="6"/>
        <v>-5.7496779226114229E-3</v>
      </c>
      <c r="S143" s="38">
        <v>2064.459961</v>
      </c>
      <c r="T143" s="30">
        <f t="shared" si="7"/>
        <v>-9.6075230499917813E-3</v>
      </c>
      <c r="U143" s="38"/>
      <c r="V143" s="38"/>
      <c r="W143" s="38"/>
      <c r="X143" s="38"/>
    </row>
    <row r="144" spans="1:24">
      <c r="A144" s="18">
        <v>41086</v>
      </c>
      <c r="B144" s="17">
        <v>57.259998000000003</v>
      </c>
      <c r="C144" s="17">
        <v>57.869999</v>
      </c>
      <c r="D144" s="17">
        <v>57.240001999999997</v>
      </c>
      <c r="E144" s="17">
        <v>57.630001</v>
      </c>
      <c r="F144" s="17">
        <v>3493200</v>
      </c>
      <c r="G144" s="17">
        <v>50.739263000000001</v>
      </c>
      <c r="H144" s="38">
        <f t="shared" si="8"/>
        <v>6.9650574109835946E-3</v>
      </c>
      <c r="I144" s="30">
        <f t="shared" si="6"/>
        <v>6.9650574109835946E-3</v>
      </c>
      <c r="S144" s="38">
        <v>2084.389893</v>
      </c>
      <c r="T144" s="30">
        <f t="shared" si="7"/>
        <v>1.2406365635768817E-2</v>
      </c>
      <c r="U144" s="38"/>
      <c r="V144" s="38"/>
      <c r="W144" s="38"/>
      <c r="X144" s="38"/>
    </row>
    <row r="145" spans="1:24">
      <c r="A145" s="18">
        <v>41087</v>
      </c>
      <c r="B145" s="17">
        <v>57.459999000000003</v>
      </c>
      <c r="C145" s="17">
        <v>57.689999</v>
      </c>
      <c r="D145" s="17">
        <v>57.150002000000001</v>
      </c>
      <c r="E145" s="17">
        <v>57.560001</v>
      </c>
      <c r="F145" s="17">
        <v>3924200</v>
      </c>
      <c r="G145" s="17">
        <v>50.677633</v>
      </c>
      <c r="H145" s="38">
        <f t="shared" si="8"/>
        <v>-1.2153794883721391E-3</v>
      </c>
      <c r="I145" s="30">
        <f t="shared" si="6"/>
        <v>-1.2153794883721391E-3</v>
      </c>
      <c r="S145" s="38">
        <v>2058.6899410000001</v>
      </c>
      <c r="T145" s="30">
        <f t="shared" si="7"/>
        <v>7.532129051973039E-4</v>
      </c>
      <c r="U145" s="38"/>
      <c r="V145" s="38"/>
      <c r="W145" s="38"/>
      <c r="X145" s="38"/>
    </row>
    <row r="146" spans="1:24">
      <c r="A146" s="18">
        <v>41088</v>
      </c>
      <c r="B146" s="17">
        <v>57.32</v>
      </c>
      <c r="C146" s="17">
        <v>57.560001</v>
      </c>
      <c r="D146" s="17">
        <v>56.919998</v>
      </c>
      <c r="E146" s="17">
        <v>57.459999000000003</v>
      </c>
      <c r="F146" s="17">
        <v>5162600</v>
      </c>
      <c r="G146" s="17">
        <v>50.589587999999999</v>
      </c>
      <c r="H146" s="38">
        <f t="shared" si="8"/>
        <v>-1.7388651789859498E-3</v>
      </c>
      <c r="I146" s="30">
        <f t="shared" si="6"/>
        <v>-1.7388651789859498E-3</v>
      </c>
      <c r="S146" s="38">
        <v>2057.139893</v>
      </c>
      <c r="T146" s="30">
        <f t="shared" si="7"/>
        <v>3.1696106671955265E-3</v>
      </c>
      <c r="U146" s="38"/>
      <c r="V146" s="38"/>
      <c r="W146" s="38"/>
      <c r="X146" s="38"/>
    </row>
    <row r="147" spans="1:24">
      <c r="A147" s="18">
        <v>41089</v>
      </c>
      <c r="B147" s="17">
        <v>57.860000999999997</v>
      </c>
      <c r="C147" s="17">
        <v>58.25</v>
      </c>
      <c r="D147" s="17">
        <v>56.93</v>
      </c>
      <c r="E147" s="17">
        <v>58.189999</v>
      </c>
      <c r="F147" s="17">
        <v>7682100</v>
      </c>
      <c r="G147" s="17">
        <v>51.232303000000002</v>
      </c>
      <c r="H147" s="38">
        <f t="shared" si="8"/>
        <v>1.2624466700418616E-2</v>
      </c>
      <c r="I147" s="30">
        <f t="shared" si="6"/>
        <v>1.2624466700418616E-2</v>
      </c>
      <c r="S147" s="38">
        <v>2050.6298830000001</v>
      </c>
      <c r="T147" s="30">
        <f t="shared" si="7"/>
        <v>-2.3903650994534542E-4</v>
      </c>
      <c r="U147" s="38"/>
      <c r="V147" s="38"/>
      <c r="W147" s="38"/>
      <c r="X147" s="38"/>
    </row>
    <row r="148" spans="1:24">
      <c r="A148" s="18">
        <v>41092</v>
      </c>
      <c r="B148" s="17">
        <v>58.34</v>
      </c>
      <c r="C148" s="17">
        <v>58.470001000000003</v>
      </c>
      <c r="D148" s="17">
        <v>57.779998999999997</v>
      </c>
      <c r="E148" s="17">
        <v>58.27</v>
      </c>
      <c r="F148" s="17">
        <v>4113400</v>
      </c>
      <c r="G148" s="17">
        <v>51.302739000000003</v>
      </c>
      <c r="H148" s="38">
        <f t="shared" si="8"/>
        <v>1.373891495152566E-3</v>
      </c>
      <c r="I148" s="30">
        <f t="shared" si="6"/>
        <v>1.373891495152566E-3</v>
      </c>
      <c r="S148" s="38">
        <v>2051.1201169999999</v>
      </c>
      <c r="T148" s="30">
        <f t="shared" si="7"/>
        <v>-5.9545827060152288E-3</v>
      </c>
      <c r="U148" s="38"/>
      <c r="V148" s="38"/>
      <c r="W148" s="38"/>
      <c r="X148" s="38"/>
    </row>
    <row r="149" spans="1:24">
      <c r="A149" s="18">
        <v>41093</v>
      </c>
      <c r="B149" s="17">
        <v>58.02</v>
      </c>
      <c r="C149" s="17">
        <v>58.029998999999997</v>
      </c>
      <c r="D149" s="17">
        <v>57.330002</v>
      </c>
      <c r="E149" s="17">
        <v>57.779998999999997</v>
      </c>
      <c r="F149" s="17">
        <v>3649200</v>
      </c>
      <c r="G149" s="17">
        <v>50.871326000000003</v>
      </c>
      <c r="H149" s="38">
        <f t="shared" si="8"/>
        <v>-8.4447176254709155E-3</v>
      </c>
      <c r="I149" s="30">
        <f t="shared" si="6"/>
        <v>-8.4447176254709155E-3</v>
      </c>
      <c r="S149" s="38">
        <v>2063.3701169999999</v>
      </c>
      <c r="T149" s="30">
        <f t="shared" si="7"/>
        <v>-8.7144996519244577E-3</v>
      </c>
      <c r="U149" s="38"/>
      <c r="V149" s="38"/>
      <c r="W149" s="38"/>
      <c r="X149" s="38"/>
    </row>
    <row r="150" spans="1:24">
      <c r="A150" s="18">
        <v>41095</v>
      </c>
      <c r="B150" s="17">
        <v>57.389999000000003</v>
      </c>
      <c r="C150" s="17">
        <v>58.310001</v>
      </c>
      <c r="D150" s="17">
        <v>56.700001</v>
      </c>
      <c r="E150" s="17">
        <v>57.150002000000001</v>
      </c>
      <c r="F150" s="17">
        <v>6482300</v>
      </c>
      <c r="G150" s="17">
        <v>50.316656999999999</v>
      </c>
      <c r="H150" s="38">
        <f t="shared" si="8"/>
        <v>-1.0963249570701702E-2</v>
      </c>
      <c r="I150" s="30">
        <f t="shared" si="6"/>
        <v>-1.0963249570701702E-2</v>
      </c>
      <c r="S150" s="38">
        <v>2081.429932</v>
      </c>
      <c r="T150" s="30">
        <f t="shared" si="7"/>
        <v>7.7796067866815026E-3</v>
      </c>
      <c r="U150" s="38"/>
      <c r="V150" s="38"/>
      <c r="W150" s="38"/>
      <c r="X150" s="38"/>
    </row>
    <row r="151" spans="1:24">
      <c r="A151" s="18">
        <v>41096</v>
      </c>
      <c r="B151" s="17">
        <v>56.799999</v>
      </c>
      <c r="C151" s="17">
        <v>58.200001</v>
      </c>
      <c r="D151" s="17">
        <v>56.709999000000003</v>
      </c>
      <c r="E151" s="17">
        <v>58.07</v>
      </c>
      <c r="F151" s="17">
        <v>5031700</v>
      </c>
      <c r="G151" s="17">
        <v>51.126652</v>
      </c>
      <c r="H151" s="38">
        <f t="shared" si="8"/>
        <v>1.5969751431223849E-2</v>
      </c>
      <c r="I151" s="30">
        <f t="shared" si="6"/>
        <v>1.5969751431223849E-2</v>
      </c>
      <c r="S151" s="38">
        <v>2065.3000489999999</v>
      </c>
      <c r="T151" s="30">
        <f t="shared" si="7"/>
        <v>-5.0759493430435152E-3</v>
      </c>
      <c r="U151" s="38"/>
      <c r="V151" s="38"/>
      <c r="W151" s="38"/>
      <c r="X151" s="38"/>
    </row>
    <row r="152" spans="1:24">
      <c r="A152" s="18">
        <v>41099</v>
      </c>
      <c r="B152" s="17">
        <v>58.259998000000003</v>
      </c>
      <c r="C152" s="17">
        <v>58.290000999999997</v>
      </c>
      <c r="D152" s="17">
        <v>57.549999</v>
      </c>
      <c r="E152" s="17">
        <v>58.040000999999997</v>
      </c>
      <c r="F152" s="17">
        <v>4662200</v>
      </c>
      <c r="G152" s="17">
        <v>51.100239999999999</v>
      </c>
      <c r="H152" s="38">
        <f t="shared" si="8"/>
        <v>-5.1673292752945417E-4</v>
      </c>
      <c r="I152" s="30">
        <f t="shared" si="6"/>
        <v>-5.1673292752945417E-4</v>
      </c>
      <c r="S152" s="38">
        <v>2075.8100589999999</v>
      </c>
      <c r="T152" s="30">
        <f t="shared" si="7"/>
        <v>-9.2736357017856857E-3</v>
      </c>
      <c r="U152" s="38"/>
      <c r="V152" s="38"/>
      <c r="W152" s="38"/>
      <c r="X152" s="38"/>
    </row>
    <row r="153" spans="1:24">
      <c r="A153" s="18">
        <v>41100</v>
      </c>
      <c r="B153" s="17">
        <v>58.279998999999997</v>
      </c>
      <c r="C153" s="17">
        <v>59.490001999999997</v>
      </c>
      <c r="D153" s="17">
        <v>58.029998999999997</v>
      </c>
      <c r="E153" s="17">
        <v>59.23</v>
      </c>
      <c r="F153" s="17">
        <v>8310600</v>
      </c>
      <c r="G153" s="17">
        <v>52.147951999999997</v>
      </c>
      <c r="H153" s="38">
        <f t="shared" si="8"/>
        <v>2.0295715471129034E-2</v>
      </c>
      <c r="I153" s="30">
        <f t="shared" si="6"/>
        <v>2.0295715471129034E-2</v>
      </c>
      <c r="S153" s="38">
        <v>2095.1499020000001</v>
      </c>
      <c r="T153" s="30">
        <f t="shared" si="7"/>
        <v>1.64799402984732E-3</v>
      </c>
      <c r="U153" s="38"/>
      <c r="V153" s="38"/>
      <c r="W153" s="38"/>
      <c r="X153" s="38"/>
    </row>
    <row r="154" spans="1:24">
      <c r="A154" s="18">
        <v>41101</v>
      </c>
      <c r="B154" s="17">
        <v>59.360000999999997</v>
      </c>
      <c r="C154" s="17">
        <v>59.959999000000003</v>
      </c>
      <c r="D154" s="17">
        <v>59.169998</v>
      </c>
      <c r="E154" s="17">
        <v>59.790000999999997</v>
      </c>
      <c r="F154" s="17">
        <v>9239500</v>
      </c>
      <c r="G154" s="17">
        <v>52.640994999999997</v>
      </c>
      <c r="H154" s="38">
        <f t="shared" si="8"/>
        <v>9.4102794711571347E-3</v>
      </c>
      <c r="I154" s="30">
        <f t="shared" si="6"/>
        <v>9.4102794711571347E-3</v>
      </c>
      <c r="S154" s="38">
        <v>2091.6999510000001</v>
      </c>
      <c r="T154" s="30">
        <f t="shared" si="7"/>
        <v>1.8710001220028356E-3</v>
      </c>
      <c r="U154" s="38"/>
      <c r="V154" s="38"/>
      <c r="W154" s="38"/>
      <c r="X154" s="38"/>
    </row>
    <row r="155" spans="1:24">
      <c r="A155" s="18">
        <v>41102</v>
      </c>
      <c r="B155" s="17">
        <v>59.68</v>
      </c>
      <c r="C155" s="17">
        <v>60.23</v>
      </c>
      <c r="D155" s="17">
        <v>59.27</v>
      </c>
      <c r="E155" s="17">
        <v>59.880001</v>
      </c>
      <c r="F155" s="17">
        <v>6516700</v>
      </c>
      <c r="G155" s="17">
        <v>52.720233999999998</v>
      </c>
      <c r="H155" s="38">
        <f t="shared" si="8"/>
        <v>1.5041399135432847E-3</v>
      </c>
      <c r="I155" s="30">
        <f t="shared" si="6"/>
        <v>1.5041399135432847E-3</v>
      </c>
      <c r="S155" s="38">
        <v>2087.790039</v>
      </c>
      <c r="T155" s="30">
        <f t="shared" si="7"/>
        <v>-1.8136895909355406E-3</v>
      </c>
      <c r="U155" s="38"/>
      <c r="V155" s="38"/>
      <c r="W155" s="38"/>
      <c r="X155" s="38"/>
    </row>
    <row r="156" spans="1:24">
      <c r="A156" s="18">
        <v>41103</v>
      </c>
      <c r="B156" s="17">
        <v>59.82</v>
      </c>
      <c r="C156" s="17">
        <v>61.98</v>
      </c>
      <c r="D156" s="17">
        <v>59.689999</v>
      </c>
      <c r="E156" s="17">
        <v>61.950001</v>
      </c>
      <c r="F156" s="17">
        <v>10553200</v>
      </c>
      <c r="G156" s="17">
        <v>54.542726999999999</v>
      </c>
      <c r="H156" s="38">
        <f t="shared" si="8"/>
        <v>3.3985047439835325E-2</v>
      </c>
      <c r="I156" s="30">
        <f t="shared" si="6"/>
        <v>3.3985047439835325E-2</v>
      </c>
      <c r="S156" s="38">
        <v>2091.580078</v>
      </c>
      <c r="T156" s="30">
        <f t="shared" si="7"/>
        <v>4.7858743900950742E-5</v>
      </c>
      <c r="U156" s="38"/>
      <c r="V156" s="38"/>
      <c r="W156" s="38"/>
      <c r="X156" s="38"/>
    </row>
    <row r="157" spans="1:24">
      <c r="A157" s="18">
        <v>41106</v>
      </c>
      <c r="B157" s="17">
        <v>61.73</v>
      </c>
      <c r="C157" s="17">
        <v>62.18</v>
      </c>
      <c r="D157" s="17">
        <v>61.450001</v>
      </c>
      <c r="E157" s="17">
        <v>61.5</v>
      </c>
      <c r="F157" s="17">
        <v>6414400</v>
      </c>
      <c r="G157" s="17">
        <v>54.146532000000001</v>
      </c>
      <c r="H157" s="38">
        <f t="shared" si="8"/>
        <v>-7.2904490927392634E-3</v>
      </c>
      <c r="I157" s="30">
        <f t="shared" si="6"/>
        <v>-7.2904490927392634E-3</v>
      </c>
      <c r="S157" s="38">
        <v>2091.4799800000001</v>
      </c>
      <c r="T157" s="30">
        <f t="shared" si="7"/>
        <v>-5.2075629179119901E-3</v>
      </c>
      <c r="U157" s="38"/>
      <c r="V157" s="38"/>
      <c r="W157" s="38"/>
      <c r="X157" s="38"/>
    </row>
    <row r="158" spans="1:24">
      <c r="A158" s="18">
        <v>41107</v>
      </c>
      <c r="B158" s="17">
        <v>60.68</v>
      </c>
      <c r="C158" s="17">
        <v>61.400002000000001</v>
      </c>
      <c r="D158" s="17">
        <v>60.66</v>
      </c>
      <c r="E158" s="17">
        <v>61.259998000000003</v>
      </c>
      <c r="F158" s="17">
        <v>7796100</v>
      </c>
      <c r="G158" s="17">
        <v>53.935226999999998</v>
      </c>
      <c r="H158" s="38">
        <f t="shared" si="8"/>
        <v>-3.9101004863939127E-3</v>
      </c>
      <c r="I158" s="30">
        <f t="shared" si="6"/>
        <v>-3.9101004863939127E-3</v>
      </c>
      <c r="S158" s="38">
        <v>2102.3999020000001</v>
      </c>
      <c r="T158" s="30">
        <f t="shared" si="7"/>
        <v>7.6125480391681512E-4</v>
      </c>
      <c r="U158" s="38"/>
      <c r="V158" s="38"/>
      <c r="W158" s="38"/>
      <c r="X158" s="38"/>
    </row>
    <row r="159" spans="1:24">
      <c r="A159" s="18">
        <v>41108</v>
      </c>
      <c r="B159" s="17">
        <v>61.099997999999999</v>
      </c>
      <c r="C159" s="17">
        <v>61.560001</v>
      </c>
      <c r="D159" s="17">
        <v>60.869999</v>
      </c>
      <c r="E159" s="17">
        <v>61.389999000000003</v>
      </c>
      <c r="F159" s="17">
        <v>4168400</v>
      </c>
      <c r="G159" s="17">
        <v>54.049683999999999</v>
      </c>
      <c r="H159" s="38">
        <f t="shared" si="8"/>
        <v>2.1198710412927905E-3</v>
      </c>
      <c r="I159" s="30">
        <f t="shared" si="6"/>
        <v>2.1198710412927905E-3</v>
      </c>
      <c r="S159" s="38">
        <v>2100.8000489999999</v>
      </c>
      <c r="T159" s="30">
        <f t="shared" si="7"/>
        <v>3.0797379324564098E-3</v>
      </c>
      <c r="U159" s="38"/>
      <c r="V159" s="38"/>
      <c r="W159" s="38"/>
      <c r="X159" s="38"/>
    </row>
    <row r="160" spans="1:24">
      <c r="A160" s="18">
        <v>41109</v>
      </c>
      <c r="B160" s="17">
        <v>61.529998999999997</v>
      </c>
      <c r="C160" s="17">
        <v>61.57</v>
      </c>
      <c r="D160" s="17">
        <v>60.66</v>
      </c>
      <c r="E160" s="17">
        <v>61.25</v>
      </c>
      <c r="F160" s="17">
        <v>3446800</v>
      </c>
      <c r="G160" s="17">
        <v>53.926423999999997</v>
      </c>
      <c r="H160" s="38">
        <f t="shared" si="8"/>
        <v>-2.2830986562595267E-3</v>
      </c>
      <c r="I160" s="30">
        <f t="shared" si="6"/>
        <v>-2.2830986562595267E-3</v>
      </c>
      <c r="S160" s="38">
        <v>2094.3400879999999</v>
      </c>
      <c r="T160" s="30">
        <f t="shared" si="7"/>
        <v>6.5197258913036061E-3</v>
      </c>
      <c r="U160" s="38"/>
      <c r="V160" s="38"/>
      <c r="W160" s="38"/>
      <c r="X160" s="38"/>
    </row>
    <row r="161" spans="1:24">
      <c r="A161" s="18">
        <v>41110</v>
      </c>
      <c r="B161" s="17">
        <v>61.080002</v>
      </c>
      <c r="C161" s="17">
        <v>61.599997999999999</v>
      </c>
      <c r="D161" s="17">
        <v>61</v>
      </c>
      <c r="E161" s="17">
        <v>61.369999</v>
      </c>
      <c r="F161" s="17">
        <v>3588800</v>
      </c>
      <c r="G161" s="17">
        <v>54.032074999999999</v>
      </c>
      <c r="H161" s="38">
        <f t="shared" si="8"/>
        <v>1.9572527351950793E-3</v>
      </c>
      <c r="I161" s="30">
        <f t="shared" si="6"/>
        <v>1.9572527351950793E-3</v>
      </c>
      <c r="S161" s="38">
        <v>2080.7299800000001</v>
      </c>
      <c r="T161" s="30">
        <f t="shared" si="7"/>
        <v>-9.8476965888961271E-4</v>
      </c>
      <c r="U161" s="38"/>
      <c r="V161" s="38"/>
      <c r="W161" s="38"/>
      <c r="X161" s="38"/>
    </row>
    <row r="162" spans="1:24">
      <c r="A162" s="18">
        <v>41113</v>
      </c>
      <c r="B162" s="17">
        <v>60.779998999999997</v>
      </c>
      <c r="C162" s="17">
        <v>60.860000999999997</v>
      </c>
      <c r="D162" s="17">
        <v>60.25</v>
      </c>
      <c r="E162" s="17">
        <v>60.439999</v>
      </c>
      <c r="F162" s="17">
        <v>4260100</v>
      </c>
      <c r="G162" s="17">
        <v>53.213273000000001</v>
      </c>
      <c r="H162" s="38">
        <f t="shared" si="8"/>
        <v>-1.5269993997851204E-2</v>
      </c>
      <c r="I162" s="30">
        <f t="shared" si="6"/>
        <v>-1.5269993997851204E-2</v>
      </c>
      <c r="S162" s="38">
        <v>2082.780029</v>
      </c>
      <c r="T162" s="30">
        <f t="shared" si="7"/>
        <v>1.7291222756818405E-4</v>
      </c>
      <c r="U162" s="38"/>
      <c r="V162" s="38"/>
      <c r="W162" s="38"/>
      <c r="X162" s="38"/>
    </row>
    <row r="163" spans="1:24">
      <c r="A163" s="18">
        <v>41114</v>
      </c>
      <c r="B163" s="17">
        <v>60.52</v>
      </c>
      <c r="C163" s="17">
        <v>60.860000999999997</v>
      </c>
      <c r="D163" s="17">
        <v>60.169998</v>
      </c>
      <c r="E163" s="17">
        <v>60.549999</v>
      </c>
      <c r="F163" s="17">
        <v>3773300</v>
      </c>
      <c r="G163" s="17">
        <v>53.310121000000002</v>
      </c>
      <c r="H163" s="38">
        <f t="shared" si="8"/>
        <v>1.8183428643780604E-3</v>
      </c>
      <c r="I163" s="30">
        <f t="shared" si="6"/>
        <v>1.8183428643780604E-3</v>
      </c>
      <c r="S163" s="38">
        <v>2082.419922</v>
      </c>
      <c r="T163" s="30">
        <f t="shared" si="7"/>
        <v>9.9900696845903383E-3</v>
      </c>
      <c r="U163" s="38"/>
      <c r="V163" s="38"/>
      <c r="W163" s="38"/>
      <c r="X163" s="38"/>
    </row>
    <row r="164" spans="1:24">
      <c r="A164" s="18">
        <v>41115</v>
      </c>
      <c r="B164" s="17">
        <v>60.73</v>
      </c>
      <c r="C164" s="17">
        <v>60.880001</v>
      </c>
      <c r="D164" s="17">
        <v>60</v>
      </c>
      <c r="E164" s="17">
        <v>60.360000999999997</v>
      </c>
      <c r="F164" s="17">
        <v>3253100</v>
      </c>
      <c r="G164" s="17">
        <v>53.142840999999997</v>
      </c>
      <c r="H164" s="38">
        <f t="shared" si="8"/>
        <v>-3.1427991207602416E-3</v>
      </c>
      <c r="I164" s="30">
        <f t="shared" si="6"/>
        <v>-3.1427991207602416E-3</v>
      </c>
      <c r="S164" s="38">
        <v>2061.719971</v>
      </c>
      <c r="T164" s="30">
        <f t="shared" si="7"/>
        <v>9.6157541401615809E-3</v>
      </c>
      <c r="U164" s="38"/>
      <c r="V164" s="38"/>
      <c r="W164" s="38"/>
      <c r="X164" s="38"/>
    </row>
    <row r="165" spans="1:24">
      <c r="A165" s="18">
        <v>41116</v>
      </c>
      <c r="B165" s="17">
        <v>61.150002000000001</v>
      </c>
      <c r="C165" s="17">
        <v>61.380001</v>
      </c>
      <c r="D165" s="17">
        <v>60.700001</v>
      </c>
      <c r="E165" s="17">
        <v>61.060001</v>
      </c>
      <c r="F165" s="17">
        <v>3230700</v>
      </c>
      <c r="G165" s="17">
        <v>53.759143000000002</v>
      </c>
      <c r="H165" s="38">
        <f t="shared" si="8"/>
        <v>1.1530353413247263E-2</v>
      </c>
      <c r="I165" s="30">
        <f t="shared" si="6"/>
        <v>1.1530353413247263E-2</v>
      </c>
      <c r="S165" s="38">
        <v>2041.98999</v>
      </c>
      <c r="T165" s="30">
        <f t="shared" si="7"/>
        <v>-2.7435462066001262E-3</v>
      </c>
      <c r="U165" s="38"/>
      <c r="V165" s="38"/>
      <c r="W165" s="38"/>
      <c r="X165" s="38"/>
    </row>
    <row r="166" spans="1:24">
      <c r="A166" s="18">
        <v>41117</v>
      </c>
      <c r="B166" s="17">
        <v>61.25</v>
      </c>
      <c r="C166" s="17">
        <v>61.880001</v>
      </c>
      <c r="D166" s="17">
        <v>61.220001000000003</v>
      </c>
      <c r="E166" s="17">
        <v>61.52</v>
      </c>
      <c r="F166" s="17">
        <v>3561400</v>
      </c>
      <c r="G166" s="17">
        <v>54.164141000000001</v>
      </c>
      <c r="H166" s="38">
        <f t="shared" si="8"/>
        <v>7.5053294546766503E-3</v>
      </c>
      <c r="I166" s="30">
        <f t="shared" si="6"/>
        <v>7.5053294546766503E-3</v>
      </c>
      <c r="S166" s="38">
        <v>2047.599976</v>
      </c>
      <c r="T166" s="30">
        <f t="shared" si="7"/>
        <v>2.7827028948345474E-3</v>
      </c>
      <c r="U166" s="38"/>
      <c r="V166" s="38"/>
      <c r="W166" s="38"/>
      <c r="X166" s="38"/>
    </row>
    <row r="167" spans="1:24">
      <c r="A167" s="18">
        <v>41120</v>
      </c>
      <c r="B167" s="17">
        <v>61.369999</v>
      </c>
      <c r="C167" s="17">
        <v>62.16</v>
      </c>
      <c r="D167" s="17">
        <v>61.290000999999997</v>
      </c>
      <c r="E167" s="17">
        <v>62.040000999999997</v>
      </c>
      <c r="F167" s="17">
        <v>3638100</v>
      </c>
      <c r="G167" s="17">
        <v>54.621966</v>
      </c>
      <c r="H167" s="38">
        <f t="shared" si="8"/>
        <v>8.4170252168553113E-3</v>
      </c>
      <c r="I167" s="30">
        <f t="shared" si="6"/>
        <v>8.4170252168553113E-3</v>
      </c>
      <c r="S167" s="38">
        <v>2041.910034</v>
      </c>
      <c r="T167" s="30">
        <f t="shared" si="7"/>
        <v>-1.2048074005081098E-2</v>
      </c>
      <c r="U167" s="38"/>
      <c r="V167" s="38"/>
      <c r="W167" s="38"/>
      <c r="X167" s="38"/>
    </row>
    <row r="168" spans="1:24">
      <c r="A168" s="18">
        <v>41121</v>
      </c>
      <c r="B168" s="17">
        <v>60.98</v>
      </c>
      <c r="C168" s="17">
        <v>61.209999000000003</v>
      </c>
      <c r="D168" s="17">
        <v>60</v>
      </c>
      <c r="E168" s="17">
        <v>60.650002000000001</v>
      </c>
      <c r="F168" s="17">
        <v>7223800</v>
      </c>
      <c r="G168" s="17">
        <v>53.398167000000001</v>
      </c>
      <c r="H168" s="38">
        <f t="shared" si="8"/>
        <v>-2.2659690004818215E-2</v>
      </c>
      <c r="I168" s="30">
        <f t="shared" si="6"/>
        <v>-2.2659690004818215E-2</v>
      </c>
      <c r="S168" s="38">
        <v>2066.6599120000001</v>
      </c>
      <c r="T168" s="30">
        <f t="shared" si="7"/>
        <v>1.0452797852349736E-2</v>
      </c>
      <c r="U168" s="38"/>
      <c r="V168" s="38"/>
      <c r="W168" s="38"/>
      <c r="X168" s="38"/>
    </row>
    <row r="169" spans="1:24">
      <c r="A169" s="18">
        <v>41122</v>
      </c>
      <c r="B169" s="17">
        <v>60.880001</v>
      </c>
      <c r="C169" s="17">
        <v>60.990001999999997</v>
      </c>
      <c r="D169" s="17">
        <v>60.119999</v>
      </c>
      <c r="E169" s="17">
        <v>60.619999</v>
      </c>
      <c r="F169" s="17">
        <v>4844100</v>
      </c>
      <c r="G169" s="17">
        <v>53.371751000000003</v>
      </c>
      <c r="H169" s="38">
        <f t="shared" si="8"/>
        <v>-4.9482103262430788E-4</v>
      </c>
      <c r="I169" s="30">
        <f t="shared" si="6"/>
        <v>-4.9482103262430788E-4</v>
      </c>
      <c r="S169" s="38">
        <v>2045.170044</v>
      </c>
      <c r="T169" s="30">
        <f t="shared" si="7"/>
        <v>-1.019629847580408E-2</v>
      </c>
      <c r="U169" s="38"/>
      <c r="V169" s="38"/>
      <c r="W169" s="38"/>
      <c r="X169" s="38"/>
    </row>
    <row r="170" spans="1:24">
      <c r="A170" s="18">
        <v>41123</v>
      </c>
      <c r="B170" s="17">
        <v>60.880001</v>
      </c>
      <c r="C170" s="17">
        <v>62.099997999999999</v>
      </c>
      <c r="D170" s="17">
        <v>60.549999</v>
      </c>
      <c r="E170" s="17">
        <v>61.970001000000003</v>
      </c>
      <c r="F170" s="17">
        <v>5299500</v>
      </c>
      <c r="G170" s="17">
        <v>54.560336</v>
      </c>
      <c r="H170" s="38">
        <f t="shared" si="8"/>
        <v>2.2025573372332331E-2</v>
      </c>
      <c r="I170" s="30">
        <f t="shared" si="6"/>
        <v>2.2025573372332331E-2</v>
      </c>
      <c r="S170" s="38">
        <v>2066.1298830000001</v>
      </c>
      <c r="T170" s="30">
        <f t="shared" si="7"/>
        <v>-3.2134798118797336E-3</v>
      </c>
      <c r="U170" s="38"/>
      <c r="V170" s="38"/>
      <c r="W170" s="38"/>
      <c r="X170" s="38"/>
    </row>
    <row r="171" spans="1:24">
      <c r="A171" s="18">
        <v>41124</v>
      </c>
      <c r="B171" s="17">
        <v>62.43</v>
      </c>
      <c r="C171" s="17">
        <v>62.860000999999997</v>
      </c>
      <c r="D171" s="17">
        <v>62.060001</v>
      </c>
      <c r="E171" s="17">
        <v>62.360000999999997</v>
      </c>
      <c r="F171" s="17">
        <v>3918100</v>
      </c>
      <c r="G171" s="17">
        <v>54.903703</v>
      </c>
      <c r="H171" s="38">
        <f t="shared" si="8"/>
        <v>6.2736242757520577E-3</v>
      </c>
      <c r="I171" s="30">
        <f t="shared" si="6"/>
        <v>6.2736242757520577E-3</v>
      </c>
      <c r="S171" s="38">
        <v>2072.780029</v>
      </c>
      <c r="T171" s="30">
        <f t="shared" si="7"/>
        <v>6.310959037162926E-3</v>
      </c>
      <c r="U171" s="38"/>
      <c r="V171" s="38"/>
      <c r="W171" s="38"/>
      <c r="X171" s="38"/>
    </row>
    <row r="172" spans="1:24">
      <c r="A172" s="18">
        <v>41127</v>
      </c>
      <c r="B172" s="17">
        <v>62.549999</v>
      </c>
      <c r="C172" s="17">
        <v>62.900002000000001</v>
      </c>
      <c r="D172" s="17">
        <v>62.389999000000003</v>
      </c>
      <c r="E172" s="17">
        <v>62.389999000000003</v>
      </c>
      <c r="F172" s="17">
        <v>2415900</v>
      </c>
      <c r="G172" s="17">
        <v>54.930115000000001</v>
      </c>
      <c r="H172" s="38">
        <f t="shared" si="8"/>
        <v>4.809447762091759E-4</v>
      </c>
      <c r="I172" s="30">
        <f t="shared" si="6"/>
        <v>4.809447762091759E-4</v>
      </c>
      <c r="S172" s="38">
        <v>2059.73999</v>
      </c>
      <c r="T172" s="30">
        <f t="shared" si="7"/>
        <v>-2.0418423901345938E-3</v>
      </c>
      <c r="U172" s="38"/>
      <c r="V172" s="38"/>
      <c r="W172" s="38"/>
      <c r="X172" s="38"/>
    </row>
    <row r="173" spans="1:24">
      <c r="A173" s="18">
        <v>41128</v>
      </c>
      <c r="B173" s="17">
        <v>62.59</v>
      </c>
      <c r="C173" s="17">
        <v>62.91</v>
      </c>
      <c r="D173" s="17">
        <v>62.360000999999997</v>
      </c>
      <c r="E173" s="17">
        <v>62.639999000000003</v>
      </c>
      <c r="F173" s="17">
        <v>3409000</v>
      </c>
      <c r="G173" s="17">
        <v>55.150222999999997</v>
      </c>
      <c r="H173" s="38">
        <f t="shared" si="8"/>
        <v>3.9990482830387581E-3</v>
      </c>
      <c r="I173" s="30">
        <f t="shared" si="6"/>
        <v>3.9990482830387581E-3</v>
      </c>
      <c r="S173" s="38">
        <v>2063.9499510000001</v>
      </c>
      <c r="T173" s="30">
        <f t="shared" si="7"/>
        <v>4.3408797962407337E-3</v>
      </c>
      <c r="U173" s="38"/>
      <c r="V173" s="38"/>
      <c r="W173" s="38"/>
      <c r="X173" s="38"/>
    </row>
    <row r="174" spans="1:24">
      <c r="A174" s="18">
        <v>41129</v>
      </c>
      <c r="B174" s="17">
        <v>62.419998</v>
      </c>
      <c r="C174" s="17">
        <v>63</v>
      </c>
      <c r="D174" s="17">
        <v>62.209999000000003</v>
      </c>
      <c r="E174" s="17">
        <v>62.939999</v>
      </c>
      <c r="F174" s="17">
        <v>2821900</v>
      </c>
      <c r="G174" s="17">
        <v>55.414352000000001</v>
      </c>
      <c r="H174" s="38">
        <f t="shared" si="8"/>
        <v>4.7778323654609611E-3</v>
      </c>
      <c r="I174" s="30">
        <f t="shared" si="6"/>
        <v>4.7778323654609611E-3</v>
      </c>
      <c r="S174" s="38">
        <v>2055.01001</v>
      </c>
      <c r="T174" s="30">
        <f t="shared" si="7"/>
        <v>8.7780120839133745E-3</v>
      </c>
      <c r="U174" s="38"/>
      <c r="V174" s="38"/>
      <c r="W174" s="38"/>
      <c r="X174" s="38"/>
    </row>
    <row r="175" spans="1:24">
      <c r="A175" s="18">
        <v>41130</v>
      </c>
      <c r="B175" s="17">
        <v>62.950001</v>
      </c>
      <c r="C175" s="17">
        <v>62.970001000000003</v>
      </c>
      <c r="D175" s="17">
        <v>62.509998000000003</v>
      </c>
      <c r="E175" s="17">
        <v>62.689999</v>
      </c>
      <c r="F175" s="17">
        <v>2817600</v>
      </c>
      <c r="G175" s="17">
        <v>55.194243999999998</v>
      </c>
      <c r="H175" s="38">
        <f t="shared" si="8"/>
        <v>-3.9799490907992986E-3</v>
      </c>
      <c r="I175" s="30">
        <f t="shared" si="6"/>
        <v>-3.9799490907992986E-3</v>
      </c>
      <c r="S175" s="38">
        <v>2037.0500489999999</v>
      </c>
      <c r="T175" s="30">
        <f t="shared" si="7"/>
        <v>5.4510717198609884E-4</v>
      </c>
      <c r="U175" s="38"/>
      <c r="V175" s="38"/>
      <c r="W175" s="38"/>
      <c r="X175" s="38"/>
    </row>
    <row r="176" spans="1:24">
      <c r="A176" s="18">
        <v>41131</v>
      </c>
      <c r="B176" s="17">
        <v>62.759998000000003</v>
      </c>
      <c r="C176" s="17">
        <v>62.889999000000003</v>
      </c>
      <c r="D176" s="17">
        <v>62.380001</v>
      </c>
      <c r="E176" s="17">
        <v>62.84</v>
      </c>
      <c r="F176" s="17">
        <v>2934600</v>
      </c>
      <c r="G176" s="17">
        <v>55.326309999999999</v>
      </c>
      <c r="H176" s="38">
        <f t="shared" si="8"/>
        <v>2.3898914379092986E-3</v>
      </c>
      <c r="I176" s="30">
        <f t="shared" si="6"/>
        <v>2.3898914379092986E-3</v>
      </c>
      <c r="S176" s="38">
        <v>2035.9399410000001</v>
      </c>
      <c r="T176" s="30">
        <f t="shared" si="7"/>
        <v>-3.7814200960276936E-4</v>
      </c>
      <c r="U176" s="38"/>
      <c r="V176" s="38"/>
      <c r="W176" s="38"/>
      <c r="X176" s="38"/>
    </row>
    <row r="177" spans="1:24">
      <c r="A177" s="18">
        <v>41134</v>
      </c>
      <c r="B177" s="17">
        <v>62.619999</v>
      </c>
      <c r="C177" s="17">
        <v>62.619999</v>
      </c>
      <c r="D177" s="17">
        <v>62.23</v>
      </c>
      <c r="E177" s="17">
        <v>62.509998000000003</v>
      </c>
      <c r="F177" s="17">
        <v>3507900</v>
      </c>
      <c r="G177" s="17">
        <v>55.352873000000002</v>
      </c>
      <c r="H177" s="38">
        <f t="shared" si="8"/>
        <v>4.79999938380627E-4</v>
      </c>
      <c r="I177" s="30">
        <f t="shared" si="6"/>
        <v>4.79999938380627E-4</v>
      </c>
      <c r="S177" s="38">
        <v>2036.709961</v>
      </c>
      <c r="T177" s="30">
        <f t="shared" si="7"/>
        <v>-6.4065095838299205E-3</v>
      </c>
      <c r="U177" s="38"/>
      <c r="V177" s="38"/>
      <c r="W177" s="38"/>
      <c r="X177" s="38"/>
    </row>
    <row r="178" spans="1:24">
      <c r="A178" s="18">
        <v>41135</v>
      </c>
      <c r="B178" s="17">
        <v>62.73</v>
      </c>
      <c r="C178" s="17">
        <v>63.470001000000003</v>
      </c>
      <c r="D178" s="17">
        <v>62.650002000000001</v>
      </c>
      <c r="E178" s="17">
        <v>63.380001</v>
      </c>
      <c r="F178" s="17">
        <v>4780800</v>
      </c>
      <c r="G178" s="17">
        <v>56.123263999999999</v>
      </c>
      <c r="H178" s="38">
        <f t="shared" si="8"/>
        <v>1.3821850766395513E-2</v>
      </c>
      <c r="I178" s="30">
        <f t="shared" si="6"/>
        <v>1.3821850766395513E-2</v>
      </c>
      <c r="S178" s="38">
        <v>2049.8000489999999</v>
      </c>
      <c r="T178" s="30">
        <f t="shared" si="7"/>
        <v>-8.7777298047479432E-4</v>
      </c>
      <c r="U178" s="38"/>
      <c r="V178" s="38"/>
      <c r="W178" s="38"/>
      <c r="X178" s="38"/>
    </row>
    <row r="179" spans="1:24">
      <c r="A179" s="18">
        <v>41136</v>
      </c>
      <c r="B179" s="17">
        <v>64.370002999999997</v>
      </c>
      <c r="C179" s="17">
        <v>64.989998</v>
      </c>
      <c r="D179" s="17">
        <v>64.120002999999997</v>
      </c>
      <c r="E179" s="17">
        <v>64.5</v>
      </c>
      <c r="F179" s="17">
        <v>9058900</v>
      </c>
      <c r="G179" s="17">
        <v>57.115028000000002</v>
      </c>
      <c r="H179" s="38">
        <f t="shared" si="8"/>
        <v>1.7516854798419135E-2</v>
      </c>
      <c r="I179" s="30">
        <f t="shared" si="6"/>
        <v>1.7516854798419135E-2</v>
      </c>
      <c r="S179" s="38">
        <v>2051.6000979999999</v>
      </c>
      <c r="T179" s="30">
        <f t="shared" si="7"/>
        <v>9.8509213283250836E-4</v>
      </c>
      <c r="U179" s="38"/>
      <c r="V179" s="38"/>
      <c r="W179" s="38"/>
      <c r="X179" s="38"/>
    </row>
    <row r="180" spans="1:24">
      <c r="A180" s="18">
        <v>41137</v>
      </c>
      <c r="B180" s="17">
        <v>64.440002000000007</v>
      </c>
      <c r="C180" s="17">
        <v>64.540001000000004</v>
      </c>
      <c r="D180" s="17">
        <v>63.639999000000003</v>
      </c>
      <c r="E180" s="17">
        <v>63.91</v>
      </c>
      <c r="F180" s="17">
        <v>5735300</v>
      </c>
      <c r="G180" s="17">
        <v>56.592579999999998</v>
      </c>
      <c r="H180" s="38">
        <f t="shared" si="8"/>
        <v>-9.1893882157588289E-3</v>
      </c>
      <c r="I180" s="30">
        <f t="shared" si="6"/>
        <v>-9.1893882157588289E-3</v>
      </c>
      <c r="S180" s="38">
        <v>2049.580078</v>
      </c>
      <c r="T180" s="30">
        <f t="shared" si="7"/>
        <v>4.3959671019814534E-3</v>
      </c>
      <c r="U180" s="38"/>
      <c r="V180" s="38"/>
      <c r="W180" s="38"/>
      <c r="X180" s="38"/>
    </row>
    <row r="181" spans="1:24">
      <c r="A181" s="18">
        <v>41138</v>
      </c>
      <c r="B181" s="17">
        <v>63.849997999999999</v>
      </c>
      <c r="C181" s="17">
        <v>64.139999000000003</v>
      </c>
      <c r="D181" s="17">
        <v>63.77</v>
      </c>
      <c r="E181" s="17">
        <v>64.139999000000003</v>
      </c>
      <c r="F181" s="17">
        <v>3022800</v>
      </c>
      <c r="G181" s="17">
        <v>56.796245999999996</v>
      </c>
      <c r="H181" s="38">
        <f t="shared" si="8"/>
        <v>3.5923507846441442E-3</v>
      </c>
      <c r="I181" s="30">
        <f t="shared" si="6"/>
        <v>3.5923507846441442E-3</v>
      </c>
      <c r="S181" s="38">
        <v>2040.589966</v>
      </c>
      <c r="T181" s="30">
        <f t="shared" si="7"/>
        <v>6.5735830102084192E-3</v>
      </c>
      <c r="U181" s="38"/>
      <c r="V181" s="38"/>
      <c r="W181" s="38"/>
      <c r="X181" s="38"/>
    </row>
    <row r="182" spans="1:24">
      <c r="A182" s="18">
        <v>41141</v>
      </c>
      <c r="B182" s="17">
        <v>64</v>
      </c>
      <c r="C182" s="17">
        <v>64.110000999999997</v>
      </c>
      <c r="D182" s="17">
        <v>63.43</v>
      </c>
      <c r="E182" s="17">
        <v>63.639999000000003</v>
      </c>
      <c r="F182" s="17">
        <v>4224900</v>
      </c>
      <c r="G182" s="17">
        <v>56.353493</v>
      </c>
      <c r="H182" s="38">
        <f t="shared" si="8"/>
        <v>-7.8260058513925351E-3</v>
      </c>
      <c r="I182" s="30">
        <f t="shared" si="6"/>
        <v>-7.8260058513925351E-3</v>
      </c>
      <c r="S182" s="38">
        <v>2027.219971</v>
      </c>
      <c r="T182" s="30">
        <f t="shared" si="7"/>
        <v>5.584727884835018E-3</v>
      </c>
      <c r="U182" s="38"/>
      <c r="V182" s="38"/>
      <c r="W182" s="38"/>
      <c r="X182" s="38"/>
    </row>
    <row r="183" spans="1:24">
      <c r="A183" s="18">
        <v>41142</v>
      </c>
      <c r="B183" s="17">
        <v>63.889999000000003</v>
      </c>
      <c r="C183" s="17">
        <v>64.330001999999993</v>
      </c>
      <c r="D183" s="17">
        <v>63.700001</v>
      </c>
      <c r="E183" s="17">
        <v>64.129997000000003</v>
      </c>
      <c r="F183" s="17">
        <v>4477900</v>
      </c>
      <c r="G183" s="17">
        <v>56.787388999999997</v>
      </c>
      <c r="H183" s="38">
        <f t="shared" si="8"/>
        <v>7.67005028582272E-3</v>
      </c>
      <c r="I183" s="30">
        <f t="shared" si="6"/>
        <v>7.67005028582272E-3</v>
      </c>
      <c r="S183" s="38">
        <v>2015.9300539999999</v>
      </c>
      <c r="T183" s="30">
        <f t="shared" si="7"/>
        <v>-1.8386309650007115E-3</v>
      </c>
      <c r="U183" s="38"/>
      <c r="V183" s="38"/>
      <c r="W183" s="38"/>
      <c r="X183" s="38"/>
    </row>
    <row r="184" spans="1:24">
      <c r="A184" s="18">
        <v>41143</v>
      </c>
      <c r="B184" s="17">
        <v>64.129997000000003</v>
      </c>
      <c r="C184" s="17">
        <v>64.349997999999999</v>
      </c>
      <c r="D184" s="17">
        <v>63.450001</v>
      </c>
      <c r="E184" s="17">
        <v>63.68</v>
      </c>
      <c r="F184" s="17">
        <v>2676200</v>
      </c>
      <c r="G184" s="17">
        <v>56.388914</v>
      </c>
      <c r="H184" s="38">
        <f t="shared" si="8"/>
        <v>-7.0416975282763866E-3</v>
      </c>
      <c r="I184" s="30">
        <f t="shared" si="6"/>
        <v>-7.0416975282763866E-3</v>
      </c>
      <c r="S184" s="38">
        <v>2019.6400149999999</v>
      </c>
      <c r="T184" s="30">
        <f t="shared" si="7"/>
        <v>-1.261768241643932E-3</v>
      </c>
      <c r="U184" s="38"/>
      <c r="V184" s="38"/>
      <c r="W184" s="38"/>
      <c r="X184" s="38"/>
    </row>
    <row r="185" spans="1:24">
      <c r="A185" s="18">
        <v>41144</v>
      </c>
      <c r="B185" s="17">
        <v>63.5</v>
      </c>
      <c r="C185" s="17">
        <v>63.599997999999999</v>
      </c>
      <c r="D185" s="17">
        <v>62.700001</v>
      </c>
      <c r="E185" s="17">
        <v>62.990001999999997</v>
      </c>
      <c r="F185" s="17">
        <v>2863600</v>
      </c>
      <c r="G185" s="17">
        <v>55.777918</v>
      </c>
      <c r="H185" s="38">
        <f t="shared" si="8"/>
        <v>-1.0894522603247962E-2</v>
      </c>
      <c r="I185" s="30">
        <f t="shared" si="6"/>
        <v>-1.0894522603247962E-2</v>
      </c>
      <c r="S185" s="38">
        <v>2022.1899410000001</v>
      </c>
      <c r="T185" s="30">
        <f t="shared" si="7"/>
        <v>1.6262545533244185E-2</v>
      </c>
      <c r="U185" s="38"/>
      <c r="V185" s="38"/>
      <c r="W185" s="38"/>
      <c r="X185" s="38"/>
    </row>
    <row r="186" spans="1:24">
      <c r="A186" s="18">
        <v>41145</v>
      </c>
      <c r="B186" s="17">
        <v>63</v>
      </c>
      <c r="C186" s="17">
        <v>63.799999</v>
      </c>
      <c r="D186" s="17">
        <v>62.98</v>
      </c>
      <c r="E186" s="17">
        <v>63.689999</v>
      </c>
      <c r="F186" s="17">
        <v>2764700</v>
      </c>
      <c r="G186" s="17">
        <v>56.397767999999999</v>
      </c>
      <c r="H186" s="38">
        <f t="shared" si="8"/>
        <v>1.1051526956265297E-2</v>
      </c>
      <c r="I186" s="30">
        <f t="shared" si="6"/>
        <v>1.1051526956265297E-2</v>
      </c>
      <c r="S186" s="38">
        <v>1989.5699460000001</v>
      </c>
      <c r="T186" s="30">
        <f t="shared" si="7"/>
        <v>1.557925340134523E-4</v>
      </c>
      <c r="U186" s="38"/>
      <c r="V186" s="38"/>
      <c r="W186" s="38"/>
      <c r="X186" s="38"/>
    </row>
    <row r="187" spans="1:24">
      <c r="A187" s="18">
        <v>41148</v>
      </c>
      <c r="B187" s="17">
        <v>63.66</v>
      </c>
      <c r="C187" s="17">
        <v>63.68</v>
      </c>
      <c r="D187" s="17">
        <v>63.240001999999997</v>
      </c>
      <c r="E187" s="17">
        <v>63.360000999999997</v>
      </c>
      <c r="F187" s="17">
        <v>2389500</v>
      </c>
      <c r="G187" s="17">
        <v>56.105553</v>
      </c>
      <c r="H187" s="38">
        <f t="shared" si="8"/>
        <v>-5.1947916655568846E-3</v>
      </c>
      <c r="I187" s="30">
        <f t="shared" si="6"/>
        <v>-5.1947916655568846E-3</v>
      </c>
      <c r="S187" s="38">
        <v>1989.26001</v>
      </c>
      <c r="T187" s="30">
        <f t="shared" si="7"/>
        <v>5.0396727822188481E-3</v>
      </c>
      <c r="U187" s="38"/>
      <c r="V187" s="38"/>
      <c r="W187" s="38"/>
      <c r="X187" s="38"/>
    </row>
    <row r="188" spans="1:24">
      <c r="A188" s="18">
        <v>41149</v>
      </c>
      <c r="B188" s="17">
        <v>63.43</v>
      </c>
      <c r="C188" s="17">
        <v>64.5</v>
      </c>
      <c r="D188" s="17">
        <v>63.310001</v>
      </c>
      <c r="E188" s="17">
        <v>63.810001</v>
      </c>
      <c r="F188" s="17">
        <v>4541800</v>
      </c>
      <c r="G188" s="17">
        <v>56.504030999999998</v>
      </c>
      <c r="H188" s="38">
        <f t="shared" si="8"/>
        <v>7.0771891529143385E-3</v>
      </c>
      <c r="I188" s="30">
        <f t="shared" si="6"/>
        <v>7.0771891529143385E-3</v>
      </c>
      <c r="S188" s="38">
        <v>1979.26001</v>
      </c>
      <c r="T188" s="30">
        <f t="shared" si="7"/>
        <v>-1.1303756054675167E-2</v>
      </c>
      <c r="U188" s="38"/>
      <c r="V188" s="38"/>
      <c r="W188" s="38"/>
      <c r="X188" s="38"/>
    </row>
    <row r="189" spans="1:24">
      <c r="A189" s="18">
        <v>41150</v>
      </c>
      <c r="B189" s="17">
        <v>63.849997999999999</v>
      </c>
      <c r="C189" s="17">
        <v>64.5</v>
      </c>
      <c r="D189" s="17">
        <v>63.75</v>
      </c>
      <c r="E189" s="17">
        <v>64.260002</v>
      </c>
      <c r="F189" s="17">
        <v>4765500</v>
      </c>
      <c r="G189" s="17">
        <v>56.902509000000002</v>
      </c>
      <c r="H189" s="38">
        <f t="shared" si="8"/>
        <v>7.0274543232772286E-3</v>
      </c>
      <c r="I189" s="30">
        <f t="shared" si="6"/>
        <v>7.0274543232772286E-3</v>
      </c>
      <c r="S189" s="38">
        <v>2001.76001</v>
      </c>
      <c r="T189" s="30">
        <f t="shared" si="7"/>
        <v>8.8462303513638313E-4</v>
      </c>
      <c r="U189" s="38"/>
      <c r="V189" s="38"/>
      <c r="W189" s="38"/>
      <c r="X189" s="38"/>
    </row>
    <row r="190" spans="1:24">
      <c r="A190" s="18">
        <v>41151</v>
      </c>
      <c r="B190" s="17">
        <v>64.319999999999993</v>
      </c>
      <c r="C190" s="17">
        <v>64.559997999999993</v>
      </c>
      <c r="D190" s="17">
        <v>63.970001000000003</v>
      </c>
      <c r="E190" s="17">
        <v>64.160004000000001</v>
      </c>
      <c r="F190" s="17">
        <v>3491400</v>
      </c>
      <c r="G190" s="17">
        <v>56.813958999999997</v>
      </c>
      <c r="H190" s="38">
        <f t="shared" si="8"/>
        <v>-1.5573824874288999E-3</v>
      </c>
      <c r="I190" s="30">
        <f t="shared" si="6"/>
        <v>-1.5573824874288999E-3</v>
      </c>
      <c r="S190" s="38">
        <v>1999.98999</v>
      </c>
      <c r="T190" s="30">
        <f t="shared" si="7"/>
        <v>3.300439956470432E-3</v>
      </c>
      <c r="U190" s="38"/>
      <c r="V190" s="38"/>
      <c r="W190" s="38"/>
      <c r="X190" s="38"/>
    </row>
    <row r="191" spans="1:24">
      <c r="A191" s="18">
        <v>41152</v>
      </c>
      <c r="B191" s="17">
        <v>64.529999000000004</v>
      </c>
      <c r="C191" s="17">
        <v>64.550003000000004</v>
      </c>
      <c r="D191" s="17">
        <v>64</v>
      </c>
      <c r="E191" s="17">
        <v>64.089995999999999</v>
      </c>
      <c r="F191" s="17">
        <v>3869900</v>
      </c>
      <c r="G191" s="17">
        <v>56.751967999999998</v>
      </c>
      <c r="H191" s="38">
        <f t="shared" si="8"/>
        <v>-1.0917184017172753E-3</v>
      </c>
      <c r="I191" s="30">
        <f t="shared" si="6"/>
        <v>-1.0917184017172753E-3</v>
      </c>
      <c r="S191" s="38">
        <v>1993.400024</v>
      </c>
      <c r="T191" s="30">
        <f t="shared" si="7"/>
        <v>3.4926341991238E-3</v>
      </c>
      <c r="U191" s="38"/>
      <c r="V191" s="38"/>
      <c r="W191" s="38"/>
      <c r="X191" s="38"/>
    </row>
    <row r="192" spans="1:24">
      <c r="A192" s="18">
        <v>41156</v>
      </c>
      <c r="B192" s="17">
        <v>64</v>
      </c>
      <c r="C192" s="17">
        <v>64.110000999999997</v>
      </c>
      <c r="D192" s="17">
        <v>63.639999000000003</v>
      </c>
      <c r="E192" s="17">
        <v>63.84</v>
      </c>
      <c r="F192" s="17">
        <v>3254100</v>
      </c>
      <c r="G192" s="17">
        <v>56.530594999999998</v>
      </c>
      <c r="H192" s="38">
        <f t="shared" si="8"/>
        <v>-3.9083381577672697E-3</v>
      </c>
      <c r="I192" s="30">
        <f t="shared" si="6"/>
        <v>-3.9083381577672697E-3</v>
      </c>
      <c r="S192" s="38">
        <v>1986.4499510000001</v>
      </c>
      <c r="T192" s="30">
        <f t="shared" si="7"/>
        <v>4.0859495652811485E-3</v>
      </c>
      <c r="U192" s="38"/>
      <c r="V192" s="38"/>
      <c r="W192" s="38"/>
      <c r="X192" s="38"/>
    </row>
    <row r="193" spans="1:24">
      <c r="A193" s="18">
        <v>41157</v>
      </c>
      <c r="B193" s="17">
        <v>63.950001</v>
      </c>
      <c r="C193" s="17">
        <v>64.209998999999996</v>
      </c>
      <c r="D193" s="17">
        <v>63.509998000000003</v>
      </c>
      <c r="E193" s="17">
        <v>63.73</v>
      </c>
      <c r="F193" s="17">
        <v>2646200</v>
      </c>
      <c r="G193" s="17">
        <v>56.433188999999999</v>
      </c>
      <c r="H193" s="38">
        <f t="shared" si="8"/>
        <v>-1.724553138926898E-3</v>
      </c>
      <c r="I193" s="30">
        <f t="shared" si="6"/>
        <v>-1.724553138926898E-3</v>
      </c>
      <c r="S193" s="38">
        <v>1978.349976</v>
      </c>
      <c r="T193" s="30">
        <f t="shared" si="7"/>
        <v>2.3588385853510946E-2</v>
      </c>
      <c r="U193" s="38"/>
      <c r="V193" s="38"/>
      <c r="W193" s="38"/>
      <c r="X193" s="38"/>
    </row>
    <row r="194" spans="1:24">
      <c r="A194" s="18">
        <v>41158</v>
      </c>
      <c r="B194" s="17">
        <v>64.050003000000004</v>
      </c>
      <c r="C194" s="17">
        <v>64.860000999999997</v>
      </c>
      <c r="D194" s="17">
        <v>63.849997999999999</v>
      </c>
      <c r="E194" s="17">
        <v>64.860000999999997</v>
      </c>
      <c r="F194" s="17">
        <v>2993000</v>
      </c>
      <c r="G194" s="17">
        <v>57.433810000000001</v>
      </c>
      <c r="H194" s="38">
        <f t="shared" si="8"/>
        <v>1.7575711431356483E-2</v>
      </c>
      <c r="I194" s="30">
        <f t="shared" si="6"/>
        <v>1.7575711431356483E-2</v>
      </c>
      <c r="S194" s="38">
        <v>1932.2299800000001</v>
      </c>
      <c r="T194" s="30">
        <f t="shared" si="7"/>
        <v>-8.1541314223962831E-3</v>
      </c>
      <c r="U194" s="38"/>
      <c r="V194" s="38"/>
      <c r="W194" s="38"/>
      <c r="X194" s="38"/>
    </row>
    <row r="195" spans="1:24">
      <c r="A195" s="18">
        <v>41159</v>
      </c>
      <c r="B195" s="17">
        <v>64.860000999999997</v>
      </c>
      <c r="C195" s="17">
        <v>64.970000999999996</v>
      </c>
      <c r="D195" s="17">
        <v>63.869999</v>
      </c>
      <c r="E195" s="17">
        <v>64</v>
      </c>
      <c r="F195" s="17">
        <v>3875800</v>
      </c>
      <c r="G195" s="17">
        <v>56.672275999999997</v>
      </c>
      <c r="H195" s="38">
        <f t="shared" si="8"/>
        <v>-1.3348022590554984E-2</v>
      </c>
      <c r="I195" s="30">
        <f t="shared" ref="I195:I258" si="9">H195</f>
        <v>-1.3348022590554984E-2</v>
      </c>
      <c r="S195" s="38">
        <v>1948.0500489999999</v>
      </c>
      <c r="T195" s="30">
        <f t="shared" ref="T195:T258" si="10">LN(S195/S196)</f>
        <v>-1.8718651532711654E-3</v>
      </c>
      <c r="U195" s="38"/>
      <c r="V195" s="38"/>
      <c r="W195" s="38"/>
      <c r="X195" s="38"/>
    </row>
    <row r="196" spans="1:24">
      <c r="A196" s="18">
        <v>41162</v>
      </c>
      <c r="B196" s="17">
        <v>64.260002</v>
      </c>
      <c r="C196" s="17">
        <v>64.930000000000007</v>
      </c>
      <c r="D196" s="17">
        <v>64.029999000000004</v>
      </c>
      <c r="E196" s="17">
        <v>64.800003000000004</v>
      </c>
      <c r="F196" s="17">
        <v>3834400</v>
      </c>
      <c r="G196" s="17">
        <v>57.380682</v>
      </c>
      <c r="H196" s="38">
        <f t="shared" ref="H196:H259" si="11">LN(G196/G195)</f>
        <v>1.242256443860173E-2</v>
      </c>
      <c r="I196" s="30">
        <f t="shared" si="9"/>
        <v>1.242256443860173E-2</v>
      </c>
      <c r="S196" s="38">
        <v>1951.6999510000001</v>
      </c>
      <c r="T196" s="30">
        <f t="shared" si="10"/>
        <v>1.1284366553322904E-2</v>
      </c>
      <c r="U196" s="38"/>
      <c r="V196" s="38"/>
      <c r="W196" s="38"/>
      <c r="X196" s="38"/>
    </row>
    <row r="197" spans="1:24">
      <c r="A197" s="18">
        <v>41163</v>
      </c>
      <c r="B197" s="17">
        <v>64.569999999999993</v>
      </c>
      <c r="C197" s="17">
        <v>64.650002000000001</v>
      </c>
      <c r="D197" s="17">
        <v>64.269997000000004</v>
      </c>
      <c r="E197" s="17">
        <v>64.480002999999996</v>
      </c>
      <c r="F197" s="17">
        <v>3435800</v>
      </c>
      <c r="G197" s="17">
        <v>57.097321000000001</v>
      </c>
      <c r="H197" s="38">
        <f t="shared" si="11"/>
        <v>-4.9504982840064731E-3</v>
      </c>
      <c r="I197" s="30">
        <f t="shared" si="9"/>
        <v>-4.9504982840064731E-3</v>
      </c>
      <c r="S197" s="38">
        <v>1929.8000489999999</v>
      </c>
      <c r="T197" s="30">
        <f t="shared" si="10"/>
        <v>4.4299598797164323E-3</v>
      </c>
      <c r="U197" s="38"/>
      <c r="V197" s="38"/>
      <c r="W197" s="38"/>
      <c r="X197" s="38"/>
    </row>
    <row r="198" spans="1:24">
      <c r="A198" s="18">
        <v>41164</v>
      </c>
      <c r="B198" s="17">
        <v>64.5</v>
      </c>
      <c r="C198" s="17">
        <v>64.839995999999999</v>
      </c>
      <c r="D198" s="17">
        <v>64.129997000000003</v>
      </c>
      <c r="E198" s="17">
        <v>64.379997000000003</v>
      </c>
      <c r="F198" s="17">
        <v>2308500</v>
      </c>
      <c r="G198" s="17">
        <v>57.008764999999997</v>
      </c>
      <c r="H198" s="38">
        <f t="shared" si="11"/>
        <v>-1.5521699303458318E-3</v>
      </c>
      <c r="I198" s="30">
        <f t="shared" si="9"/>
        <v>-1.5521699303458318E-3</v>
      </c>
      <c r="S198" s="38">
        <v>1921.2700199999999</v>
      </c>
      <c r="T198" s="30">
        <f t="shared" si="10"/>
        <v>-1.2532577326809282E-2</v>
      </c>
      <c r="U198" s="38"/>
      <c r="V198" s="38"/>
      <c r="W198" s="38"/>
      <c r="X198" s="38"/>
    </row>
    <row r="199" spans="1:24">
      <c r="A199" s="18">
        <v>41165</v>
      </c>
      <c r="B199" s="17">
        <v>64.220000999999996</v>
      </c>
      <c r="C199" s="17">
        <v>65.099997999999999</v>
      </c>
      <c r="D199" s="17">
        <v>64.150002000000001</v>
      </c>
      <c r="E199" s="17">
        <v>65.059997999999993</v>
      </c>
      <c r="F199" s="17">
        <v>2735000</v>
      </c>
      <c r="G199" s="17">
        <v>57.610908000000002</v>
      </c>
      <c r="H199" s="38">
        <f t="shared" si="11"/>
        <v>1.0506896829980471E-2</v>
      </c>
      <c r="I199" s="30">
        <f t="shared" si="9"/>
        <v>1.0506896829980471E-2</v>
      </c>
      <c r="S199" s="38">
        <v>1945.5</v>
      </c>
      <c r="T199" s="30">
        <f t="shared" si="10"/>
        <v>1.43507312538776E-2</v>
      </c>
      <c r="U199" s="38"/>
      <c r="V199" s="38"/>
      <c r="W199" s="38"/>
      <c r="X199" s="38"/>
    </row>
    <row r="200" spans="1:24">
      <c r="A200" s="18">
        <v>41166</v>
      </c>
      <c r="B200" s="17">
        <v>65.089995999999999</v>
      </c>
      <c r="C200" s="17">
        <v>65.089995999999999</v>
      </c>
      <c r="D200" s="17">
        <v>64.360000999999997</v>
      </c>
      <c r="E200" s="17">
        <v>64.669998000000007</v>
      </c>
      <c r="F200" s="17">
        <v>4480000</v>
      </c>
      <c r="G200" s="17">
        <v>57.265562000000003</v>
      </c>
      <c r="H200" s="38">
        <f t="shared" si="11"/>
        <v>-6.0124939486144932E-3</v>
      </c>
      <c r="I200" s="30">
        <f t="shared" si="9"/>
        <v>-6.0124939486144932E-3</v>
      </c>
      <c r="S200" s="38">
        <v>1917.780029</v>
      </c>
      <c r="T200" s="30">
        <f t="shared" si="10"/>
        <v>-2.6033408087892532E-5</v>
      </c>
      <c r="U200" s="38"/>
      <c r="V200" s="38"/>
      <c r="W200" s="38"/>
      <c r="X200" s="38"/>
    </row>
    <row r="201" spans="1:24">
      <c r="A201" s="18">
        <v>41169</v>
      </c>
      <c r="B201" s="17">
        <v>64.650002000000001</v>
      </c>
      <c r="C201" s="17">
        <v>64.75</v>
      </c>
      <c r="D201" s="17">
        <v>64.180000000000007</v>
      </c>
      <c r="E201" s="17">
        <v>64.410004000000001</v>
      </c>
      <c r="F201" s="17">
        <v>4111200</v>
      </c>
      <c r="G201" s="17">
        <v>57.035336000000001</v>
      </c>
      <c r="H201" s="38">
        <f t="shared" si="11"/>
        <v>-4.0284252420526162E-3</v>
      </c>
      <c r="I201" s="30">
        <f t="shared" si="9"/>
        <v>-4.0284252420526162E-3</v>
      </c>
      <c r="S201" s="38">
        <v>1917.829956</v>
      </c>
      <c r="T201" s="30">
        <f t="shared" si="10"/>
        <v>-4.6766320024294265E-3</v>
      </c>
      <c r="U201" s="38"/>
      <c r="V201" s="38"/>
      <c r="W201" s="38"/>
      <c r="X201" s="38"/>
    </row>
    <row r="202" spans="1:24">
      <c r="A202" s="18">
        <v>41170</v>
      </c>
      <c r="B202" s="17">
        <v>64.25</v>
      </c>
      <c r="C202" s="17">
        <v>64.349997999999999</v>
      </c>
      <c r="D202" s="17">
        <v>63.709999000000003</v>
      </c>
      <c r="E202" s="17">
        <v>64.279999000000004</v>
      </c>
      <c r="F202" s="17">
        <v>3850400</v>
      </c>
      <c r="G202" s="17">
        <v>56.920216000000003</v>
      </c>
      <c r="H202" s="38">
        <f t="shared" si="11"/>
        <v>-2.0204375678263449E-3</v>
      </c>
      <c r="I202" s="30">
        <f t="shared" si="9"/>
        <v>-2.0204375678263449E-3</v>
      </c>
      <c r="S202" s="38">
        <v>1926.8199460000001</v>
      </c>
      <c r="T202" s="30">
        <f t="shared" si="10"/>
        <v>1.6346110504470802E-2</v>
      </c>
      <c r="U202" s="38"/>
      <c r="V202" s="38"/>
      <c r="W202" s="38"/>
      <c r="X202" s="38"/>
    </row>
    <row r="203" spans="1:24">
      <c r="A203" s="18">
        <v>41171</v>
      </c>
      <c r="B203" s="17">
        <v>64.339995999999999</v>
      </c>
      <c r="C203" s="17">
        <v>65.379997000000003</v>
      </c>
      <c r="D203" s="17">
        <v>64.290001000000004</v>
      </c>
      <c r="E203" s="17">
        <v>65.010002</v>
      </c>
      <c r="F203" s="17">
        <v>3402500</v>
      </c>
      <c r="G203" s="17">
        <v>57.566637</v>
      </c>
      <c r="H203" s="38">
        <f t="shared" si="11"/>
        <v>1.1292613125692021E-2</v>
      </c>
      <c r="I203" s="30">
        <f t="shared" si="9"/>
        <v>1.1292613125692021E-2</v>
      </c>
      <c r="S203" s="38">
        <v>1895.579956</v>
      </c>
      <c r="T203" s="30">
        <f t="shared" si="10"/>
        <v>1.638173787203618E-2</v>
      </c>
      <c r="U203" s="38"/>
      <c r="V203" s="38"/>
      <c r="W203" s="38"/>
      <c r="X203" s="38"/>
    </row>
    <row r="204" spans="1:24">
      <c r="A204" s="18">
        <v>41172</v>
      </c>
      <c r="B204" s="17">
        <v>64.919998000000007</v>
      </c>
      <c r="C204" s="17">
        <v>65.589995999999999</v>
      </c>
      <c r="D204" s="17">
        <v>64.550003000000004</v>
      </c>
      <c r="E204" s="17">
        <v>65.400002000000001</v>
      </c>
      <c r="F204" s="17">
        <v>3233000</v>
      </c>
      <c r="G204" s="17">
        <v>57.911982999999999</v>
      </c>
      <c r="H204" s="38">
        <f t="shared" si="11"/>
        <v>5.9811423021021602E-3</v>
      </c>
      <c r="I204" s="30">
        <f t="shared" si="9"/>
        <v>5.9811423021021602E-3</v>
      </c>
      <c r="S204" s="38">
        <v>1864.780029</v>
      </c>
      <c r="T204" s="30">
        <f t="shared" si="10"/>
        <v>1.933001507774379E-2</v>
      </c>
      <c r="U204" s="38"/>
      <c r="V204" s="38"/>
      <c r="W204" s="38"/>
      <c r="X204" s="38"/>
    </row>
    <row r="205" spans="1:24">
      <c r="A205" s="18">
        <v>41173</v>
      </c>
      <c r="B205" s="17">
        <v>65.489998</v>
      </c>
      <c r="C205" s="17">
        <v>65.800003000000004</v>
      </c>
      <c r="D205" s="17">
        <v>65.260002</v>
      </c>
      <c r="E205" s="17">
        <v>65.440002000000007</v>
      </c>
      <c r="F205" s="17">
        <v>4156300</v>
      </c>
      <c r="G205" s="17">
        <v>57.947403999999999</v>
      </c>
      <c r="H205" s="38">
        <f t="shared" si="11"/>
        <v>6.1144810137080357E-4</v>
      </c>
      <c r="I205" s="30">
        <f t="shared" si="9"/>
        <v>6.1144810137080357E-4</v>
      </c>
      <c r="S205" s="38">
        <v>1829.079956</v>
      </c>
      <c r="T205" s="30">
        <f t="shared" si="10"/>
        <v>-1.2377447169312198E-2</v>
      </c>
      <c r="U205" s="38"/>
      <c r="V205" s="38"/>
      <c r="W205" s="38"/>
      <c r="X205" s="38"/>
    </row>
    <row r="206" spans="1:24">
      <c r="A206" s="18">
        <v>41176</v>
      </c>
      <c r="B206" s="17">
        <v>65.309997999999993</v>
      </c>
      <c r="C206" s="17">
        <v>65.419998000000007</v>
      </c>
      <c r="D206" s="17">
        <v>65</v>
      </c>
      <c r="E206" s="17">
        <v>65.150002000000001</v>
      </c>
      <c r="F206" s="17">
        <v>2544200</v>
      </c>
      <c r="G206" s="17">
        <v>57.690607</v>
      </c>
      <c r="H206" s="38">
        <f t="shared" si="11"/>
        <v>-4.4414015756869566E-3</v>
      </c>
      <c r="I206" s="30">
        <f t="shared" si="9"/>
        <v>-4.4414015756869566E-3</v>
      </c>
      <c r="S206" s="38">
        <v>1851.8599850000001</v>
      </c>
      <c r="T206" s="30">
        <f t="shared" si="10"/>
        <v>-1.8896835434723531E-4</v>
      </c>
      <c r="U206" s="38"/>
      <c r="V206" s="38"/>
      <c r="W206" s="38"/>
      <c r="X206" s="38"/>
    </row>
    <row r="207" spans="1:24">
      <c r="A207" s="18">
        <v>41177</v>
      </c>
      <c r="B207" s="17">
        <v>65.550003000000004</v>
      </c>
      <c r="C207" s="17">
        <v>65.599997999999999</v>
      </c>
      <c r="D207" s="17">
        <v>64.360000999999997</v>
      </c>
      <c r="E207" s="17">
        <v>64.379997000000003</v>
      </c>
      <c r="F207" s="17">
        <v>3114800</v>
      </c>
      <c r="G207" s="17">
        <v>57.008764999999997</v>
      </c>
      <c r="H207" s="38">
        <f t="shared" si="11"/>
        <v>-1.1889342024964982E-2</v>
      </c>
      <c r="I207" s="30">
        <f t="shared" si="9"/>
        <v>-1.1889342024964982E-2</v>
      </c>
      <c r="S207" s="38">
        <v>1852.209961</v>
      </c>
      <c r="T207" s="30">
        <f t="shared" si="10"/>
        <v>-6.638403938297871E-4</v>
      </c>
      <c r="U207" s="38"/>
      <c r="V207" s="38"/>
      <c r="W207" s="38"/>
      <c r="X207" s="38"/>
    </row>
    <row r="208" spans="1:24">
      <c r="A208" s="18">
        <v>41178</v>
      </c>
      <c r="B208" s="17">
        <v>64.360000999999997</v>
      </c>
      <c r="C208" s="17">
        <v>64.440002000000007</v>
      </c>
      <c r="D208" s="17">
        <v>63.759998000000003</v>
      </c>
      <c r="E208" s="17">
        <v>63.830002</v>
      </c>
      <c r="F208" s="17">
        <v>3477400</v>
      </c>
      <c r="G208" s="17">
        <v>56.521740999999999</v>
      </c>
      <c r="H208" s="38">
        <f t="shared" si="11"/>
        <v>-8.5796673452824008E-3</v>
      </c>
      <c r="I208" s="30">
        <f t="shared" si="9"/>
        <v>-8.5796673452824008E-3</v>
      </c>
      <c r="S208" s="38">
        <v>1853.4399410000001</v>
      </c>
      <c r="T208" s="30">
        <f t="shared" si="10"/>
        <v>-1.4255058233664721E-2</v>
      </c>
      <c r="U208" s="38"/>
      <c r="V208" s="38"/>
      <c r="W208" s="38"/>
      <c r="X208" s="38"/>
    </row>
    <row r="209" spans="1:24">
      <c r="A209" s="18">
        <v>41179</v>
      </c>
      <c r="B209" s="17">
        <v>63.700001</v>
      </c>
      <c r="C209" s="17">
        <v>63.810001</v>
      </c>
      <c r="D209" s="17">
        <v>62.450001</v>
      </c>
      <c r="E209" s="17">
        <v>63.59</v>
      </c>
      <c r="F209" s="17">
        <v>6441100</v>
      </c>
      <c r="G209" s="17">
        <v>56.309218999999999</v>
      </c>
      <c r="H209" s="38">
        <f t="shared" si="11"/>
        <v>-3.767091077209214E-3</v>
      </c>
      <c r="I209" s="30">
        <f t="shared" si="9"/>
        <v>-3.767091077209214E-3</v>
      </c>
      <c r="S209" s="38">
        <v>1880.0500489999999</v>
      </c>
      <c r="T209" s="30">
        <f t="shared" si="10"/>
        <v>-1.8654158095200504E-2</v>
      </c>
      <c r="U209" s="38"/>
      <c r="V209" s="38"/>
      <c r="W209" s="38"/>
      <c r="X209" s="38"/>
    </row>
    <row r="210" spans="1:24">
      <c r="A210" s="18">
        <v>41180</v>
      </c>
      <c r="B210" s="17">
        <v>63.529998999999997</v>
      </c>
      <c r="C210" s="17">
        <v>63.880001</v>
      </c>
      <c r="D210" s="17">
        <v>62.98</v>
      </c>
      <c r="E210" s="17">
        <v>63.470001000000003</v>
      </c>
      <c r="F210" s="17">
        <v>4026900</v>
      </c>
      <c r="G210" s="17">
        <v>56.202959</v>
      </c>
      <c r="H210" s="38">
        <f t="shared" si="11"/>
        <v>-1.8888627610228401E-3</v>
      </c>
      <c r="I210" s="30">
        <f t="shared" si="9"/>
        <v>-1.8888627610228401E-3</v>
      </c>
      <c r="S210" s="38">
        <v>1915.4499510000001</v>
      </c>
      <c r="T210" s="30">
        <f t="shared" si="10"/>
        <v>1.5255683580189725E-3</v>
      </c>
      <c r="U210" s="38"/>
      <c r="V210" s="38"/>
      <c r="W210" s="38"/>
      <c r="X210" s="38"/>
    </row>
    <row r="211" spans="1:24">
      <c r="A211" s="18">
        <v>41183</v>
      </c>
      <c r="B211" s="17">
        <v>63.18</v>
      </c>
      <c r="C211" s="17">
        <v>63.849997999999999</v>
      </c>
      <c r="D211" s="17">
        <v>62.830002</v>
      </c>
      <c r="E211" s="17">
        <v>62.990001999999997</v>
      </c>
      <c r="F211" s="17">
        <v>4207900</v>
      </c>
      <c r="G211" s="17">
        <v>55.777918</v>
      </c>
      <c r="H211" s="38">
        <f t="shared" si="11"/>
        <v>-7.5913504625958689E-3</v>
      </c>
      <c r="I211" s="30">
        <f t="shared" si="9"/>
        <v>-7.5913504625958689E-3</v>
      </c>
      <c r="S211" s="38">
        <v>1912.530029</v>
      </c>
      <c r="T211" s="30">
        <f t="shared" si="10"/>
        <v>4.9796200223488655E-3</v>
      </c>
      <c r="U211" s="38"/>
      <c r="V211" s="38"/>
      <c r="W211" s="38"/>
      <c r="X211" s="38"/>
    </row>
    <row r="212" spans="1:24">
      <c r="A212" s="18">
        <v>41184</v>
      </c>
      <c r="B212" s="17">
        <v>63.16</v>
      </c>
      <c r="C212" s="17">
        <v>63.5</v>
      </c>
      <c r="D212" s="17">
        <v>62.77</v>
      </c>
      <c r="E212" s="17">
        <v>62.98</v>
      </c>
      <c r="F212" s="17">
        <v>3012200</v>
      </c>
      <c r="G212" s="17">
        <v>55.769061000000001</v>
      </c>
      <c r="H212" s="38">
        <f t="shared" si="11"/>
        <v>-1.5880304599930585E-4</v>
      </c>
      <c r="I212" s="30">
        <f t="shared" si="9"/>
        <v>-1.5880304599930585E-4</v>
      </c>
      <c r="S212" s="38">
        <v>1903.030029</v>
      </c>
      <c r="T212" s="30">
        <f t="shared" si="10"/>
        <v>-1.8920968934657827E-2</v>
      </c>
      <c r="U212" s="38"/>
      <c r="V212" s="38"/>
      <c r="W212" s="38"/>
      <c r="X212" s="38"/>
    </row>
    <row r="213" spans="1:24">
      <c r="A213" s="18">
        <v>41185</v>
      </c>
      <c r="B213" s="17">
        <v>63.209999000000003</v>
      </c>
      <c r="C213" s="17">
        <v>63.490001999999997</v>
      </c>
      <c r="D213" s="17">
        <v>62.990001999999997</v>
      </c>
      <c r="E213" s="17">
        <v>63.09</v>
      </c>
      <c r="F213" s="17">
        <v>4071500</v>
      </c>
      <c r="G213" s="17">
        <v>55.866467</v>
      </c>
      <c r="H213" s="38">
        <f t="shared" si="11"/>
        <v>1.7450721372325457E-3</v>
      </c>
      <c r="I213" s="30">
        <f t="shared" si="9"/>
        <v>1.7450721372325457E-3</v>
      </c>
      <c r="S213" s="38">
        <v>1939.380005</v>
      </c>
      <c r="T213" s="30">
        <f t="shared" si="10"/>
        <v>-4.433346643196018E-4</v>
      </c>
      <c r="U213" s="38"/>
      <c r="V213" s="38"/>
      <c r="W213" s="38"/>
      <c r="X213" s="38"/>
    </row>
    <row r="214" spans="1:24">
      <c r="A214" s="18">
        <v>41186</v>
      </c>
      <c r="B214" s="17">
        <v>63.799999</v>
      </c>
      <c r="C214" s="17">
        <v>64.040001000000004</v>
      </c>
      <c r="D214" s="17">
        <v>63.330002</v>
      </c>
      <c r="E214" s="17">
        <v>63.650002000000001</v>
      </c>
      <c r="F214" s="17">
        <v>4024700</v>
      </c>
      <c r="G214" s="17">
        <v>56.362349999999999</v>
      </c>
      <c r="H214" s="38">
        <f t="shared" si="11"/>
        <v>8.8370570118764466E-3</v>
      </c>
      <c r="I214" s="30">
        <f t="shared" si="9"/>
        <v>8.8370570118764466E-3</v>
      </c>
      <c r="S214" s="38">
        <v>1940.23999</v>
      </c>
      <c r="T214" s="30">
        <f t="shared" si="10"/>
        <v>2.4458651059441346E-2</v>
      </c>
      <c r="U214" s="38"/>
      <c r="V214" s="38"/>
      <c r="W214" s="38"/>
      <c r="X214" s="38"/>
    </row>
    <row r="215" spans="1:24">
      <c r="A215" s="18">
        <v>41187</v>
      </c>
      <c r="B215" s="17">
        <v>64</v>
      </c>
      <c r="C215" s="17">
        <v>64.410004000000001</v>
      </c>
      <c r="D215" s="17">
        <v>63.950001</v>
      </c>
      <c r="E215" s="17">
        <v>64.180000000000007</v>
      </c>
      <c r="F215" s="17">
        <v>3802100</v>
      </c>
      <c r="G215" s="17">
        <v>56.831667000000003</v>
      </c>
      <c r="H215" s="38">
        <f t="shared" si="11"/>
        <v>8.2923055778562488E-3</v>
      </c>
      <c r="I215" s="30">
        <f t="shared" si="9"/>
        <v>8.2923055778562488E-3</v>
      </c>
      <c r="S215" s="38">
        <v>1893.3599850000001</v>
      </c>
      <c r="T215" s="30">
        <f t="shared" si="10"/>
        <v>5.5133506231893649E-3</v>
      </c>
      <c r="U215" s="38"/>
      <c r="V215" s="38"/>
      <c r="W215" s="38"/>
      <c r="X215" s="38"/>
    </row>
    <row r="216" spans="1:24">
      <c r="A216" s="18">
        <v>41190</v>
      </c>
      <c r="B216" s="17">
        <v>64.059997999999993</v>
      </c>
      <c r="C216" s="17">
        <v>64.199996999999996</v>
      </c>
      <c r="D216" s="17">
        <v>63.720001000000003</v>
      </c>
      <c r="E216" s="17">
        <v>63.990001999999997</v>
      </c>
      <c r="F216" s="17">
        <v>2360100</v>
      </c>
      <c r="G216" s="17">
        <v>56.663421999999997</v>
      </c>
      <c r="H216" s="38">
        <f t="shared" si="11"/>
        <v>-2.9648000582651393E-3</v>
      </c>
      <c r="I216" s="30">
        <f t="shared" si="9"/>
        <v>-2.9648000582651393E-3</v>
      </c>
      <c r="S216" s="38">
        <v>1882.9499510000001</v>
      </c>
      <c r="T216" s="30">
        <f t="shared" si="10"/>
        <v>-1.0922922453367977E-2</v>
      </c>
      <c r="U216" s="38"/>
      <c r="V216" s="38"/>
      <c r="W216" s="38"/>
      <c r="X216" s="38"/>
    </row>
    <row r="217" spans="1:24">
      <c r="A217" s="18">
        <v>41191</v>
      </c>
      <c r="B217" s="17">
        <v>63.91</v>
      </c>
      <c r="C217" s="17">
        <v>64.059997999999993</v>
      </c>
      <c r="D217" s="17">
        <v>62.889999000000003</v>
      </c>
      <c r="E217" s="17">
        <v>62.889999000000003</v>
      </c>
      <c r="F217" s="17">
        <v>2170600</v>
      </c>
      <c r="G217" s="17">
        <v>55.689365000000002</v>
      </c>
      <c r="H217" s="38">
        <f t="shared" si="11"/>
        <v>-1.7339692788881349E-2</v>
      </c>
      <c r="I217" s="30">
        <f t="shared" si="9"/>
        <v>-1.7339692788881349E-2</v>
      </c>
      <c r="S217" s="38">
        <v>1903.630005</v>
      </c>
      <c r="T217" s="30">
        <f t="shared" si="10"/>
        <v>1.4045237921062189E-2</v>
      </c>
      <c r="U217" s="38"/>
      <c r="V217" s="38"/>
      <c r="W217" s="38"/>
      <c r="X217" s="38"/>
    </row>
    <row r="218" spans="1:24">
      <c r="A218" s="18">
        <v>41192</v>
      </c>
      <c r="B218" s="17">
        <v>63</v>
      </c>
      <c r="C218" s="17">
        <v>63.369999</v>
      </c>
      <c r="D218" s="17">
        <v>62.610000999999997</v>
      </c>
      <c r="E218" s="17">
        <v>62.66</v>
      </c>
      <c r="F218" s="17">
        <v>3435300</v>
      </c>
      <c r="G218" s="17">
        <v>55.485700000000001</v>
      </c>
      <c r="H218" s="38">
        <f t="shared" si="11"/>
        <v>-3.6638652350982526E-3</v>
      </c>
      <c r="I218" s="30">
        <f t="shared" si="9"/>
        <v>-3.6638652350982526E-3</v>
      </c>
      <c r="S218" s="38">
        <v>1877.079956</v>
      </c>
      <c r="T218" s="30">
        <f t="shared" si="10"/>
        <v>-1.5761544984816713E-2</v>
      </c>
      <c r="U218" s="38"/>
      <c r="V218" s="38"/>
      <c r="W218" s="38"/>
      <c r="X218" s="38"/>
    </row>
    <row r="219" spans="1:24">
      <c r="A219" s="18">
        <v>41193</v>
      </c>
      <c r="B219" s="17">
        <v>63.099997999999999</v>
      </c>
      <c r="C219" s="17">
        <v>63.119999</v>
      </c>
      <c r="D219" s="17">
        <v>61.220001000000003</v>
      </c>
      <c r="E219" s="17">
        <v>61.25</v>
      </c>
      <c r="F219" s="17">
        <v>5255800</v>
      </c>
      <c r="G219" s="17">
        <v>54.237138999999999</v>
      </c>
      <c r="H219" s="38">
        <f t="shared" si="11"/>
        <v>-2.275943470447607E-2</v>
      </c>
      <c r="I219" s="30">
        <f t="shared" si="9"/>
        <v>-2.275943470447607E-2</v>
      </c>
      <c r="S219" s="38">
        <v>1906.900024</v>
      </c>
      <c r="T219" s="30">
        <f t="shared" si="10"/>
        <v>2.0080726790476438E-2</v>
      </c>
      <c r="U219" s="38"/>
      <c r="V219" s="38"/>
      <c r="W219" s="38"/>
      <c r="X219" s="38"/>
    </row>
    <row r="220" spans="1:24">
      <c r="A220" s="18">
        <v>41194</v>
      </c>
      <c r="B220" s="17">
        <v>61.32</v>
      </c>
      <c r="C220" s="17">
        <v>62.080002</v>
      </c>
      <c r="D220" s="17">
        <v>61.27</v>
      </c>
      <c r="E220" s="17">
        <v>61.52</v>
      </c>
      <c r="F220" s="17">
        <v>4323800</v>
      </c>
      <c r="G220" s="17">
        <v>54.476224999999999</v>
      </c>
      <c r="H220" s="38">
        <f t="shared" si="11"/>
        <v>4.3984727665599991E-3</v>
      </c>
      <c r="I220" s="30">
        <f t="shared" si="9"/>
        <v>4.3984727665599991E-3</v>
      </c>
      <c r="S220" s="38">
        <v>1868.98999</v>
      </c>
      <c r="T220" s="30">
        <f t="shared" si="10"/>
        <v>5.1819885399586188E-3</v>
      </c>
      <c r="U220" s="38"/>
      <c r="V220" s="38"/>
      <c r="W220" s="38"/>
      <c r="X220" s="38"/>
    </row>
    <row r="221" spans="1:24">
      <c r="A221" s="18">
        <v>41197</v>
      </c>
      <c r="B221" s="17">
        <v>61.610000999999997</v>
      </c>
      <c r="C221" s="17">
        <v>62.009998000000003</v>
      </c>
      <c r="D221" s="17">
        <v>61.32</v>
      </c>
      <c r="E221" s="17">
        <v>61.810001</v>
      </c>
      <c r="F221" s="17">
        <v>3218100</v>
      </c>
      <c r="G221" s="17">
        <v>54.733021999999998</v>
      </c>
      <c r="H221" s="38">
        <f t="shared" si="11"/>
        <v>4.7028521915221198E-3</v>
      </c>
      <c r="I221" s="30">
        <f t="shared" si="9"/>
        <v>4.7028521915221198E-3</v>
      </c>
      <c r="S221" s="38">
        <v>1859.329956</v>
      </c>
      <c r="T221" s="30">
        <f t="shared" si="10"/>
        <v>-1.1762766026242346E-2</v>
      </c>
      <c r="U221" s="38"/>
      <c r="V221" s="38"/>
      <c r="W221" s="38"/>
      <c r="X221" s="38"/>
    </row>
    <row r="222" spans="1:24">
      <c r="A222" s="18">
        <v>41198</v>
      </c>
      <c r="B222" s="17">
        <v>62.25</v>
      </c>
      <c r="C222" s="17">
        <v>62.990001999999997</v>
      </c>
      <c r="D222" s="17">
        <v>62.110000999999997</v>
      </c>
      <c r="E222" s="17">
        <v>62.900002000000001</v>
      </c>
      <c r="F222" s="17">
        <v>3846400</v>
      </c>
      <c r="G222" s="17">
        <v>55.698222000000001</v>
      </c>
      <c r="H222" s="38">
        <f t="shared" si="11"/>
        <v>1.7481005269466051E-2</v>
      </c>
      <c r="I222" s="30">
        <f t="shared" si="9"/>
        <v>1.7481005269466051E-2</v>
      </c>
      <c r="S222" s="38">
        <v>1881.329956</v>
      </c>
      <c r="T222" s="30">
        <f t="shared" si="10"/>
        <v>5.316801874443635E-4</v>
      </c>
      <c r="U222" s="38"/>
      <c r="V222" s="38"/>
      <c r="W222" s="38"/>
      <c r="X222" s="38"/>
    </row>
    <row r="223" spans="1:24">
      <c r="A223" s="18">
        <v>41199</v>
      </c>
      <c r="B223" s="17">
        <v>62.990001999999997</v>
      </c>
      <c r="C223" s="17">
        <v>63.419998</v>
      </c>
      <c r="D223" s="17">
        <v>62.48</v>
      </c>
      <c r="E223" s="17">
        <v>63.040000999999997</v>
      </c>
      <c r="F223" s="17">
        <v>3370600</v>
      </c>
      <c r="G223" s="17">
        <v>55.822192000000001</v>
      </c>
      <c r="H223" s="38">
        <f t="shared" si="11"/>
        <v>2.2232709979828611E-3</v>
      </c>
      <c r="I223" s="30">
        <f t="shared" si="9"/>
        <v>2.2232709979828611E-3</v>
      </c>
      <c r="S223" s="38">
        <v>1880.329956</v>
      </c>
      <c r="T223" s="30">
        <f t="shared" si="10"/>
        <v>-2.183577282074398E-2</v>
      </c>
      <c r="U223" s="38"/>
      <c r="V223" s="38"/>
      <c r="W223" s="38"/>
      <c r="X223" s="38"/>
    </row>
    <row r="224" spans="1:24">
      <c r="A224" s="18">
        <v>41200</v>
      </c>
      <c r="B224" s="17">
        <v>63.119999</v>
      </c>
      <c r="C224" s="17">
        <v>63.490001999999997</v>
      </c>
      <c r="D224" s="17">
        <v>62.52</v>
      </c>
      <c r="E224" s="17">
        <v>62.939999</v>
      </c>
      <c r="F224" s="17">
        <v>2614500</v>
      </c>
      <c r="G224" s="17">
        <v>55.733640000000001</v>
      </c>
      <c r="H224" s="38">
        <f t="shared" si="11"/>
        <v>-1.587582056651154E-3</v>
      </c>
      <c r="I224" s="30">
        <f t="shared" si="9"/>
        <v>-1.587582056651154E-3</v>
      </c>
      <c r="S224" s="38">
        <v>1921.839966</v>
      </c>
      <c r="T224" s="30">
        <f t="shared" si="10"/>
        <v>1.6558061184935031E-2</v>
      </c>
      <c r="U224" s="38"/>
      <c r="V224" s="38"/>
      <c r="W224" s="38"/>
      <c r="X224" s="38"/>
    </row>
    <row r="225" spans="1:24">
      <c r="A225" s="18">
        <v>41201</v>
      </c>
      <c r="B225" s="17">
        <v>62.869999</v>
      </c>
      <c r="C225" s="17">
        <v>63.02</v>
      </c>
      <c r="D225" s="17">
        <v>61.830002</v>
      </c>
      <c r="E225" s="17">
        <v>62.23</v>
      </c>
      <c r="F225" s="17">
        <v>3780300</v>
      </c>
      <c r="G225" s="17">
        <v>55.104933000000003</v>
      </c>
      <c r="H225" s="38">
        <f t="shared" si="11"/>
        <v>-1.1344674077561486E-2</v>
      </c>
      <c r="I225" s="30">
        <f t="shared" si="9"/>
        <v>-1.1344674077561486E-2</v>
      </c>
      <c r="S225" s="38">
        <v>1890.280029</v>
      </c>
      <c r="T225" s="30">
        <f t="shared" si="10"/>
        <v>-2.5282375384065234E-2</v>
      </c>
      <c r="U225" s="38"/>
      <c r="V225" s="38"/>
      <c r="W225" s="38"/>
      <c r="X225" s="38"/>
    </row>
    <row r="226" spans="1:24">
      <c r="A226" s="18">
        <v>41204</v>
      </c>
      <c r="B226" s="17">
        <v>61.959999000000003</v>
      </c>
      <c r="C226" s="17">
        <v>62.34</v>
      </c>
      <c r="D226" s="17">
        <v>61.790000999999997</v>
      </c>
      <c r="E226" s="17">
        <v>62.209999000000003</v>
      </c>
      <c r="F226" s="17">
        <v>3110600</v>
      </c>
      <c r="G226" s="17">
        <v>55.087221999999997</v>
      </c>
      <c r="H226" s="38">
        <f t="shared" si="11"/>
        <v>-3.2145664366978481E-4</v>
      </c>
      <c r="I226" s="30">
        <f t="shared" si="9"/>
        <v>-3.2145664366978481E-4</v>
      </c>
      <c r="S226" s="38">
        <v>1938.6800539999999</v>
      </c>
      <c r="T226" s="30">
        <f t="shared" si="10"/>
        <v>7.7725142384488712E-3</v>
      </c>
      <c r="U226" s="38"/>
      <c r="V226" s="38"/>
      <c r="W226" s="38"/>
      <c r="X226" s="38"/>
    </row>
    <row r="227" spans="1:24">
      <c r="A227" s="18">
        <v>41205</v>
      </c>
      <c r="B227" s="17">
        <v>61.869999</v>
      </c>
      <c r="C227" s="17">
        <v>62.93</v>
      </c>
      <c r="D227" s="17">
        <v>61.700001</v>
      </c>
      <c r="E227" s="17">
        <v>62.639999000000003</v>
      </c>
      <c r="F227" s="17">
        <v>5359100</v>
      </c>
      <c r="G227" s="17">
        <v>55.467989000000003</v>
      </c>
      <c r="H227" s="38">
        <f t="shared" si="11"/>
        <v>6.8882959405909966E-3</v>
      </c>
      <c r="I227" s="30">
        <f t="shared" si="9"/>
        <v>6.8882959405909966E-3</v>
      </c>
      <c r="S227" s="38">
        <v>1923.670044</v>
      </c>
      <c r="T227" s="30">
        <f t="shared" si="10"/>
        <v>8.529084787104222E-4</v>
      </c>
      <c r="U227" s="38"/>
      <c r="V227" s="38"/>
      <c r="W227" s="38"/>
      <c r="X227" s="38"/>
    </row>
    <row r="228" spans="1:24">
      <c r="A228" s="18">
        <v>41206</v>
      </c>
      <c r="B228" s="17">
        <v>62.91</v>
      </c>
      <c r="C228" s="17">
        <v>62.959999000000003</v>
      </c>
      <c r="D228" s="17">
        <v>62.52</v>
      </c>
      <c r="E228" s="17">
        <v>62.830002</v>
      </c>
      <c r="F228" s="17">
        <v>3297300</v>
      </c>
      <c r="G228" s="17">
        <v>55.636237000000001</v>
      </c>
      <c r="H228" s="38">
        <f t="shared" si="11"/>
        <v>3.0286539885166991E-3</v>
      </c>
      <c r="I228" s="30">
        <f t="shared" si="9"/>
        <v>3.0286539885166991E-3</v>
      </c>
      <c r="S228" s="38">
        <v>1922.030029</v>
      </c>
      <c r="T228" s="30">
        <f t="shared" si="10"/>
        <v>-1.0897537692782108E-2</v>
      </c>
      <c r="U228" s="38"/>
      <c r="V228" s="38"/>
      <c r="W228" s="38"/>
      <c r="X228" s="38"/>
    </row>
    <row r="229" spans="1:24">
      <c r="A229" s="18">
        <v>41207</v>
      </c>
      <c r="B229" s="17">
        <v>63.09</v>
      </c>
      <c r="C229" s="17">
        <v>63.27</v>
      </c>
      <c r="D229" s="17">
        <v>62.639999000000003</v>
      </c>
      <c r="E229" s="17">
        <v>63.119999</v>
      </c>
      <c r="F229" s="17">
        <v>3454600</v>
      </c>
      <c r="G229" s="17">
        <v>55.893031000000001</v>
      </c>
      <c r="H229" s="38">
        <f t="shared" si="11"/>
        <v>4.6049697697686763E-3</v>
      </c>
      <c r="I229" s="30">
        <f t="shared" si="9"/>
        <v>4.6049697697686763E-3</v>
      </c>
      <c r="S229" s="38">
        <v>1943.089966</v>
      </c>
      <c r="T229" s="30">
        <f t="shared" si="10"/>
        <v>-2.3985816544630535E-2</v>
      </c>
      <c r="U229" s="38"/>
      <c r="V229" s="38"/>
      <c r="W229" s="38"/>
      <c r="X229" s="38"/>
    </row>
    <row r="230" spans="1:24">
      <c r="A230" s="18">
        <v>41208</v>
      </c>
      <c r="B230" s="17">
        <v>63.43</v>
      </c>
      <c r="C230" s="17">
        <v>64.230002999999996</v>
      </c>
      <c r="D230" s="17">
        <v>63.32</v>
      </c>
      <c r="E230" s="17">
        <v>63.919998</v>
      </c>
      <c r="F230" s="17">
        <v>5307700</v>
      </c>
      <c r="G230" s="17">
        <v>56.601433999999998</v>
      </c>
      <c r="H230" s="38">
        <f t="shared" si="11"/>
        <v>1.2594617239897068E-2</v>
      </c>
      <c r="I230" s="30">
        <f t="shared" si="9"/>
        <v>1.2594617239897068E-2</v>
      </c>
      <c r="S230" s="38">
        <v>1990.26001</v>
      </c>
      <c r="T230" s="30">
        <f t="shared" si="10"/>
        <v>-1.3202162915856163E-2</v>
      </c>
      <c r="U230" s="38"/>
      <c r="V230" s="38"/>
      <c r="W230" s="38"/>
      <c r="X230" s="38"/>
    </row>
    <row r="231" spans="1:24">
      <c r="A231" s="18">
        <v>41213</v>
      </c>
      <c r="B231" s="17">
        <v>64.190002000000007</v>
      </c>
      <c r="C231" s="17">
        <v>64.190002000000007</v>
      </c>
      <c r="D231" s="17">
        <v>63.279998999999997</v>
      </c>
      <c r="E231" s="17">
        <v>63.75</v>
      </c>
      <c r="F231" s="17">
        <v>5837500</v>
      </c>
      <c r="G231" s="17">
        <v>56.450899</v>
      </c>
      <c r="H231" s="38">
        <f t="shared" si="11"/>
        <v>-2.6631045105057851E-3</v>
      </c>
      <c r="I231" s="30">
        <f t="shared" si="9"/>
        <v>-2.6631045105057851E-3</v>
      </c>
      <c r="S231" s="38">
        <v>2016.709961</v>
      </c>
      <c r="T231" s="30">
        <f t="shared" si="10"/>
        <v>2.0102042596295308E-3</v>
      </c>
      <c r="U231" s="38"/>
      <c r="V231" s="38"/>
      <c r="W231" s="38"/>
      <c r="X231" s="38"/>
    </row>
    <row r="232" spans="1:24">
      <c r="A232" s="18">
        <v>41214</v>
      </c>
      <c r="B232" s="17">
        <v>62.970001000000003</v>
      </c>
      <c r="C232" s="17">
        <v>63.73</v>
      </c>
      <c r="D232" s="17">
        <v>62.689999</v>
      </c>
      <c r="E232" s="17">
        <v>62.939999</v>
      </c>
      <c r="F232" s="17">
        <v>6155000</v>
      </c>
      <c r="G232" s="17">
        <v>55.733640000000001</v>
      </c>
      <c r="H232" s="38">
        <f t="shared" si="11"/>
        <v>-1.2787301707036335E-2</v>
      </c>
      <c r="I232" s="30">
        <f t="shared" si="9"/>
        <v>-1.2787301707036335E-2</v>
      </c>
      <c r="S232" s="38">
        <v>2012.660034</v>
      </c>
      <c r="T232" s="30">
        <f t="shared" si="10"/>
        <v>-1.5422041688326272E-2</v>
      </c>
      <c r="U232" s="38"/>
      <c r="V232" s="38"/>
      <c r="W232" s="38"/>
      <c r="X232" s="38"/>
    </row>
    <row r="233" spans="1:24">
      <c r="A233" s="18">
        <v>41215</v>
      </c>
      <c r="B233" s="17">
        <v>63.330002</v>
      </c>
      <c r="C233" s="17">
        <v>63.43</v>
      </c>
      <c r="D233" s="17">
        <v>62.619999</v>
      </c>
      <c r="E233" s="17">
        <v>62.709999000000003</v>
      </c>
      <c r="F233" s="17">
        <v>3711500</v>
      </c>
      <c r="G233" s="17">
        <v>55.529974000000003</v>
      </c>
      <c r="H233" s="38">
        <f t="shared" si="11"/>
        <v>-3.660967321670787E-3</v>
      </c>
      <c r="I233" s="30">
        <f t="shared" si="9"/>
        <v>-3.660967321670787E-3</v>
      </c>
      <c r="S233" s="38">
        <v>2043.9399410000001</v>
      </c>
      <c r="T233" s="30">
        <f t="shared" si="10"/>
        <v>-9.4564850357659186E-3</v>
      </c>
      <c r="U233" s="38"/>
      <c r="V233" s="38"/>
      <c r="W233" s="38"/>
      <c r="X233" s="38"/>
    </row>
    <row r="234" spans="1:24">
      <c r="A234" s="18">
        <v>41218</v>
      </c>
      <c r="B234" s="17">
        <v>63.169998</v>
      </c>
      <c r="C234" s="17">
        <v>63.610000999999997</v>
      </c>
      <c r="D234" s="17">
        <v>63.080002</v>
      </c>
      <c r="E234" s="17">
        <v>63.400002000000001</v>
      </c>
      <c r="F234" s="17">
        <v>3981200</v>
      </c>
      <c r="G234" s="17">
        <v>56.140974</v>
      </c>
      <c r="H234" s="38">
        <f t="shared" si="11"/>
        <v>1.0942973228642919E-2</v>
      </c>
      <c r="I234" s="30">
        <f t="shared" si="9"/>
        <v>1.0942973228642919E-2</v>
      </c>
      <c r="S234" s="38">
        <v>2063.360107</v>
      </c>
      <c r="T234" s="30">
        <f t="shared" si="10"/>
        <v>-7.2433987852541376E-3</v>
      </c>
      <c r="U234" s="38"/>
      <c r="V234" s="38"/>
      <c r="W234" s="38"/>
      <c r="X234" s="38"/>
    </row>
    <row r="235" spans="1:24">
      <c r="A235" s="18">
        <v>41219</v>
      </c>
      <c r="B235" s="17">
        <v>63.599997999999999</v>
      </c>
      <c r="C235" s="17">
        <v>63.900002000000001</v>
      </c>
      <c r="D235" s="17">
        <v>63.299999</v>
      </c>
      <c r="E235" s="17">
        <v>63.389999000000003</v>
      </c>
      <c r="F235" s="17">
        <v>4005100</v>
      </c>
      <c r="G235" s="17">
        <v>56.132117000000001</v>
      </c>
      <c r="H235" s="38">
        <f t="shared" si="11"/>
        <v>-1.5777600740274052E-4</v>
      </c>
      <c r="I235" s="30">
        <f t="shared" si="9"/>
        <v>-1.5777600740274052E-4</v>
      </c>
      <c r="S235" s="38">
        <v>2078.360107</v>
      </c>
      <c r="T235" s="30">
        <f t="shared" si="10"/>
        <v>1.0573663970038498E-2</v>
      </c>
      <c r="U235" s="38"/>
      <c r="V235" s="38"/>
      <c r="W235" s="38"/>
      <c r="X235" s="38"/>
    </row>
    <row r="236" spans="1:24">
      <c r="A236" s="18">
        <v>41220</v>
      </c>
      <c r="B236" s="17">
        <v>63.02</v>
      </c>
      <c r="C236" s="17">
        <v>63.220001000000003</v>
      </c>
      <c r="D236" s="17">
        <v>62.32</v>
      </c>
      <c r="E236" s="17">
        <v>62.790000999999997</v>
      </c>
      <c r="F236" s="17">
        <v>5058700</v>
      </c>
      <c r="G236" s="17">
        <v>55.600816000000002</v>
      </c>
      <c r="H236" s="38">
        <f t="shared" si="11"/>
        <v>-9.5102668514330958E-3</v>
      </c>
      <c r="I236" s="30">
        <f t="shared" si="9"/>
        <v>-9.5102668514330958E-3</v>
      </c>
      <c r="S236" s="38">
        <v>2056.5</v>
      </c>
      <c r="T236" s="30">
        <f t="shared" si="10"/>
        <v>-2.1809363425864849E-3</v>
      </c>
      <c r="U236" s="38"/>
      <c r="V236" s="38"/>
      <c r="W236" s="38"/>
      <c r="X236" s="38"/>
    </row>
    <row r="237" spans="1:24">
      <c r="A237" s="18">
        <v>41221</v>
      </c>
      <c r="B237" s="17">
        <v>62.91</v>
      </c>
      <c r="C237" s="17">
        <v>63.139999000000003</v>
      </c>
      <c r="D237" s="17">
        <v>61.82</v>
      </c>
      <c r="E237" s="17">
        <v>61.82</v>
      </c>
      <c r="F237" s="17">
        <v>4568400</v>
      </c>
      <c r="G237" s="17">
        <v>54.741875999999998</v>
      </c>
      <c r="H237" s="38">
        <f t="shared" si="11"/>
        <v>-1.5568903282797836E-2</v>
      </c>
      <c r="I237" s="30">
        <f t="shared" si="9"/>
        <v>-1.5568903282797836E-2</v>
      </c>
      <c r="S237" s="38">
        <v>2060.98999</v>
      </c>
      <c r="T237" s="30">
        <f t="shared" si="10"/>
        <v>-1.5999154873061849E-3</v>
      </c>
      <c r="U237" s="38"/>
      <c r="V237" s="38"/>
      <c r="W237" s="38"/>
      <c r="X237" s="38"/>
    </row>
    <row r="238" spans="1:24">
      <c r="A238" s="18">
        <v>41222</v>
      </c>
      <c r="B238" s="17">
        <v>61.689999</v>
      </c>
      <c r="C238" s="17">
        <v>62.43</v>
      </c>
      <c r="D238" s="17">
        <v>61.509998000000003</v>
      </c>
      <c r="E238" s="17">
        <v>62.02</v>
      </c>
      <c r="F238" s="17">
        <v>3963600</v>
      </c>
      <c r="G238" s="17">
        <v>54.918976999999998</v>
      </c>
      <c r="H238" s="38">
        <f t="shared" si="11"/>
        <v>3.2299795072924056E-3</v>
      </c>
      <c r="I238" s="30">
        <f t="shared" si="9"/>
        <v>3.2299795072924056E-3</v>
      </c>
      <c r="S238" s="38">
        <v>2064.290039</v>
      </c>
      <c r="T238" s="30">
        <f t="shared" si="10"/>
        <v>1.2341596351676601E-2</v>
      </c>
      <c r="U238" s="38"/>
      <c r="V238" s="38"/>
      <c r="W238" s="38"/>
      <c r="X238" s="38"/>
    </row>
    <row r="239" spans="1:24">
      <c r="A239" s="18">
        <v>41225</v>
      </c>
      <c r="B239" s="17">
        <v>62.049999</v>
      </c>
      <c r="C239" s="17">
        <v>62.299999</v>
      </c>
      <c r="D239" s="17">
        <v>61.610000999999997</v>
      </c>
      <c r="E239" s="17">
        <v>61.98</v>
      </c>
      <c r="F239" s="17">
        <v>2295500</v>
      </c>
      <c r="G239" s="17">
        <v>54.883555999999999</v>
      </c>
      <c r="H239" s="38">
        <f t="shared" si="11"/>
        <v>-6.451763954966978E-4</v>
      </c>
      <c r="I239" s="30">
        <f t="shared" si="9"/>
        <v>-6.451763954966978E-4</v>
      </c>
      <c r="S239" s="38">
        <v>2038.969971</v>
      </c>
      <c r="T239" s="30">
        <f t="shared" si="10"/>
        <v>8.7780959420341153E-3</v>
      </c>
      <c r="U239" s="38"/>
      <c r="V239" s="38"/>
      <c r="W239" s="38"/>
      <c r="X239" s="38"/>
    </row>
    <row r="240" spans="1:24">
      <c r="A240" s="18">
        <v>41226</v>
      </c>
      <c r="B240" s="17">
        <v>61.830002</v>
      </c>
      <c r="C240" s="17">
        <v>62.919998</v>
      </c>
      <c r="D240" s="17">
        <v>61.650002000000001</v>
      </c>
      <c r="E240" s="17">
        <v>62.09</v>
      </c>
      <c r="F240" s="17">
        <v>3617600</v>
      </c>
      <c r="G240" s="17">
        <v>54.980961999999998</v>
      </c>
      <c r="H240" s="38">
        <f t="shared" si="11"/>
        <v>1.7732026189270205E-3</v>
      </c>
      <c r="I240" s="30">
        <f t="shared" si="9"/>
        <v>1.7732026189270205E-3</v>
      </c>
      <c r="S240" s="38">
        <v>2021.150024</v>
      </c>
      <c r="T240" s="30">
        <f t="shared" si="10"/>
        <v>7.7483064365918945E-3</v>
      </c>
      <c r="U240" s="38"/>
      <c r="V240" s="38"/>
      <c r="W240" s="38"/>
      <c r="X240" s="38"/>
    </row>
    <row r="241" spans="1:24">
      <c r="A241" s="18">
        <v>41227</v>
      </c>
      <c r="B241" s="17">
        <v>62.110000999999997</v>
      </c>
      <c r="C241" s="17">
        <v>62.689999</v>
      </c>
      <c r="D241" s="17">
        <v>61.02</v>
      </c>
      <c r="E241" s="17">
        <v>61.380001</v>
      </c>
      <c r="F241" s="17">
        <v>5525600</v>
      </c>
      <c r="G241" s="17">
        <v>54.352255</v>
      </c>
      <c r="H241" s="38">
        <f t="shared" si="11"/>
        <v>-1.1500876808854872E-2</v>
      </c>
      <c r="I241" s="30">
        <f t="shared" si="9"/>
        <v>-1.1500876808854872E-2</v>
      </c>
      <c r="S241" s="38">
        <v>2005.5500489999999</v>
      </c>
      <c r="T241" s="30">
        <f t="shared" si="10"/>
        <v>-1.7957495093582236E-2</v>
      </c>
      <c r="U241" s="38"/>
      <c r="V241" s="38"/>
      <c r="W241" s="38"/>
      <c r="X241" s="38"/>
    </row>
    <row r="242" spans="1:24">
      <c r="A242" s="18">
        <v>41228</v>
      </c>
      <c r="B242" s="17">
        <v>62.23</v>
      </c>
      <c r="C242" s="17">
        <v>62.98</v>
      </c>
      <c r="D242" s="17">
        <v>61.139999000000003</v>
      </c>
      <c r="E242" s="17">
        <v>62.439999</v>
      </c>
      <c r="F242" s="17">
        <v>8896000</v>
      </c>
      <c r="G242" s="17">
        <v>55.290888000000002</v>
      </c>
      <c r="H242" s="38">
        <f t="shared" si="11"/>
        <v>1.7122017944447215E-2</v>
      </c>
      <c r="I242" s="30">
        <f t="shared" si="9"/>
        <v>1.7122017944447215E-2</v>
      </c>
      <c r="S242" s="38">
        <v>2041.8900149999999</v>
      </c>
      <c r="T242" s="30">
        <f t="shared" si="10"/>
        <v>-1.5154776290347281E-2</v>
      </c>
      <c r="U242" s="38"/>
      <c r="V242" s="38"/>
      <c r="W242" s="38"/>
      <c r="X242" s="38"/>
    </row>
    <row r="243" spans="1:24">
      <c r="A243" s="18">
        <v>41229</v>
      </c>
      <c r="B243" s="17">
        <v>62.369999</v>
      </c>
      <c r="C243" s="17">
        <v>62.66</v>
      </c>
      <c r="D243" s="17">
        <v>61.889999000000003</v>
      </c>
      <c r="E243" s="17">
        <v>62.5</v>
      </c>
      <c r="F243" s="17">
        <v>3858000</v>
      </c>
      <c r="G243" s="17">
        <v>55.344019000000003</v>
      </c>
      <c r="H243" s="38">
        <f t="shared" si="11"/>
        <v>9.6047451071655239E-4</v>
      </c>
      <c r="I243" s="30">
        <f t="shared" si="9"/>
        <v>9.6047451071655239E-4</v>
      </c>
      <c r="S243" s="38">
        <v>2073.070068</v>
      </c>
      <c r="T243" s="30">
        <f t="shared" si="10"/>
        <v>1.4410635565352437E-2</v>
      </c>
      <c r="U243" s="38"/>
      <c r="V243" s="38"/>
      <c r="W243" s="38"/>
      <c r="X243" s="38"/>
    </row>
    <row r="244" spans="1:24">
      <c r="A244" s="18">
        <v>41232</v>
      </c>
      <c r="B244" s="17">
        <v>62.880001</v>
      </c>
      <c r="C244" s="17">
        <v>63.240001999999997</v>
      </c>
      <c r="D244" s="17">
        <v>62.630001</v>
      </c>
      <c r="E244" s="17">
        <v>63.009998000000003</v>
      </c>
      <c r="F244" s="17">
        <v>5390100</v>
      </c>
      <c r="G244" s="17">
        <v>56.118868999999997</v>
      </c>
      <c r="H244" s="38">
        <f t="shared" si="11"/>
        <v>1.3903506286061851E-2</v>
      </c>
      <c r="I244" s="30">
        <f t="shared" si="9"/>
        <v>1.3903506286061851E-2</v>
      </c>
      <c r="S244" s="38">
        <v>2043.410034</v>
      </c>
      <c r="T244" s="30">
        <f t="shared" si="10"/>
        <v>1.0562580218900188E-2</v>
      </c>
      <c r="U244" s="38"/>
      <c r="V244" s="38"/>
      <c r="W244" s="38"/>
      <c r="X244" s="38"/>
    </row>
    <row r="245" spans="1:24">
      <c r="A245" s="18">
        <v>41233</v>
      </c>
      <c r="B245" s="17">
        <v>63</v>
      </c>
      <c r="C245" s="17">
        <v>63.119999</v>
      </c>
      <c r="D245" s="17">
        <v>62.529998999999997</v>
      </c>
      <c r="E245" s="17">
        <v>63</v>
      </c>
      <c r="F245" s="17">
        <v>4713100</v>
      </c>
      <c r="G245" s="17">
        <v>56.109965000000003</v>
      </c>
      <c r="H245" s="38">
        <f t="shared" si="11"/>
        <v>-1.5867580017228175E-4</v>
      </c>
      <c r="I245" s="30">
        <f t="shared" si="9"/>
        <v>-1.5867580017228175E-4</v>
      </c>
      <c r="S245" s="38">
        <v>2021.9399410000001</v>
      </c>
      <c r="T245" s="30">
        <f t="shared" si="10"/>
        <v>4.7442879213808178E-3</v>
      </c>
      <c r="U245" s="38"/>
      <c r="V245" s="38"/>
      <c r="W245" s="38"/>
      <c r="X245" s="38"/>
    </row>
    <row r="246" spans="1:24">
      <c r="A246" s="18">
        <v>41234</v>
      </c>
      <c r="B246" s="17">
        <v>63.040000999999997</v>
      </c>
      <c r="C246" s="17">
        <v>63.82</v>
      </c>
      <c r="D246" s="17">
        <v>62.889999000000003</v>
      </c>
      <c r="E246" s="17">
        <v>63.720001000000003</v>
      </c>
      <c r="F246" s="17">
        <v>4447800</v>
      </c>
      <c r="G246" s="17">
        <v>56.751221999999999</v>
      </c>
      <c r="H246" s="38">
        <f t="shared" si="11"/>
        <v>1.1363763181369183E-2</v>
      </c>
      <c r="I246" s="30">
        <f t="shared" si="9"/>
        <v>1.1363763181369183E-2</v>
      </c>
      <c r="S246" s="38">
        <v>2012.369995</v>
      </c>
      <c r="T246" s="30">
        <f t="shared" si="10"/>
        <v>-1.961386758563884E-2</v>
      </c>
      <c r="U246" s="38"/>
      <c r="V246" s="38"/>
      <c r="W246" s="38"/>
      <c r="X246" s="38"/>
    </row>
    <row r="247" spans="1:24">
      <c r="A247" s="18">
        <v>41236</v>
      </c>
      <c r="B247" s="17">
        <v>64.099997999999999</v>
      </c>
      <c r="C247" s="17">
        <v>64.5</v>
      </c>
      <c r="D247" s="17">
        <v>63.689999</v>
      </c>
      <c r="E247" s="17">
        <v>64.480002999999996</v>
      </c>
      <c r="F247" s="17">
        <v>1819100</v>
      </c>
      <c r="G247" s="17">
        <v>57.428106</v>
      </c>
      <c r="H247" s="38">
        <f t="shared" si="11"/>
        <v>1.1856645883927316E-2</v>
      </c>
      <c r="I247" s="30">
        <f t="shared" si="9"/>
        <v>1.1856645883927316E-2</v>
      </c>
      <c r="S247" s="38">
        <v>2052.2299800000001</v>
      </c>
      <c r="T247" s="30">
        <f t="shared" si="10"/>
        <v>2.2488564074157492E-3</v>
      </c>
      <c r="U247" s="38"/>
      <c r="V247" s="38"/>
      <c r="W247" s="38"/>
      <c r="X247" s="38"/>
    </row>
    <row r="248" spans="1:24">
      <c r="A248" s="18">
        <v>41239</v>
      </c>
      <c r="B248" s="17">
        <v>64.120002999999997</v>
      </c>
      <c r="C248" s="17">
        <v>64.120002999999997</v>
      </c>
      <c r="D248" s="17">
        <v>62.59</v>
      </c>
      <c r="E248" s="17">
        <v>62.779998999999997</v>
      </c>
      <c r="F248" s="17">
        <v>6499400</v>
      </c>
      <c r="G248" s="17">
        <v>55.914023999999998</v>
      </c>
      <c r="H248" s="38">
        <f t="shared" si="11"/>
        <v>-2.6718609791168912E-2</v>
      </c>
      <c r="I248" s="30">
        <f t="shared" si="9"/>
        <v>-2.6718609791168912E-2</v>
      </c>
      <c r="S248" s="38">
        <v>2047.619995</v>
      </c>
      <c r="T248" s="30">
        <f t="shared" si="10"/>
        <v>-7.769086475925991E-3</v>
      </c>
      <c r="U248" s="38"/>
      <c r="V248" s="38"/>
      <c r="W248" s="38"/>
      <c r="X248" s="38"/>
    </row>
    <row r="249" spans="1:24">
      <c r="A249" s="18">
        <v>41240</v>
      </c>
      <c r="B249" s="17">
        <v>62.869999</v>
      </c>
      <c r="C249" s="17">
        <v>63.380001</v>
      </c>
      <c r="D249" s="17">
        <v>62.52</v>
      </c>
      <c r="E249" s="17">
        <v>62.57</v>
      </c>
      <c r="F249" s="17">
        <v>5039900</v>
      </c>
      <c r="G249" s="17">
        <v>55.726992000000003</v>
      </c>
      <c r="H249" s="38">
        <f t="shared" si="11"/>
        <v>-3.3505996573244207E-3</v>
      </c>
      <c r="I249" s="30">
        <f t="shared" si="9"/>
        <v>-3.3505996573244207E-3</v>
      </c>
      <c r="S249" s="38">
        <v>2063.5900879999999</v>
      </c>
      <c r="T249" s="30">
        <f t="shared" si="10"/>
        <v>-6.5110523995720879E-3</v>
      </c>
      <c r="U249" s="38"/>
      <c r="V249" s="38"/>
      <c r="W249" s="38"/>
      <c r="X249" s="38"/>
    </row>
    <row r="250" spans="1:24">
      <c r="A250" s="18">
        <v>41241</v>
      </c>
      <c r="B250" s="17">
        <v>62.509998000000003</v>
      </c>
      <c r="C250" s="17">
        <v>62.98</v>
      </c>
      <c r="D250" s="17">
        <v>62.27</v>
      </c>
      <c r="E250" s="17">
        <v>62.810001</v>
      </c>
      <c r="F250" s="17">
        <v>4891800</v>
      </c>
      <c r="G250" s="17">
        <v>55.940745</v>
      </c>
      <c r="H250" s="38">
        <f t="shared" si="11"/>
        <v>3.8283799209143841E-3</v>
      </c>
      <c r="I250" s="30">
        <f t="shared" si="9"/>
        <v>3.8283799209143841E-3</v>
      </c>
      <c r="S250" s="38">
        <v>2077.070068</v>
      </c>
      <c r="T250" s="30">
        <f t="shared" si="10"/>
        <v>-7.0140439391970736E-3</v>
      </c>
      <c r="U250" s="38"/>
      <c r="V250" s="38"/>
      <c r="W250" s="38"/>
      <c r="X250" s="38"/>
    </row>
    <row r="251" spans="1:24">
      <c r="A251" s="18">
        <v>41242</v>
      </c>
      <c r="B251" s="17">
        <v>61.189999</v>
      </c>
      <c r="C251" s="17">
        <v>62.849997999999999</v>
      </c>
      <c r="D251" s="17">
        <v>61.189999</v>
      </c>
      <c r="E251" s="17">
        <v>62.790000999999997</v>
      </c>
      <c r="F251" s="17">
        <v>8909700</v>
      </c>
      <c r="G251" s="17">
        <v>55.922932000000003</v>
      </c>
      <c r="H251" s="38">
        <f t="shared" si="11"/>
        <v>-3.1847692885255676E-4</v>
      </c>
      <c r="I251" s="30">
        <f t="shared" si="9"/>
        <v>-3.1847692885255676E-4</v>
      </c>
      <c r="S251" s="38">
        <v>2091.6899410000001</v>
      </c>
      <c r="T251" s="30">
        <f t="shared" si="10"/>
        <v>2.0317856261110587E-2</v>
      </c>
      <c r="U251" s="38"/>
      <c r="V251" s="38"/>
      <c r="W251" s="38"/>
      <c r="X251" s="38"/>
    </row>
    <row r="252" spans="1:24">
      <c r="A252" s="18">
        <v>41243</v>
      </c>
      <c r="B252" s="17">
        <v>62.669998</v>
      </c>
      <c r="C252" s="17">
        <v>63.240001999999997</v>
      </c>
      <c r="D252" s="17">
        <v>62.07</v>
      </c>
      <c r="E252" s="17">
        <v>63.130001</v>
      </c>
      <c r="F252" s="17">
        <v>6041000</v>
      </c>
      <c r="G252" s="17">
        <v>56.225748000000003</v>
      </c>
      <c r="H252" s="38">
        <f t="shared" si="11"/>
        <v>5.4002728505924257E-3</v>
      </c>
      <c r="I252" s="30">
        <f t="shared" si="9"/>
        <v>5.4002728505924257E-3</v>
      </c>
      <c r="S252" s="38">
        <v>2049.6201169999999</v>
      </c>
      <c r="T252" s="30">
        <f t="shared" si="10"/>
        <v>-1.4477826648337327E-2</v>
      </c>
      <c r="U252" s="38"/>
      <c r="V252" s="38"/>
      <c r="W252" s="38"/>
      <c r="X252" s="38"/>
    </row>
    <row r="253" spans="1:24">
      <c r="A253" s="18">
        <v>41246</v>
      </c>
      <c r="B253" s="17">
        <v>63.099997999999999</v>
      </c>
      <c r="C253" s="17">
        <v>63.200001</v>
      </c>
      <c r="D253" s="17">
        <v>62.209999000000003</v>
      </c>
      <c r="E253" s="17">
        <v>62.299999</v>
      </c>
      <c r="F253" s="17">
        <v>3570400</v>
      </c>
      <c r="G253" s="17">
        <v>55.486519999999999</v>
      </c>
      <c r="H253" s="38">
        <f t="shared" si="11"/>
        <v>-1.323469307873364E-2</v>
      </c>
      <c r="I253" s="30">
        <f t="shared" si="9"/>
        <v>-1.323469307873364E-2</v>
      </c>
      <c r="S253" s="38">
        <v>2079.51001</v>
      </c>
      <c r="T253" s="30">
        <f t="shared" si="10"/>
        <v>-1.1056592615916112E-2</v>
      </c>
      <c r="U253" s="38"/>
      <c r="V253" s="38"/>
      <c r="W253" s="38"/>
      <c r="X253" s="38"/>
    </row>
    <row r="254" spans="1:24">
      <c r="A254" s="18">
        <v>41247</v>
      </c>
      <c r="B254" s="17">
        <v>62.310001</v>
      </c>
      <c r="C254" s="17">
        <v>62.310001</v>
      </c>
      <c r="D254" s="17">
        <v>61.349997999999999</v>
      </c>
      <c r="E254" s="17">
        <v>61.990001999999997</v>
      </c>
      <c r="F254" s="17">
        <v>4571400</v>
      </c>
      <c r="G254" s="17">
        <v>55.210425000000001</v>
      </c>
      <c r="H254" s="38">
        <f t="shared" si="11"/>
        <v>-4.98831422153814E-3</v>
      </c>
      <c r="I254" s="30">
        <f t="shared" si="9"/>
        <v>-4.98831422153814E-3</v>
      </c>
      <c r="S254" s="38">
        <v>2102.6298830000001</v>
      </c>
      <c r="T254" s="30">
        <f t="shared" si="10"/>
        <v>1.0623939088487118E-2</v>
      </c>
      <c r="U254" s="38"/>
      <c r="V254" s="38"/>
      <c r="W254" s="38"/>
      <c r="X254" s="38"/>
    </row>
    <row r="255" spans="1:24">
      <c r="A255" s="18">
        <v>41248</v>
      </c>
      <c r="B255" s="17">
        <v>62.049999</v>
      </c>
      <c r="C255" s="17">
        <v>62.299999</v>
      </c>
      <c r="D255" s="17">
        <v>61.279998999999997</v>
      </c>
      <c r="E255" s="17">
        <v>62.040000999999997</v>
      </c>
      <c r="F255" s="17">
        <v>6021500</v>
      </c>
      <c r="G255" s="17">
        <v>55.254956</v>
      </c>
      <c r="H255" s="38">
        <f t="shared" si="11"/>
        <v>8.0624358525857045E-4</v>
      </c>
      <c r="I255" s="30">
        <f t="shared" si="9"/>
        <v>8.0624358525857045E-4</v>
      </c>
      <c r="S255" s="38">
        <v>2080.4099120000001</v>
      </c>
      <c r="T255" s="30">
        <f t="shared" si="10"/>
        <v>-4.6517999903487525E-3</v>
      </c>
      <c r="U255" s="38"/>
      <c r="V255" s="38"/>
      <c r="W255" s="38"/>
      <c r="X255" s="38"/>
    </row>
    <row r="256" spans="1:24">
      <c r="A256" s="18">
        <v>41249</v>
      </c>
      <c r="B256" s="17">
        <v>62.080002</v>
      </c>
      <c r="C256" s="17">
        <v>62.5</v>
      </c>
      <c r="D256" s="17">
        <v>61.700001</v>
      </c>
      <c r="E256" s="17">
        <v>62.200001</v>
      </c>
      <c r="F256" s="17">
        <v>3285700</v>
      </c>
      <c r="G256" s="17">
        <v>55.397458</v>
      </c>
      <c r="H256" s="38">
        <f t="shared" si="11"/>
        <v>2.5756704915768738E-3</v>
      </c>
      <c r="I256" s="30">
        <f t="shared" si="9"/>
        <v>2.5756704915768738E-3</v>
      </c>
      <c r="S256" s="38">
        <v>2090.110107</v>
      </c>
      <c r="T256" s="30">
        <f t="shared" si="10"/>
        <v>5.934414473988609E-4</v>
      </c>
      <c r="U256" s="38"/>
      <c r="V256" s="38"/>
      <c r="W256" s="38"/>
      <c r="X256" s="38"/>
    </row>
    <row r="257" spans="1:24">
      <c r="A257" s="18">
        <v>41250</v>
      </c>
      <c r="B257" s="17">
        <v>62.369999</v>
      </c>
      <c r="C257" s="17">
        <v>62.389999000000003</v>
      </c>
      <c r="D257" s="17">
        <v>61.860000999999997</v>
      </c>
      <c r="E257" s="17">
        <v>62.279998999999997</v>
      </c>
      <c r="F257" s="17">
        <v>3634700</v>
      </c>
      <c r="G257" s="17">
        <v>55.468707000000002</v>
      </c>
      <c r="H257" s="38">
        <f t="shared" si="11"/>
        <v>1.2853156742425986E-3</v>
      </c>
      <c r="I257" s="30">
        <f t="shared" si="9"/>
        <v>1.2853156742425986E-3</v>
      </c>
      <c r="S257" s="38">
        <v>2088.8701169999999</v>
      </c>
      <c r="T257" s="30">
        <f t="shared" si="10"/>
        <v>-1.2914090666574113E-4</v>
      </c>
      <c r="U257" s="38"/>
      <c r="V257" s="38"/>
      <c r="W257" s="38"/>
      <c r="X257" s="38"/>
    </row>
    <row r="258" spans="1:24">
      <c r="A258" s="18">
        <v>41253</v>
      </c>
      <c r="B258" s="17">
        <v>62.18</v>
      </c>
      <c r="C258" s="17">
        <v>62.27</v>
      </c>
      <c r="D258" s="17">
        <v>61.709999000000003</v>
      </c>
      <c r="E258" s="17">
        <v>61.959999000000003</v>
      </c>
      <c r="F258" s="17">
        <v>3901900</v>
      </c>
      <c r="G258" s="17">
        <v>55.183703999999999</v>
      </c>
      <c r="H258" s="38">
        <f t="shared" si="11"/>
        <v>-5.1513315917086303E-3</v>
      </c>
      <c r="I258" s="30">
        <f t="shared" si="9"/>
        <v>-5.1513315917086303E-3</v>
      </c>
      <c r="S258" s="38">
        <v>2089.139893</v>
      </c>
      <c r="T258" s="30">
        <f t="shared" si="10"/>
        <v>1.2212500944798874E-3</v>
      </c>
      <c r="U258" s="38"/>
      <c r="V258" s="38"/>
      <c r="W258" s="38"/>
      <c r="X258" s="38"/>
    </row>
    <row r="259" spans="1:24">
      <c r="A259" s="18">
        <v>41254</v>
      </c>
      <c r="B259" s="17">
        <v>62.009998000000003</v>
      </c>
      <c r="C259" s="17">
        <v>62.25</v>
      </c>
      <c r="D259" s="17">
        <v>61.220001000000003</v>
      </c>
      <c r="E259" s="17">
        <v>61.43</v>
      </c>
      <c r="F259" s="17">
        <v>6364800</v>
      </c>
      <c r="G259" s="17">
        <v>54.711669000000001</v>
      </c>
      <c r="H259" s="38">
        <f t="shared" si="11"/>
        <v>-8.5906783901092791E-3</v>
      </c>
      <c r="I259" s="30">
        <f t="shared" ref="I259:I322" si="12">H259</f>
        <v>-8.5906783901092791E-3</v>
      </c>
      <c r="S259" s="38">
        <v>2086.5900879999999</v>
      </c>
      <c r="T259" s="30">
        <f t="shared" ref="T259:T322" si="13">LN(S259/S260)</f>
        <v>-1.2356238490984315E-3</v>
      </c>
      <c r="U259" s="38"/>
      <c r="V259" s="38"/>
      <c r="W259" s="38"/>
      <c r="X259" s="38"/>
    </row>
    <row r="260" spans="1:24">
      <c r="A260" s="18">
        <v>41255</v>
      </c>
      <c r="B260" s="17">
        <v>61.48</v>
      </c>
      <c r="C260" s="17">
        <v>61.73</v>
      </c>
      <c r="D260" s="17">
        <v>60.450001</v>
      </c>
      <c r="E260" s="17">
        <v>60.540000999999997</v>
      </c>
      <c r="F260" s="17">
        <v>8309800</v>
      </c>
      <c r="G260" s="17">
        <v>53.919004999999999</v>
      </c>
      <c r="H260" s="38">
        <f t="shared" ref="H260:H323" si="14">LN(G260/G259)</f>
        <v>-1.4594000746710576E-2</v>
      </c>
      <c r="I260" s="30">
        <f t="shared" si="12"/>
        <v>-1.4594000746710576E-2</v>
      </c>
      <c r="S260" s="38">
        <v>2089.169922</v>
      </c>
      <c r="T260" s="30">
        <f t="shared" si="13"/>
        <v>3.8029554525950086E-3</v>
      </c>
      <c r="U260" s="38"/>
      <c r="V260" s="38"/>
      <c r="W260" s="38"/>
      <c r="X260" s="38"/>
    </row>
    <row r="261" spans="1:24">
      <c r="A261" s="18">
        <v>41256</v>
      </c>
      <c r="B261" s="17">
        <v>60.650002000000001</v>
      </c>
      <c r="C261" s="17">
        <v>61.43</v>
      </c>
      <c r="D261" s="17">
        <v>60.560001</v>
      </c>
      <c r="E261" s="17">
        <v>61.25</v>
      </c>
      <c r="F261" s="17">
        <v>4233600</v>
      </c>
      <c r="G261" s="17">
        <v>54.551354000000003</v>
      </c>
      <c r="H261" s="38">
        <f t="shared" si="14"/>
        <v>1.1659520066238891E-2</v>
      </c>
      <c r="I261" s="30">
        <f t="shared" si="12"/>
        <v>1.1659520066238891E-2</v>
      </c>
      <c r="S261" s="38">
        <v>2081.23999</v>
      </c>
      <c r="T261" s="30">
        <f t="shared" si="13"/>
        <v>-1.1237403815994775E-3</v>
      </c>
      <c r="U261" s="38"/>
      <c r="V261" s="38"/>
      <c r="W261" s="38"/>
      <c r="X261" s="38"/>
    </row>
    <row r="262" spans="1:24">
      <c r="A262" s="18">
        <v>41257</v>
      </c>
      <c r="B262" s="17">
        <v>60.970001000000003</v>
      </c>
      <c r="C262" s="17">
        <v>61.299999</v>
      </c>
      <c r="D262" s="17">
        <v>60.470001000000003</v>
      </c>
      <c r="E262" s="17">
        <v>60.5</v>
      </c>
      <c r="F262" s="17">
        <v>3369100</v>
      </c>
      <c r="G262" s="17">
        <v>53.883378999999998</v>
      </c>
      <c r="H262" s="38">
        <f t="shared" si="14"/>
        <v>-1.2320470222906174E-2</v>
      </c>
      <c r="I262" s="30">
        <f t="shared" si="12"/>
        <v>-1.2320470222906174E-2</v>
      </c>
      <c r="S262" s="38">
        <v>2083.580078</v>
      </c>
      <c r="T262" s="30">
        <f t="shared" si="13"/>
        <v>1.6033230015307577E-2</v>
      </c>
      <c r="U262" s="38"/>
      <c r="V262" s="38"/>
      <c r="W262" s="38"/>
      <c r="X262" s="38"/>
    </row>
    <row r="263" spans="1:24">
      <c r="A263" s="18">
        <v>41260</v>
      </c>
      <c r="B263" s="17">
        <v>60.540000999999997</v>
      </c>
      <c r="C263" s="17">
        <v>61.169998</v>
      </c>
      <c r="D263" s="17">
        <v>60.139999000000003</v>
      </c>
      <c r="E263" s="17">
        <v>61.09</v>
      </c>
      <c r="F263" s="17">
        <v>4928200</v>
      </c>
      <c r="G263" s="17">
        <v>54.408853000000001</v>
      </c>
      <c r="H263" s="38">
        <f t="shared" si="14"/>
        <v>9.7048165789096683E-3</v>
      </c>
      <c r="I263" s="30">
        <f t="shared" si="12"/>
        <v>9.7048165789096683E-3</v>
      </c>
      <c r="S263" s="38">
        <v>2050.4399410000001</v>
      </c>
      <c r="T263" s="30">
        <f t="shared" si="13"/>
        <v>-1.3402770185119402E-3</v>
      </c>
      <c r="U263" s="38"/>
      <c r="V263" s="38"/>
      <c r="W263" s="38"/>
      <c r="X263" s="38"/>
    </row>
    <row r="264" spans="1:24">
      <c r="A264" s="18">
        <v>41261</v>
      </c>
      <c r="B264" s="17">
        <v>61.18</v>
      </c>
      <c r="C264" s="17">
        <v>62.279998999999997</v>
      </c>
      <c r="D264" s="17">
        <v>61.150002000000001</v>
      </c>
      <c r="E264" s="17">
        <v>62.279998999999997</v>
      </c>
      <c r="F264" s="17">
        <v>5146900</v>
      </c>
      <c r="G264" s="17">
        <v>55.468707000000002</v>
      </c>
      <c r="H264" s="38">
        <f t="shared" si="14"/>
        <v>1.9292144306286271E-2</v>
      </c>
      <c r="I264" s="30">
        <f t="shared" si="12"/>
        <v>1.9292144306286271E-2</v>
      </c>
      <c r="S264" s="38">
        <v>2053.1899410000001</v>
      </c>
      <c r="T264" s="30">
        <f t="shared" si="13"/>
        <v>1.4793302627265626E-2</v>
      </c>
      <c r="U264" s="38"/>
      <c r="V264" s="38"/>
      <c r="W264" s="38"/>
      <c r="X264" s="38"/>
    </row>
    <row r="265" spans="1:24">
      <c r="A265" s="18">
        <v>41262</v>
      </c>
      <c r="B265" s="17">
        <v>62.139999000000003</v>
      </c>
      <c r="C265" s="17">
        <v>62.279998999999997</v>
      </c>
      <c r="D265" s="17">
        <v>61.509998000000003</v>
      </c>
      <c r="E265" s="17">
        <v>61.52</v>
      </c>
      <c r="F265" s="17">
        <v>4660100</v>
      </c>
      <c r="G265" s="17">
        <v>54.791826</v>
      </c>
      <c r="H265" s="38">
        <f t="shared" si="14"/>
        <v>-1.2278001653739538E-2</v>
      </c>
      <c r="I265" s="30">
        <f t="shared" si="12"/>
        <v>-1.2278001653739538E-2</v>
      </c>
      <c r="S265" s="38">
        <v>2023.040039</v>
      </c>
      <c r="T265" s="30">
        <f t="shared" si="13"/>
        <v>-1.1270640608151911E-2</v>
      </c>
      <c r="U265" s="38"/>
      <c r="V265" s="38"/>
      <c r="W265" s="38"/>
      <c r="X265" s="38"/>
    </row>
    <row r="266" spans="1:24">
      <c r="A266" s="18">
        <v>41263</v>
      </c>
      <c r="B266" s="17">
        <v>60.700001</v>
      </c>
      <c r="C266" s="17">
        <v>61.029998999999997</v>
      </c>
      <c r="D266" s="17">
        <v>59.860000999999997</v>
      </c>
      <c r="E266" s="17">
        <v>60.360000999999997</v>
      </c>
      <c r="F266" s="17">
        <v>8178600</v>
      </c>
      <c r="G266" s="17">
        <v>53.758690000000001</v>
      </c>
      <c r="H266" s="38">
        <f t="shared" si="14"/>
        <v>-1.9035693886005539E-2</v>
      </c>
      <c r="I266" s="30">
        <f t="shared" si="12"/>
        <v>-1.9035693886005539E-2</v>
      </c>
      <c r="S266" s="38">
        <v>2045.969971</v>
      </c>
      <c r="T266" s="30">
        <f t="shared" si="13"/>
        <v>-1.4089163191530417E-2</v>
      </c>
      <c r="U266" s="38"/>
      <c r="V266" s="38"/>
      <c r="W266" s="38"/>
      <c r="X266" s="38"/>
    </row>
    <row r="267" spans="1:24">
      <c r="A267" s="18">
        <v>41264</v>
      </c>
      <c r="B267" s="17">
        <v>60.130001</v>
      </c>
      <c r="C267" s="17">
        <v>60.25</v>
      </c>
      <c r="D267" s="17">
        <v>59.41</v>
      </c>
      <c r="E267" s="17">
        <v>59.599997999999999</v>
      </c>
      <c r="F267" s="17">
        <v>8667800</v>
      </c>
      <c r="G267" s="17">
        <v>53.081806</v>
      </c>
      <c r="H267" s="38">
        <f t="shared" si="14"/>
        <v>-1.2671095358732731E-2</v>
      </c>
      <c r="I267" s="30">
        <f t="shared" si="12"/>
        <v>-1.2671095358732731E-2</v>
      </c>
      <c r="S267" s="38">
        <v>2075</v>
      </c>
      <c r="T267" s="30">
        <f t="shared" si="13"/>
        <v>-3.2333074641793741E-3</v>
      </c>
      <c r="U267" s="38"/>
      <c r="V267" s="38"/>
      <c r="W267" s="38"/>
      <c r="X267" s="38"/>
    </row>
    <row r="268" spans="1:24">
      <c r="A268" s="18">
        <v>41267</v>
      </c>
      <c r="B268" s="17">
        <v>59.560001</v>
      </c>
      <c r="C268" s="17">
        <v>59.82</v>
      </c>
      <c r="D268" s="17">
        <v>59.450001</v>
      </c>
      <c r="E268" s="17">
        <v>59.540000999999997</v>
      </c>
      <c r="F268" s="17">
        <v>1714400</v>
      </c>
      <c r="G268" s="17">
        <v>53.028370000000002</v>
      </c>
      <c r="H268" s="38">
        <f t="shared" si="14"/>
        <v>-1.0071796416051698E-3</v>
      </c>
      <c r="I268" s="30">
        <f t="shared" si="12"/>
        <v>-1.0071796416051698E-3</v>
      </c>
      <c r="S268" s="38">
        <v>2081.719971</v>
      </c>
      <c r="T268" s="30">
        <f t="shared" si="13"/>
        <v>1.5094553561973928E-3</v>
      </c>
      <c r="U268" s="38"/>
      <c r="V268" s="38"/>
      <c r="W268" s="38"/>
      <c r="X268" s="38"/>
    </row>
    <row r="269" spans="1:24">
      <c r="A269" s="18">
        <v>41269</v>
      </c>
      <c r="B269" s="17">
        <v>59.470001000000003</v>
      </c>
      <c r="C269" s="17">
        <v>59.540000999999997</v>
      </c>
      <c r="D269" s="17">
        <v>58.68</v>
      </c>
      <c r="E269" s="17">
        <v>59.209999000000003</v>
      </c>
      <c r="F269" s="17">
        <v>4671500</v>
      </c>
      <c r="G269" s="17">
        <v>52.734459999999999</v>
      </c>
      <c r="H269" s="38">
        <f t="shared" si="14"/>
        <v>-5.5579215606275378E-3</v>
      </c>
      <c r="I269" s="30">
        <f t="shared" si="12"/>
        <v>-5.5579215606275378E-3</v>
      </c>
      <c r="S269" s="38">
        <v>2078.580078</v>
      </c>
      <c r="T269" s="30">
        <f t="shared" si="13"/>
        <v>-9.871290634763304E-3</v>
      </c>
      <c r="U269" s="38"/>
      <c r="V269" s="38"/>
      <c r="W269" s="38"/>
      <c r="X269" s="38"/>
    </row>
    <row r="270" spans="1:24">
      <c r="A270" s="18">
        <v>41270</v>
      </c>
      <c r="B270" s="17">
        <v>59.07</v>
      </c>
      <c r="C270" s="17">
        <v>59.310001</v>
      </c>
      <c r="D270" s="17">
        <v>58.490001999999997</v>
      </c>
      <c r="E270" s="17">
        <v>58.93</v>
      </c>
      <c r="F270" s="17">
        <v>3724100</v>
      </c>
      <c r="G270" s="17">
        <v>52.485083000000003</v>
      </c>
      <c r="H270" s="38">
        <f t="shared" si="14"/>
        <v>-4.7401359067897825E-3</v>
      </c>
      <c r="I270" s="30">
        <f t="shared" si="12"/>
        <v>-4.7401359067897825E-3</v>
      </c>
      <c r="S270" s="38">
        <v>2099.1999510000001</v>
      </c>
      <c r="T270" s="30">
        <f t="shared" si="13"/>
        <v>-3.4768203303673869E-4</v>
      </c>
      <c r="U270" s="38"/>
      <c r="V270" s="38"/>
      <c r="W270" s="38"/>
      <c r="X270" s="38"/>
    </row>
    <row r="271" spans="1:24">
      <c r="A271" s="18">
        <v>41271</v>
      </c>
      <c r="B271" s="17">
        <v>58.73</v>
      </c>
      <c r="C271" s="17">
        <v>59.619999</v>
      </c>
      <c r="D271" s="17">
        <v>58.540000999999997</v>
      </c>
      <c r="E271" s="17">
        <v>58.57</v>
      </c>
      <c r="F271" s="17">
        <v>3477200</v>
      </c>
      <c r="G271" s="17">
        <v>52.164453999999999</v>
      </c>
      <c r="H271" s="38">
        <f t="shared" si="14"/>
        <v>-6.1276908136422585E-3</v>
      </c>
      <c r="I271" s="30">
        <f t="shared" si="12"/>
        <v>-6.1276908136422585E-3</v>
      </c>
      <c r="S271" s="38">
        <v>2099.929932</v>
      </c>
      <c r="T271" s="30">
        <f t="shared" si="13"/>
        <v>-1.1327897786013324E-3</v>
      </c>
      <c r="U271" s="38"/>
      <c r="V271" s="38"/>
      <c r="W271" s="38"/>
      <c r="X271" s="38"/>
    </row>
    <row r="272" spans="1:24">
      <c r="A272" s="18">
        <v>41274</v>
      </c>
      <c r="B272" s="17">
        <v>58.5</v>
      </c>
      <c r="C272" s="17">
        <v>59.200001</v>
      </c>
      <c r="D272" s="17">
        <v>58.299999</v>
      </c>
      <c r="E272" s="17">
        <v>59.169998</v>
      </c>
      <c r="F272" s="17">
        <v>3926700</v>
      </c>
      <c r="G272" s="17">
        <v>52.698833</v>
      </c>
      <c r="H272" s="38">
        <f t="shared" si="14"/>
        <v>1.0192006012526988E-2</v>
      </c>
      <c r="I272" s="30">
        <f t="shared" si="12"/>
        <v>1.0192006012526988E-2</v>
      </c>
      <c r="S272" s="38">
        <v>2102.3100589999999</v>
      </c>
      <c r="T272" s="30">
        <f t="shared" si="13"/>
        <v>-3.5516667167835828E-3</v>
      </c>
      <c r="U272" s="38"/>
      <c r="V272" s="38"/>
      <c r="W272" s="38"/>
      <c r="X272" s="38"/>
    </row>
    <row r="273" spans="1:24">
      <c r="A273" s="18">
        <v>41276</v>
      </c>
      <c r="B273" s="17">
        <v>58.57</v>
      </c>
      <c r="C273" s="17">
        <v>59.189999</v>
      </c>
      <c r="D273" s="17">
        <v>58.009998000000003</v>
      </c>
      <c r="E273" s="17">
        <v>58.82</v>
      </c>
      <c r="F273" s="17">
        <v>9523000</v>
      </c>
      <c r="G273" s="17">
        <v>52.387112999999999</v>
      </c>
      <c r="H273" s="38">
        <f t="shared" si="14"/>
        <v>-5.9326851241131391E-3</v>
      </c>
      <c r="I273" s="30">
        <f t="shared" si="12"/>
        <v>-5.9326851241131391E-3</v>
      </c>
      <c r="S273" s="38">
        <v>2109.790039</v>
      </c>
      <c r="T273" s="30">
        <f t="shared" si="13"/>
        <v>2.7243528137560241E-3</v>
      </c>
      <c r="U273" s="38"/>
      <c r="V273" s="38"/>
      <c r="W273" s="38"/>
      <c r="X273" s="38"/>
    </row>
    <row r="274" spans="1:24">
      <c r="A274" s="18">
        <v>41277</v>
      </c>
      <c r="B274" s="17">
        <v>60.549999</v>
      </c>
      <c r="C274" s="17">
        <v>60.779998999999997</v>
      </c>
      <c r="D274" s="17">
        <v>59.459999000000003</v>
      </c>
      <c r="E274" s="17">
        <v>60.16</v>
      </c>
      <c r="F274" s="17">
        <v>10665800</v>
      </c>
      <c r="G274" s="17">
        <v>53.580562999999998</v>
      </c>
      <c r="H274" s="38">
        <f t="shared" si="14"/>
        <v>2.2525745747873478E-2</v>
      </c>
      <c r="I274" s="30">
        <f t="shared" si="12"/>
        <v>2.2525745747873478E-2</v>
      </c>
      <c r="S274" s="38">
        <v>2104.0500489999999</v>
      </c>
      <c r="T274" s="30">
        <f t="shared" si="13"/>
        <v>1.1803876623389281E-2</v>
      </c>
      <c r="U274" s="38"/>
      <c r="V274" s="38"/>
      <c r="W274" s="38"/>
      <c r="X274" s="38"/>
    </row>
    <row r="275" spans="1:24">
      <c r="A275" s="18">
        <v>41278</v>
      </c>
      <c r="B275" s="17">
        <v>60.720001000000003</v>
      </c>
      <c r="C275" s="17">
        <v>60.790000999999997</v>
      </c>
      <c r="D275" s="17">
        <v>59.900002000000001</v>
      </c>
      <c r="E275" s="17">
        <v>60.580002</v>
      </c>
      <c r="F275" s="17">
        <v>5249300</v>
      </c>
      <c r="G275" s="17">
        <v>53.954630999999999</v>
      </c>
      <c r="H275" s="38">
        <f t="shared" si="14"/>
        <v>6.9571550464167893E-3</v>
      </c>
      <c r="I275" s="30">
        <f t="shared" si="12"/>
        <v>6.9571550464167893E-3</v>
      </c>
      <c r="S275" s="38">
        <v>2079.360107</v>
      </c>
      <c r="T275" s="30">
        <f t="shared" si="13"/>
        <v>-4.8214818389651134E-3</v>
      </c>
      <c r="U275" s="38"/>
      <c r="V275" s="38"/>
      <c r="W275" s="38"/>
      <c r="X275" s="38"/>
    </row>
    <row r="276" spans="1:24">
      <c r="A276" s="18">
        <v>41281</v>
      </c>
      <c r="B276" s="17">
        <v>60.52</v>
      </c>
      <c r="C276" s="17">
        <v>61.439999</v>
      </c>
      <c r="D276" s="17">
        <v>60.369999</v>
      </c>
      <c r="E276" s="17">
        <v>61.299999</v>
      </c>
      <c r="F276" s="17">
        <v>4896500</v>
      </c>
      <c r="G276" s="17">
        <v>54.595885000000003</v>
      </c>
      <c r="H276" s="38">
        <f t="shared" si="14"/>
        <v>1.1814986850527337E-2</v>
      </c>
      <c r="I276" s="30">
        <f t="shared" si="12"/>
        <v>1.1814986850527337E-2</v>
      </c>
      <c r="S276" s="38">
        <v>2089.4099120000001</v>
      </c>
      <c r="T276" s="30">
        <f t="shared" si="13"/>
        <v>-4.4987559745411469E-4</v>
      </c>
      <c r="U276" s="38"/>
      <c r="V276" s="38"/>
      <c r="W276" s="38"/>
      <c r="X276" s="38"/>
    </row>
    <row r="277" spans="1:24">
      <c r="A277" s="18">
        <v>41282</v>
      </c>
      <c r="B277" s="17">
        <v>61.099997999999999</v>
      </c>
      <c r="C277" s="17">
        <v>61.119999</v>
      </c>
      <c r="D277" s="17">
        <v>60.290000999999997</v>
      </c>
      <c r="E277" s="17">
        <v>60.639999000000003</v>
      </c>
      <c r="F277" s="17">
        <v>4928700</v>
      </c>
      <c r="G277" s="17">
        <v>54.008066999999997</v>
      </c>
      <c r="H277" s="38">
        <f t="shared" si="14"/>
        <v>-1.0825089314556486E-2</v>
      </c>
      <c r="I277" s="30">
        <f t="shared" si="12"/>
        <v>-1.0825089314556486E-2</v>
      </c>
      <c r="S277" s="38">
        <v>2090.3500979999999</v>
      </c>
      <c r="T277" s="30">
        <f t="shared" si="13"/>
        <v>1.1770488448379798E-2</v>
      </c>
      <c r="U277" s="38"/>
      <c r="V277" s="38"/>
      <c r="W277" s="38"/>
      <c r="X277" s="38"/>
    </row>
    <row r="278" spans="1:24">
      <c r="A278" s="18">
        <v>41283</v>
      </c>
      <c r="B278" s="17">
        <v>60.73</v>
      </c>
      <c r="C278" s="17">
        <v>60.77</v>
      </c>
      <c r="D278" s="17">
        <v>60.139999000000003</v>
      </c>
      <c r="E278" s="17">
        <v>60.18</v>
      </c>
      <c r="F278" s="17">
        <v>4431400</v>
      </c>
      <c r="G278" s="17">
        <v>53.598376000000002</v>
      </c>
      <c r="H278" s="38">
        <f t="shared" si="14"/>
        <v>-7.6146551854697087E-3</v>
      </c>
      <c r="I278" s="30">
        <f t="shared" si="12"/>
        <v>-7.6146551854697087E-3</v>
      </c>
      <c r="S278" s="38">
        <v>2065.889893</v>
      </c>
      <c r="T278" s="30">
        <f t="shared" si="13"/>
        <v>-2.5573858343901608E-3</v>
      </c>
      <c r="U278" s="38"/>
      <c r="V278" s="38"/>
      <c r="W278" s="38"/>
      <c r="X278" s="38"/>
    </row>
    <row r="279" spans="1:24">
      <c r="A279" s="18">
        <v>41284</v>
      </c>
      <c r="B279" s="17">
        <v>60.380001</v>
      </c>
      <c r="C279" s="17">
        <v>60.470001000000003</v>
      </c>
      <c r="D279" s="17">
        <v>59.889999000000003</v>
      </c>
      <c r="E279" s="17">
        <v>60.310001</v>
      </c>
      <c r="F279" s="17">
        <v>4747500</v>
      </c>
      <c r="G279" s="17">
        <v>53.714159000000002</v>
      </c>
      <c r="H279" s="38">
        <f t="shared" si="14"/>
        <v>2.1578661789610062E-3</v>
      </c>
      <c r="I279" s="30">
        <f t="shared" si="12"/>
        <v>2.1578661789610062E-3</v>
      </c>
      <c r="S279" s="38">
        <v>2071.179932</v>
      </c>
      <c r="T279" s="30">
        <f t="shared" si="13"/>
        <v>-1.9149326619372631E-3</v>
      </c>
      <c r="U279" s="38"/>
      <c r="V279" s="38"/>
      <c r="W279" s="38"/>
      <c r="X279" s="38"/>
    </row>
    <row r="280" spans="1:24">
      <c r="A280" s="18">
        <v>41285</v>
      </c>
      <c r="B280" s="17">
        <v>60.169998</v>
      </c>
      <c r="C280" s="17">
        <v>60.529998999999997</v>
      </c>
      <c r="D280" s="17">
        <v>59.990001999999997</v>
      </c>
      <c r="E280" s="17">
        <v>60.07</v>
      </c>
      <c r="F280" s="17">
        <v>4481800</v>
      </c>
      <c r="G280" s="17">
        <v>53.500405999999998</v>
      </c>
      <c r="H280" s="38">
        <f t="shared" si="14"/>
        <v>-3.9873926310325858E-3</v>
      </c>
      <c r="I280" s="30">
        <f t="shared" si="12"/>
        <v>-3.9873926310325858E-3</v>
      </c>
      <c r="S280" s="38">
        <v>2075.1499020000001</v>
      </c>
      <c r="T280" s="30">
        <f t="shared" si="13"/>
        <v>1.0969953689202727E-2</v>
      </c>
      <c r="U280" s="38"/>
      <c r="V280" s="38"/>
      <c r="W280" s="38"/>
      <c r="X280" s="38"/>
    </row>
    <row r="281" spans="1:24">
      <c r="A281" s="18">
        <v>41288</v>
      </c>
      <c r="B281" s="17">
        <v>59.990001999999997</v>
      </c>
      <c r="C281" s="17">
        <v>60.5</v>
      </c>
      <c r="D281" s="17">
        <v>59.720001000000003</v>
      </c>
      <c r="E281" s="17">
        <v>60.389999000000003</v>
      </c>
      <c r="F281" s="17">
        <v>4444800</v>
      </c>
      <c r="G281" s="17">
        <v>53.785407999999997</v>
      </c>
      <c r="H281" s="38">
        <f t="shared" si="14"/>
        <v>5.312960955095143E-3</v>
      </c>
      <c r="I281" s="30">
        <f t="shared" si="12"/>
        <v>5.312960955095143E-3</v>
      </c>
      <c r="S281" s="38">
        <v>2052.51001</v>
      </c>
      <c r="T281" s="30">
        <f t="shared" si="13"/>
        <v>1.6490847328002923E-2</v>
      </c>
      <c r="U281" s="38"/>
      <c r="V281" s="38"/>
      <c r="W281" s="38"/>
      <c r="X281" s="38"/>
    </row>
    <row r="282" spans="1:24">
      <c r="A282" s="18">
        <v>41289</v>
      </c>
      <c r="B282" s="17">
        <v>60.41</v>
      </c>
      <c r="C282" s="17">
        <v>61.5</v>
      </c>
      <c r="D282" s="17">
        <v>60.16</v>
      </c>
      <c r="E282" s="17">
        <v>61.09</v>
      </c>
      <c r="F282" s="17">
        <v>4692200</v>
      </c>
      <c r="G282" s="17">
        <v>54.408853000000001</v>
      </c>
      <c r="H282" s="38">
        <f t="shared" si="14"/>
        <v>1.1524675978627325E-2</v>
      </c>
      <c r="I282" s="30">
        <f t="shared" si="12"/>
        <v>1.1524675978627325E-2</v>
      </c>
      <c r="S282" s="38">
        <v>2018.9399410000001</v>
      </c>
      <c r="T282" s="30">
        <f t="shared" si="13"/>
        <v>-5.8424493431773871E-3</v>
      </c>
      <c r="U282" s="38"/>
      <c r="V282" s="38"/>
      <c r="W282" s="38"/>
      <c r="X282" s="38"/>
    </row>
    <row r="283" spans="1:24">
      <c r="A283" s="18">
        <v>41290</v>
      </c>
      <c r="B283" s="17">
        <v>60.970001000000003</v>
      </c>
      <c r="C283" s="17">
        <v>61.540000999999997</v>
      </c>
      <c r="D283" s="17">
        <v>60.880001</v>
      </c>
      <c r="E283" s="17">
        <v>61.32</v>
      </c>
      <c r="F283" s="17">
        <v>4192500</v>
      </c>
      <c r="G283" s="17">
        <v>54.613698999999997</v>
      </c>
      <c r="H283" s="38">
        <f t="shared" si="14"/>
        <v>3.7578691253233507E-3</v>
      </c>
      <c r="I283" s="30">
        <f t="shared" si="12"/>
        <v>3.7578691253233507E-3</v>
      </c>
      <c r="S283" s="38">
        <v>2030.7700199999999</v>
      </c>
      <c r="T283" s="30">
        <f t="shared" si="13"/>
        <v>-1.4221007367133545E-3</v>
      </c>
      <c r="U283" s="38"/>
      <c r="V283" s="38"/>
      <c r="W283" s="38"/>
      <c r="X283" s="38"/>
    </row>
    <row r="284" spans="1:24">
      <c r="A284" s="18">
        <v>41291</v>
      </c>
      <c r="B284" s="17">
        <v>61.5</v>
      </c>
      <c r="C284" s="17">
        <v>61.790000999999997</v>
      </c>
      <c r="D284" s="17">
        <v>61.240001999999997</v>
      </c>
      <c r="E284" s="17">
        <v>61.459999000000003</v>
      </c>
      <c r="F284" s="17">
        <v>3597900</v>
      </c>
      <c r="G284" s="17">
        <v>54.738387000000003</v>
      </c>
      <c r="H284" s="38">
        <f t="shared" si="14"/>
        <v>2.280487891890037E-3</v>
      </c>
      <c r="I284" s="30">
        <f t="shared" si="12"/>
        <v>2.280487891890037E-3</v>
      </c>
      <c r="S284" s="38">
        <v>2033.660034</v>
      </c>
      <c r="T284" s="30">
        <f t="shared" si="13"/>
        <v>2.7050902843496526E-4</v>
      </c>
      <c r="U284" s="38"/>
      <c r="V284" s="38"/>
      <c r="W284" s="38"/>
      <c r="X284" s="38"/>
    </row>
    <row r="285" spans="1:24">
      <c r="A285" s="18">
        <v>41292</v>
      </c>
      <c r="B285" s="17">
        <v>61.490001999999997</v>
      </c>
      <c r="C285" s="17">
        <v>61.689999</v>
      </c>
      <c r="D285" s="17">
        <v>61.299999</v>
      </c>
      <c r="E285" s="17">
        <v>61.529998999999997</v>
      </c>
      <c r="F285" s="17">
        <v>3675300</v>
      </c>
      <c r="G285" s="17">
        <v>54.800730999999999</v>
      </c>
      <c r="H285" s="38">
        <f t="shared" si="14"/>
        <v>1.1382966719102451E-3</v>
      </c>
      <c r="I285" s="30">
        <f t="shared" si="12"/>
        <v>1.1382966719102451E-3</v>
      </c>
      <c r="S285" s="38">
        <v>2033.1099850000001</v>
      </c>
      <c r="T285" s="30">
        <f t="shared" si="13"/>
        <v>4.5600613744872197E-3</v>
      </c>
      <c r="U285" s="38"/>
      <c r="V285" s="38"/>
      <c r="W285" s="38"/>
      <c r="X285" s="38"/>
    </row>
    <row r="286" spans="1:24">
      <c r="A286" s="18">
        <v>41296</v>
      </c>
      <c r="B286" s="17">
        <v>61.529998999999997</v>
      </c>
      <c r="C286" s="17">
        <v>61.68</v>
      </c>
      <c r="D286" s="17">
        <v>61.290000999999997</v>
      </c>
      <c r="E286" s="17">
        <v>61.490001999999997</v>
      </c>
      <c r="F286" s="17">
        <v>2473200</v>
      </c>
      <c r="G286" s="17">
        <v>54.765107999999998</v>
      </c>
      <c r="H286" s="38">
        <f t="shared" si="14"/>
        <v>-6.5025744484505218E-4</v>
      </c>
      <c r="I286" s="30">
        <f t="shared" si="12"/>
        <v>-6.5025744484505218E-4</v>
      </c>
      <c r="S286" s="38">
        <v>2023.8599850000001</v>
      </c>
      <c r="T286" s="30">
        <f t="shared" si="13"/>
        <v>1.474355129517228E-2</v>
      </c>
      <c r="U286" s="38"/>
      <c r="V286" s="38"/>
      <c r="W286" s="38"/>
      <c r="X286" s="38"/>
    </row>
    <row r="287" spans="1:24">
      <c r="A287" s="18">
        <v>41297</v>
      </c>
      <c r="B287" s="17">
        <v>61.299999</v>
      </c>
      <c r="C287" s="17">
        <v>61.580002</v>
      </c>
      <c r="D287" s="17">
        <v>60.790000999999997</v>
      </c>
      <c r="E287" s="17">
        <v>61.040000999999997</v>
      </c>
      <c r="F287" s="17">
        <v>3596600</v>
      </c>
      <c r="G287" s="17">
        <v>54.364322000000001</v>
      </c>
      <c r="H287" s="38">
        <f t="shared" si="14"/>
        <v>-7.3451827233500626E-3</v>
      </c>
      <c r="I287" s="30">
        <f t="shared" si="12"/>
        <v>-7.3451827233500626E-3</v>
      </c>
      <c r="S287" s="38">
        <v>1994.23999</v>
      </c>
      <c r="T287" s="30">
        <f t="shared" si="13"/>
        <v>-4.7274308267142729E-3</v>
      </c>
      <c r="U287" s="38"/>
      <c r="V287" s="38"/>
      <c r="W287" s="38"/>
      <c r="X287" s="38"/>
    </row>
    <row r="288" spans="1:24">
      <c r="A288" s="18">
        <v>41298</v>
      </c>
      <c r="B288" s="17">
        <v>61.299999</v>
      </c>
      <c r="C288" s="17">
        <v>62.130001</v>
      </c>
      <c r="D288" s="17">
        <v>61.23</v>
      </c>
      <c r="E288" s="17">
        <v>61.860000999999997</v>
      </c>
      <c r="F288" s="17">
        <v>4844000</v>
      </c>
      <c r="G288" s="17">
        <v>55.094642</v>
      </c>
      <c r="H288" s="38">
        <f t="shared" si="14"/>
        <v>1.3344376938445106E-2</v>
      </c>
      <c r="I288" s="30">
        <f t="shared" si="12"/>
        <v>1.3344376938445106E-2</v>
      </c>
      <c r="S288" s="38">
        <v>2003.6899410000001</v>
      </c>
      <c r="T288" s="30">
        <f t="shared" si="13"/>
        <v>-6.8488239238575872E-3</v>
      </c>
      <c r="U288" s="38"/>
      <c r="V288" s="38"/>
      <c r="W288" s="38"/>
      <c r="X288" s="38"/>
    </row>
    <row r="289" spans="1:24">
      <c r="A289" s="18">
        <v>41299</v>
      </c>
      <c r="B289" s="17">
        <v>62</v>
      </c>
      <c r="C289" s="17">
        <v>62.119999</v>
      </c>
      <c r="D289" s="17">
        <v>61.349997999999999</v>
      </c>
      <c r="E289" s="17">
        <v>61.540000999999997</v>
      </c>
      <c r="F289" s="17">
        <v>4552100</v>
      </c>
      <c r="G289" s="17">
        <v>54.809638999999997</v>
      </c>
      <c r="H289" s="38">
        <f t="shared" si="14"/>
        <v>-5.1863974043194058E-3</v>
      </c>
      <c r="I289" s="30">
        <f t="shared" si="12"/>
        <v>-5.1863974043194058E-3</v>
      </c>
      <c r="S289" s="38">
        <v>2017.459961</v>
      </c>
      <c r="T289" s="30">
        <f t="shared" si="13"/>
        <v>1.2746643338301428E-3</v>
      </c>
      <c r="U289" s="38"/>
      <c r="V289" s="38"/>
      <c r="W289" s="38"/>
      <c r="X289" s="38"/>
    </row>
    <row r="290" spans="1:24">
      <c r="A290" s="18">
        <v>41302</v>
      </c>
      <c r="B290" s="17">
        <v>61.580002</v>
      </c>
      <c r="C290" s="17">
        <v>61.650002000000001</v>
      </c>
      <c r="D290" s="17">
        <v>60.759998000000003</v>
      </c>
      <c r="E290" s="17">
        <v>61.130001</v>
      </c>
      <c r="F290" s="17">
        <v>3887000</v>
      </c>
      <c r="G290" s="17">
        <v>54.444479000000001</v>
      </c>
      <c r="H290" s="38">
        <f t="shared" si="14"/>
        <v>-6.6846241848605853E-3</v>
      </c>
      <c r="I290" s="30">
        <f t="shared" si="12"/>
        <v>-6.6846241848605853E-3</v>
      </c>
      <c r="S290" s="38">
        <v>2014.8900149999999</v>
      </c>
      <c r="T290" s="30">
        <f t="shared" si="13"/>
        <v>7.2484859143041565E-4</v>
      </c>
      <c r="U290" s="38"/>
      <c r="V290" s="38"/>
      <c r="W290" s="38"/>
      <c r="X290" s="38"/>
    </row>
    <row r="291" spans="1:24">
      <c r="A291" s="18">
        <v>41303</v>
      </c>
      <c r="B291" s="17">
        <v>61.18</v>
      </c>
      <c r="C291" s="17">
        <v>61.720001000000003</v>
      </c>
      <c r="D291" s="17">
        <v>60.959999000000003</v>
      </c>
      <c r="E291" s="17">
        <v>61.34</v>
      </c>
      <c r="F291" s="17">
        <v>3695400</v>
      </c>
      <c r="G291" s="17">
        <v>54.631512000000001</v>
      </c>
      <c r="H291" s="38">
        <f t="shared" si="14"/>
        <v>3.4294106629875541E-3</v>
      </c>
      <c r="I291" s="30">
        <f t="shared" si="12"/>
        <v>3.4294106629875541E-3</v>
      </c>
      <c r="S291" s="38">
        <v>2013.4300539999999</v>
      </c>
      <c r="T291" s="30">
        <f t="shared" si="13"/>
        <v>8.7797803155266266E-3</v>
      </c>
      <c r="U291" s="38"/>
      <c r="V291" s="38"/>
      <c r="W291" s="38"/>
      <c r="X291" s="38"/>
    </row>
    <row r="292" spans="1:24">
      <c r="A292" s="18">
        <v>41304</v>
      </c>
      <c r="B292" s="17">
        <v>61.419998</v>
      </c>
      <c r="C292" s="17">
        <v>61.52</v>
      </c>
      <c r="D292" s="17">
        <v>60.869999</v>
      </c>
      <c r="E292" s="17">
        <v>60.98</v>
      </c>
      <c r="F292" s="17">
        <v>3644800</v>
      </c>
      <c r="G292" s="17">
        <v>54.310882999999997</v>
      </c>
      <c r="H292" s="38">
        <f t="shared" si="14"/>
        <v>-5.8862286946039762E-3</v>
      </c>
      <c r="I292" s="30">
        <f t="shared" si="12"/>
        <v>-5.8862286946039762E-3</v>
      </c>
      <c r="S292" s="38">
        <v>1995.829956</v>
      </c>
      <c r="T292" s="30">
        <f t="shared" si="13"/>
        <v>8.0035198025308167E-3</v>
      </c>
      <c r="U292" s="38"/>
      <c r="V292" s="38"/>
      <c r="W292" s="38"/>
      <c r="X292" s="38"/>
    </row>
    <row r="293" spans="1:24">
      <c r="A293" s="18">
        <v>41305</v>
      </c>
      <c r="B293" s="17">
        <v>60.830002</v>
      </c>
      <c r="C293" s="17">
        <v>61.18</v>
      </c>
      <c r="D293" s="17">
        <v>60.41</v>
      </c>
      <c r="E293" s="17">
        <v>60.41</v>
      </c>
      <c r="F293" s="17">
        <v>5309700</v>
      </c>
      <c r="G293" s="17">
        <v>53.803221000000001</v>
      </c>
      <c r="H293" s="38">
        <f t="shared" si="14"/>
        <v>-9.3912951664283182E-3</v>
      </c>
      <c r="I293" s="30">
        <f t="shared" si="12"/>
        <v>-9.3912951664283182E-3</v>
      </c>
      <c r="S293" s="38">
        <v>1979.920044</v>
      </c>
      <c r="T293" s="30">
        <f t="shared" si="13"/>
        <v>-3.5946894030197459E-3</v>
      </c>
      <c r="U293" s="38"/>
      <c r="V293" s="38"/>
      <c r="W293" s="38"/>
      <c r="X293" s="38"/>
    </row>
    <row r="294" spans="1:24">
      <c r="A294" s="18">
        <v>41306</v>
      </c>
      <c r="B294" s="17">
        <v>60.939999</v>
      </c>
      <c r="C294" s="17">
        <v>61.560001</v>
      </c>
      <c r="D294" s="17">
        <v>60.82</v>
      </c>
      <c r="E294" s="17">
        <v>61.150002000000001</v>
      </c>
      <c r="F294" s="17">
        <v>4707900</v>
      </c>
      <c r="G294" s="17">
        <v>54.462291999999998</v>
      </c>
      <c r="H294" s="38">
        <f t="shared" si="14"/>
        <v>1.2175237030571901E-2</v>
      </c>
      <c r="I294" s="30">
        <f t="shared" si="12"/>
        <v>1.2175237030571901E-2</v>
      </c>
      <c r="S294" s="38">
        <v>1987.0500489999999</v>
      </c>
      <c r="T294" s="30">
        <f t="shared" si="13"/>
        <v>1.8124593785162658E-2</v>
      </c>
      <c r="U294" s="38"/>
      <c r="V294" s="38"/>
      <c r="W294" s="38"/>
      <c r="X294" s="38"/>
    </row>
    <row r="295" spans="1:24">
      <c r="A295" s="18">
        <v>41309</v>
      </c>
      <c r="B295" s="17">
        <v>61</v>
      </c>
      <c r="C295" s="17">
        <v>61.099997999999999</v>
      </c>
      <c r="D295" s="17">
        <v>60.330002</v>
      </c>
      <c r="E295" s="17">
        <v>60.849997999999999</v>
      </c>
      <c r="F295" s="17">
        <v>4085200</v>
      </c>
      <c r="G295" s="17">
        <v>54.195098999999999</v>
      </c>
      <c r="H295" s="38">
        <f t="shared" si="14"/>
        <v>-4.9180922918277215E-3</v>
      </c>
      <c r="I295" s="30">
        <f t="shared" si="12"/>
        <v>-4.9180922918277215E-3</v>
      </c>
      <c r="S295" s="38">
        <v>1951.3599850000001</v>
      </c>
      <c r="T295" s="30">
        <f t="shared" si="13"/>
        <v>1.4213792986497257E-2</v>
      </c>
      <c r="U295" s="38"/>
      <c r="V295" s="38"/>
      <c r="W295" s="38"/>
      <c r="X295" s="38"/>
    </row>
    <row r="296" spans="1:24">
      <c r="A296" s="18">
        <v>41310</v>
      </c>
      <c r="B296" s="17">
        <v>61.439999</v>
      </c>
      <c r="C296" s="17">
        <v>62.66</v>
      </c>
      <c r="D296" s="17">
        <v>61.34</v>
      </c>
      <c r="E296" s="17">
        <v>62.400002000000001</v>
      </c>
      <c r="F296" s="17">
        <v>6969600</v>
      </c>
      <c r="G296" s="17">
        <v>55.575584999999997</v>
      </c>
      <c r="H296" s="38">
        <f t="shared" si="14"/>
        <v>2.5153506107819745E-2</v>
      </c>
      <c r="I296" s="30">
        <f t="shared" si="12"/>
        <v>2.5153506107819745E-2</v>
      </c>
      <c r="S296" s="38">
        <v>1923.8199460000001</v>
      </c>
      <c r="T296" s="30">
        <f t="shared" si="13"/>
        <v>1.9719386827028343E-3</v>
      </c>
      <c r="U296" s="38"/>
      <c r="V296" s="38"/>
      <c r="W296" s="38"/>
      <c r="X296" s="38"/>
    </row>
    <row r="297" spans="1:24">
      <c r="A297" s="18">
        <v>41311</v>
      </c>
      <c r="B297" s="17">
        <v>62.139999000000003</v>
      </c>
      <c r="C297" s="17">
        <v>62.849997999999999</v>
      </c>
      <c r="D297" s="17">
        <v>61.900002000000001</v>
      </c>
      <c r="E297" s="17">
        <v>62.689999</v>
      </c>
      <c r="F297" s="17">
        <v>6060000</v>
      </c>
      <c r="G297" s="17">
        <v>55.833866999999998</v>
      </c>
      <c r="H297" s="38">
        <f t="shared" si="14"/>
        <v>4.6366346496387262E-3</v>
      </c>
      <c r="I297" s="30">
        <f t="shared" si="12"/>
        <v>4.6366346496387262E-3</v>
      </c>
      <c r="S297" s="38">
        <v>1920.030029</v>
      </c>
      <c r="T297" s="30">
        <f t="shared" si="13"/>
        <v>1.8895898353574289E-2</v>
      </c>
      <c r="U297" s="38"/>
      <c r="V297" s="38"/>
      <c r="W297" s="38"/>
      <c r="X297" s="38"/>
    </row>
    <row r="298" spans="1:24">
      <c r="A298" s="18">
        <v>41312</v>
      </c>
      <c r="B298" s="17">
        <v>62.599997999999999</v>
      </c>
      <c r="C298" s="17">
        <v>62.869999</v>
      </c>
      <c r="D298" s="17">
        <v>61.990001999999997</v>
      </c>
      <c r="E298" s="17">
        <v>62.299999</v>
      </c>
      <c r="F298" s="17">
        <v>6032900</v>
      </c>
      <c r="G298" s="17">
        <v>55.486519999999999</v>
      </c>
      <c r="H298" s="38">
        <f t="shared" si="14"/>
        <v>-6.2405123916056916E-3</v>
      </c>
      <c r="I298" s="30">
        <f t="shared" si="12"/>
        <v>-6.2405123916056916E-3</v>
      </c>
      <c r="S298" s="38">
        <v>1884.089966</v>
      </c>
      <c r="T298" s="30">
        <f t="shared" si="13"/>
        <v>1.2320937592521393E-3</v>
      </c>
      <c r="U298" s="38"/>
      <c r="V298" s="38"/>
      <c r="W298" s="38"/>
      <c r="X298" s="38"/>
    </row>
    <row r="299" spans="1:24">
      <c r="A299" s="18">
        <v>41313</v>
      </c>
      <c r="B299" s="17">
        <v>62.18</v>
      </c>
      <c r="C299" s="17">
        <v>63.009998000000003</v>
      </c>
      <c r="D299" s="17">
        <v>62.18</v>
      </c>
      <c r="E299" s="17">
        <v>62.490001999999997</v>
      </c>
      <c r="F299" s="17">
        <v>4136600</v>
      </c>
      <c r="G299" s="17">
        <v>55.655743000000001</v>
      </c>
      <c r="H299" s="38">
        <f t="shared" si="14"/>
        <v>3.0451625907108159E-3</v>
      </c>
      <c r="I299" s="30">
        <f t="shared" si="12"/>
        <v>3.0451625907108159E-3</v>
      </c>
      <c r="S299" s="38">
        <v>1881.7700199999999</v>
      </c>
      <c r="T299" s="30">
        <f t="shared" si="13"/>
        <v>-2.6001211006746214E-2</v>
      </c>
      <c r="U299" s="38"/>
      <c r="V299" s="38"/>
      <c r="W299" s="38"/>
      <c r="X299" s="38"/>
    </row>
    <row r="300" spans="1:24">
      <c r="A300" s="18">
        <v>41316</v>
      </c>
      <c r="B300" s="17">
        <v>62.48</v>
      </c>
      <c r="C300" s="17">
        <v>62.669998</v>
      </c>
      <c r="D300" s="17">
        <v>61.849997999999999</v>
      </c>
      <c r="E300" s="17">
        <v>62.669998</v>
      </c>
      <c r="F300" s="17">
        <v>3516900</v>
      </c>
      <c r="G300" s="17">
        <v>55.816054000000001</v>
      </c>
      <c r="H300" s="38">
        <f t="shared" si="14"/>
        <v>2.8762631416012884E-3</v>
      </c>
      <c r="I300" s="30">
        <f t="shared" si="12"/>
        <v>2.8762631416012884E-3</v>
      </c>
      <c r="S300" s="38">
        <v>1931.339966</v>
      </c>
      <c r="T300" s="30">
        <f t="shared" si="13"/>
        <v>-4.6590158688575067E-4</v>
      </c>
      <c r="U300" s="38"/>
      <c r="V300" s="38"/>
      <c r="W300" s="38"/>
      <c r="X300" s="38"/>
    </row>
    <row r="301" spans="1:24">
      <c r="A301" s="18">
        <v>41317</v>
      </c>
      <c r="B301" s="17">
        <v>62.580002</v>
      </c>
      <c r="C301" s="17">
        <v>62.84</v>
      </c>
      <c r="D301" s="17">
        <v>62.34</v>
      </c>
      <c r="E301" s="17">
        <v>62.73</v>
      </c>
      <c r="F301" s="17">
        <v>3379400</v>
      </c>
      <c r="G301" s="17">
        <v>55.869492999999999</v>
      </c>
      <c r="H301" s="38">
        <f t="shared" si="14"/>
        <v>9.5695469133732917E-4</v>
      </c>
      <c r="I301" s="30">
        <f t="shared" si="12"/>
        <v>9.5695469133732917E-4</v>
      </c>
      <c r="S301" s="38">
        <v>1932.23999</v>
      </c>
      <c r="T301" s="30">
        <f t="shared" si="13"/>
        <v>-3.3686521134926087E-3</v>
      </c>
      <c r="U301" s="38"/>
      <c r="V301" s="38"/>
      <c r="W301" s="38"/>
      <c r="X301" s="38"/>
    </row>
    <row r="302" spans="1:24">
      <c r="A302" s="18">
        <v>41318</v>
      </c>
      <c r="B302" s="17">
        <v>63</v>
      </c>
      <c r="C302" s="17">
        <v>63.279998999999997</v>
      </c>
      <c r="D302" s="17">
        <v>62.43</v>
      </c>
      <c r="E302" s="17">
        <v>62.689999</v>
      </c>
      <c r="F302" s="17">
        <v>4807100</v>
      </c>
      <c r="G302" s="17">
        <v>55.833866999999998</v>
      </c>
      <c r="H302" s="38">
        <f t="shared" si="14"/>
        <v>-6.3786803204394105E-4</v>
      </c>
      <c r="I302" s="30">
        <f t="shared" si="12"/>
        <v>-6.3786803204394105E-4</v>
      </c>
      <c r="S302" s="38">
        <v>1938.76001</v>
      </c>
      <c r="T302" s="30">
        <f t="shared" si="13"/>
        <v>-2.0507439880633901E-3</v>
      </c>
      <c r="U302" s="38"/>
      <c r="V302" s="38"/>
      <c r="W302" s="38"/>
      <c r="X302" s="38"/>
    </row>
    <row r="303" spans="1:24">
      <c r="A303" s="18">
        <v>41319</v>
      </c>
      <c r="B303" s="17">
        <v>62.689999</v>
      </c>
      <c r="C303" s="17">
        <v>63.330002</v>
      </c>
      <c r="D303" s="17">
        <v>62.580002</v>
      </c>
      <c r="E303" s="17">
        <v>63.09</v>
      </c>
      <c r="F303" s="17">
        <v>5352200</v>
      </c>
      <c r="G303" s="17">
        <v>56.190122000000002</v>
      </c>
      <c r="H303" s="38">
        <f t="shared" si="14"/>
        <v>6.3603555663033842E-3</v>
      </c>
      <c r="I303" s="30">
        <f t="shared" si="12"/>
        <v>6.3603555663033842E-3</v>
      </c>
      <c r="S303" s="38">
        <v>1942.73999</v>
      </c>
      <c r="T303" s="30">
        <f t="shared" si="13"/>
        <v>-1.2394930290949867E-2</v>
      </c>
      <c r="U303" s="38"/>
      <c r="V303" s="38"/>
      <c r="W303" s="38"/>
      <c r="X303" s="38"/>
    </row>
    <row r="304" spans="1:24">
      <c r="A304" s="18">
        <v>41320</v>
      </c>
      <c r="B304" s="17">
        <v>62.450001</v>
      </c>
      <c r="C304" s="17">
        <v>62.599997999999999</v>
      </c>
      <c r="D304" s="17">
        <v>60.740001999999997</v>
      </c>
      <c r="E304" s="17">
        <v>61.709999000000003</v>
      </c>
      <c r="F304" s="17">
        <v>14611300</v>
      </c>
      <c r="G304" s="17">
        <v>55.276462000000002</v>
      </c>
      <c r="H304" s="38">
        <f t="shared" si="14"/>
        <v>-1.6393800362534058E-2</v>
      </c>
      <c r="I304" s="30">
        <f t="shared" si="12"/>
        <v>-1.6393800362534058E-2</v>
      </c>
      <c r="S304" s="38">
        <v>1966.969971</v>
      </c>
      <c r="T304" s="30">
        <f t="shared" si="13"/>
        <v>4.5553923362219801E-3</v>
      </c>
      <c r="U304" s="38"/>
      <c r="V304" s="38"/>
      <c r="W304" s="38"/>
      <c r="X304" s="38"/>
    </row>
    <row r="305" spans="1:24">
      <c r="A305" s="18">
        <v>41324</v>
      </c>
      <c r="B305" s="17">
        <v>61.790000999999997</v>
      </c>
      <c r="C305" s="17">
        <v>62.060001</v>
      </c>
      <c r="D305" s="17">
        <v>61.439999</v>
      </c>
      <c r="E305" s="17">
        <v>61.869999</v>
      </c>
      <c r="F305" s="17">
        <v>6881500</v>
      </c>
      <c r="G305" s="17">
        <v>55.419781</v>
      </c>
      <c r="H305" s="38">
        <f t="shared" si="14"/>
        <v>2.5894118209616084E-3</v>
      </c>
      <c r="I305" s="30">
        <f t="shared" si="12"/>
        <v>2.5894118209616084E-3</v>
      </c>
      <c r="S305" s="38">
        <v>1958.030029</v>
      </c>
      <c r="T305" s="30">
        <f t="shared" si="13"/>
        <v>-1.6296231019642143E-2</v>
      </c>
      <c r="U305" s="38"/>
      <c r="V305" s="38"/>
      <c r="W305" s="38"/>
      <c r="X305" s="38"/>
    </row>
    <row r="306" spans="1:24">
      <c r="A306" s="18">
        <v>41325</v>
      </c>
      <c r="B306" s="17">
        <v>61.98</v>
      </c>
      <c r="C306" s="17">
        <v>63.209999000000003</v>
      </c>
      <c r="D306" s="17">
        <v>61.619999</v>
      </c>
      <c r="E306" s="17">
        <v>62.650002000000001</v>
      </c>
      <c r="F306" s="17">
        <v>6561200</v>
      </c>
      <c r="G306" s="17">
        <v>56.118465</v>
      </c>
      <c r="H306" s="38">
        <f t="shared" si="14"/>
        <v>1.2528314972529413E-2</v>
      </c>
      <c r="I306" s="30">
        <f t="shared" si="12"/>
        <v>1.2528314972529413E-2</v>
      </c>
      <c r="S306" s="38">
        <v>1990.1999510000001</v>
      </c>
      <c r="T306" s="30">
        <f t="shared" si="13"/>
        <v>-2.5643447325231369E-3</v>
      </c>
      <c r="U306" s="38"/>
      <c r="V306" s="38"/>
      <c r="W306" s="38"/>
      <c r="X306" s="38"/>
    </row>
    <row r="307" spans="1:24">
      <c r="A307" s="18">
        <v>41326</v>
      </c>
      <c r="B307" s="17">
        <v>62.68</v>
      </c>
      <c r="C307" s="17">
        <v>63.880001</v>
      </c>
      <c r="D307" s="17">
        <v>62.52</v>
      </c>
      <c r="E307" s="17">
        <v>63.400002000000001</v>
      </c>
      <c r="F307" s="17">
        <v>7221800</v>
      </c>
      <c r="G307" s="17">
        <v>56.790275000000001</v>
      </c>
      <c r="H307" s="38">
        <f t="shared" si="14"/>
        <v>1.19001935219007E-2</v>
      </c>
      <c r="I307" s="30">
        <f t="shared" si="12"/>
        <v>1.19001935219007E-2</v>
      </c>
      <c r="S307" s="38">
        <v>1995.3100589999999</v>
      </c>
      <c r="T307" s="30">
        <f t="shared" si="13"/>
        <v>8.6677408281392605E-3</v>
      </c>
      <c r="U307" s="38"/>
      <c r="V307" s="38"/>
      <c r="W307" s="38"/>
      <c r="X307" s="38"/>
    </row>
    <row r="308" spans="1:24">
      <c r="A308" s="18">
        <v>41327</v>
      </c>
      <c r="B308" s="17">
        <v>63.48</v>
      </c>
      <c r="C308" s="17">
        <v>63.889999000000003</v>
      </c>
      <c r="D308" s="17">
        <v>62.98</v>
      </c>
      <c r="E308" s="17">
        <v>63.599997999999999</v>
      </c>
      <c r="F308" s="17">
        <v>5342900</v>
      </c>
      <c r="G308" s="17">
        <v>56.969420999999997</v>
      </c>
      <c r="H308" s="38">
        <f t="shared" si="14"/>
        <v>3.1495539173973346E-3</v>
      </c>
      <c r="I308" s="30">
        <f t="shared" si="12"/>
        <v>3.1495539173973346E-3</v>
      </c>
      <c r="S308" s="38">
        <v>1978.089966</v>
      </c>
      <c r="T308" s="30">
        <f t="shared" si="13"/>
        <v>1.2749687874278685E-2</v>
      </c>
      <c r="U308" s="38"/>
      <c r="V308" s="38"/>
      <c r="W308" s="38"/>
      <c r="X308" s="38"/>
    </row>
    <row r="309" spans="1:24">
      <c r="A309" s="18">
        <v>41330</v>
      </c>
      <c r="B309" s="17">
        <v>63.630001</v>
      </c>
      <c r="C309" s="17">
        <v>63.799999</v>
      </c>
      <c r="D309" s="17">
        <v>62.889999000000003</v>
      </c>
      <c r="E309" s="17">
        <v>62.889999000000003</v>
      </c>
      <c r="F309" s="17">
        <v>6177100</v>
      </c>
      <c r="G309" s="17">
        <v>56.333441999999998</v>
      </c>
      <c r="H309" s="38">
        <f t="shared" si="14"/>
        <v>-1.1226294949659398E-2</v>
      </c>
      <c r="I309" s="30">
        <f t="shared" si="12"/>
        <v>-1.1226294949659398E-2</v>
      </c>
      <c r="S309" s="38">
        <v>1953.030029</v>
      </c>
      <c r="T309" s="30">
        <f t="shared" si="13"/>
        <v>-4.0980414626955409E-3</v>
      </c>
      <c r="U309" s="38"/>
      <c r="V309" s="38"/>
      <c r="W309" s="38"/>
      <c r="X309" s="38"/>
    </row>
    <row r="310" spans="1:24">
      <c r="A310" s="18">
        <v>41331</v>
      </c>
      <c r="B310" s="17">
        <v>63.099997999999999</v>
      </c>
      <c r="C310" s="17">
        <v>64.300003000000004</v>
      </c>
      <c r="D310" s="17">
        <v>63.049999</v>
      </c>
      <c r="E310" s="17">
        <v>64.050003000000004</v>
      </c>
      <c r="F310" s="17">
        <v>8096600</v>
      </c>
      <c r="G310" s="17">
        <v>57.372511000000003</v>
      </c>
      <c r="H310" s="38">
        <f t="shared" si="14"/>
        <v>1.827693092891234E-2</v>
      </c>
      <c r="I310" s="30">
        <f t="shared" si="12"/>
        <v>1.827693092891234E-2</v>
      </c>
      <c r="S310" s="38">
        <v>1961.0500489999999</v>
      </c>
      <c r="T310" s="30">
        <f t="shared" si="13"/>
        <v>4.4770065646443351E-3</v>
      </c>
      <c r="U310" s="38"/>
      <c r="V310" s="38"/>
      <c r="W310" s="38"/>
      <c r="X310" s="38"/>
    </row>
    <row r="311" spans="1:24">
      <c r="A311" s="18">
        <v>41332</v>
      </c>
      <c r="B311" s="17">
        <v>62.310001</v>
      </c>
      <c r="C311" s="17">
        <v>63.75</v>
      </c>
      <c r="D311" s="17">
        <v>61.68</v>
      </c>
      <c r="E311" s="17">
        <v>63.119999</v>
      </c>
      <c r="F311" s="17">
        <v>13623700</v>
      </c>
      <c r="G311" s="17">
        <v>56.539464000000002</v>
      </c>
      <c r="H311" s="38">
        <f t="shared" si="14"/>
        <v>-1.4626413969739099E-2</v>
      </c>
      <c r="I311" s="30">
        <f t="shared" si="12"/>
        <v>-1.4626413969739099E-2</v>
      </c>
      <c r="S311" s="38">
        <v>1952.290039</v>
      </c>
      <c r="T311" s="30">
        <f t="shared" si="13"/>
        <v>5.2640754451046302E-3</v>
      </c>
      <c r="U311" s="38"/>
      <c r="V311" s="38"/>
      <c r="W311" s="38"/>
      <c r="X311" s="38"/>
    </row>
    <row r="312" spans="1:24">
      <c r="A312" s="18">
        <v>41333</v>
      </c>
      <c r="B312" s="17">
        <v>63.23</v>
      </c>
      <c r="C312" s="17">
        <v>64.089995999999999</v>
      </c>
      <c r="D312" s="17">
        <v>62.459999000000003</v>
      </c>
      <c r="E312" s="17">
        <v>62.959999000000003</v>
      </c>
      <c r="F312" s="17">
        <v>8465700</v>
      </c>
      <c r="G312" s="17">
        <v>56.396144</v>
      </c>
      <c r="H312" s="38">
        <f t="shared" si="14"/>
        <v>-2.538084833925024E-3</v>
      </c>
      <c r="I312" s="30">
        <f t="shared" si="12"/>
        <v>-2.538084833925024E-3</v>
      </c>
      <c r="S312" s="38">
        <v>1942.040039</v>
      </c>
      <c r="T312" s="30">
        <f t="shared" si="13"/>
        <v>-1.3995035710028114E-2</v>
      </c>
      <c r="U312" s="38"/>
      <c r="V312" s="38"/>
      <c r="W312" s="38"/>
      <c r="X312" s="38"/>
    </row>
    <row r="313" spans="1:24">
      <c r="A313" s="18">
        <v>41334</v>
      </c>
      <c r="B313" s="17">
        <v>63.220001000000003</v>
      </c>
      <c r="C313" s="17">
        <v>64.389999000000003</v>
      </c>
      <c r="D313" s="17">
        <v>63.220001000000003</v>
      </c>
      <c r="E313" s="17">
        <v>64.129997000000003</v>
      </c>
      <c r="F313" s="17">
        <v>6536100</v>
      </c>
      <c r="G313" s="17">
        <v>57.444164999999998</v>
      </c>
      <c r="H313" s="38">
        <f t="shared" si="14"/>
        <v>1.8412645184461514E-2</v>
      </c>
      <c r="I313" s="30">
        <f t="shared" si="12"/>
        <v>1.8412645184461514E-2</v>
      </c>
      <c r="S313" s="38">
        <v>1969.410034</v>
      </c>
      <c r="T313" s="30">
        <f t="shared" si="13"/>
        <v>2.477363695127497E-2</v>
      </c>
      <c r="U313" s="38"/>
      <c r="V313" s="38"/>
      <c r="W313" s="38"/>
      <c r="X313" s="38"/>
    </row>
    <row r="314" spans="1:24">
      <c r="A314" s="18">
        <v>41337</v>
      </c>
      <c r="B314" s="17">
        <v>64.879997000000003</v>
      </c>
      <c r="C314" s="17">
        <v>66.919998000000007</v>
      </c>
      <c r="D314" s="17">
        <v>64.650002000000001</v>
      </c>
      <c r="E314" s="17">
        <v>66.440002000000007</v>
      </c>
      <c r="F314" s="17">
        <v>12363500</v>
      </c>
      <c r="G314" s="17">
        <v>59.513342000000002</v>
      </c>
      <c r="H314" s="38">
        <f t="shared" si="14"/>
        <v>3.5387090151830031E-2</v>
      </c>
      <c r="I314" s="30">
        <f t="shared" si="12"/>
        <v>3.5387090151830031E-2</v>
      </c>
      <c r="S314" s="38">
        <v>1921.219971</v>
      </c>
      <c r="T314" s="30">
        <f t="shared" si="13"/>
        <v>-1.5448308659813455E-2</v>
      </c>
      <c r="U314" s="38"/>
      <c r="V314" s="38"/>
      <c r="W314" s="38"/>
      <c r="X314" s="38"/>
    </row>
    <row r="315" spans="1:24">
      <c r="A315" s="18">
        <v>41338</v>
      </c>
      <c r="B315" s="17">
        <v>66.5</v>
      </c>
      <c r="C315" s="17">
        <v>66.839995999999999</v>
      </c>
      <c r="D315" s="17">
        <v>65.830001999999993</v>
      </c>
      <c r="E315" s="17">
        <v>66.680000000000007</v>
      </c>
      <c r="F315" s="17">
        <v>5927600</v>
      </c>
      <c r="G315" s="17">
        <v>59.728318999999999</v>
      </c>
      <c r="H315" s="38">
        <f t="shared" si="14"/>
        <v>3.6057403278896933E-3</v>
      </c>
      <c r="I315" s="30">
        <f t="shared" si="12"/>
        <v>3.6057403278896933E-3</v>
      </c>
      <c r="S315" s="38">
        <v>1951.130005</v>
      </c>
      <c r="T315" s="30">
        <f t="shared" si="13"/>
        <v>1.1641159398742432E-3</v>
      </c>
      <c r="U315" s="38"/>
      <c r="V315" s="38"/>
      <c r="W315" s="38"/>
      <c r="X315" s="38"/>
    </row>
    <row r="316" spans="1:24">
      <c r="A316" s="18">
        <v>41339</v>
      </c>
      <c r="B316" s="17">
        <v>66.720000999999996</v>
      </c>
      <c r="C316" s="17">
        <v>66.900002000000001</v>
      </c>
      <c r="D316" s="17">
        <v>66.040001000000004</v>
      </c>
      <c r="E316" s="17">
        <v>66.120002999999997</v>
      </c>
      <c r="F316" s="17">
        <v>4301900</v>
      </c>
      <c r="G316" s="17">
        <v>59.226703999999998</v>
      </c>
      <c r="H316" s="38">
        <f t="shared" si="14"/>
        <v>-8.4337417720611301E-3</v>
      </c>
      <c r="I316" s="30">
        <f t="shared" si="12"/>
        <v>-8.4337417720611301E-3</v>
      </c>
      <c r="S316" s="38">
        <v>1948.8599850000001</v>
      </c>
      <c r="T316" s="30">
        <f t="shared" si="13"/>
        <v>1.8127671026470109E-2</v>
      </c>
      <c r="U316" s="38"/>
      <c r="V316" s="38"/>
      <c r="W316" s="38"/>
      <c r="X316" s="38"/>
    </row>
    <row r="317" spans="1:24">
      <c r="A317" s="18">
        <v>41340</v>
      </c>
      <c r="B317" s="17">
        <v>66.220000999999996</v>
      </c>
      <c r="C317" s="17">
        <v>66.25</v>
      </c>
      <c r="D317" s="17">
        <v>65.669998000000007</v>
      </c>
      <c r="E317" s="17">
        <v>65.849997999999999</v>
      </c>
      <c r="F317" s="17">
        <v>4017900</v>
      </c>
      <c r="G317" s="17">
        <v>58.984848999999997</v>
      </c>
      <c r="H317" s="38">
        <f t="shared" si="14"/>
        <v>-4.0919069468996943E-3</v>
      </c>
      <c r="I317" s="30">
        <f t="shared" si="12"/>
        <v>-4.0919069468996943E-3</v>
      </c>
      <c r="S317" s="38">
        <v>1913.849976</v>
      </c>
      <c r="T317" s="30">
        <f t="shared" si="13"/>
        <v>-3.0022649772647417E-2</v>
      </c>
      <c r="U317" s="38"/>
      <c r="V317" s="38"/>
      <c r="W317" s="38"/>
      <c r="X317" s="38"/>
    </row>
    <row r="318" spans="1:24">
      <c r="A318" s="18">
        <v>41341</v>
      </c>
      <c r="B318" s="17">
        <v>66.110000999999997</v>
      </c>
      <c r="C318" s="17">
        <v>66.470000999999996</v>
      </c>
      <c r="D318" s="17">
        <v>65.709998999999996</v>
      </c>
      <c r="E318" s="17">
        <v>66.349997999999999</v>
      </c>
      <c r="F318" s="17">
        <v>3827600</v>
      </c>
      <c r="G318" s="17">
        <v>59.432721999999998</v>
      </c>
      <c r="H318" s="38">
        <f t="shared" si="14"/>
        <v>7.5643357956559319E-3</v>
      </c>
      <c r="I318" s="30">
        <f t="shared" si="12"/>
        <v>7.5643357956559319E-3</v>
      </c>
      <c r="S318" s="38">
        <v>1972.1800539999999</v>
      </c>
      <c r="T318" s="30">
        <f t="shared" si="13"/>
        <v>-8.4270784584924117E-3</v>
      </c>
      <c r="U318" s="38"/>
      <c r="V318" s="38"/>
      <c r="W318" s="38"/>
      <c r="X318" s="38"/>
    </row>
    <row r="319" spans="1:24">
      <c r="A319" s="18">
        <v>41344</v>
      </c>
      <c r="B319" s="17">
        <v>66.349997999999999</v>
      </c>
      <c r="C319" s="17">
        <v>67.370002999999997</v>
      </c>
      <c r="D319" s="17">
        <v>65.889999000000003</v>
      </c>
      <c r="E319" s="17">
        <v>67.339995999999999</v>
      </c>
      <c r="F319" s="17">
        <v>4984400</v>
      </c>
      <c r="G319" s="17">
        <v>60.319507999999999</v>
      </c>
      <c r="H319" s="38">
        <f t="shared" si="14"/>
        <v>1.4810617054451832E-2</v>
      </c>
      <c r="I319" s="30">
        <f t="shared" si="12"/>
        <v>1.4810617054451832E-2</v>
      </c>
      <c r="S319" s="38">
        <v>1988.869995</v>
      </c>
      <c r="T319" s="30">
        <f t="shared" si="13"/>
        <v>6.0855118835607827E-4</v>
      </c>
      <c r="U319" s="38"/>
      <c r="V319" s="38"/>
      <c r="W319" s="38"/>
      <c r="X319" s="38"/>
    </row>
    <row r="320" spans="1:24">
      <c r="A320" s="18">
        <v>41345</v>
      </c>
      <c r="B320" s="17">
        <v>67.180000000000007</v>
      </c>
      <c r="C320" s="17">
        <v>67.559997999999993</v>
      </c>
      <c r="D320" s="17">
        <v>66.970000999999996</v>
      </c>
      <c r="E320" s="17">
        <v>67.110000999999997</v>
      </c>
      <c r="F320" s="17">
        <v>4140300</v>
      </c>
      <c r="G320" s="17">
        <v>60.113489999999999</v>
      </c>
      <c r="H320" s="38">
        <f t="shared" si="14"/>
        <v>-3.4212915791966159E-3</v>
      </c>
      <c r="I320" s="30">
        <f t="shared" si="12"/>
        <v>-3.4212915791966159E-3</v>
      </c>
      <c r="S320" s="38">
        <v>1987.660034</v>
      </c>
      <c r="T320" s="30">
        <f t="shared" si="13"/>
        <v>2.4007254278508312E-2</v>
      </c>
      <c r="U320" s="38"/>
      <c r="V320" s="38"/>
      <c r="W320" s="38"/>
      <c r="X320" s="38"/>
    </row>
    <row r="321" spans="1:24">
      <c r="A321" s="18">
        <v>41346</v>
      </c>
      <c r="B321" s="17">
        <v>66.790001000000004</v>
      </c>
      <c r="C321" s="17">
        <v>67.480002999999996</v>
      </c>
      <c r="D321" s="17">
        <v>66.599997999999999</v>
      </c>
      <c r="E321" s="17">
        <v>67.430000000000007</v>
      </c>
      <c r="F321" s="17">
        <v>3636200</v>
      </c>
      <c r="G321" s="17">
        <v>60.400128000000002</v>
      </c>
      <c r="H321" s="38">
        <f t="shared" si="14"/>
        <v>4.7569485552559874E-3</v>
      </c>
      <c r="I321" s="30">
        <f t="shared" si="12"/>
        <v>4.7569485552559874E-3</v>
      </c>
      <c r="S321" s="38">
        <v>1940.51001</v>
      </c>
      <c r="T321" s="30">
        <f t="shared" si="13"/>
        <v>3.8291299743553803E-2</v>
      </c>
      <c r="U321" s="38"/>
      <c r="V321" s="38"/>
      <c r="W321" s="38"/>
      <c r="X321" s="38"/>
    </row>
    <row r="322" spans="1:24">
      <c r="A322" s="18">
        <v>41347</v>
      </c>
      <c r="B322" s="17">
        <v>67.5</v>
      </c>
      <c r="C322" s="17">
        <v>67.5</v>
      </c>
      <c r="D322" s="17">
        <v>66.870002999999997</v>
      </c>
      <c r="E322" s="17">
        <v>67.339995999999999</v>
      </c>
      <c r="F322" s="17">
        <v>3294000</v>
      </c>
      <c r="G322" s="17">
        <v>60.319507999999999</v>
      </c>
      <c r="H322" s="38">
        <f t="shared" si="14"/>
        <v>-1.3356569760593321E-3</v>
      </c>
      <c r="I322" s="30">
        <f t="shared" si="12"/>
        <v>-1.3356569760593321E-3</v>
      </c>
      <c r="S322" s="38">
        <v>1867.6099850000001</v>
      </c>
      <c r="T322" s="30">
        <f t="shared" si="13"/>
        <v>-1.3614249963910554E-2</v>
      </c>
      <c r="U322" s="38"/>
      <c r="V322" s="38"/>
      <c r="W322" s="38"/>
      <c r="X322" s="38"/>
    </row>
    <row r="323" spans="1:24">
      <c r="A323" s="18">
        <v>41348</v>
      </c>
      <c r="B323" s="17">
        <v>67.050003000000004</v>
      </c>
      <c r="C323" s="17">
        <v>67.290001000000004</v>
      </c>
      <c r="D323" s="17">
        <v>66.519997000000004</v>
      </c>
      <c r="E323" s="17">
        <v>66.800003000000004</v>
      </c>
      <c r="F323" s="17">
        <v>5945700</v>
      </c>
      <c r="G323" s="17">
        <v>59.835811</v>
      </c>
      <c r="H323" s="38">
        <f t="shared" si="14"/>
        <v>-8.0512392941349716E-3</v>
      </c>
      <c r="I323" s="30">
        <f t="shared" ref="I323:I386" si="15">H323</f>
        <v>-8.0512392941349716E-3</v>
      </c>
      <c r="S323" s="38">
        <v>1893.209961</v>
      </c>
      <c r="T323" s="30">
        <f t="shared" ref="T323:T386" si="16">LN(S323/S324)</f>
        <v>-4.0211444491884053E-2</v>
      </c>
      <c r="U323" s="38"/>
      <c r="V323" s="38"/>
      <c r="W323" s="38"/>
      <c r="X323" s="38"/>
    </row>
    <row r="324" spans="1:24">
      <c r="A324" s="18">
        <v>41351</v>
      </c>
      <c r="B324" s="17">
        <v>66.519997000000004</v>
      </c>
      <c r="C324" s="17">
        <v>67.059997999999993</v>
      </c>
      <c r="D324" s="17">
        <v>66.300003000000004</v>
      </c>
      <c r="E324" s="17">
        <v>66.760002</v>
      </c>
      <c r="F324" s="17">
        <v>3573400</v>
      </c>
      <c r="G324" s="17">
        <v>59.799981000000002</v>
      </c>
      <c r="H324" s="38">
        <f t="shared" ref="H324:H387" si="17">LN(G324/G323)</f>
        <v>-5.9898464284434156E-4</v>
      </c>
      <c r="I324" s="30">
        <f t="shared" si="15"/>
        <v>-5.9898464284434156E-4</v>
      </c>
      <c r="S324" s="38">
        <v>1970.8900149999999</v>
      </c>
      <c r="T324" s="30">
        <f t="shared" si="16"/>
        <v>-3.236924211323932E-2</v>
      </c>
      <c r="U324" s="38"/>
      <c r="V324" s="38"/>
      <c r="W324" s="38"/>
      <c r="X324" s="38"/>
    </row>
    <row r="325" spans="1:24">
      <c r="A325" s="18">
        <v>41352</v>
      </c>
      <c r="B325" s="17">
        <v>67.010002</v>
      </c>
      <c r="C325" s="17">
        <v>67.190002000000007</v>
      </c>
      <c r="D325" s="17">
        <v>65.959998999999996</v>
      </c>
      <c r="E325" s="17">
        <v>66.459998999999996</v>
      </c>
      <c r="F325" s="17">
        <v>4063000</v>
      </c>
      <c r="G325" s="17">
        <v>59.531253999999997</v>
      </c>
      <c r="H325" s="38">
        <f t="shared" si="17"/>
        <v>-4.5038912781095956E-3</v>
      </c>
      <c r="I325" s="30">
        <f t="shared" si="15"/>
        <v>-4.5038912781095956E-3</v>
      </c>
      <c r="S325" s="38">
        <v>2035.7299800000001</v>
      </c>
      <c r="T325" s="30">
        <f t="shared" si="16"/>
        <v>-2.1325960481545045E-2</v>
      </c>
      <c r="U325" s="38"/>
      <c r="V325" s="38"/>
      <c r="W325" s="38"/>
      <c r="X325" s="38"/>
    </row>
    <row r="326" spans="1:24">
      <c r="A326" s="18">
        <v>41353</v>
      </c>
      <c r="B326" s="17">
        <v>66.970000999999996</v>
      </c>
      <c r="C326" s="17">
        <v>68.870002999999997</v>
      </c>
      <c r="D326" s="17">
        <v>66.900002000000001</v>
      </c>
      <c r="E326" s="17">
        <v>68.519997000000004</v>
      </c>
      <c r="F326" s="17">
        <v>7924900</v>
      </c>
      <c r="G326" s="17">
        <v>61.376488000000002</v>
      </c>
      <c r="H326" s="38">
        <f t="shared" si="17"/>
        <v>3.0525378267305871E-2</v>
      </c>
      <c r="I326" s="30">
        <f t="shared" si="15"/>
        <v>3.0525378267305871E-2</v>
      </c>
      <c r="S326" s="38">
        <v>2079.610107</v>
      </c>
      <c r="T326" s="30">
        <f t="shared" si="16"/>
        <v>-8.2891366720709101E-3</v>
      </c>
      <c r="U326" s="38"/>
      <c r="V326" s="38"/>
      <c r="W326" s="38"/>
      <c r="X326" s="38"/>
    </row>
    <row r="327" spans="1:24">
      <c r="A327" s="18">
        <v>41354</v>
      </c>
      <c r="B327" s="17">
        <v>68.120002999999997</v>
      </c>
      <c r="C327" s="17">
        <v>68.269997000000004</v>
      </c>
      <c r="D327" s="17">
        <v>67.419998000000007</v>
      </c>
      <c r="E327" s="17">
        <v>68.050003000000004</v>
      </c>
      <c r="F327" s="17">
        <v>4789600</v>
      </c>
      <c r="G327" s="17">
        <v>60.955492999999997</v>
      </c>
      <c r="H327" s="38">
        <f t="shared" si="17"/>
        <v>-6.8828553018553699E-3</v>
      </c>
      <c r="I327" s="30">
        <f t="shared" si="15"/>
        <v>-6.8828553018553699E-3</v>
      </c>
      <c r="S327" s="38">
        <v>2096.919922</v>
      </c>
      <c r="T327" s="30">
        <f t="shared" si="16"/>
        <v>-2.628982682793983E-3</v>
      </c>
      <c r="U327" s="38"/>
      <c r="V327" s="38"/>
      <c r="W327" s="38"/>
      <c r="X327" s="38"/>
    </row>
    <row r="328" spans="1:24">
      <c r="A328" s="18">
        <v>41355</v>
      </c>
      <c r="B328" s="17">
        <v>68.239998</v>
      </c>
      <c r="C328" s="17">
        <v>68.75</v>
      </c>
      <c r="D328" s="17">
        <v>68.040001000000004</v>
      </c>
      <c r="E328" s="17">
        <v>68.419998000000007</v>
      </c>
      <c r="F328" s="17">
        <v>3167100</v>
      </c>
      <c r="G328" s="17">
        <v>61.286915</v>
      </c>
      <c r="H328" s="38">
        <f t="shared" si="17"/>
        <v>5.4223868372496676E-3</v>
      </c>
      <c r="I328" s="30">
        <f t="shared" si="15"/>
        <v>5.4223868372496676E-3</v>
      </c>
      <c r="S328" s="38">
        <v>2102.4399410000001</v>
      </c>
      <c r="T328" s="30">
        <f t="shared" si="16"/>
        <v>5.1978915460573353E-3</v>
      </c>
      <c r="U328" s="38"/>
      <c r="V328" s="38"/>
      <c r="W328" s="38"/>
      <c r="X328" s="38"/>
    </row>
    <row r="329" spans="1:24">
      <c r="A329" s="18">
        <v>41358</v>
      </c>
      <c r="B329" s="17">
        <v>68.730002999999996</v>
      </c>
      <c r="C329" s="17">
        <v>68.889999000000003</v>
      </c>
      <c r="D329" s="17">
        <v>68.169998000000007</v>
      </c>
      <c r="E329" s="17">
        <v>68.410004000000001</v>
      </c>
      <c r="F329" s="17">
        <v>4260200</v>
      </c>
      <c r="G329" s="17">
        <v>61.277962000000002</v>
      </c>
      <c r="H329" s="38">
        <f t="shared" si="17"/>
        <v>-1.4609405622661328E-4</v>
      </c>
      <c r="I329" s="30">
        <f t="shared" si="15"/>
        <v>-1.4609405622661328E-4</v>
      </c>
      <c r="S329" s="38">
        <v>2091.540039</v>
      </c>
      <c r="T329" s="30">
        <f t="shared" si="16"/>
        <v>3.904332041982352E-3</v>
      </c>
      <c r="U329" s="38"/>
      <c r="V329" s="38"/>
      <c r="W329" s="38"/>
      <c r="X329" s="38"/>
    </row>
    <row r="330" spans="1:24">
      <c r="A330" s="18">
        <v>41359</v>
      </c>
      <c r="B330" s="17">
        <v>68.419998000000007</v>
      </c>
      <c r="C330" s="17">
        <v>68.769997000000004</v>
      </c>
      <c r="D330" s="17">
        <v>67.949996999999996</v>
      </c>
      <c r="E330" s="17">
        <v>68.610000999999997</v>
      </c>
      <c r="F330" s="17">
        <v>3327400</v>
      </c>
      <c r="G330" s="17">
        <v>61.457109000000003</v>
      </c>
      <c r="H330" s="38">
        <f t="shared" si="17"/>
        <v>2.9192491724625955E-3</v>
      </c>
      <c r="I330" s="30">
        <f t="shared" si="15"/>
        <v>2.9192491724625955E-3</v>
      </c>
      <c r="S330" s="38">
        <v>2083.389893</v>
      </c>
      <c r="T330" s="30">
        <f t="shared" si="16"/>
        <v>-1.2760257482792195E-3</v>
      </c>
      <c r="U330" s="38"/>
      <c r="V330" s="38"/>
      <c r="W330" s="38"/>
      <c r="X330" s="38"/>
    </row>
    <row r="331" spans="1:24">
      <c r="A331" s="18">
        <v>41360</v>
      </c>
      <c r="B331" s="17">
        <v>68.489998</v>
      </c>
      <c r="C331" s="17">
        <v>69.839995999999999</v>
      </c>
      <c r="D331" s="17">
        <v>68.489998</v>
      </c>
      <c r="E331" s="17">
        <v>69.050003000000004</v>
      </c>
      <c r="F331" s="17">
        <v>4590800</v>
      </c>
      <c r="G331" s="17">
        <v>61.851239</v>
      </c>
      <c r="H331" s="38">
        <f t="shared" si="17"/>
        <v>6.3926141025402866E-3</v>
      </c>
      <c r="I331" s="30">
        <f t="shared" si="15"/>
        <v>6.3926141025402866E-3</v>
      </c>
      <c r="S331" s="38">
        <v>2086.0500489999999</v>
      </c>
      <c r="T331" s="30">
        <f t="shared" si="16"/>
        <v>9.4960389304633061E-4</v>
      </c>
      <c r="U331" s="38"/>
      <c r="V331" s="38"/>
      <c r="W331" s="38"/>
      <c r="X331" s="38"/>
    </row>
    <row r="332" spans="1:24">
      <c r="A332" s="18">
        <v>41361</v>
      </c>
      <c r="B332" s="17">
        <v>69.190002000000007</v>
      </c>
      <c r="C332" s="17">
        <v>69.430000000000007</v>
      </c>
      <c r="D332" s="17">
        <v>68.309997999999993</v>
      </c>
      <c r="E332" s="17">
        <v>68.449996999999996</v>
      </c>
      <c r="F332" s="17">
        <v>3982000</v>
      </c>
      <c r="G332" s="17">
        <v>61.313786</v>
      </c>
      <c r="H332" s="38">
        <f t="shared" si="17"/>
        <v>-8.7274193527298281E-3</v>
      </c>
      <c r="I332" s="30">
        <f t="shared" si="15"/>
        <v>-8.7274193527298281E-3</v>
      </c>
      <c r="S332" s="38">
        <v>2084.070068</v>
      </c>
      <c r="T332" s="30">
        <f t="shared" si="16"/>
        <v>-9.6030650234122886E-3</v>
      </c>
      <c r="U332" s="38"/>
      <c r="V332" s="38"/>
      <c r="W332" s="38"/>
      <c r="X332" s="38"/>
    </row>
    <row r="333" spans="1:24">
      <c r="A333" s="18">
        <v>41365</v>
      </c>
      <c r="B333" s="17">
        <v>68.300003000000004</v>
      </c>
      <c r="C333" s="17">
        <v>68.830001999999993</v>
      </c>
      <c r="D333" s="17">
        <v>68.25</v>
      </c>
      <c r="E333" s="17">
        <v>68.660004000000001</v>
      </c>
      <c r="F333" s="17">
        <v>2734100</v>
      </c>
      <c r="G333" s="17">
        <v>61.501899000000002</v>
      </c>
      <c r="H333" s="38">
        <f t="shared" si="17"/>
        <v>3.0633407631156608E-3</v>
      </c>
      <c r="I333" s="30">
        <f t="shared" si="15"/>
        <v>3.0633407631156608E-3</v>
      </c>
      <c r="S333" s="38">
        <v>2104.179932</v>
      </c>
      <c r="T333" s="30">
        <f t="shared" si="16"/>
        <v>1.2726835975794628E-2</v>
      </c>
      <c r="U333" s="38"/>
      <c r="V333" s="38"/>
      <c r="W333" s="38"/>
      <c r="X333" s="38"/>
    </row>
    <row r="334" spans="1:24">
      <c r="A334" s="18">
        <v>41366</v>
      </c>
      <c r="B334" s="17">
        <v>68.959998999999996</v>
      </c>
      <c r="C334" s="17">
        <v>69.110000999999997</v>
      </c>
      <c r="D334" s="17">
        <v>68.309997999999993</v>
      </c>
      <c r="E334" s="17">
        <v>68.830001999999993</v>
      </c>
      <c r="F334" s="17">
        <v>2884500</v>
      </c>
      <c r="G334" s="17">
        <v>61.654173999999998</v>
      </c>
      <c r="H334" s="38">
        <f t="shared" si="17"/>
        <v>2.4728797190292037E-3</v>
      </c>
      <c r="I334" s="30">
        <f t="shared" si="15"/>
        <v>2.4728797190292037E-3</v>
      </c>
      <c r="S334" s="38">
        <v>2077.570068</v>
      </c>
      <c r="T334" s="30">
        <f t="shared" si="16"/>
        <v>-2.8790232242949477E-3</v>
      </c>
      <c r="U334" s="38"/>
      <c r="V334" s="38"/>
      <c r="W334" s="38"/>
      <c r="X334" s="38"/>
    </row>
    <row r="335" spans="1:24">
      <c r="A335" s="18">
        <v>41367</v>
      </c>
      <c r="B335" s="17">
        <v>68</v>
      </c>
      <c r="C335" s="17">
        <v>68.559997999999993</v>
      </c>
      <c r="D335" s="17">
        <v>67.550003000000004</v>
      </c>
      <c r="E335" s="17">
        <v>67.980002999999996</v>
      </c>
      <c r="F335" s="17">
        <v>6136300</v>
      </c>
      <c r="G335" s="17">
        <v>60.892791000000003</v>
      </c>
      <c r="H335" s="38">
        <f t="shared" si="17"/>
        <v>-1.242613877875029E-2</v>
      </c>
      <c r="I335" s="30">
        <f t="shared" si="15"/>
        <v>-1.242613877875029E-2</v>
      </c>
      <c r="S335" s="38">
        <v>2083.5600589999999</v>
      </c>
      <c r="T335" s="30">
        <f t="shared" si="16"/>
        <v>-7.7831957796706099E-3</v>
      </c>
      <c r="U335" s="38"/>
      <c r="V335" s="38"/>
      <c r="W335" s="38"/>
      <c r="X335" s="38"/>
    </row>
    <row r="336" spans="1:24">
      <c r="A336" s="18">
        <v>41368</v>
      </c>
      <c r="B336" s="17">
        <v>68.190002000000007</v>
      </c>
      <c r="C336" s="17">
        <v>68.830001999999993</v>
      </c>
      <c r="D336" s="17">
        <v>68.190002000000007</v>
      </c>
      <c r="E336" s="17">
        <v>68.790001000000004</v>
      </c>
      <c r="F336" s="17">
        <v>3540300</v>
      </c>
      <c r="G336" s="17">
        <v>61.618343000000003</v>
      </c>
      <c r="H336" s="38">
        <f t="shared" si="17"/>
        <v>1.1844808862219674E-2</v>
      </c>
      <c r="I336" s="30">
        <f t="shared" si="15"/>
        <v>1.1844808862219674E-2</v>
      </c>
      <c r="S336" s="38">
        <v>2099.8400879999999</v>
      </c>
      <c r="T336" s="30">
        <f t="shared" si="16"/>
        <v>3.1098384092550632E-3</v>
      </c>
      <c r="U336" s="38"/>
      <c r="V336" s="38"/>
      <c r="W336" s="38"/>
      <c r="X336" s="38"/>
    </row>
    <row r="337" spans="1:24">
      <c r="A337" s="18">
        <v>41369</v>
      </c>
      <c r="B337" s="17">
        <v>68.269997000000004</v>
      </c>
      <c r="C337" s="17">
        <v>68.889999000000003</v>
      </c>
      <c r="D337" s="17">
        <v>67.860000999999997</v>
      </c>
      <c r="E337" s="17">
        <v>68.849997999999999</v>
      </c>
      <c r="F337" s="17">
        <v>3800300</v>
      </c>
      <c r="G337" s="17">
        <v>61.672086</v>
      </c>
      <c r="H337" s="38">
        <f t="shared" si="17"/>
        <v>8.7181144294614255E-4</v>
      </c>
      <c r="I337" s="30">
        <f t="shared" si="15"/>
        <v>8.7181144294614255E-4</v>
      </c>
      <c r="S337" s="38">
        <v>2093.320068</v>
      </c>
      <c r="T337" s="30">
        <f t="shared" si="16"/>
        <v>-2.2522393088201631E-3</v>
      </c>
      <c r="U337" s="38"/>
      <c r="V337" s="38"/>
      <c r="W337" s="38"/>
      <c r="X337" s="38"/>
    </row>
    <row r="338" spans="1:24">
      <c r="A338" s="18">
        <v>41372</v>
      </c>
      <c r="B338" s="17">
        <v>68.900002000000001</v>
      </c>
      <c r="C338" s="17">
        <v>69.489998</v>
      </c>
      <c r="D338" s="17">
        <v>68.800003000000004</v>
      </c>
      <c r="E338" s="17">
        <v>69.260002</v>
      </c>
      <c r="F338" s="17">
        <v>2874200</v>
      </c>
      <c r="G338" s="17">
        <v>62.039344999999997</v>
      </c>
      <c r="H338" s="38">
        <f t="shared" si="17"/>
        <v>5.9373669179181836E-3</v>
      </c>
      <c r="I338" s="30">
        <f t="shared" si="15"/>
        <v>5.9373669179181836E-3</v>
      </c>
      <c r="S338" s="38">
        <v>2098.040039</v>
      </c>
      <c r="T338" s="30">
        <f t="shared" si="16"/>
        <v>-2.7606940266825457E-3</v>
      </c>
      <c r="U338" s="38"/>
      <c r="V338" s="38"/>
      <c r="W338" s="38"/>
      <c r="X338" s="38"/>
    </row>
    <row r="339" spans="1:24">
      <c r="A339" s="18">
        <v>41373</v>
      </c>
      <c r="B339" s="17">
        <v>69.379997000000003</v>
      </c>
      <c r="C339" s="17">
        <v>69.459998999999996</v>
      </c>
      <c r="D339" s="17">
        <v>68.779999000000004</v>
      </c>
      <c r="E339" s="17">
        <v>68.919998000000007</v>
      </c>
      <c r="F339" s="17">
        <v>2918700</v>
      </c>
      <c r="G339" s="17">
        <v>61.734788000000002</v>
      </c>
      <c r="H339" s="38">
        <f t="shared" si="17"/>
        <v>-4.9211835666462672E-3</v>
      </c>
      <c r="I339" s="30">
        <f t="shared" si="15"/>
        <v>-4.9211835666462672E-3</v>
      </c>
      <c r="S339" s="38">
        <v>2103.8400879999999</v>
      </c>
      <c r="T339" s="30">
        <f t="shared" si="16"/>
        <v>-2.2741038379837917E-3</v>
      </c>
      <c r="U339" s="38"/>
      <c r="V339" s="38"/>
      <c r="W339" s="38"/>
      <c r="X339" s="38"/>
    </row>
    <row r="340" spans="1:24">
      <c r="A340" s="18">
        <v>41374</v>
      </c>
      <c r="B340" s="17">
        <v>69.010002</v>
      </c>
      <c r="C340" s="17">
        <v>69.239998</v>
      </c>
      <c r="D340" s="17">
        <v>68.680000000000007</v>
      </c>
      <c r="E340" s="17">
        <v>68.860000999999997</v>
      </c>
      <c r="F340" s="17">
        <v>3128100</v>
      </c>
      <c r="G340" s="17">
        <v>61.681044999999997</v>
      </c>
      <c r="H340" s="38">
        <f t="shared" si="17"/>
        <v>-8.7092558694735816E-4</v>
      </c>
      <c r="I340" s="30">
        <f t="shared" si="15"/>
        <v>-8.7092558694735816E-4</v>
      </c>
      <c r="S340" s="38">
        <v>2108.6298830000001</v>
      </c>
      <c r="T340" s="30">
        <f t="shared" si="16"/>
        <v>2.8367163378208414E-5</v>
      </c>
      <c r="U340" s="38"/>
      <c r="V340" s="38"/>
      <c r="W340" s="38"/>
      <c r="X340" s="38"/>
    </row>
    <row r="341" spans="1:24">
      <c r="A341" s="18">
        <v>41375</v>
      </c>
      <c r="B341" s="17">
        <v>69.080001999999993</v>
      </c>
      <c r="C341" s="17">
        <v>69.910004000000001</v>
      </c>
      <c r="D341" s="17">
        <v>68.980002999999996</v>
      </c>
      <c r="E341" s="17">
        <v>69.120002999999997</v>
      </c>
      <c r="F341" s="17">
        <v>3962900</v>
      </c>
      <c r="G341" s="17">
        <v>61.913941000000001</v>
      </c>
      <c r="H341" s="38">
        <f t="shared" si="17"/>
        <v>3.7687010321575528E-3</v>
      </c>
      <c r="I341" s="30">
        <f t="shared" si="15"/>
        <v>3.7687010321575528E-3</v>
      </c>
      <c r="S341" s="38">
        <v>2108.570068</v>
      </c>
      <c r="T341" s="30">
        <f t="shared" si="16"/>
        <v>7.2921427569481731E-3</v>
      </c>
      <c r="U341" s="38"/>
      <c r="V341" s="38"/>
      <c r="W341" s="38"/>
      <c r="X341" s="38"/>
    </row>
    <row r="342" spans="1:24">
      <c r="A342" s="18">
        <v>41376</v>
      </c>
      <c r="B342" s="17">
        <v>69.040001000000004</v>
      </c>
      <c r="C342" s="17">
        <v>69.709998999999996</v>
      </c>
      <c r="D342" s="17">
        <v>69.040001000000004</v>
      </c>
      <c r="E342" s="17">
        <v>69.489998</v>
      </c>
      <c r="F342" s="17">
        <v>2286200</v>
      </c>
      <c r="G342" s="17">
        <v>62.245362</v>
      </c>
      <c r="H342" s="38">
        <f t="shared" si="17"/>
        <v>5.3386541185464539E-3</v>
      </c>
      <c r="I342" s="30">
        <f t="shared" si="15"/>
        <v>5.3386541185464539E-3</v>
      </c>
      <c r="S342" s="38">
        <v>2093.25</v>
      </c>
      <c r="T342" s="30">
        <f t="shared" si="16"/>
        <v>1.2310073597852267E-2</v>
      </c>
      <c r="U342" s="38"/>
      <c r="V342" s="38"/>
      <c r="W342" s="38"/>
      <c r="X342" s="38"/>
    </row>
    <row r="343" spans="1:24">
      <c r="A343" s="18">
        <v>41379</v>
      </c>
      <c r="B343" s="17">
        <v>69.190002000000007</v>
      </c>
      <c r="C343" s="17">
        <v>69.660004000000001</v>
      </c>
      <c r="D343" s="17">
        <v>68.459998999999996</v>
      </c>
      <c r="E343" s="17">
        <v>68.480002999999996</v>
      </c>
      <c r="F343" s="17">
        <v>3046400</v>
      </c>
      <c r="G343" s="17">
        <v>61.340663999999997</v>
      </c>
      <c r="H343" s="38">
        <f t="shared" si="17"/>
        <v>-1.4641043007156641E-2</v>
      </c>
      <c r="I343" s="30">
        <f t="shared" si="15"/>
        <v>-1.4641043007156641E-2</v>
      </c>
      <c r="S343" s="38">
        <v>2067.639893</v>
      </c>
      <c r="T343" s="30">
        <f t="shared" si="16"/>
        <v>-5.7917546957350231E-3</v>
      </c>
      <c r="U343" s="38"/>
      <c r="V343" s="38"/>
      <c r="W343" s="38"/>
      <c r="X343" s="38"/>
    </row>
    <row r="344" spans="1:24">
      <c r="A344" s="18">
        <v>41380</v>
      </c>
      <c r="B344" s="17">
        <v>67.650002000000001</v>
      </c>
      <c r="C344" s="17">
        <v>68.680000000000007</v>
      </c>
      <c r="D344" s="17">
        <v>67.400002000000001</v>
      </c>
      <c r="E344" s="17">
        <v>68.379997000000003</v>
      </c>
      <c r="F344" s="17">
        <v>7288400</v>
      </c>
      <c r="G344" s="17">
        <v>61.251083999999999</v>
      </c>
      <c r="H344" s="38">
        <f t="shared" si="17"/>
        <v>-1.4614363104393806E-3</v>
      </c>
      <c r="I344" s="30">
        <f t="shared" si="15"/>
        <v>-1.4614363104393806E-3</v>
      </c>
      <c r="S344" s="38">
        <v>2079.6499020000001</v>
      </c>
      <c r="T344" s="30">
        <f t="shared" si="16"/>
        <v>-1.0761020698430391E-2</v>
      </c>
      <c r="U344" s="38"/>
      <c r="V344" s="38"/>
      <c r="W344" s="38"/>
      <c r="X344" s="38"/>
    </row>
    <row r="345" spans="1:24">
      <c r="A345" s="18">
        <v>41381</v>
      </c>
      <c r="B345" s="17">
        <v>68.379997000000003</v>
      </c>
      <c r="C345" s="17">
        <v>68.930000000000007</v>
      </c>
      <c r="D345" s="17">
        <v>68.120002999999997</v>
      </c>
      <c r="E345" s="17">
        <v>68.760002</v>
      </c>
      <c r="F345" s="17">
        <v>4696400</v>
      </c>
      <c r="G345" s="17">
        <v>61.591472000000003</v>
      </c>
      <c r="H345" s="38">
        <f t="shared" si="17"/>
        <v>5.5418721697025296E-3</v>
      </c>
      <c r="I345" s="30">
        <f t="shared" si="15"/>
        <v>5.5418721697025296E-3</v>
      </c>
      <c r="S345" s="38">
        <v>2102.1499020000001</v>
      </c>
      <c r="T345" s="30">
        <f t="shared" si="16"/>
        <v>-5.6922102123075392E-3</v>
      </c>
      <c r="U345" s="38"/>
      <c r="V345" s="38"/>
      <c r="W345" s="38"/>
      <c r="X345" s="38"/>
    </row>
    <row r="346" spans="1:24">
      <c r="A346" s="18">
        <v>41382</v>
      </c>
      <c r="B346" s="17">
        <v>68.730002999999996</v>
      </c>
      <c r="C346" s="17">
        <v>68.849997999999999</v>
      </c>
      <c r="D346" s="17">
        <v>67.809997999999993</v>
      </c>
      <c r="E346" s="17">
        <v>68.290001000000004</v>
      </c>
      <c r="F346" s="17">
        <v>3982200</v>
      </c>
      <c r="G346" s="17">
        <v>61.170470000000002</v>
      </c>
      <c r="H346" s="38">
        <f t="shared" si="17"/>
        <v>-6.8588626671738625E-3</v>
      </c>
      <c r="I346" s="30">
        <f t="shared" si="15"/>
        <v>-6.8588626671738625E-3</v>
      </c>
      <c r="S346" s="38">
        <v>2114.1499020000001</v>
      </c>
      <c r="T346" s="30">
        <f t="shared" si="16"/>
        <v>-2.3905652122773076E-3</v>
      </c>
      <c r="U346" s="38"/>
      <c r="V346" s="38"/>
      <c r="W346" s="38"/>
      <c r="X346" s="38"/>
    </row>
    <row r="347" spans="1:24">
      <c r="A347" s="18">
        <v>41383</v>
      </c>
      <c r="B347" s="17">
        <v>68.809997999999993</v>
      </c>
      <c r="C347" s="17">
        <v>69.220000999999996</v>
      </c>
      <c r="D347" s="17">
        <v>68.120002999999997</v>
      </c>
      <c r="E347" s="17">
        <v>69.040001000000004</v>
      </c>
      <c r="F347" s="17">
        <v>4073600</v>
      </c>
      <c r="G347" s="17">
        <v>61.842278999999998</v>
      </c>
      <c r="H347" s="38">
        <f t="shared" si="17"/>
        <v>1.0922700039633068E-2</v>
      </c>
      <c r="I347" s="30">
        <f t="shared" si="15"/>
        <v>1.0922700039633068E-2</v>
      </c>
      <c r="S347" s="38">
        <v>2119.209961</v>
      </c>
      <c r="T347" s="30">
        <f t="shared" si="16"/>
        <v>-4.2707960737403163E-3</v>
      </c>
      <c r="U347" s="38"/>
      <c r="V347" s="38"/>
      <c r="W347" s="38"/>
      <c r="X347" s="38"/>
    </row>
    <row r="348" spans="1:24">
      <c r="A348" s="18">
        <v>41386</v>
      </c>
      <c r="B348" s="17">
        <v>68.930000000000007</v>
      </c>
      <c r="C348" s="17">
        <v>69.190002000000007</v>
      </c>
      <c r="D348" s="17">
        <v>68.360000999999997</v>
      </c>
      <c r="E348" s="17">
        <v>69.099997999999999</v>
      </c>
      <c r="F348" s="17">
        <v>2793400</v>
      </c>
      <c r="G348" s="17">
        <v>61.896022000000002</v>
      </c>
      <c r="H348" s="38">
        <f t="shared" si="17"/>
        <v>8.6865591243849224E-4</v>
      </c>
      <c r="I348" s="30">
        <f t="shared" si="15"/>
        <v>8.6865591243849224E-4</v>
      </c>
      <c r="S348" s="38">
        <v>2128.280029</v>
      </c>
      <c r="T348" s="30">
        <f t="shared" si="16"/>
        <v>7.7093628613465076E-4</v>
      </c>
      <c r="U348" s="38"/>
      <c r="V348" s="38"/>
      <c r="W348" s="38"/>
      <c r="X348" s="38"/>
    </row>
    <row r="349" spans="1:24">
      <c r="A349" s="18">
        <v>41387</v>
      </c>
      <c r="B349" s="17">
        <v>69.209998999999996</v>
      </c>
      <c r="C349" s="17">
        <v>69.919998000000007</v>
      </c>
      <c r="D349" s="17">
        <v>69.089995999999999</v>
      </c>
      <c r="E349" s="17">
        <v>69.690002000000007</v>
      </c>
      <c r="F349" s="17">
        <v>3289700</v>
      </c>
      <c r="G349" s="17">
        <v>62.424515</v>
      </c>
      <c r="H349" s="38">
        <f t="shared" si="17"/>
        <v>8.5021541304545149E-3</v>
      </c>
      <c r="I349" s="30">
        <f t="shared" si="15"/>
        <v>8.5021541304545149E-3</v>
      </c>
      <c r="S349" s="38">
        <v>2126.639893</v>
      </c>
      <c r="T349" s="30">
        <f t="shared" si="16"/>
        <v>1.1055718522485251E-3</v>
      </c>
      <c r="U349" s="38"/>
      <c r="V349" s="38"/>
      <c r="W349" s="38"/>
      <c r="X349" s="38"/>
    </row>
    <row r="350" spans="1:24">
      <c r="A350" s="18">
        <v>41388</v>
      </c>
      <c r="B350" s="17">
        <v>69.900002000000001</v>
      </c>
      <c r="C350" s="17">
        <v>70.5</v>
      </c>
      <c r="D350" s="17">
        <v>69.319999999999993</v>
      </c>
      <c r="E350" s="17">
        <v>69.709998999999996</v>
      </c>
      <c r="F350" s="17">
        <v>3834100</v>
      </c>
      <c r="G350" s="17">
        <v>62.442427000000002</v>
      </c>
      <c r="H350" s="38">
        <f t="shared" si="17"/>
        <v>2.8689739391337576E-4</v>
      </c>
      <c r="I350" s="30">
        <f t="shared" si="15"/>
        <v>2.8689739391337576E-4</v>
      </c>
      <c r="S350" s="38">
        <v>2124.290039</v>
      </c>
      <c r="T350" s="30">
        <f t="shared" si="16"/>
        <v>7.9827335781697557E-3</v>
      </c>
      <c r="U350" s="38"/>
      <c r="V350" s="38"/>
      <c r="W350" s="38"/>
      <c r="X350" s="38"/>
    </row>
    <row r="351" spans="1:24">
      <c r="A351" s="18">
        <v>41389</v>
      </c>
      <c r="B351" s="17">
        <v>69.949996999999996</v>
      </c>
      <c r="C351" s="17">
        <v>70.989998</v>
      </c>
      <c r="D351" s="17">
        <v>69.849997999999999</v>
      </c>
      <c r="E351" s="17">
        <v>70.669998000000007</v>
      </c>
      <c r="F351" s="17">
        <v>3316500</v>
      </c>
      <c r="G351" s="17">
        <v>63.302342000000003</v>
      </c>
      <c r="H351" s="38">
        <f t="shared" si="17"/>
        <v>1.3677362679545982E-2</v>
      </c>
      <c r="I351" s="30">
        <f t="shared" si="15"/>
        <v>1.3677362679545982E-2</v>
      </c>
      <c r="S351" s="38">
        <v>2107.3999020000001</v>
      </c>
      <c r="T351" s="30">
        <f t="shared" si="16"/>
        <v>-7.35256382355035E-4</v>
      </c>
      <c r="U351" s="38"/>
      <c r="V351" s="38"/>
      <c r="W351" s="38"/>
      <c r="X351" s="38"/>
    </row>
    <row r="352" spans="1:24">
      <c r="A352" s="18">
        <v>41390</v>
      </c>
      <c r="B352" s="17">
        <v>70.540001000000004</v>
      </c>
      <c r="C352" s="17">
        <v>70.980002999999996</v>
      </c>
      <c r="D352" s="17">
        <v>70.459998999999996</v>
      </c>
      <c r="E352" s="17">
        <v>70.519997000000004</v>
      </c>
      <c r="F352" s="17">
        <v>2514100</v>
      </c>
      <c r="G352" s="17">
        <v>63.167979000000003</v>
      </c>
      <c r="H352" s="38">
        <f t="shared" si="17"/>
        <v>-2.1248155217743589E-3</v>
      </c>
      <c r="I352" s="30">
        <f t="shared" si="15"/>
        <v>-2.1248155217743589E-3</v>
      </c>
      <c r="S352" s="38">
        <v>2108.9499510000001</v>
      </c>
      <c r="T352" s="30">
        <f t="shared" si="16"/>
        <v>4.4432729912807552E-3</v>
      </c>
      <c r="U352" s="38"/>
      <c r="V352" s="38"/>
      <c r="W352" s="38"/>
      <c r="X352" s="38"/>
    </row>
    <row r="353" spans="1:24">
      <c r="A353" s="18">
        <v>41393</v>
      </c>
      <c r="B353" s="17">
        <v>70.599997999999999</v>
      </c>
      <c r="C353" s="17">
        <v>70.75</v>
      </c>
      <c r="D353" s="17">
        <v>70.379997000000003</v>
      </c>
      <c r="E353" s="17">
        <v>70.639999000000003</v>
      </c>
      <c r="F353" s="17">
        <v>2295100</v>
      </c>
      <c r="G353" s="17">
        <v>63.275471000000003</v>
      </c>
      <c r="H353" s="38">
        <f t="shared" si="17"/>
        <v>1.7002387374739311E-3</v>
      </c>
      <c r="I353" s="30">
        <f t="shared" si="15"/>
        <v>1.7002387374739311E-3</v>
      </c>
      <c r="S353" s="38">
        <v>2099.6000979999999</v>
      </c>
      <c r="T353" s="30">
        <f t="shared" si="16"/>
        <v>1.1005268761367724E-2</v>
      </c>
      <c r="U353" s="38"/>
      <c r="V353" s="38"/>
      <c r="W353" s="38"/>
      <c r="X353" s="38"/>
    </row>
    <row r="354" spans="1:24">
      <c r="A354" s="18">
        <v>41394</v>
      </c>
      <c r="B354" s="17">
        <v>70.540001000000004</v>
      </c>
      <c r="C354" s="17">
        <v>70.639999000000003</v>
      </c>
      <c r="D354" s="17">
        <v>70.129997000000003</v>
      </c>
      <c r="E354" s="17">
        <v>70.559997999999993</v>
      </c>
      <c r="F354" s="17">
        <v>2877600</v>
      </c>
      <c r="G354" s="17">
        <v>63.203809999999997</v>
      </c>
      <c r="H354" s="38">
        <f t="shared" si="17"/>
        <v>-1.1331659557445306E-3</v>
      </c>
      <c r="I354" s="30">
        <f t="shared" si="15"/>
        <v>-1.1331659557445306E-3</v>
      </c>
      <c r="S354" s="38">
        <v>2076.6201169999999</v>
      </c>
      <c r="T354" s="30">
        <f t="shared" si="16"/>
        <v>1.2262986096672604E-2</v>
      </c>
      <c r="U354" s="38"/>
      <c r="V354" s="38"/>
      <c r="W354" s="38"/>
      <c r="X354" s="38"/>
    </row>
    <row r="355" spans="1:24">
      <c r="A355" s="18">
        <v>41395</v>
      </c>
      <c r="B355" s="17">
        <v>70.449996999999996</v>
      </c>
      <c r="C355" s="17">
        <v>70.830001999999993</v>
      </c>
      <c r="D355" s="17">
        <v>70.330001999999993</v>
      </c>
      <c r="E355" s="17">
        <v>70.540001000000004</v>
      </c>
      <c r="F355" s="17">
        <v>2400800</v>
      </c>
      <c r="G355" s="17">
        <v>63.185898000000002</v>
      </c>
      <c r="H355" s="38">
        <f t="shared" si="17"/>
        <v>-2.834408023146188E-4</v>
      </c>
      <c r="I355" s="30">
        <f t="shared" si="15"/>
        <v>-2.834408023146188E-4</v>
      </c>
      <c r="S355" s="38">
        <v>2051.3100589999999</v>
      </c>
      <c r="T355" s="30">
        <f t="shared" si="16"/>
        <v>2.259647701629263E-3</v>
      </c>
      <c r="U355" s="38"/>
      <c r="V355" s="38"/>
      <c r="W355" s="38"/>
      <c r="X355" s="38"/>
    </row>
    <row r="356" spans="1:24">
      <c r="A356" s="18">
        <v>41396</v>
      </c>
      <c r="B356" s="17">
        <v>69.540001000000004</v>
      </c>
      <c r="C356" s="17">
        <v>69.75</v>
      </c>
      <c r="D356" s="17">
        <v>68.75</v>
      </c>
      <c r="E356" s="17">
        <v>69.190002000000007</v>
      </c>
      <c r="F356" s="17">
        <v>9431500</v>
      </c>
      <c r="G356" s="17">
        <v>61.976643000000003</v>
      </c>
      <c r="H356" s="38">
        <f t="shared" si="17"/>
        <v>-1.9323555083921112E-2</v>
      </c>
      <c r="I356" s="30">
        <f t="shared" si="15"/>
        <v>-1.9323555083921112E-2</v>
      </c>
      <c r="S356" s="38">
        <v>2046.6800539999999</v>
      </c>
      <c r="T356" s="30">
        <f t="shared" si="16"/>
        <v>-1.6792964823456991E-2</v>
      </c>
      <c r="U356" s="38"/>
      <c r="V356" s="38"/>
      <c r="W356" s="38"/>
      <c r="X356" s="38"/>
    </row>
    <row r="357" spans="1:24">
      <c r="A357" s="18">
        <v>41397</v>
      </c>
      <c r="B357" s="17">
        <v>69.660004000000001</v>
      </c>
      <c r="C357" s="17">
        <v>70.720000999999996</v>
      </c>
      <c r="D357" s="17">
        <v>69.430000000000007</v>
      </c>
      <c r="E357" s="17">
        <v>70.5</v>
      </c>
      <c r="F357" s="17">
        <v>4902300</v>
      </c>
      <c r="G357" s="17">
        <v>63.150067</v>
      </c>
      <c r="H357" s="38">
        <f t="shared" si="17"/>
        <v>1.8756321502245057E-2</v>
      </c>
      <c r="I357" s="30">
        <f t="shared" si="15"/>
        <v>1.8756321502245057E-2</v>
      </c>
      <c r="S357" s="38">
        <v>2081.3400879999999</v>
      </c>
      <c r="T357" s="30">
        <f t="shared" si="16"/>
        <v>6.0625605331265549E-3</v>
      </c>
      <c r="U357" s="38"/>
      <c r="V357" s="38"/>
      <c r="W357" s="38"/>
      <c r="X357" s="38"/>
    </row>
    <row r="358" spans="1:24">
      <c r="A358" s="18">
        <v>41400</v>
      </c>
      <c r="B358" s="17">
        <v>70.360000999999997</v>
      </c>
      <c r="C358" s="17">
        <v>70.360000999999997</v>
      </c>
      <c r="D358" s="17">
        <v>69.739998</v>
      </c>
      <c r="E358" s="17">
        <v>70.029999000000004</v>
      </c>
      <c r="F358" s="17">
        <v>3068500</v>
      </c>
      <c r="G358" s="17">
        <v>62.729066000000003</v>
      </c>
      <c r="H358" s="38">
        <f t="shared" si="17"/>
        <v>-6.6889969718003503E-3</v>
      </c>
      <c r="I358" s="30">
        <f t="shared" si="15"/>
        <v>-6.6889969718003503E-3</v>
      </c>
      <c r="S358" s="38">
        <v>2068.76001</v>
      </c>
      <c r="T358" s="30">
        <f t="shared" si="16"/>
        <v>-3.8692324426552824E-3</v>
      </c>
      <c r="U358" s="38"/>
      <c r="V358" s="38"/>
      <c r="W358" s="38"/>
      <c r="X358" s="38"/>
    </row>
    <row r="359" spans="1:24">
      <c r="A359" s="18">
        <v>41401</v>
      </c>
      <c r="B359" s="17">
        <v>70.239998</v>
      </c>
      <c r="C359" s="17">
        <v>70.75</v>
      </c>
      <c r="D359" s="17">
        <v>70.050003000000004</v>
      </c>
      <c r="E359" s="17">
        <v>70.550003000000004</v>
      </c>
      <c r="F359" s="17">
        <v>3027900</v>
      </c>
      <c r="G359" s="17">
        <v>63.194856999999999</v>
      </c>
      <c r="H359" s="38">
        <f t="shared" si="17"/>
        <v>7.3980084691886222E-3</v>
      </c>
      <c r="I359" s="30">
        <f t="shared" si="15"/>
        <v>7.3980084691886222E-3</v>
      </c>
      <c r="S359" s="38">
        <v>2076.780029</v>
      </c>
      <c r="T359" s="30">
        <f t="shared" si="16"/>
        <v>-3.0807039266700365E-4</v>
      </c>
      <c r="U359" s="38"/>
      <c r="V359" s="38"/>
      <c r="W359" s="38"/>
      <c r="X359" s="38"/>
    </row>
    <row r="360" spans="1:24">
      <c r="A360" s="18">
        <v>41402</v>
      </c>
      <c r="B360" s="17">
        <v>70.449996999999996</v>
      </c>
      <c r="C360" s="17">
        <v>70.449996999999996</v>
      </c>
      <c r="D360" s="17">
        <v>69.569999999999993</v>
      </c>
      <c r="E360" s="17">
        <v>69.800003000000004</v>
      </c>
      <c r="F360" s="17">
        <v>3741000</v>
      </c>
      <c r="G360" s="17">
        <v>62.523048000000003</v>
      </c>
      <c r="H360" s="38">
        <f t="shared" si="17"/>
        <v>-1.068766449513096E-2</v>
      </c>
      <c r="I360" s="30">
        <f t="shared" si="15"/>
        <v>-1.068766449513096E-2</v>
      </c>
      <c r="S360" s="38">
        <v>2077.419922</v>
      </c>
      <c r="T360" s="30">
        <f t="shared" si="16"/>
        <v>6.9120966992928731E-3</v>
      </c>
      <c r="U360" s="38"/>
      <c r="V360" s="38"/>
      <c r="W360" s="38"/>
      <c r="X360" s="38"/>
    </row>
    <row r="361" spans="1:24">
      <c r="A361" s="18">
        <v>41403</v>
      </c>
      <c r="B361" s="17">
        <v>69.900002000000001</v>
      </c>
      <c r="C361" s="17">
        <v>70.080001999999993</v>
      </c>
      <c r="D361" s="17">
        <v>69.370002999999997</v>
      </c>
      <c r="E361" s="17">
        <v>69.480002999999996</v>
      </c>
      <c r="F361" s="17">
        <v>3659000</v>
      </c>
      <c r="G361" s="17">
        <v>62.236409999999999</v>
      </c>
      <c r="H361" s="38">
        <f t="shared" si="17"/>
        <v>-4.5950585061507168E-3</v>
      </c>
      <c r="I361" s="30">
        <f t="shared" si="15"/>
        <v>-4.5950585061507168E-3</v>
      </c>
      <c r="S361" s="38">
        <v>2063.110107</v>
      </c>
      <c r="T361" s="30">
        <f t="shared" si="16"/>
        <v>2.6549619429538794E-3</v>
      </c>
      <c r="U361" s="38"/>
      <c r="V361" s="38"/>
      <c r="W361" s="38"/>
      <c r="X361" s="38"/>
    </row>
    <row r="362" spans="1:24">
      <c r="A362" s="18">
        <v>41404</v>
      </c>
      <c r="B362" s="17">
        <v>68.930000000000007</v>
      </c>
      <c r="C362" s="17">
        <v>69.739998</v>
      </c>
      <c r="D362" s="17">
        <v>68.900002000000001</v>
      </c>
      <c r="E362" s="17">
        <v>69.739998</v>
      </c>
      <c r="F362" s="17">
        <v>3995100</v>
      </c>
      <c r="G362" s="17">
        <v>62.469298999999999</v>
      </c>
      <c r="H362" s="38">
        <f t="shared" si="17"/>
        <v>3.7350217982551519E-3</v>
      </c>
      <c r="I362" s="30">
        <f t="shared" si="15"/>
        <v>3.7350217982551519E-3</v>
      </c>
      <c r="S362" s="38">
        <v>2057.639893</v>
      </c>
      <c r="T362" s="30">
        <f t="shared" si="16"/>
        <v>-2.1086969192055022E-2</v>
      </c>
      <c r="U362" s="38"/>
      <c r="V362" s="38"/>
      <c r="W362" s="38"/>
      <c r="X362" s="38"/>
    </row>
    <row r="363" spans="1:24">
      <c r="A363" s="18">
        <v>41407</v>
      </c>
      <c r="B363" s="17">
        <v>69.470000999999996</v>
      </c>
      <c r="C363" s="17">
        <v>69.699996999999996</v>
      </c>
      <c r="D363" s="17">
        <v>69.050003000000004</v>
      </c>
      <c r="E363" s="17">
        <v>69.440002000000007</v>
      </c>
      <c r="F363" s="17">
        <v>2877100</v>
      </c>
      <c r="G363" s="17">
        <v>62.523325999999997</v>
      </c>
      <c r="H363" s="38">
        <f t="shared" si="17"/>
        <v>8.6448305833509748E-4</v>
      </c>
      <c r="I363" s="30">
        <f t="shared" si="15"/>
        <v>8.6448305833509748E-4</v>
      </c>
      <c r="S363" s="38">
        <v>2101.48999</v>
      </c>
      <c r="T363" s="30">
        <f t="shared" si="16"/>
        <v>-3.9015604969013028E-4</v>
      </c>
      <c r="U363" s="38"/>
      <c r="V363" s="38"/>
      <c r="W363" s="38"/>
      <c r="X363" s="38"/>
    </row>
    <row r="364" spans="1:24">
      <c r="A364" s="18">
        <v>41408</v>
      </c>
      <c r="B364" s="17">
        <v>69.470000999999996</v>
      </c>
      <c r="C364" s="17">
        <v>69.800003000000004</v>
      </c>
      <c r="D364" s="17">
        <v>69.139999000000003</v>
      </c>
      <c r="E364" s="17">
        <v>69.440002000000007</v>
      </c>
      <c r="F364" s="17">
        <v>3773500</v>
      </c>
      <c r="G364" s="17">
        <v>62.523325999999997</v>
      </c>
      <c r="H364" s="38">
        <f t="shared" si="17"/>
        <v>0</v>
      </c>
      <c r="I364" s="30">
        <f t="shared" si="15"/>
        <v>0</v>
      </c>
      <c r="S364" s="38">
        <v>2102.3100589999999</v>
      </c>
      <c r="T364" s="30">
        <f t="shared" si="16"/>
        <v>-2.9780039040750291E-3</v>
      </c>
      <c r="U364" s="38"/>
      <c r="V364" s="38"/>
      <c r="W364" s="38"/>
      <c r="X364" s="38"/>
    </row>
    <row r="365" spans="1:24">
      <c r="A365" s="18">
        <v>41409</v>
      </c>
      <c r="B365" s="17">
        <v>69.569999999999993</v>
      </c>
      <c r="C365" s="17">
        <v>70.470000999999996</v>
      </c>
      <c r="D365" s="17">
        <v>69.510002</v>
      </c>
      <c r="E365" s="17">
        <v>70.389999000000003</v>
      </c>
      <c r="F365" s="17">
        <v>5177000</v>
      </c>
      <c r="G365" s="17">
        <v>63.378697000000003</v>
      </c>
      <c r="H365" s="38">
        <f t="shared" si="17"/>
        <v>1.3588092401041439E-2</v>
      </c>
      <c r="I365" s="30">
        <f t="shared" si="15"/>
        <v>1.3588092401041439E-2</v>
      </c>
      <c r="S365" s="38">
        <v>2108.580078</v>
      </c>
      <c r="T365" s="30">
        <f t="shared" si="16"/>
        <v>-7.3804656966740398E-3</v>
      </c>
      <c r="U365" s="38"/>
      <c r="V365" s="38"/>
      <c r="W365" s="38"/>
      <c r="X365" s="38"/>
    </row>
    <row r="366" spans="1:24">
      <c r="A366" s="18">
        <v>41410</v>
      </c>
      <c r="B366" s="17">
        <v>69.830001999999993</v>
      </c>
      <c r="C366" s="17">
        <v>70.349997999999999</v>
      </c>
      <c r="D366" s="17">
        <v>69.660004000000001</v>
      </c>
      <c r="E366" s="17">
        <v>70</v>
      </c>
      <c r="F366" s="17">
        <v>4066800</v>
      </c>
      <c r="G366" s="17">
        <v>63.027543999999999</v>
      </c>
      <c r="H366" s="38">
        <f t="shared" si="17"/>
        <v>-5.5559583217381688E-3</v>
      </c>
      <c r="I366" s="30">
        <f t="shared" si="15"/>
        <v>-5.5559583217381688E-3</v>
      </c>
      <c r="S366" s="38">
        <v>2124.1999510000001</v>
      </c>
      <c r="T366" s="30">
        <f t="shared" si="16"/>
        <v>6.356661823521784E-4</v>
      </c>
      <c r="U366" s="38"/>
      <c r="V366" s="38"/>
      <c r="W366" s="38"/>
      <c r="X366" s="38"/>
    </row>
    <row r="367" spans="1:24">
      <c r="A367" s="18">
        <v>41411</v>
      </c>
      <c r="B367" s="17">
        <v>70.019997000000004</v>
      </c>
      <c r="C367" s="17">
        <v>71.239998</v>
      </c>
      <c r="D367" s="17">
        <v>70.019997000000004</v>
      </c>
      <c r="E367" s="17">
        <v>71.059997999999993</v>
      </c>
      <c r="F367" s="17">
        <v>4405700</v>
      </c>
      <c r="G367" s="17">
        <v>63.981959000000003</v>
      </c>
      <c r="H367" s="38">
        <f t="shared" si="17"/>
        <v>1.502931580215037E-2</v>
      </c>
      <c r="I367" s="30">
        <f t="shared" si="15"/>
        <v>1.502931580215037E-2</v>
      </c>
      <c r="S367" s="38">
        <v>2122.8500979999999</v>
      </c>
      <c r="T367" s="30">
        <f t="shared" si="16"/>
        <v>6.0763682545493542E-3</v>
      </c>
      <c r="U367" s="38"/>
      <c r="V367" s="38"/>
      <c r="W367" s="38"/>
      <c r="X367" s="38"/>
    </row>
    <row r="368" spans="1:24">
      <c r="A368" s="18">
        <v>41414</v>
      </c>
      <c r="B368" s="17">
        <v>70.910004000000001</v>
      </c>
      <c r="C368" s="17">
        <v>71.099997999999999</v>
      </c>
      <c r="D368" s="17">
        <v>70.319999999999993</v>
      </c>
      <c r="E368" s="17">
        <v>70.650002000000001</v>
      </c>
      <c r="F368" s="17">
        <v>2445000</v>
      </c>
      <c r="G368" s="17">
        <v>63.612800999999997</v>
      </c>
      <c r="H368" s="38">
        <f t="shared" si="17"/>
        <v>-5.7864293178699561E-3</v>
      </c>
      <c r="I368" s="30">
        <f t="shared" si="15"/>
        <v>-5.7864293178699561E-3</v>
      </c>
      <c r="S368" s="38">
        <v>2109.98999</v>
      </c>
      <c r="T368" s="30">
        <f t="shared" si="16"/>
        <v>-5.3176152385387195E-3</v>
      </c>
      <c r="U368" s="38"/>
      <c r="V368" s="38"/>
      <c r="W368" s="38"/>
      <c r="X368" s="38"/>
    </row>
    <row r="369" spans="1:24">
      <c r="A369" s="18">
        <v>41415</v>
      </c>
      <c r="B369" s="17">
        <v>70.680000000000007</v>
      </c>
      <c r="C369" s="17">
        <v>71.910004000000001</v>
      </c>
      <c r="D369" s="17">
        <v>70.440002000000007</v>
      </c>
      <c r="E369" s="17">
        <v>71.260002</v>
      </c>
      <c r="F369" s="17">
        <v>5386100</v>
      </c>
      <c r="G369" s="17">
        <v>64.162042</v>
      </c>
      <c r="H369" s="38">
        <f t="shared" si="17"/>
        <v>8.5970660569211037E-3</v>
      </c>
      <c r="I369" s="30">
        <f t="shared" si="15"/>
        <v>8.5970660569211037E-3</v>
      </c>
      <c r="S369" s="38">
        <v>2121.23999</v>
      </c>
      <c r="T369" s="30">
        <f t="shared" si="16"/>
        <v>9.8540001369309162E-3</v>
      </c>
      <c r="U369" s="38"/>
      <c r="V369" s="38"/>
      <c r="W369" s="38"/>
      <c r="X369" s="38"/>
    </row>
    <row r="370" spans="1:24">
      <c r="A370" s="18">
        <v>41416</v>
      </c>
      <c r="B370" s="17">
        <v>69.510002</v>
      </c>
      <c r="C370" s="17">
        <v>69.699996999999996</v>
      </c>
      <c r="D370" s="17">
        <v>67.580001999999993</v>
      </c>
      <c r="E370" s="17">
        <v>68.400002000000001</v>
      </c>
      <c r="F370" s="17">
        <v>16202100</v>
      </c>
      <c r="G370" s="17">
        <v>61.586916000000002</v>
      </c>
      <c r="H370" s="38">
        <f t="shared" si="17"/>
        <v>-4.096234435364756E-2</v>
      </c>
      <c r="I370" s="30">
        <f t="shared" si="15"/>
        <v>-4.096234435364756E-2</v>
      </c>
      <c r="S370" s="38">
        <v>2100.4399410000001</v>
      </c>
      <c r="T370" s="30">
        <f t="shared" si="16"/>
        <v>1.9776842314756056E-3</v>
      </c>
      <c r="U370" s="38"/>
      <c r="V370" s="38"/>
      <c r="W370" s="38"/>
      <c r="X370" s="38"/>
    </row>
    <row r="371" spans="1:24">
      <c r="A371" s="18">
        <v>41417</v>
      </c>
      <c r="B371" s="17">
        <v>67.75</v>
      </c>
      <c r="C371" s="17">
        <v>69.269997000000004</v>
      </c>
      <c r="D371" s="17">
        <v>67.629997000000003</v>
      </c>
      <c r="E371" s="17">
        <v>68.669998000000007</v>
      </c>
      <c r="F371" s="17">
        <v>8516700</v>
      </c>
      <c r="G371" s="17">
        <v>61.830019</v>
      </c>
      <c r="H371" s="38">
        <f t="shared" si="17"/>
        <v>3.9395454831787054E-3</v>
      </c>
      <c r="I371" s="30">
        <f t="shared" si="15"/>
        <v>3.9395454831787054E-3</v>
      </c>
      <c r="S371" s="38">
        <v>2096.290039</v>
      </c>
      <c r="T371" s="30">
        <f t="shared" si="16"/>
        <v>5.6737303135299989E-3</v>
      </c>
      <c r="U371" s="38"/>
      <c r="V371" s="38"/>
      <c r="W371" s="38"/>
      <c r="X371" s="38"/>
    </row>
    <row r="372" spans="1:24">
      <c r="A372" s="18">
        <v>41418</v>
      </c>
      <c r="B372" s="17">
        <v>68.470000999999996</v>
      </c>
      <c r="C372" s="17">
        <v>69.730002999999996</v>
      </c>
      <c r="D372" s="17">
        <v>68.269997000000004</v>
      </c>
      <c r="E372" s="17">
        <v>69.720000999999996</v>
      </c>
      <c r="F372" s="17">
        <v>5412500</v>
      </c>
      <c r="G372" s="17">
        <v>62.775435000000002</v>
      </c>
      <c r="H372" s="38">
        <f t="shared" si="17"/>
        <v>1.5174843665171156E-2</v>
      </c>
      <c r="I372" s="30">
        <f t="shared" si="15"/>
        <v>1.5174843665171156E-2</v>
      </c>
      <c r="S372" s="38">
        <v>2084.429932</v>
      </c>
      <c r="T372" s="30">
        <f t="shared" si="16"/>
        <v>-4.6332892479042445E-3</v>
      </c>
      <c r="U372" s="38"/>
      <c r="V372" s="38"/>
      <c r="W372" s="38"/>
      <c r="X372" s="38"/>
    </row>
    <row r="373" spans="1:24">
      <c r="A373" s="18">
        <v>41422</v>
      </c>
      <c r="B373" s="17">
        <v>70.300003000000004</v>
      </c>
      <c r="C373" s="17">
        <v>71.040001000000004</v>
      </c>
      <c r="D373" s="17">
        <v>69.230002999999996</v>
      </c>
      <c r="E373" s="17">
        <v>69.510002</v>
      </c>
      <c r="F373" s="17">
        <v>6160200</v>
      </c>
      <c r="G373" s="17">
        <v>62.586353000000003</v>
      </c>
      <c r="H373" s="38">
        <f t="shared" si="17"/>
        <v>-3.0165833847809707E-3</v>
      </c>
      <c r="I373" s="30">
        <f t="shared" si="15"/>
        <v>-3.0165833847809707E-3</v>
      </c>
      <c r="S373" s="38">
        <v>2094.110107</v>
      </c>
      <c r="T373" s="30">
        <f t="shared" si="16"/>
        <v>-7.0188746545117725E-3</v>
      </c>
      <c r="U373" s="38"/>
      <c r="V373" s="38"/>
      <c r="W373" s="38"/>
      <c r="X373" s="38"/>
    </row>
    <row r="374" spans="1:24">
      <c r="A374" s="18">
        <v>41423</v>
      </c>
      <c r="B374" s="17">
        <v>69.379997000000003</v>
      </c>
      <c r="C374" s="17">
        <v>69.889999000000003</v>
      </c>
      <c r="D374" s="17">
        <v>69.190002000000007</v>
      </c>
      <c r="E374" s="17">
        <v>69.419998000000007</v>
      </c>
      <c r="F374" s="17">
        <v>4838900</v>
      </c>
      <c r="G374" s="17">
        <v>62.505313999999998</v>
      </c>
      <c r="H374" s="38">
        <f t="shared" si="17"/>
        <v>-1.2956740169937405E-3</v>
      </c>
      <c r="I374" s="30">
        <f t="shared" si="15"/>
        <v>-1.2956740169937405E-3</v>
      </c>
      <c r="S374" s="38">
        <v>2108.860107</v>
      </c>
      <c r="T374" s="30">
        <f t="shared" si="16"/>
        <v>1.7371166381222091E-3</v>
      </c>
      <c r="U374" s="38"/>
      <c r="V374" s="38"/>
      <c r="W374" s="38"/>
      <c r="X374" s="38"/>
    </row>
    <row r="375" spans="1:24">
      <c r="A375" s="18">
        <v>41424</v>
      </c>
      <c r="B375" s="17">
        <v>69.480002999999996</v>
      </c>
      <c r="C375" s="17">
        <v>70.550003000000004</v>
      </c>
      <c r="D375" s="17">
        <v>69.440002000000007</v>
      </c>
      <c r="E375" s="17">
        <v>69.819999999999993</v>
      </c>
      <c r="F375" s="17">
        <v>4776900</v>
      </c>
      <c r="G375" s="17">
        <v>62.865473000000001</v>
      </c>
      <c r="H375" s="38">
        <f t="shared" si="17"/>
        <v>5.7455169483110772E-3</v>
      </c>
      <c r="I375" s="30">
        <f t="shared" si="15"/>
        <v>5.7455169483110772E-3</v>
      </c>
      <c r="S375" s="38">
        <v>2105.1999510000001</v>
      </c>
      <c r="T375" s="30">
        <f t="shared" si="16"/>
        <v>1.1970491836123859E-2</v>
      </c>
      <c r="U375" s="38"/>
      <c r="V375" s="38"/>
      <c r="W375" s="38"/>
      <c r="X375" s="38"/>
    </row>
    <row r="376" spans="1:24">
      <c r="A376" s="18">
        <v>41425</v>
      </c>
      <c r="B376" s="17">
        <v>69.720000999999996</v>
      </c>
      <c r="C376" s="17">
        <v>70.580001999999993</v>
      </c>
      <c r="D376" s="17">
        <v>69.459998999999996</v>
      </c>
      <c r="E376" s="17">
        <v>69.5</v>
      </c>
      <c r="F376" s="17">
        <v>5653600</v>
      </c>
      <c r="G376" s="17">
        <v>62.577347000000003</v>
      </c>
      <c r="H376" s="38">
        <f t="shared" si="17"/>
        <v>-4.5937504702530723E-3</v>
      </c>
      <c r="I376" s="30">
        <f t="shared" si="15"/>
        <v>-4.5937504702530723E-3</v>
      </c>
      <c r="S376" s="38">
        <v>2080.1499020000001</v>
      </c>
      <c r="T376" s="30">
        <f t="shared" si="16"/>
        <v>4.1826549652815233E-4</v>
      </c>
      <c r="U376" s="38"/>
      <c r="V376" s="38"/>
      <c r="W376" s="38"/>
      <c r="X376" s="38"/>
    </row>
    <row r="377" spans="1:24">
      <c r="A377" s="18">
        <v>41428</v>
      </c>
      <c r="B377" s="17">
        <v>69.5</v>
      </c>
      <c r="C377" s="17">
        <v>71.129997000000003</v>
      </c>
      <c r="D377" s="17">
        <v>69.440002000000007</v>
      </c>
      <c r="E377" s="17">
        <v>71.050003000000004</v>
      </c>
      <c r="F377" s="17">
        <v>5941100</v>
      </c>
      <c r="G377" s="17">
        <v>63.97296</v>
      </c>
      <c r="H377" s="38">
        <f t="shared" si="17"/>
        <v>2.2057150475320867E-2</v>
      </c>
      <c r="I377" s="30">
        <f t="shared" si="15"/>
        <v>2.2057150475320867E-2</v>
      </c>
      <c r="S377" s="38">
        <v>2079.280029</v>
      </c>
      <c r="T377" s="30">
        <f t="shared" si="16"/>
        <v>-6.4955604213555807E-3</v>
      </c>
      <c r="U377" s="38"/>
      <c r="V377" s="38"/>
      <c r="W377" s="38"/>
      <c r="X377" s="38"/>
    </row>
    <row r="378" spans="1:24">
      <c r="A378" s="18">
        <v>41429</v>
      </c>
      <c r="B378" s="17">
        <v>71.870002999999997</v>
      </c>
      <c r="C378" s="17">
        <v>72.769997000000004</v>
      </c>
      <c r="D378" s="17">
        <v>71.370002999999997</v>
      </c>
      <c r="E378" s="17">
        <v>71.510002</v>
      </c>
      <c r="F378" s="17">
        <v>8030400</v>
      </c>
      <c r="G378" s="17">
        <v>64.387140000000002</v>
      </c>
      <c r="H378" s="38">
        <f t="shared" si="17"/>
        <v>6.4534296473238726E-3</v>
      </c>
      <c r="I378" s="30">
        <f t="shared" si="15"/>
        <v>6.4534296473238726E-3</v>
      </c>
      <c r="S378" s="38">
        <v>2092.830078</v>
      </c>
      <c r="T378" s="30">
        <f t="shared" si="16"/>
        <v>-1.4372153446468713E-3</v>
      </c>
      <c r="U378" s="38"/>
      <c r="V378" s="38"/>
      <c r="W378" s="38"/>
      <c r="X378" s="38"/>
    </row>
    <row r="379" spans="1:24">
      <c r="A379" s="18">
        <v>41430</v>
      </c>
      <c r="B379" s="17">
        <v>71.580001999999993</v>
      </c>
      <c r="C379" s="17">
        <v>71.739998</v>
      </c>
      <c r="D379" s="17">
        <v>69.849997999999999</v>
      </c>
      <c r="E379" s="17">
        <v>70.169998000000007</v>
      </c>
      <c r="F379" s="17">
        <v>5569100</v>
      </c>
      <c r="G379" s="17">
        <v>63.180608999999997</v>
      </c>
      <c r="H379" s="38">
        <f t="shared" si="17"/>
        <v>-1.8916489274934275E-2</v>
      </c>
      <c r="I379" s="30">
        <f t="shared" si="15"/>
        <v>-1.8916489274934275E-2</v>
      </c>
      <c r="S379" s="38">
        <v>2095.8400879999999</v>
      </c>
      <c r="T379" s="30">
        <f t="shared" si="16"/>
        <v>-8.6605619929224897E-3</v>
      </c>
      <c r="U379" s="38"/>
      <c r="V379" s="38"/>
      <c r="W379" s="38"/>
      <c r="X379" s="38"/>
    </row>
    <row r="380" spans="1:24">
      <c r="A380" s="18">
        <v>41431</v>
      </c>
      <c r="B380" s="17">
        <v>70.260002</v>
      </c>
      <c r="C380" s="17">
        <v>70.269997000000004</v>
      </c>
      <c r="D380" s="17">
        <v>69.559997999999993</v>
      </c>
      <c r="E380" s="17">
        <v>70.260002</v>
      </c>
      <c r="F380" s="17">
        <v>5559900</v>
      </c>
      <c r="G380" s="17">
        <v>63.261648000000001</v>
      </c>
      <c r="H380" s="38">
        <f t="shared" si="17"/>
        <v>1.2818343015856841E-3</v>
      </c>
      <c r="I380" s="30">
        <f t="shared" si="15"/>
        <v>1.2818343015856841E-3</v>
      </c>
      <c r="S380" s="38">
        <v>2114.070068</v>
      </c>
      <c r="T380" s="30">
        <f t="shared" si="16"/>
        <v>2.116629136818338E-3</v>
      </c>
      <c r="U380" s="38"/>
      <c r="V380" s="38"/>
      <c r="W380" s="38"/>
      <c r="X380" s="38"/>
    </row>
    <row r="381" spans="1:24">
      <c r="A381" s="18">
        <v>41432</v>
      </c>
      <c r="B381" s="17">
        <v>70.489998</v>
      </c>
      <c r="C381" s="17">
        <v>70.879997000000003</v>
      </c>
      <c r="D381" s="17">
        <v>69.889999000000003</v>
      </c>
      <c r="E381" s="17">
        <v>70.360000999999997</v>
      </c>
      <c r="F381" s="17">
        <v>5114900</v>
      </c>
      <c r="G381" s="17">
        <v>63.351686000000001</v>
      </c>
      <c r="H381" s="38">
        <f t="shared" si="17"/>
        <v>1.4222517065603428E-3</v>
      </c>
      <c r="I381" s="30">
        <f t="shared" si="15"/>
        <v>1.4222517065603428E-3</v>
      </c>
      <c r="S381" s="38">
        <v>2109.6000979999999</v>
      </c>
      <c r="T381" s="30">
        <f t="shared" si="16"/>
        <v>-1.0091047804279632E-3</v>
      </c>
      <c r="U381" s="38"/>
      <c r="V381" s="38"/>
      <c r="W381" s="38"/>
      <c r="X381" s="38"/>
    </row>
    <row r="382" spans="1:24">
      <c r="A382" s="18">
        <v>41435</v>
      </c>
      <c r="B382" s="17">
        <v>70.330001999999993</v>
      </c>
      <c r="C382" s="17">
        <v>70.75</v>
      </c>
      <c r="D382" s="17">
        <v>69.709998999999996</v>
      </c>
      <c r="E382" s="17">
        <v>69.879997000000003</v>
      </c>
      <c r="F382" s="17">
        <v>4239200</v>
      </c>
      <c r="G382" s="17">
        <v>62.919494</v>
      </c>
      <c r="H382" s="38">
        <f t="shared" si="17"/>
        <v>-6.8454842622366245E-3</v>
      </c>
      <c r="I382" s="30">
        <f t="shared" si="15"/>
        <v>-6.8454842622366245E-3</v>
      </c>
      <c r="S382" s="38">
        <v>2111.7299800000001</v>
      </c>
      <c r="T382" s="30">
        <f t="shared" si="16"/>
        <v>2.0573430769848127E-3</v>
      </c>
      <c r="U382" s="38"/>
      <c r="V382" s="38"/>
      <c r="W382" s="38"/>
      <c r="X382" s="38"/>
    </row>
    <row r="383" spans="1:24">
      <c r="A383" s="18">
        <v>41436</v>
      </c>
      <c r="B383" s="17">
        <v>69.559997999999993</v>
      </c>
      <c r="C383" s="17">
        <v>70.559997999999993</v>
      </c>
      <c r="D383" s="17">
        <v>69.540001000000004</v>
      </c>
      <c r="E383" s="17">
        <v>70</v>
      </c>
      <c r="F383" s="17">
        <v>2887500</v>
      </c>
      <c r="G383" s="17">
        <v>63.027543999999999</v>
      </c>
      <c r="H383" s="38">
        <f t="shared" si="17"/>
        <v>1.7158009941927656E-3</v>
      </c>
      <c r="I383" s="30">
        <f t="shared" si="15"/>
        <v>1.7158009941927656E-3</v>
      </c>
      <c r="S383" s="38">
        <v>2107.389893</v>
      </c>
      <c r="T383" s="30">
        <f t="shared" si="16"/>
        <v>-6.3385149544391154E-3</v>
      </c>
      <c r="U383" s="38"/>
      <c r="V383" s="38"/>
      <c r="W383" s="38"/>
      <c r="X383" s="38"/>
    </row>
    <row r="384" spans="1:24">
      <c r="A384" s="18">
        <v>41437</v>
      </c>
      <c r="B384" s="17">
        <v>70.349997999999999</v>
      </c>
      <c r="C384" s="17">
        <v>70.650002000000001</v>
      </c>
      <c r="D384" s="17">
        <v>69.120002999999997</v>
      </c>
      <c r="E384" s="17">
        <v>69.430000000000007</v>
      </c>
      <c r="F384" s="17">
        <v>4104200</v>
      </c>
      <c r="G384" s="17">
        <v>62.514319999999998</v>
      </c>
      <c r="H384" s="38">
        <f t="shared" si="17"/>
        <v>-8.1761866955140216E-3</v>
      </c>
      <c r="I384" s="30">
        <f t="shared" si="15"/>
        <v>-8.1761866955140216E-3</v>
      </c>
      <c r="S384" s="38">
        <v>2120.790039</v>
      </c>
      <c r="T384" s="30">
        <f t="shared" si="16"/>
        <v>-1.2675637262110088E-3</v>
      </c>
      <c r="U384" s="38"/>
      <c r="V384" s="38"/>
      <c r="W384" s="38"/>
      <c r="X384" s="38"/>
    </row>
    <row r="385" spans="1:24">
      <c r="A385" s="18">
        <v>41438</v>
      </c>
      <c r="B385" s="17">
        <v>69.430000000000007</v>
      </c>
      <c r="C385" s="17">
        <v>69.809997999999993</v>
      </c>
      <c r="D385" s="17">
        <v>69.110000999999997</v>
      </c>
      <c r="E385" s="17">
        <v>69.589995999999999</v>
      </c>
      <c r="F385" s="17">
        <v>3183600</v>
      </c>
      <c r="G385" s="17">
        <v>62.658378999999996</v>
      </c>
      <c r="H385" s="38">
        <f t="shared" si="17"/>
        <v>2.3017649176598799E-3</v>
      </c>
      <c r="I385" s="30">
        <f t="shared" si="15"/>
        <v>2.3017649176598799E-3</v>
      </c>
      <c r="S385" s="38">
        <v>2123.4799800000001</v>
      </c>
      <c r="T385" s="30">
        <f t="shared" si="16"/>
        <v>9.1209187900458677E-3</v>
      </c>
      <c r="U385" s="38"/>
      <c r="V385" s="38"/>
      <c r="W385" s="38"/>
      <c r="X385" s="38"/>
    </row>
    <row r="386" spans="1:24">
      <c r="A386" s="18">
        <v>41439</v>
      </c>
      <c r="B386" s="17">
        <v>69.379997000000003</v>
      </c>
      <c r="C386" s="17">
        <v>69.629997000000003</v>
      </c>
      <c r="D386" s="17">
        <v>68.949996999999996</v>
      </c>
      <c r="E386" s="17">
        <v>69.029999000000004</v>
      </c>
      <c r="F386" s="17">
        <v>3953500</v>
      </c>
      <c r="G386" s="17">
        <v>62.154161000000002</v>
      </c>
      <c r="H386" s="38">
        <f t="shared" si="17"/>
        <v>-8.0796487752491427E-3</v>
      </c>
      <c r="I386" s="30">
        <f t="shared" si="15"/>
        <v>-8.0796487752491427E-3</v>
      </c>
      <c r="S386" s="38">
        <v>2104.1999510000001</v>
      </c>
      <c r="T386" s="30">
        <f t="shared" si="16"/>
        <v>-1.0335205180265266E-2</v>
      </c>
      <c r="U386" s="38"/>
      <c r="V386" s="38"/>
      <c r="W386" s="38"/>
      <c r="X386" s="38"/>
    </row>
    <row r="387" spans="1:24">
      <c r="A387" s="18">
        <v>41442</v>
      </c>
      <c r="B387" s="17">
        <v>69.089995999999999</v>
      </c>
      <c r="C387" s="17">
        <v>70</v>
      </c>
      <c r="D387" s="17">
        <v>69.089995999999999</v>
      </c>
      <c r="E387" s="17">
        <v>69.860000999999997</v>
      </c>
      <c r="F387" s="17">
        <v>3079700</v>
      </c>
      <c r="G387" s="17">
        <v>62.901488999999998</v>
      </c>
      <c r="H387" s="38">
        <f t="shared" si="17"/>
        <v>1.1952069281443144E-2</v>
      </c>
      <c r="I387" s="30">
        <f t="shared" ref="I387:I450" si="18">H387</f>
        <v>1.1952069281443144E-2</v>
      </c>
      <c r="S387" s="38">
        <v>2126.0600589999999</v>
      </c>
      <c r="T387" s="30">
        <f t="shared" ref="T387:T450" si="19">LN(S387/S388)</f>
        <v>-2.2363847897467698E-3</v>
      </c>
      <c r="U387" s="38"/>
      <c r="V387" s="38"/>
      <c r="W387" s="38"/>
      <c r="X387" s="38"/>
    </row>
    <row r="388" spans="1:24">
      <c r="A388" s="18">
        <v>41443</v>
      </c>
      <c r="B388" s="17">
        <v>69.849997999999999</v>
      </c>
      <c r="C388" s="17">
        <v>70.220000999999996</v>
      </c>
      <c r="D388" s="17">
        <v>69.599997999999999</v>
      </c>
      <c r="E388" s="17">
        <v>70.160004000000001</v>
      </c>
      <c r="F388" s="17">
        <v>2357200</v>
      </c>
      <c r="G388" s="17">
        <v>63.171610000000001</v>
      </c>
      <c r="H388" s="38">
        <f t="shared" ref="H388:H451" si="20">LN(G388/G387)</f>
        <v>4.2851554452954721E-3</v>
      </c>
      <c r="I388" s="30">
        <f t="shared" si="18"/>
        <v>4.2851554452954721E-3</v>
      </c>
      <c r="S388" s="38">
        <v>2130.820068</v>
      </c>
      <c r="T388" s="30">
        <f t="shared" si="19"/>
        <v>2.3351455783891246E-3</v>
      </c>
      <c r="U388" s="38"/>
      <c r="V388" s="38"/>
      <c r="W388" s="38"/>
      <c r="X388" s="38"/>
    </row>
    <row r="389" spans="1:24">
      <c r="A389" s="18">
        <v>41444</v>
      </c>
      <c r="B389" s="17">
        <v>70.150002000000001</v>
      </c>
      <c r="C389" s="17">
        <v>70.330001999999993</v>
      </c>
      <c r="D389" s="17">
        <v>68.75</v>
      </c>
      <c r="E389" s="17">
        <v>68.879997000000003</v>
      </c>
      <c r="F389" s="17">
        <v>4931700</v>
      </c>
      <c r="G389" s="17">
        <v>62.019100999999999</v>
      </c>
      <c r="H389" s="38">
        <f t="shared" si="20"/>
        <v>-1.8412573124371119E-2</v>
      </c>
      <c r="I389" s="30">
        <f t="shared" si="18"/>
        <v>-1.8412573124371119E-2</v>
      </c>
      <c r="S389" s="38">
        <v>2125.8500979999999</v>
      </c>
      <c r="T389" s="30">
        <f t="shared" si="19"/>
        <v>-9.3094923034876148E-4</v>
      </c>
      <c r="U389" s="38"/>
      <c r="V389" s="38"/>
      <c r="W389" s="38"/>
      <c r="X389" s="38"/>
    </row>
    <row r="390" spans="1:24">
      <c r="A390" s="18">
        <v>41445</v>
      </c>
      <c r="B390" s="17">
        <v>68.410004000000001</v>
      </c>
      <c r="C390" s="17">
        <v>69.089995999999999</v>
      </c>
      <c r="D390" s="17">
        <v>68.370002999999997</v>
      </c>
      <c r="E390" s="17">
        <v>68.660004000000001</v>
      </c>
      <c r="F390" s="17">
        <v>5632600</v>
      </c>
      <c r="G390" s="17">
        <v>61.821019999999997</v>
      </c>
      <c r="H390" s="38">
        <f t="shared" si="20"/>
        <v>-3.198982160580799E-3</v>
      </c>
      <c r="I390" s="30">
        <f t="shared" si="18"/>
        <v>-3.198982160580799E-3</v>
      </c>
      <c r="S390" s="38">
        <v>2127.830078</v>
      </c>
      <c r="T390" s="30">
        <f t="shared" si="19"/>
        <v>-6.4358157586455564E-4</v>
      </c>
      <c r="U390" s="38"/>
      <c r="V390" s="38"/>
      <c r="W390" s="38"/>
      <c r="X390" s="38"/>
    </row>
    <row r="391" spans="1:24">
      <c r="A391" s="18">
        <v>41446</v>
      </c>
      <c r="B391" s="17">
        <v>69.089995999999999</v>
      </c>
      <c r="C391" s="17">
        <v>69.279999000000004</v>
      </c>
      <c r="D391" s="17">
        <v>68.319999999999993</v>
      </c>
      <c r="E391" s="17">
        <v>68.830001999999993</v>
      </c>
      <c r="F391" s="17">
        <v>4934300</v>
      </c>
      <c r="G391" s="17">
        <v>61.974085000000002</v>
      </c>
      <c r="H391" s="38">
        <f t="shared" si="20"/>
        <v>2.4728777119409997E-3</v>
      </c>
      <c r="I391" s="30">
        <f t="shared" si="18"/>
        <v>2.4728777119409997E-3</v>
      </c>
      <c r="S391" s="38">
        <v>2129.1999510000001</v>
      </c>
      <c r="T391" s="30">
        <f t="shared" si="19"/>
        <v>3.0433126126717365E-3</v>
      </c>
      <c r="U391" s="38"/>
      <c r="V391" s="38"/>
      <c r="W391" s="38"/>
      <c r="X391" s="38"/>
    </row>
    <row r="392" spans="1:24">
      <c r="A392" s="18">
        <v>41449</v>
      </c>
      <c r="B392" s="17">
        <v>68.190002000000007</v>
      </c>
      <c r="C392" s="17">
        <v>68.739998</v>
      </c>
      <c r="D392" s="17">
        <v>67.839995999999999</v>
      </c>
      <c r="E392" s="17">
        <v>68.290001000000004</v>
      </c>
      <c r="F392" s="17">
        <v>4000100</v>
      </c>
      <c r="G392" s="17">
        <v>61.487872000000003</v>
      </c>
      <c r="H392" s="38">
        <f t="shared" si="20"/>
        <v>-7.876361681194247E-3</v>
      </c>
      <c r="I392" s="30">
        <f t="shared" si="18"/>
        <v>-7.876361681194247E-3</v>
      </c>
      <c r="S392" s="38">
        <v>2122.7299800000001</v>
      </c>
      <c r="T392" s="30">
        <f t="shared" si="19"/>
        <v>7.6811844498031457E-4</v>
      </c>
      <c r="U392" s="38"/>
      <c r="V392" s="38"/>
      <c r="W392" s="38"/>
      <c r="X392" s="38"/>
    </row>
    <row r="393" spans="1:24">
      <c r="A393" s="18">
        <v>41450</v>
      </c>
      <c r="B393" s="17">
        <v>68.620002999999997</v>
      </c>
      <c r="C393" s="17">
        <v>69.349997999999999</v>
      </c>
      <c r="D393" s="17">
        <v>68.470000999999996</v>
      </c>
      <c r="E393" s="17">
        <v>69.129997000000003</v>
      </c>
      <c r="F393" s="17">
        <v>3587500</v>
      </c>
      <c r="G393" s="17">
        <v>62.244199000000002</v>
      </c>
      <c r="H393" s="38">
        <f t="shared" si="20"/>
        <v>1.2225390134133516E-2</v>
      </c>
      <c r="I393" s="30">
        <f t="shared" si="18"/>
        <v>1.2225390134133516E-2</v>
      </c>
      <c r="S393" s="38">
        <v>2121.1000979999999</v>
      </c>
      <c r="T393" s="30">
        <f t="shared" si="19"/>
        <v>1.0721604647198088E-2</v>
      </c>
      <c r="U393" s="38"/>
      <c r="V393" s="38"/>
      <c r="W393" s="38"/>
      <c r="X393" s="38"/>
    </row>
    <row r="394" spans="1:24">
      <c r="A394" s="18">
        <v>41451</v>
      </c>
      <c r="B394" s="17">
        <v>69.5</v>
      </c>
      <c r="C394" s="17">
        <v>69.519997000000004</v>
      </c>
      <c r="D394" s="17">
        <v>68.830001999999993</v>
      </c>
      <c r="E394" s="17">
        <v>69.120002999999997</v>
      </c>
      <c r="F394" s="17">
        <v>3708300</v>
      </c>
      <c r="G394" s="17">
        <v>62.235199999999999</v>
      </c>
      <c r="H394" s="38">
        <f t="shared" si="20"/>
        <v>-1.4458617390467201E-4</v>
      </c>
      <c r="I394" s="30">
        <f t="shared" si="18"/>
        <v>-1.4458617390467201E-4</v>
      </c>
      <c r="S394" s="38">
        <v>2098.4799800000001</v>
      </c>
      <c r="T394" s="30">
        <f t="shared" si="19"/>
        <v>-3.0500142470446046E-4</v>
      </c>
      <c r="U394" s="38"/>
      <c r="V394" s="38"/>
      <c r="W394" s="38"/>
      <c r="X394" s="38"/>
    </row>
    <row r="395" spans="1:24">
      <c r="A395" s="18">
        <v>41452</v>
      </c>
      <c r="B395" s="17">
        <v>69.559997999999993</v>
      </c>
      <c r="C395" s="17">
        <v>69.639999000000003</v>
      </c>
      <c r="D395" s="17">
        <v>68.569999999999993</v>
      </c>
      <c r="E395" s="17">
        <v>68.790001000000004</v>
      </c>
      <c r="F395" s="17">
        <v>4950200</v>
      </c>
      <c r="G395" s="17">
        <v>61.938068999999999</v>
      </c>
      <c r="H395" s="38">
        <f t="shared" si="20"/>
        <v>-4.7857573454199573E-3</v>
      </c>
      <c r="I395" s="30">
        <f t="shared" si="18"/>
        <v>-4.7857573454199573E-3</v>
      </c>
      <c r="S395" s="38">
        <v>2099.1201169999999</v>
      </c>
      <c r="T395" s="30">
        <f t="shared" si="19"/>
        <v>-2.9539964693172764E-3</v>
      </c>
      <c r="U395" s="38"/>
      <c r="V395" s="38"/>
      <c r="W395" s="38"/>
      <c r="X395" s="38"/>
    </row>
    <row r="396" spans="1:24">
      <c r="A396" s="18">
        <v>41453</v>
      </c>
      <c r="B396" s="17">
        <v>68.639999000000003</v>
      </c>
      <c r="C396" s="17">
        <v>69.199996999999996</v>
      </c>
      <c r="D396" s="17">
        <v>68.529999000000004</v>
      </c>
      <c r="E396" s="17">
        <v>68.860000999999997</v>
      </c>
      <c r="F396" s="17">
        <v>7715800</v>
      </c>
      <c r="G396" s="17">
        <v>62.001095999999997</v>
      </c>
      <c r="H396" s="38">
        <f t="shared" si="20"/>
        <v>1.0170635800720385E-3</v>
      </c>
      <c r="I396" s="30">
        <f t="shared" si="18"/>
        <v>1.0170635800720385E-3</v>
      </c>
      <c r="S396" s="38">
        <v>2105.330078</v>
      </c>
      <c r="T396" s="30">
        <f t="shared" si="19"/>
        <v>-5.1025566779002406E-3</v>
      </c>
      <c r="U396" s="38"/>
      <c r="V396" s="38"/>
      <c r="W396" s="38"/>
      <c r="X396" s="38"/>
    </row>
    <row r="397" spans="1:24">
      <c r="A397" s="18">
        <v>41456</v>
      </c>
      <c r="B397" s="17">
        <v>69.190002000000007</v>
      </c>
      <c r="C397" s="17">
        <v>70.059997999999993</v>
      </c>
      <c r="D397" s="17">
        <v>69.110000999999997</v>
      </c>
      <c r="E397" s="17">
        <v>69.330001999999993</v>
      </c>
      <c r="F397" s="17">
        <v>2638200</v>
      </c>
      <c r="G397" s="17">
        <v>62.424281999999998</v>
      </c>
      <c r="H397" s="38">
        <f t="shared" si="20"/>
        <v>6.8022719893254605E-3</v>
      </c>
      <c r="I397" s="30">
        <f t="shared" si="18"/>
        <v>6.8022719893254605E-3</v>
      </c>
      <c r="S397" s="38">
        <v>2116.1000979999999</v>
      </c>
      <c r="T397" s="30">
        <f t="shared" si="19"/>
        <v>1.3368148149806192E-2</v>
      </c>
      <c r="U397" s="38"/>
      <c r="V397" s="38"/>
      <c r="W397" s="38"/>
      <c r="X397" s="38"/>
    </row>
    <row r="398" spans="1:24">
      <c r="A398" s="18">
        <v>41457</v>
      </c>
      <c r="B398" s="17">
        <v>69.379997000000003</v>
      </c>
      <c r="C398" s="17">
        <v>70.360000999999997</v>
      </c>
      <c r="D398" s="17">
        <v>69.290001000000004</v>
      </c>
      <c r="E398" s="17">
        <v>69.559997999999993</v>
      </c>
      <c r="F398" s="17">
        <v>3162300</v>
      </c>
      <c r="G398" s="17">
        <v>62.631368999999999</v>
      </c>
      <c r="H398" s="38">
        <f t="shared" si="20"/>
        <v>3.3119205351479666E-3</v>
      </c>
      <c r="I398" s="30">
        <f t="shared" si="18"/>
        <v>3.3119205351479666E-3</v>
      </c>
      <c r="S398" s="38">
        <v>2088</v>
      </c>
      <c r="T398" s="30">
        <f t="shared" si="19"/>
        <v>3.7667106347277534E-3</v>
      </c>
      <c r="U398" s="38"/>
      <c r="V398" s="38"/>
      <c r="W398" s="38"/>
      <c r="X398" s="38"/>
    </row>
    <row r="399" spans="1:24">
      <c r="A399" s="18">
        <v>41458</v>
      </c>
      <c r="B399" s="17">
        <v>69.180000000000007</v>
      </c>
      <c r="C399" s="17">
        <v>69.449996999999996</v>
      </c>
      <c r="D399" s="17">
        <v>68.959998999999996</v>
      </c>
      <c r="E399" s="17">
        <v>69.379997000000003</v>
      </c>
      <c r="F399" s="17">
        <v>1590100</v>
      </c>
      <c r="G399" s="17">
        <v>62.469298000000002</v>
      </c>
      <c r="H399" s="38">
        <f t="shared" si="20"/>
        <v>-2.5910507842865122E-3</v>
      </c>
      <c r="I399" s="30">
        <f t="shared" si="18"/>
        <v>-2.5910507842865122E-3</v>
      </c>
      <c r="S399" s="38">
        <v>2080.1499020000001</v>
      </c>
      <c r="T399" s="30">
        <f t="shared" si="19"/>
        <v>-4.46568133609649E-3</v>
      </c>
      <c r="U399" s="38"/>
      <c r="V399" s="38"/>
      <c r="W399" s="38"/>
      <c r="X399" s="38"/>
    </row>
    <row r="400" spans="1:24">
      <c r="A400" s="18">
        <v>41460</v>
      </c>
      <c r="B400" s="17">
        <v>69.860000999999997</v>
      </c>
      <c r="C400" s="17">
        <v>70.459998999999996</v>
      </c>
      <c r="D400" s="17">
        <v>69.639999000000003</v>
      </c>
      <c r="E400" s="17">
        <v>70.25</v>
      </c>
      <c r="F400" s="17">
        <v>2281700</v>
      </c>
      <c r="G400" s="17">
        <v>63.252642000000002</v>
      </c>
      <c r="H400" s="38">
        <f t="shared" si="20"/>
        <v>1.2461693437854677E-2</v>
      </c>
      <c r="I400" s="30">
        <f t="shared" si="18"/>
        <v>1.2461693437854677E-2</v>
      </c>
      <c r="S400" s="38">
        <v>2089.459961</v>
      </c>
      <c r="T400" s="30">
        <f t="shared" si="19"/>
        <v>-1.1908003217775753E-2</v>
      </c>
      <c r="U400" s="38"/>
      <c r="V400" s="38"/>
      <c r="W400" s="38"/>
      <c r="X400" s="38"/>
    </row>
    <row r="401" spans="1:24">
      <c r="A401" s="18">
        <v>41463</v>
      </c>
      <c r="B401" s="17">
        <v>70.459998999999996</v>
      </c>
      <c r="C401" s="17">
        <v>71.220000999999996</v>
      </c>
      <c r="D401" s="17">
        <v>70.349997999999999</v>
      </c>
      <c r="E401" s="17">
        <v>71.180000000000007</v>
      </c>
      <c r="F401" s="17">
        <v>3742900</v>
      </c>
      <c r="G401" s="17">
        <v>64.090008999999995</v>
      </c>
      <c r="H401" s="38">
        <f t="shared" si="20"/>
        <v>1.315158845740512E-2</v>
      </c>
      <c r="I401" s="30">
        <f t="shared" si="18"/>
        <v>1.315158845740512E-2</v>
      </c>
      <c r="S401" s="38">
        <v>2114.48999</v>
      </c>
      <c r="T401" s="30">
        <f t="shared" si="19"/>
        <v>2.9364330665656102E-3</v>
      </c>
      <c r="U401" s="38"/>
      <c r="V401" s="38"/>
      <c r="W401" s="38"/>
      <c r="X401" s="38"/>
    </row>
    <row r="402" spans="1:24">
      <c r="A402" s="18">
        <v>41464</v>
      </c>
      <c r="B402" s="17">
        <v>71.220000999999996</v>
      </c>
      <c r="C402" s="17">
        <v>71.970000999999996</v>
      </c>
      <c r="D402" s="17">
        <v>71.220000999999996</v>
      </c>
      <c r="E402" s="17">
        <v>71.769997000000004</v>
      </c>
      <c r="F402" s="17">
        <v>3923600</v>
      </c>
      <c r="G402" s="17">
        <v>64.621236999999994</v>
      </c>
      <c r="H402" s="38">
        <f t="shared" si="20"/>
        <v>8.2546169497688445E-3</v>
      </c>
      <c r="I402" s="30">
        <f t="shared" si="18"/>
        <v>8.2546169497688445E-3</v>
      </c>
      <c r="S402" s="38">
        <v>2108.290039</v>
      </c>
      <c r="T402" s="30">
        <f t="shared" si="19"/>
        <v>1.0863776421427699E-2</v>
      </c>
      <c r="U402" s="38"/>
      <c r="V402" s="38"/>
      <c r="W402" s="38"/>
      <c r="X402" s="38"/>
    </row>
    <row r="403" spans="1:24">
      <c r="A403" s="18">
        <v>41465</v>
      </c>
      <c r="B403" s="17">
        <v>71.819999999999993</v>
      </c>
      <c r="C403" s="17">
        <v>72.230002999999996</v>
      </c>
      <c r="D403" s="17">
        <v>71.410004000000001</v>
      </c>
      <c r="E403" s="17">
        <v>72.029999000000004</v>
      </c>
      <c r="F403" s="17">
        <v>2623400</v>
      </c>
      <c r="G403" s="17">
        <v>64.855341999999993</v>
      </c>
      <c r="H403" s="38">
        <f t="shared" si="20"/>
        <v>3.6161791872957347E-3</v>
      </c>
      <c r="I403" s="30">
        <f t="shared" si="18"/>
        <v>3.6161791872957347E-3</v>
      </c>
      <c r="S403" s="38">
        <v>2085.51001</v>
      </c>
      <c r="T403" s="30">
        <f t="shared" si="19"/>
        <v>-1.0180553084023857E-2</v>
      </c>
      <c r="U403" s="38"/>
      <c r="V403" s="38"/>
      <c r="W403" s="38"/>
      <c r="X403" s="38"/>
    </row>
    <row r="404" spans="1:24">
      <c r="A404" s="18">
        <v>41466</v>
      </c>
      <c r="B404" s="17">
        <v>72.440002000000007</v>
      </c>
      <c r="C404" s="17">
        <v>72.940002000000007</v>
      </c>
      <c r="D404" s="17">
        <v>72.099997999999999</v>
      </c>
      <c r="E404" s="17">
        <v>72.569999999999993</v>
      </c>
      <c r="F404" s="17">
        <v>3233300</v>
      </c>
      <c r="G404" s="17">
        <v>65.341555</v>
      </c>
      <c r="H404" s="38">
        <f t="shared" si="20"/>
        <v>7.4689224010085729E-3</v>
      </c>
      <c r="I404" s="30">
        <f t="shared" si="18"/>
        <v>7.4689224010085729E-3</v>
      </c>
      <c r="S404" s="38">
        <v>2106.8500979999999</v>
      </c>
      <c r="T404" s="30">
        <f t="shared" si="19"/>
        <v>-3.7473480752430819E-3</v>
      </c>
      <c r="U404" s="38"/>
      <c r="V404" s="38"/>
      <c r="W404" s="38"/>
      <c r="X404" s="38"/>
    </row>
    <row r="405" spans="1:24">
      <c r="A405" s="18">
        <v>41467</v>
      </c>
      <c r="B405" s="17">
        <v>71.849997999999999</v>
      </c>
      <c r="C405" s="17">
        <v>72.559997999999993</v>
      </c>
      <c r="D405" s="17">
        <v>71.699996999999996</v>
      </c>
      <c r="E405" s="17">
        <v>72.559997999999993</v>
      </c>
      <c r="F405" s="17">
        <v>2711900</v>
      </c>
      <c r="G405" s="17">
        <v>65.332549</v>
      </c>
      <c r="H405" s="38">
        <f t="shared" si="20"/>
        <v>-1.3783909341754983E-4</v>
      </c>
      <c r="I405" s="30">
        <f t="shared" si="18"/>
        <v>-1.3783909341754983E-4</v>
      </c>
      <c r="S405" s="38">
        <v>2114.76001</v>
      </c>
      <c r="T405" s="30">
        <f t="shared" si="19"/>
        <v>2.7654044889026041E-3</v>
      </c>
      <c r="U405" s="38"/>
      <c r="V405" s="38"/>
      <c r="W405" s="38"/>
      <c r="X405" s="38"/>
    </row>
    <row r="406" spans="1:24">
      <c r="A406" s="18">
        <v>41470</v>
      </c>
      <c r="B406" s="17">
        <v>72.480002999999996</v>
      </c>
      <c r="C406" s="17">
        <v>72.639999000000003</v>
      </c>
      <c r="D406" s="17">
        <v>72.139999000000003</v>
      </c>
      <c r="E406" s="17">
        <v>72.349997999999999</v>
      </c>
      <c r="F406" s="17">
        <v>2145300</v>
      </c>
      <c r="G406" s="17">
        <v>65.143467000000001</v>
      </c>
      <c r="H406" s="38">
        <f t="shared" si="20"/>
        <v>-2.8983431309486662E-3</v>
      </c>
      <c r="I406" s="30">
        <f t="shared" si="18"/>
        <v>-2.8983431309486662E-3</v>
      </c>
      <c r="S406" s="38">
        <v>2108.919922</v>
      </c>
      <c r="T406" s="30">
        <f t="shared" si="19"/>
        <v>-4.1499129896262112E-3</v>
      </c>
      <c r="U406" s="38"/>
      <c r="V406" s="38"/>
      <c r="W406" s="38"/>
      <c r="X406" s="38"/>
    </row>
    <row r="407" spans="1:24">
      <c r="A407" s="18">
        <v>41471</v>
      </c>
      <c r="B407" s="17">
        <v>72.459998999999996</v>
      </c>
      <c r="C407" s="17">
        <v>72.599997999999999</v>
      </c>
      <c r="D407" s="17">
        <v>72.010002</v>
      </c>
      <c r="E407" s="17">
        <v>72.069999999999993</v>
      </c>
      <c r="F407" s="17">
        <v>2165100</v>
      </c>
      <c r="G407" s="17">
        <v>64.891357999999997</v>
      </c>
      <c r="H407" s="38">
        <f t="shared" si="20"/>
        <v>-3.8775661194206008E-3</v>
      </c>
      <c r="I407" s="30">
        <f t="shared" si="18"/>
        <v>-3.8775661194206008E-3</v>
      </c>
      <c r="S407" s="38">
        <v>2117.6899410000001</v>
      </c>
      <c r="T407" s="30">
        <f t="shared" si="19"/>
        <v>2.2502664628334234E-3</v>
      </c>
      <c r="U407" s="38"/>
      <c r="V407" s="38"/>
      <c r="W407" s="38"/>
      <c r="X407" s="38"/>
    </row>
    <row r="408" spans="1:24">
      <c r="A408" s="18">
        <v>41472</v>
      </c>
      <c r="B408" s="17">
        <v>72.129997000000003</v>
      </c>
      <c r="C408" s="17">
        <v>72.650002000000001</v>
      </c>
      <c r="D408" s="17">
        <v>72</v>
      </c>
      <c r="E408" s="17">
        <v>72.610000999999997</v>
      </c>
      <c r="F408" s="17">
        <v>2336600</v>
      </c>
      <c r="G408" s="17">
        <v>65.377572000000001</v>
      </c>
      <c r="H408" s="38">
        <f t="shared" si="20"/>
        <v>7.4648077294792291E-3</v>
      </c>
      <c r="I408" s="30">
        <f t="shared" si="18"/>
        <v>7.4648077294792291E-3</v>
      </c>
      <c r="S408" s="38">
        <v>2112.929932</v>
      </c>
      <c r="T408" s="30">
        <f t="shared" si="19"/>
        <v>2.3549409829866624E-3</v>
      </c>
      <c r="U408" s="38"/>
      <c r="V408" s="38"/>
      <c r="W408" s="38"/>
      <c r="X408" s="38"/>
    </row>
    <row r="409" spans="1:24">
      <c r="A409" s="18">
        <v>41473</v>
      </c>
      <c r="B409" s="17">
        <v>72.739998</v>
      </c>
      <c r="C409" s="17">
        <v>73</v>
      </c>
      <c r="D409" s="17">
        <v>72.199996999999996</v>
      </c>
      <c r="E409" s="17">
        <v>72.419998000000007</v>
      </c>
      <c r="F409" s="17">
        <v>2502200</v>
      </c>
      <c r="G409" s="17">
        <v>65.206495000000004</v>
      </c>
      <c r="H409" s="38">
        <f t="shared" si="20"/>
        <v>-2.6201833317908703E-3</v>
      </c>
      <c r="I409" s="30">
        <f t="shared" si="18"/>
        <v>-2.6201833317908703E-3</v>
      </c>
      <c r="S409" s="38">
        <v>2107.959961</v>
      </c>
      <c r="T409" s="30">
        <f t="shared" si="19"/>
        <v>5.0745829128360466E-3</v>
      </c>
      <c r="U409" s="38"/>
      <c r="V409" s="38"/>
      <c r="W409" s="38"/>
      <c r="X409" s="38"/>
    </row>
    <row r="410" spans="1:24">
      <c r="A410" s="18">
        <v>41474</v>
      </c>
      <c r="B410" s="17">
        <v>72.550003000000004</v>
      </c>
      <c r="C410" s="17">
        <v>72.830001999999993</v>
      </c>
      <c r="D410" s="17">
        <v>72.379997000000003</v>
      </c>
      <c r="E410" s="17">
        <v>72.550003000000004</v>
      </c>
      <c r="F410" s="17">
        <v>4077200</v>
      </c>
      <c r="G410" s="17">
        <v>65.323549999999997</v>
      </c>
      <c r="H410" s="38">
        <f t="shared" si="20"/>
        <v>1.7935339159376382E-3</v>
      </c>
      <c r="I410" s="30">
        <f t="shared" si="18"/>
        <v>1.7935339159376382E-3</v>
      </c>
      <c r="S410" s="38">
        <v>2097.290039</v>
      </c>
      <c r="T410" s="30">
        <f t="shared" si="19"/>
        <v>-1.4817023709090096E-3</v>
      </c>
      <c r="U410" s="38"/>
      <c r="V410" s="38"/>
      <c r="W410" s="38"/>
      <c r="X410" s="38"/>
    </row>
    <row r="411" spans="1:24">
      <c r="A411" s="18">
        <v>41477</v>
      </c>
      <c r="B411" s="17">
        <v>72.639999000000003</v>
      </c>
      <c r="C411" s="17">
        <v>73.080001999999993</v>
      </c>
      <c r="D411" s="17">
        <v>72.569999999999993</v>
      </c>
      <c r="E411" s="17">
        <v>73.029999000000004</v>
      </c>
      <c r="F411" s="17">
        <v>2298500</v>
      </c>
      <c r="G411" s="17">
        <v>65.755735000000001</v>
      </c>
      <c r="H411" s="38">
        <f t="shared" si="20"/>
        <v>6.5942771370920261E-3</v>
      </c>
      <c r="I411" s="30">
        <f t="shared" si="18"/>
        <v>6.5942771370920261E-3</v>
      </c>
      <c r="S411" s="38">
        <v>2100.3999020000001</v>
      </c>
      <c r="T411" s="30">
        <f t="shared" si="19"/>
        <v>9.1927482501988188E-3</v>
      </c>
      <c r="U411" s="38"/>
      <c r="V411" s="38"/>
      <c r="W411" s="38"/>
      <c r="X411" s="38"/>
    </row>
    <row r="412" spans="1:24">
      <c r="A412" s="18">
        <v>41478</v>
      </c>
      <c r="B412" s="17">
        <v>73</v>
      </c>
      <c r="C412" s="17">
        <v>73.360000999999997</v>
      </c>
      <c r="D412" s="17">
        <v>72.809997999999993</v>
      </c>
      <c r="E412" s="17">
        <v>73.25</v>
      </c>
      <c r="F412" s="17">
        <v>2717600</v>
      </c>
      <c r="G412" s="17">
        <v>65.953823</v>
      </c>
      <c r="H412" s="38">
        <f t="shared" si="20"/>
        <v>3.0079540522763844E-3</v>
      </c>
      <c r="I412" s="30">
        <f t="shared" si="18"/>
        <v>3.0079540522763844E-3</v>
      </c>
      <c r="S412" s="38">
        <v>2081.179932</v>
      </c>
      <c r="T412" s="30">
        <f t="shared" si="19"/>
        <v>-1.1375703905032222E-2</v>
      </c>
      <c r="U412" s="38"/>
      <c r="V412" s="38"/>
      <c r="W412" s="38"/>
      <c r="X412" s="38"/>
    </row>
    <row r="413" spans="1:24">
      <c r="A413" s="18">
        <v>41479</v>
      </c>
      <c r="B413" s="17">
        <v>73.410004000000001</v>
      </c>
      <c r="C413" s="17">
        <v>73.5</v>
      </c>
      <c r="D413" s="17">
        <v>73.029999000000004</v>
      </c>
      <c r="E413" s="17">
        <v>73.319999999999993</v>
      </c>
      <c r="F413" s="17">
        <v>2670000</v>
      </c>
      <c r="G413" s="17">
        <v>66.016850000000005</v>
      </c>
      <c r="H413" s="38">
        <f t="shared" si="20"/>
        <v>9.5516683152572503E-4</v>
      </c>
      <c r="I413" s="30">
        <f t="shared" si="18"/>
        <v>9.5516683152572503E-4</v>
      </c>
      <c r="S413" s="38">
        <v>2104.98999</v>
      </c>
      <c r="T413" s="30">
        <f t="shared" si="19"/>
        <v>-7.7874695833246642E-4</v>
      </c>
      <c r="U413" s="38"/>
      <c r="V413" s="38"/>
      <c r="W413" s="38"/>
      <c r="X413" s="38"/>
    </row>
    <row r="414" spans="1:24">
      <c r="A414" s="18">
        <v>41480</v>
      </c>
      <c r="B414" s="17">
        <v>73.069999999999993</v>
      </c>
      <c r="C414" s="17">
        <v>73.160004000000001</v>
      </c>
      <c r="D414" s="17">
        <v>71.180000000000007</v>
      </c>
      <c r="E414" s="17">
        <v>71.819999999999993</v>
      </c>
      <c r="F414" s="17">
        <v>5589600</v>
      </c>
      <c r="G414" s="17">
        <v>64.666259999999994</v>
      </c>
      <c r="H414" s="38">
        <f t="shared" si="20"/>
        <v>-2.0670430756804994E-2</v>
      </c>
      <c r="I414" s="30">
        <f t="shared" si="18"/>
        <v>-2.0670430756804994E-2</v>
      </c>
      <c r="S414" s="38">
        <v>2106.6298830000001</v>
      </c>
      <c r="T414" s="30">
        <f t="shared" si="19"/>
        <v>5.134989081813774E-3</v>
      </c>
      <c r="U414" s="38"/>
      <c r="V414" s="38"/>
      <c r="W414" s="38"/>
      <c r="X414" s="38"/>
    </row>
    <row r="415" spans="1:24">
      <c r="A415" s="18">
        <v>41481</v>
      </c>
      <c r="B415" s="17">
        <v>71.569999999999993</v>
      </c>
      <c r="C415" s="17">
        <v>71.589995999999999</v>
      </c>
      <c r="D415" s="17">
        <v>70.550003000000004</v>
      </c>
      <c r="E415" s="17">
        <v>71.459998999999996</v>
      </c>
      <c r="F415" s="17">
        <v>4071300</v>
      </c>
      <c r="G415" s="17">
        <v>64.342117999999999</v>
      </c>
      <c r="H415" s="38">
        <f t="shared" si="20"/>
        <v>-5.0251415780735434E-3</v>
      </c>
      <c r="I415" s="30">
        <f t="shared" si="18"/>
        <v>-5.0251415780735434E-3</v>
      </c>
      <c r="S415" s="38">
        <v>2095.8400879999999</v>
      </c>
      <c r="T415" s="30">
        <f t="shared" si="19"/>
        <v>1.6284321389502543E-3</v>
      </c>
      <c r="U415" s="38"/>
      <c r="V415" s="38"/>
      <c r="W415" s="38"/>
      <c r="X415" s="38"/>
    </row>
    <row r="416" spans="1:24">
      <c r="A416" s="18">
        <v>41484</v>
      </c>
      <c r="B416" s="17">
        <v>71.559997999999993</v>
      </c>
      <c r="C416" s="17">
        <v>71.660004000000001</v>
      </c>
      <c r="D416" s="17">
        <v>70.930000000000007</v>
      </c>
      <c r="E416" s="17">
        <v>71.510002</v>
      </c>
      <c r="F416" s="17">
        <v>2489100</v>
      </c>
      <c r="G416" s="17">
        <v>64.387140000000002</v>
      </c>
      <c r="H416" s="38">
        <f t="shared" si="20"/>
        <v>6.9948359114592484E-4</v>
      </c>
      <c r="I416" s="30">
        <f t="shared" si="18"/>
        <v>6.9948359114592484E-4</v>
      </c>
      <c r="S416" s="38">
        <v>2092.429932</v>
      </c>
      <c r="T416" s="30">
        <f t="shared" si="19"/>
        <v>-4.5918068424737933E-3</v>
      </c>
      <c r="U416" s="38"/>
      <c r="V416" s="38"/>
      <c r="W416" s="38"/>
      <c r="X416" s="38"/>
    </row>
    <row r="417" spans="1:24">
      <c r="A417" s="18">
        <v>41485</v>
      </c>
      <c r="B417" s="17">
        <v>71.629997000000003</v>
      </c>
      <c r="C417" s="17">
        <v>72.050003000000004</v>
      </c>
      <c r="D417" s="17">
        <v>71.389999000000003</v>
      </c>
      <c r="E417" s="17">
        <v>71.419998000000007</v>
      </c>
      <c r="F417" s="17">
        <v>2912900</v>
      </c>
      <c r="G417" s="17">
        <v>64.306100999999998</v>
      </c>
      <c r="H417" s="38">
        <f t="shared" si="20"/>
        <v>-1.2594136270371622E-3</v>
      </c>
      <c r="I417" s="30">
        <f t="shared" si="18"/>
        <v>-1.2594136270371622E-3</v>
      </c>
      <c r="S417" s="38">
        <v>2102.0600589999999</v>
      </c>
      <c r="T417" s="30">
        <f t="shared" si="19"/>
        <v>5.1893769208662789E-3</v>
      </c>
      <c r="U417" s="38"/>
      <c r="V417" s="38"/>
      <c r="W417" s="38"/>
      <c r="X417" s="38"/>
    </row>
    <row r="418" spans="1:24">
      <c r="A418" s="18">
        <v>41486</v>
      </c>
      <c r="B418" s="17">
        <v>71.599997999999999</v>
      </c>
      <c r="C418" s="17">
        <v>71.900002000000001</v>
      </c>
      <c r="D418" s="17">
        <v>71.050003000000004</v>
      </c>
      <c r="E418" s="17">
        <v>71.25</v>
      </c>
      <c r="F418" s="17">
        <v>4108200</v>
      </c>
      <c r="G418" s="17">
        <v>64.153036</v>
      </c>
      <c r="H418" s="38">
        <f t="shared" si="20"/>
        <v>-2.3830935815756914E-3</v>
      </c>
      <c r="I418" s="30">
        <f t="shared" si="18"/>
        <v>-2.3830935815756914E-3</v>
      </c>
      <c r="S418" s="38">
        <v>2091.179932</v>
      </c>
      <c r="T418" s="30">
        <f t="shared" si="19"/>
        <v>4.4475762105921478E-3</v>
      </c>
      <c r="U418" s="38"/>
      <c r="V418" s="38"/>
      <c r="W418" s="38"/>
      <c r="X418" s="38"/>
    </row>
    <row r="419" spans="1:24">
      <c r="A419" s="18">
        <v>41487</v>
      </c>
      <c r="B419" s="17">
        <v>71.690002000000007</v>
      </c>
      <c r="C419" s="17">
        <v>71.919998000000007</v>
      </c>
      <c r="D419" s="17">
        <v>71.440002000000007</v>
      </c>
      <c r="E419" s="17">
        <v>71.580001999999993</v>
      </c>
      <c r="F419" s="17">
        <v>3694800</v>
      </c>
      <c r="G419" s="17">
        <v>64.450166999999993</v>
      </c>
      <c r="H419" s="38">
        <f t="shared" si="20"/>
        <v>4.6209040176638568E-3</v>
      </c>
      <c r="I419" s="30">
        <f t="shared" si="18"/>
        <v>4.6209040176638568E-3</v>
      </c>
      <c r="S419" s="38">
        <v>2081.8999020000001</v>
      </c>
      <c r="T419" s="30">
        <f t="shared" si="19"/>
        <v>2.6789414524361062E-3</v>
      </c>
      <c r="U419" s="38"/>
      <c r="V419" s="38"/>
      <c r="W419" s="38"/>
      <c r="X419" s="38"/>
    </row>
    <row r="420" spans="1:24">
      <c r="A420" s="18">
        <v>41488</v>
      </c>
      <c r="B420" s="17">
        <v>71.519997000000004</v>
      </c>
      <c r="C420" s="17">
        <v>71.580001999999993</v>
      </c>
      <c r="D420" s="17">
        <v>71.349997999999999</v>
      </c>
      <c r="E420" s="17">
        <v>71.5</v>
      </c>
      <c r="F420" s="17">
        <v>5548400</v>
      </c>
      <c r="G420" s="17">
        <v>64.378134000000003</v>
      </c>
      <c r="H420" s="38">
        <f t="shared" si="20"/>
        <v>-1.1182792437310937E-3</v>
      </c>
      <c r="I420" s="30">
        <f t="shared" si="18"/>
        <v>-1.1182792437310937E-3</v>
      </c>
      <c r="S420" s="38">
        <v>2076.330078</v>
      </c>
      <c r="T420" s="30">
        <f t="shared" si="19"/>
        <v>-2.0640326786721432E-3</v>
      </c>
      <c r="U420" s="38"/>
      <c r="V420" s="38"/>
      <c r="W420" s="38"/>
      <c r="X420" s="38"/>
    </row>
    <row r="421" spans="1:24">
      <c r="A421" s="18">
        <v>41491</v>
      </c>
      <c r="B421" s="17">
        <v>71.510002</v>
      </c>
      <c r="C421" s="17">
        <v>72.069999999999993</v>
      </c>
      <c r="D421" s="17">
        <v>71.279999000000004</v>
      </c>
      <c r="E421" s="17">
        <v>71.989998</v>
      </c>
      <c r="F421" s="17">
        <v>3073400</v>
      </c>
      <c r="G421" s="17">
        <v>64.819325000000006</v>
      </c>
      <c r="H421" s="38">
        <f t="shared" si="20"/>
        <v>6.8297429125000648E-3</v>
      </c>
      <c r="I421" s="30">
        <f t="shared" si="18"/>
        <v>6.8297429125000648E-3</v>
      </c>
      <c r="S421" s="38">
        <v>2080.6201169999999</v>
      </c>
      <c r="T421" s="30">
        <f t="shared" si="19"/>
        <v>6.5870725268106249E-3</v>
      </c>
      <c r="U421" s="38"/>
      <c r="V421" s="38"/>
      <c r="W421" s="38"/>
      <c r="X421" s="38"/>
    </row>
    <row r="422" spans="1:24">
      <c r="A422" s="18">
        <v>41492</v>
      </c>
      <c r="B422" s="17">
        <v>71.870002999999997</v>
      </c>
      <c r="C422" s="17">
        <v>71.930000000000007</v>
      </c>
      <c r="D422" s="17">
        <v>70.809997999999993</v>
      </c>
      <c r="E422" s="17">
        <v>71.790001000000004</v>
      </c>
      <c r="F422" s="17">
        <v>3265700</v>
      </c>
      <c r="G422" s="17">
        <v>64.639249000000007</v>
      </c>
      <c r="H422" s="38">
        <f t="shared" si="20"/>
        <v>-2.7819882542639597E-3</v>
      </c>
      <c r="I422" s="30">
        <f t="shared" si="18"/>
        <v>-2.7819882542639597E-3</v>
      </c>
      <c r="S422" s="38">
        <v>2066.959961</v>
      </c>
      <c r="T422" s="30">
        <f t="shared" si="19"/>
        <v>3.5234525311901902E-3</v>
      </c>
      <c r="U422" s="38"/>
      <c r="V422" s="38"/>
      <c r="W422" s="38"/>
      <c r="X422" s="38"/>
    </row>
    <row r="423" spans="1:24">
      <c r="A423" s="18">
        <v>41493</v>
      </c>
      <c r="B423" s="17">
        <v>71.699996999999996</v>
      </c>
      <c r="C423" s="17">
        <v>71.860000999999997</v>
      </c>
      <c r="D423" s="17">
        <v>70.790001000000004</v>
      </c>
      <c r="E423" s="17">
        <v>71.680000000000007</v>
      </c>
      <c r="F423" s="17">
        <v>2536900</v>
      </c>
      <c r="G423" s="17">
        <v>64.540205</v>
      </c>
      <c r="H423" s="38">
        <f t="shared" si="20"/>
        <v>-1.53343300874792E-3</v>
      </c>
      <c r="I423" s="30">
        <f t="shared" si="18"/>
        <v>-1.53343300874792E-3</v>
      </c>
      <c r="S423" s="38">
        <v>2059.6899410000001</v>
      </c>
      <c r="T423" s="30">
        <f t="shared" si="19"/>
        <v>-3.9732546030981607E-3</v>
      </c>
      <c r="U423" s="38"/>
      <c r="V423" s="38"/>
      <c r="W423" s="38"/>
      <c r="X423" s="38"/>
    </row>
    <row r="424" spans="1:24">
      <c r="A424" s="18">
        <v>41494</v>
      </c>
      <c r="B424" s="17">
        <v>71.690002000000007</v>
      </c>
      <c r="C424" s="17">
        <v>71.690002000000007</v>
      </c>
      <c r="D424" s="17">
        <v>70.800003000000004</v>
      </c>
      <c r="E424" s="17">
        <v>71.220000999999996</v>
      </c>
      <c r="F424" s="17">
        <v>3714900</v>
      </c>
      <c r="G424" s="17">
        <v>64.126024999999998</v>
      </c>
      <c r="H424" s="38">
        <f t="shared" si="20"/>
        <v>-6.4380751748886892E-3</v>
      </c>
      <c r="I424" s="30">
        <f t="shared" si="18"/>
        <v>-6.4380751748886892E-3</v>
      </c>
      <c r="S424" s="38">
        <v>2067.889893</v>
      </c>
      <c r="T424" s="30">
        <f t="shared" si="19"/>
        <v>-8.834685901175145E-3</v>
      </c>
      <c r="U424" s="38"/>
      <c r="V424" s="38"/>
      <c r="W424" s="38"/>
      <c r="X424" s="38"/>
    </row>
    <row r="425" spans="1:24">
      <c r="A425" s="18">
        <v>41495</v>
      </c>
      <c r="B425" s="17">
        <v>71.209998999999996</v>
      </c>
      <c r="C425" s="17">
        <v>71.230002999999996</v>
      </c>
      <c r="D425" s="17">
        <v>70.410004000000001</v>
      </c>
      <c r="E425" s="17">
        <v>70.720000999999996</v>
      </c>
      <c r="F425" s="17">
        <v>2382400</v>
      </c>
      <c r="G425" s="17">
        <v>63.675828000000003</v>
      </c>
      <c r="H425" s="38">
        <f t="shared" si="20"/>
        <v>-7.0452634540979385E-3</v>
      </c>
      <c r="I425" s="30">
        <f t="shared" si="18"/>
        <v>-7.0452634540979385E-3</v>
      </c>
      <c r="S425" s="38">
        <v>2086.23999</v>
      </c>
      <c r="T425" s="30">
        <f t="shared" si="19"/>
        <v>1.2162382307370311E-2</v>
      </c>
      <c r="U425" s="38"/>
      <c r="V425" s="38"/>
      <c r="W425" s="38"/>
      <c r="X425" s="38"/>
    </row>
    <row r="426" spans="1:24">
      <c r="A426" s="18">
        <v>41498</v>
      </c>
      <c r="B426" s="17">
        <v>70.480002999999996</v>
      </c>
      <c r="C426" s="17">
        <v>70.940002000000007</v>
      </c>
      <c r="D426" s="17">
        <v>70.319999999999993</v>
      </c>
      <c r="E426" s="17">
        <v>70.760002</v>
      </c>
      <c r="F426" s="17">
        <v>2260600</v>
      </c>
      <c r="G426" s="17">
        <v>63.711844999999997</v>
      </c>
      <c r="H426" s="38">
        <f t="shared" si="20"/>
        <v>5.6547074157985947E-4</v>
      </c>
      <c r="I426" s="30">
        <f t="shared" si="18"/>
        <v>5.6547074157985947E-4</v>
      </c>
      <c r="S426" s="38">
        <v>2061.0200199999999</v>
      </c>
      <c r="T426" s="30">
        <f t="shared" si="19"/>
        <v>2.3657611241204987E-3</v>
      </c>
      <c r="U426" s="38"/>
      <c r="V426" s="38"/>
      <c r="W426" s="38"/>
      <c r="X426" s="38"/>
    </row>
    <row r="427" spans="1:24">
      <c r="A427" s="18">
        <v>41499</v>
      </c>
      <c r="B427" s="17">
        <v>70.779999000000004</v>
      </c>
      <c r="C427" s="17">
        <v>71.260002</v>
      </c>
      <c r="D427" s="17">
        <v>70.449996999999996</v>
      </c>
      <c r="E427" s="17">
        <v>71.190002000000007</v>
      </c>
      <c r="F427" s="17">
        <v>3122700</v>
      </c>
      <c r="G427" s="17">
        <v>64.099013999999997</v>
      </c>
      <c r="H427" s="38">
        <f t="shared" si="20"/>
        <v>6.0584865369038539E-3</v>
      </c>
      <c r="I427" s="30">
        <f t="shared" si="18"/>
        <v>6.0584865369038539E-3</v>
      </c>
      <c r="S427" s="38">
        <v>2056.1499020000001</v>
      </c>
      <c r="T427" s="30">
        <f t="shared" si="19"/>
        <v>-2.3803309880471176E-3</v>
      </c>
      <c r="U427" s="38"/>
      <c r="V427" s="38"/>
      <c r="W427" s="38"/>
      <c r="X427" s="38"/>
    </row>
    <row r="428" spans="1:24">
      <c r="A428" s="18">
        <v>41500</v>
      </c>
      <c r="B428" s="17">
        <v>70.690002000000007</v>
      </c>
      <c r="C428" s="17">
        <v>70.830001999999993</v>
      </c>
      <c r="D428" s="17">
        <v>69.949996999999996</v>
      </c>
      <c r="E428" s="17">
        <v>70.040001000000004</v>
      </c>
      <c r="F428" s="17">
        <v>5219400</v>
      </c>
      <c r="G428" s="17">
        <v>63.063561</v>
      </c>
      <c r="H428" s="38">
        <f t="shared" si="20"/>
        <v>-1.6285859041941197E-2</v>
      </c>
      <c r="I428" s="30">
        <f t="shared" si="18"/>
        <v>-1.6285859041941197E-2</v>
      </c>
      <c r="S428" s="38">
        <v>2061.0500489999999</v>
      </c>
      <c r="T428" s="30">
        <f t="shared" si="19"/>
        <v>-1.4665926443847035E-2</v>
      </c>
      <c r="U428" s="38"/>
      <c r="V428" s="38"/>
      <c r="W428" s="38"/>
      <c r="X428" s="38"/>
    </row>
    <row r="429" spans="1:24">
      <c r="A429" s="18">
        <v>41501</v>
      </c>
      <c r="B429" s="17">
        <v>69.300003000000004</v>
      </c>
      <c r="C429" s="17">
        <v>69.5</v>
      </c>
      <c r="D429" s="17">
        <v>68.739998</v>
      </c>
      <c r="E429" s="17">
        <v>69.080001999999993</v>
      </c>
      <c r="F429" s="17">
        <v>5749300</v>
      </c>
      <c r="G429" s="17">
        <v>62.199184000000002</v>
      </c>
      <c r="H429" s="38">
        <f t="shared" si="20"/>
        <v>-1.3801241863068674E-2</v>
      </c>
      <c r="I429" s="30">
        <f t="shared" si="18"/>
        <v>-1.3801241863068674E-2</v>
      </c>
      <c r="S429" s="38">
        <v>2091.5</v>
      </c>
      <c r="T429" s="30">
        <f t="shared" si="19"/>
        <v>-6.1583457609898215E-3</v>
      </c>
      <c r="U429" s="38"/>
      <c r="V429" s="38"/>
      <c r="W429" s="38"/>
      <c r="X429" s="38"/>
    </row>
    <row r="430" spans="1:24">
      <c r="A430" s="18">
        <v>41502</v>
      </c>
      <c r="B430" s="17">
        <v>68.819999999999993</v>
      </c>
      <c r="C430" s="17">
        <v>69.050003000000004</v>
      </c>
      <c r="D430" s="17">
        <v>68.519997000000004</v>
      </c>
      <c r="E430" s="17">
        <v>68.580001999999993</v>
      </c>
      <c r="F430" s="17">
        <v>4369800</v>
      </c>
      <c r="G430" s="17">
        <v>61.748987</v>
      </c>
      <c r="H430" s="38">
        <f t="shared" si="20"/>
        <v>-7.2643101727924734E-3</v>
      </c>
      <c r="I430" s="30">
        <f t="shared" si="18"/>
        <v>-7.2643101727924734E-3</v>
      </c>
      <c r="S430" s="38">
        <v>2104.419922</v>
      </c>
      <c r="T430" s="30">
        <f t="shared" si="19"/>
        <v>-1.7472567103759362E-3</v>
      </c>
      <c r="U430" s="38"/>
      <c r="V430" s="38"/>
      <c r="W430" s="38"/>
      <c r="X430" s="38"/>
    </row>
    <row r="431" spans="1:24">
      <c r="A431" s="18">
        <v>41505</v>
      </c>
      <c r="B431" s="17">
        <v>68.239998</v>
      </c>
      <c r="C431" s="17">
        <v>68.739998</v>
      </c>
      <c r="D431" s="17">
        <v>68.150002000000001</v>
      </c>
      <c r="E431" s="17">
        <v>68.239998</v>
      </c>
      <c r="F431" s="17">
        <v>3870300</v>
      </c>
      <c r="G431" s="17">
        <v>61.830531999999998</v>
      </c>
      <c r="H431" s="38">
        <f t="shared" si="20"/>
        <v>1.3197172556605745E-3</v>
      </c>
      <c r="I431" s="30">
        <f t="shared" si="18"/>
        <v>1.3197172556605745E-3</v>
      </c>
      <c r="S431" s="38">
        <v>2108.1000979999999</v>
      </c>
      <c r="T431" s="30">
        <f t="shared" si="19"/>
        <v>8.9723821319605199E-3</v>
      </c>
      <c r="U431" s="38"/>
      <c r="V431" s="38"/>
      <c r="W431" s="38"/>
      <c r="X431" s="38"/>
    </row>
    <row r="432" spans="1:24">
      <c r="A432" s="18">
        <v>41506</v>
      </c>
      <c r="B432" s="17">
        <v>68.239998</v>
      </c>
      <c r="C432" s="17">
        <v>68.620002999999997</v>
      </c>
      <c r="D432" s="17">
        <v>67.949996999999996</v>
      </c>
      <c r="E432" s="17">
        <v>67.949996999999996</v>
      </c>
      <c r="F432" s="17">
        <v>6448800</v>
      </c>
      <c r="G432" s="17">
        <v>61.567768999999998</v>
      </c>
      <c r="H432" s="38">
        <f t="shared" si="20"/>
        <v>-4.2587846837480164E-3</v>
      </c>
      <c r="I432" s="30">
        <f t="shared" si="18"/>
        <v>-4.2587846837480164E-3</v>
      </c>
      <c r="S432" s="38">
        <v>2089.2700199999999</v>
      </c>
      <c r="T432" s="30">
        <f t="shared" si="19"/>
        <v>-4.8844889025895554E-3</v>
      </c>
      <c r="U432" s="38"/>
      <c r="V432" s="38"/>
      <c r="W432" s="38"/>
      <c r="X432" s="38"/>
    </row>
    <row r="433" spans="1:24">
      <c r="A433" s="18">
        <v>41507</v>
      </c>
      <c r="B433" s="17">
        <v>66.419998000000007</v>
      </c>
      <c r="C433" s="17">
        <v>66.930000000000007</v>
      </c>
      <c r="D433" s="17">
        <v>65.139999000000003</v>
      </c>
      <c r="E433" s="17">
        <v>65.5</v>
      </c>
      <c r="F433" s="17">
        <v>15246800</v>
      </c>
      <c r="G433" s="17">
        <v>59.347889000000002</v>
      </c>
      <c r="H433" s="38">
        <f t="shared" si="20"/>
        <v>-3.6721951324529628E-2</v>
      </c>
      <c r="I433" s="30">
        <f t="shared" si="18"/>
        <v>-3.6721951324529628E-2</v>
      </c>
      <c r="S433" s="38">
        <v>2099.5</v>
      </c>
      <c r="T433" s="30">
        <f t="shared" si="19"/>
        <v>1.2085101644750693E-2</v>
      </c>
      <c r="U433" s="38"/>
      <c r="V433" s="38"/>
      <c r="W433" s="38"/>
      <c r="X433" s="38"/>
    </row>
    <row r="434" spans="1:24">
      <c r="A434" s="18">
        <v>41508</v>
      </c>
      <c r="B434" s="17">
        <v>64.940002000000007</v>
      </c>
      <c r="C434" s="17">
        <v>65.389999000000003</v>
      </c>
      <c r="D434" s="17">
        <v>64.069999999999993</v>
      </c>
      <c r="E434" s="17">
        <v>64.239998</v>
      </c>
      <c r="F434" s="17">
        <v>10177600</v>
      </c>
      <c r="G434" s="17">
        <v>58.206232999999997</v>
      </c>
      <c r="H434" s="38">
        <f t="shared" si="20"/>
        <v>-1.9424106539676009E-2</v>
      </c>
      <c r="I434" s="30">
        <f t="shared" si="18"/>
        <v>-1.9424106539676009E-2</v>
      </c>
      <c r="S434" s="38">
        <v>2074.280029</v>
      </c>
      <c r="T434" s="30">
        <f t="shared" si="19"/>
        <v>-3.3256976557031678E-3</v>
      </c>
      <c r="U434" s="38"/>
      <c r="V434" s="38"/>
      <c r="W434" s="38"/>
      <c r="X434" s="38"/>
    </row>
    <row r="435" spans="1:24">
      <c r="A435" s="18">
        <v>41509</v>
      </c>
      <c r="B435" s="17">
        <v>64.639999000000003</v>
      </c>
      <c r="C435" s="17">
        <v>64.769997000000004</v>
      </c>
      <c r="D435" s="17">
        <v>64.120002999999997</v>
      </c>
      <c r="E435" s="17">
        <v>64.349997999999999</v>
      </c>
      <c r="F435" s="17">
        <v>6523700</v>
      </c>
      <c r="G435" s="17">
        <v>58.305902000000003</v>
      </c>
      <c r="H435" s="38">
        <f t="shared" si="20"/>
        <v>1.7108780010217871E-3</v>
      </c>
      <c r="I435" s="30">
        <f t="shared" si="18"/>
        <v>1.7108780010217871E-3</v>
      </c>
      <c r="S435" s="38">
        <v>2081.1899410000001</v>
      </c>
      <c r="T435" s="30">
        <f t="shared" si="19"/>
        <v>1.3442908996060394E-2</v>
      </c>
      <c r="U435" s="38"/>
      <c r="V435" s="38"/>
      <c r="W435" s="38"/>
      <c r="X435" s="38"/>
    </row>
    <row r="436" spans="1:24">
      <c r="A436" s="18">
        <v>41512</v>
      </c>
      <c r="B436" s="17">
        <v>64.529999000000004</v>
      </c>
      <c r="C436" s="17">
        <v>64.900002000000001</v>
      </c>
      <c r="D436" s="17">
        <v>64.099997999999999</v>
      </c>
      <c r="E436" s="17">
        <v>64.129997000000003</v>
      </c>
      <c r="F436" s="17">
        <v>4516100</v>
      </c>
      <c r="G436" s="17">
        <v>58.106563999999999</v>
      </c>
      <c r="H436" s="38">
        <f t="shared" si="20"/>
        <v>-3.4246881227952921E-3</v>
      </c>
      <c r="I436" s="30">
        <f t="shared" si="18"/>
        <v>-3.4246881227952921E-3</v>
      </c>
      <c r="S436" s="38">
        <v>2053.3999020000001</v>
      </c>
      <c r="T436" s="30">
        <f t="shared" si="19"/>
        <v>-6.0932371744078879E-3</v>
      </c>
      <c r="U436" s="38"/>
      <c r="V436" s="38"/>
      <c r="W436" s="38"/>
      <c r="X436" s="38"/>
    </row>
    <row r="437" spans="1:24">
      <c r="A437" s="18">
        <v>41513</v>
      </c>
      <c r="B437" s="17">
        <v>63.57</v>
      </c>
      <c r="C437" s="17">
        <v>63.869999</v>
      </c>
      <c r="D437" s="17">
        <v>63.189999</v>
      </c>
      <c r="E437" s="17">
        <v>63.259998000000003</v>
      </c>
      <c r="F437" s="17">
        <v>5801600</v>
      </c>
      <c r="G437" s="17">
        <v>57.318280000000001</v>
      </c>
      <c r="H437" s="38">
        <f t="shared" si="20"/>
        <v>-1.3659039569773533E-2</v>
      </c>
      <c r="I437" s="30">
        <f t="shared" si="18"/>
        <v>-1.3659039569773533E-2</v>
      </c>
      <c r="S437" s="38">
        <v>2065.9499510000001</v>
      </c>
      <c r="T437" s="30">
        <f t="shared" si="19"/>
        <v>1.2522702237719055E-2</v>
      </c>
      <c r="U437" s="38"/>
      <c r="V437" s="38"/>
      <c r="W437" s="38"/>
      <c r="X437" s="38"/>
    </row>
    <row r="438" spans="1:24">
      <c r="A438" s="18">
        <v>41514</v>
      </c>
      <c r="B438" s="17">
        <v>63.279998999999997</v>
      </c>
      <c r="C438" s="17">
        <v>63.580002</v>
      </c>
      <c r="D438" s="17">
        <v>63.150002000000001</v>
      </c>
      <c r="E438" s="17">
        <v>63.27</v>
      </c>
      <c r="F438" s="17">
        <v>4158000</v>
      </c>
      <c r="G438" s="17">
        <v>57.327342999999999</v>
      </c>
      <c r="H438" s="38">
        <f t="shared" si="20"/>
        <v>1.5810459713531388E-4</v>
      </c>
      <c r="I438" s="30">
        <f t="shared" si="18"/>
        <v>1.5810459713531388E-4</v>
      </c>
      <c r="S438" s="38">
        <v>2040.23999</v>
      </c>
      <c r="T438" s="30">
        <f t="shared" si="19"/>
        <v>-1.9195207034580692E-3</v>
      </c>
      <c r="U438" s="38"/>
      <c r="V438" s="38"/>
      <c r="W438" s="38"/>
      <c r="X438" s="38"/>
    </row>
    <row r="439" spans="1:24">
      <c r="A439" s="18">
        <v>41515</v>
      </c>
      <c r="B439" s="17">
        <v>63.209999000000003</v>
      </c>
      <c r="C439" s="17">
        <v>63.5</v>
      </c>
      <c r="D439" s="17">
        <v>63.049999</v>
      </c>
      <c r="E439" s="17">
        <v>63.150002000000001</v>
      </c>
      <c r="F439" s="17">
        <v>4115500</v>
      </c>
      <c r="G439" s="17">
        <v>57.218615</v>
      </c>
      <c r="H439" s="38">
        <f t="shared" si="20"/>
        <v>-1.8984176229866561E-3</v>
      </c>
      <c r="I439" s="30">
        <f t="shared" si="18"/>
        <v>-1.8984176229866561E-3</v>
      </c>
      <c r="S439" s="38">
        <v>2044.160034</v>
      </c>
      <c r="T439" s="30">
        <f t="shared" si="19"/>
        <v>-1.7106821197868119E-2</v>
      </c>
      <c r="U439" s="38"/>
      <c r="V439" s="38"/>
      <c r="W439" s="38"/>
      <c r="X439" s="38"/>
    </row>
    <row r="440" spans="1:24">
      <c r="A440" s="18">
        <v>41516</v>
      </c>
      <c r="B440" s="17">
        <v>63.25</v>
      </c>
      <c r="C440" s="17">
        <v>63.389999000000003</v>
      </c>
      <c r="D440" s="17">
        <v>63.139999000000003</v>
      </c>
      <c r="E440" s="17">
        <v>63.310001</v>
      </c>
      <c r="F440" s="17">
        <v>4137000</v>
      </c>
      <c r="G440" s="17">
        <v>57.363587000000003</v>
      </c>
      <c r="H440" s="38">
        <f t="shared" si="20"/>
        <v>2.5304466981107732E-3</v>
      </c>
      <c r="I440" s="30">
        <f t="shared" si="18"/>
        <v>2.5304466981107732E-3</v>
      </c>
      <c r="S440" s="38">
        <v>2079.429932</v>
      </c>
      <c r="T440" s="30">
        <f t="shared" si="19"/>
        <v>3.9366624176442495E-3</v>
      </c>
      <c r="U440" s="38"/>
      <c r="V440" s="38"/>
      <c r="W440" s="38"/>
      <c r="X440" s="38"/>
    </row>
    <row r="441" spans="1:24">
      <c r="A441" s="18">
        <v>41520</v>
      </c>
      <c r="B441" s="17">
        <v>63.540000999999997</v>
      </c>
      <c r="C441" s="17">
        <v>63.810001</v>
      </c>
      <c r="D441" s="17">
        <v>63.380001</v>
      </c>
      <c r="E441" s="17">
        <v>63.59</v>
      </c>
      <c r="F441" s="17">
        <v>5982700</v>
      </c>
      <c r="G441" s="17">
        <v>57.617286999999997</v>
      </c>
      <c r="H441" s="38">
        <f t="shared" si="20"/>
        <v>4.4129149985212739E-3</v>
      </c>
      <c r="I441" s="30">
        <f t="shared" si="18"/>
        <v>4.4129149985212739E-3</v>
      </c>
      <c r="S441" s="38">
        <v>2071.26001</v>
      </c>
      <c r="T441" s="30">
        <f t="shared" si="19"/>
        <v>-1.4275356219564148E-2</v>
      </c>
      <c r="U441" s="38"/>
      <c r="V441" s="38"/>
      <c r="W441" s="38"/>
      <c r="X441" s="38"/>
    </row>
    <row r="442" spans="1:24">
      <c r="A442" s="18">
        <v>41521</v>
      </c>
      <c r="B442" s="17">
        <v>63.59</v>
      </c>
      <c r="C442" s="17">
        <v>63.799999</v>
      </c>
      <c r="D442" s="17">
        <v>63.439999</v>
      </c>
      <c r="E442" s="17">
        <v>63.549999</v>
      </c>
      <c r="F442" s="17">
        <v>4147900</v>
      </c>
      <c r="G442" s="17">
        <v>57.581043000000001</v>
      </c>
      <c r="H442" s="38">
        <f t="shared" si="20"/>
        <v>-6.2924525374451277E-4</v>
      </c>
      <c r="I442" s="30">
        <f t="shared" si="18"/>
        <v>-6.2924525374451277E-4</v>
      </c>
      <c r="S442" s="38">
        <v>2101.040039</v>
      </c>
      <c r="T442" s="30">
        <f t="shared" si="19"/>
        <v>1.1953653627569873E-3</v>
      </c>
      <c r="U442" s="38"/>
      <c r="V442" s="38"/>
      <c r="W442" s="38"/>
      <c r="X442" s="38"/>
    </row>
    <row r="443" spans="1:24">
      <c r="A443" s="18">
        <v>41522</v>
      </c>
      <c r="B443" s="17">
        <v>63.66</v>
      </c>
      <c r="C443" s="17">
        <v>63.900002000000001</v>
      </c>
      <c r="D443" s="17">
        <v>63.459999000000003</v>
      </c>
      <c r="E443" s="17">
        <v>63.459999000000003</v>
      </c>
      <c r="F443" s="17">
        <v>3031900</v>
      </c>
      <c r="G443" s="17">
        <v>57.499496000000001</v>
      </c>
      <c r="H443" s="38">
        <f t="shared" si="20"/>
        <v>-1.4172164009233084E-3</v>
      </c>
      <c r="I443" s="30">
        <f t="shared" si="18"/>
        <v>-1.4172164009233084E-3</v>
      </c>
      <c r="S443" s="38">
        <v>2098.530029</v>
      </c>
      <c r="T443" s="30">
        <f t="shared" si="19"/>
        <v>-4.3981612307754693E-3</v>
      </c>
      <c r="U443" s="38"/>
      <c r="V443" s="38"/>
      <c r="W443" s="38"/>
      <c r="X443" s="38"/>
    </row>
    <row r="444" spans="1:24">
      <c r="A444" s="18">
        <v>41523</v>
      </c>
      <c r="B444" s="17">
        <v>63.57</v>
      </c>
      <c r="C444" s="17">
        <v>63.77</v>
      </c>
      <c r="D444" s="17">
        <v>63.09</v>
      </c>
      <c r="E444" s="17">
        <v>63.290000999999997</v>
      </c>
      <c r="F444" s="17">
        <v>3306400</v>
      </c>
      <c r="G444" s="17">
        <v>57.345464999999997</v>
      </c>
      <c r="H444" s="38">
        <f t="shared" si="20"/>
        <v>-2.6824179488225213E-3</v>
      </c>
      <c r="I444" s="30">
        <f t="shared" si="18"/>
        <v>-2.6824179488225213E-3</v>
      </c>
      <c r="S444" s="38">
        <v>2107.780029</v>
      </c>
      <c r="T444" s="30">
        <f t="shared" si="19"/>
        <v>-4.5488729439078276E-3</v>
      </c>
      <c r="U444" s="38"/>
      <c r="V444" s="38"/>
      <c r="W444" s="38"/>
      <c r="X444" s="38"/>
    </row>
    <row r="445" spans="1:24">
      <c r="A445" s="18">
        <v>41526</v>
      </c>
      <c r="B445" s="17">
        <v>63.360000999999997</v>
      </c>
      <c r="C445" s="17">
        <v>64.019997000000004</v>
      </c>
      <c r="D445" s="17">
        <v>63.349997999999999</v>
      </c>
      <c r="E445" s="17">
        <v>63.93</v>
      </c>
      <c r="F445" s="17">
        <v>3364200</v>
      </c>
      <c r="G445" s="17">
        <v>57.925351999999997</v>
      </c>
      <c r="H445" s="38">
        <f t="shared" si="20"/>
        <v>1.0061382524778416E-2</v>
      </c>
      <c r="I445" s="30">
        <f t="shared" si="18"/>
        <v>1.0061382524778416E-2</v>
      </c>
      <c r="S445" s="38">
        <v>2117.389893</v>
      </c>
      <c r="T445" s="30">
        <f t="shared" si="19"/>
        <v>6.1062383803760925E-3</v>
      </c>
      <c r="U445" s="38"/>
      <c r="V445" s="38"/>
      <c r="W445" s="38"/>
      <c r="X445" s="38"/>
    </row>
    <row r="446" spans="1:24">
      <c r="A446" s="18">
        <v>41527</v>
      </c>
      <c r="B446" s="17">
        <v>64.449996999999996</v>
      </c>
      <c r="C446" s="17">
        <v>64.889999000000003</v>
      </c>
      <c r="D446" s="17">
        <v>64.199996999999996</v>
      </c>
      <c r="E446" s="17">
        <v>64.730002999999996</v>
      </c>
      <c r="F446" s="17">
        <v>4456400</v>
      </c>
      <c r="G446" s="17">
        <v>58.650215000000003</v>
      </c>
      <c r="H446" s="38">
        <f t="shared" si="20"/>
        <v>1.2436093783462554E-2</v>
      </c>
      <c r="I446" s="30">
        <f t="shared" si="18"/>
        <v>1.2436093783462554E-2</v>
      </c>
      <c r="S446" s="38">
        <v>2104.5</v>
      </c>
      <c r="T446" s="30">
        <f t="shared" si="19"/>
        <v>-2.9606829375931087E-3</v>
      </c>
      <c r="U446" s="38"/>
      <c r="V446" s="38"/>
      <c r="W446" s="38"/>
      <c r="X446" s="38"/>
    </row>
    <row r="447" spans="1:24">
      <c r="A447" s="18">
        <v>41528</v>
      </c>
      <c r="B447" s="17">
        <v>64.730002999999996</v>
      </c>
      <c r="C447" s="17">
        <v>65.010002</v>
      </c>
      <c r="D447" s="17">
        <v>64.550003000000004</v>
      </c>
      <c r="E447" s="17">
        <v>64.989998</v>
      </c>
      <c r="F447" s="17">
        <v>3529300</v>
      </c>
      <c r="G447" s="17">
        <v>58.885789000000003</v>
      </c>
      <c r="H447" s="38">
        <f t="shared" si="20"/>
        <v>4.0085472948759755E-3</v>
      </c>
      <c r="I447" s="30">
        <f t="shared" si="18"/>
        <v>4.0085472948759755E-3</v>
      </c>
      <c r="S447" s="38">
        <v>2110.73999</v>
      </c>
      <c r="T447" s="30">
        <f t="shared" si="19"/>
        <v>-1.4771185417172892E-3</v>
      </c>
      <c r="U447" s="38"/>
      <c r="V447" s="38"/>
      <c r="W447" s="38"/>
      <c r="X447" s="38"/>
    </row>
    <row r="448" spans="1:24">
      <c r="A448" s="18">
        <v>41529</v>
      </c>
      <c r="B448" s="17">
        <v>65.129997000000003</v>
      </c>
      <c r="C448" s="17">
        <v>65.230002999999996</v>
      </c>
      <c r="D448" s="17">
        <v>63.66</v>
      </c>
      <c r="E448" s="17">
        <v>64.089995999999999</v>
      </c>
      <c r="F448" s="17">
        <v>5596800</v>
      </c>
      <c r="G448" s="17">
        <v>58.070321</v>
      </c>
      <c r="H448" s="38">
        <f t="shared" si="20"/>
        <v>-1.3945081021850632E-2</v>
      </c>
      <c r="I448" s="30">
        <f t="shared" si="18"/>
        <v>-1.3945081021850632E-2</v>
      </c>
      <c r="S448" s="38">
        <v>2113.860107</v>
      </c>
      <c r="T448" s="30">
        <f t="shared" si="19"/>
        <v>-7.6601694159734123E-4</v>
      </c>
      <c r="U448" s="38"/>
      <c r="V448" s="38"/>
      <c r="W448" s="38"/>
      <c r="X448" s="38"/>
    </row>
    <row r="449" spans="1:24">
      <c r="A449" s="18">
        <v>41530</v>
      </c>
      <c r="B449" s="17">
        <v>64.239998</v>
      </c>
      <c r="C449" s="17">
        <v>64.5</v>
      </c>
      <c r="D449" s="17">
        <v>63.68</v>
      </c>
      <c r="E449" s="17">
        <v>63.759998000000003</v>
      </c>
      <c r="F449" s="17">
        <v>4115300</v>
      </c>
      <c r="G449" s="17">
        <v>57.771318000000001</v>
      </c>
      <c r="H449" s="38">
        <f t="shared" si="20"/>
        <v>-5.1622830373585149E-3</v>
      </c>
      <c r="I449" s="30">
        <f t="shared" si="18"/>
        <v>-5.1622830373585149E-3</v>
      </c>
      <c r="S449" s="38">
        <v>2115.4799800000001</v>
      </c>
      <c r="T449" s="30">
        <f t="shared" si="19"/>
        <v>2.7549722990950704E-3</v>
      </c>
      <c r="U449" s="38"/>
      <c r="V449" s="38"/>
      <c r="W449" s="38"/>
      <c r="X449" s="38"/>
    </row>
    <row r="450" spans="1:24">
      <c r="A450" s="18">
        <v>41533</v>
      </c>
      <c r="B450" s="17">
        <v>64.279999000000004</v>
      </c>
      <c r="C450" s="17">
        <v>64.449996999999996</v>
      </c>
      <c r="D450" s="17">
        <v>63.709999000000003</v>
      </c>
      <c r="E450" s="17">
        <v>63.790000999999997</v>
      </c>
      <c r="F450" s="17">
        <v>3163300</v>
      </c>
      <c r="G450" s="17">
        <v>57.798501999999999</v>
      </c>
      <c r="H450" s="38">
        <f t="shared" si="20"/>
        <v>4.7043424488047282E-4</v>
      </c>
      <c r="I450" s="30">
        <f t="shared" si="18"/>
        <v>4.7043424488047282E-4</v>
      </c>
      <c r="S450" s="38">
        <v>2109.6599120000001</v>
      </c>
      <c r="T450" s="30">
        <f t="shared" si="19"/>
        <v>-3.0338534527620388E-4</v>
      </c>
      <c r="U450" s="38"/>
      <c r="V450" s="38"/>
      <c r="W450" s="38"/>
      <c r="X450" s="38"/>
    </row>
    <row r="451" spans="1:24">
      <c r="A451" s="18">
        <v>41534</v>
      </c>
      <c r="B451" s="17">
        <v>63.889999000000003</v>
      </c>
      <c r="C451" s="17">
        <v>64.440002000000007</v>
      </c>
      <c r="D451" s="17">
        <v>63.889999000000003</v>
      </c>
      <c r="E451" s="17">
        <v>64.379997000000003</v>
      </c>
      <c r="F451" s="17">
        <v>2543000</v>
      </c>
      <c r="G451" s="17">
        <v>58.333083000000002</v>
      </c>
      <c r="H451" s="38">
        <f t="shared" si="20"/>
        <v>9.2065354301604178E-3</v>
      </c>
      <c r="I451" s="30">
        <f t="shared" ref="I451:I514" si="21">H451</f>
        <v>9.2065354301604178E-3</v>
      </c>
      <c r="S451" s="38">
        <v>2110.3000489999999</v>
      </c>
      <c r="T451" s="30">
        <f t="shared" ref="T451:T514" si="22">LN(S451/S452)</f>
        <v>6.1078428844464306E-3</v>
      </c>
      <c r="U451" s="38"/>
      <c r="V451" s="38"/>
      <c r="W451" s="38"/>
      <c r="X451" s="38"/>
    </row>
    <row r="452" spans="1:24">
      <c r="A452" s="18">
        <v>41535</v>
      </c>
      <c r="B452" s="17">
        <v>64.230002999999996</v>
      </c>
      <c r="C452" s="17">
        <v>65.529999000000004</v>
      </c>
      <c r="D452" s="17">
        <v>64.209998999999996</v>
      </c>
      <c r="E452" s="17">
        <v>65.480002999999996</v>
      </c>
      <c r="F452" s="17">
        <v>4347100</v>
      </c>
      <c r="G452" s="17">
        <v>59.329771000000001</v>
      </c>
      <c r="H452" s="38">
        <f t="shared" ref="H452:H515" si="23">LN(G452/G451)</f>
        <v>1.6941826678075551E-2</v>
      </c>
      <c r="I452" s="30">
        <f t="shared" si="21"/>
        <v>1.6941826678075551E-2</v>
      </c>
      <c r="S452" s="38">
        <v>2097.4499510000001</v>
      </c>
      <c r="T452" s="30">
        <f t="shared" si="22"/>
        <v>-1.0626219688207137E-3</v>
      </c>
      <c r="U452" s="38"/>
      <c r="V452" s="38"/>
      <c r="W452" s="38"/>
      <c r="X452" s="38"/>
    </row>
    <row r="453" spans="1:24">
      <c r="A453" s="18">
        <v>41536</v>
      </c>
      <c r="B453" s="17">
        <v>65.589995999999999</v>
      </c>
      <c r="C453" s="17">
        <v>65.589995999999999</v>
      </c>
      <c r="D453" s="17">
        <v>65</v>
      </c>
      <c r="E453" s="17">
        <v>65.389999000000003</v>
      </c>
      <c r="F453" s="17">
        <v>2886700</v>
      </c>
      <c r="G453" s="17">
        <v>59.248220000000003</v>
      </c>
      <c r="H453" s="38">
        <f t="shared" si="23"/>
        <v>-1.3754831258282389E-3</v>
      </c>
      <c r="I453" s="30">
        <f t="shared" si="21"/>
        <v>-1.3754831258282389E-3</v>
      </c>
      <c r="S453" s="38">
        <v>2099.679932</v>
      </c>
      <c r="T453" s="30">
        <f t="shared" si="22"/>
        <v>-3.1435850414654552E-4</v>
      </c>
      <c r="U453" s="38"/>
      <c r="V453" s="38"/>
      <c r="W453" s="38"/>
      <c r="X453" s="38"/>
    </row>
    <row r="454" spans="1:24">
      <c r="A454" s="18">
        <v>41537</v>
      </c>
      <c r="B454" s="17">
        <v>65.339995999999999</v>
      </c>
      <c r="C454" s="17">
        <v>65.489998</v>
      </c>
      <c r="D454" s="17">
        <v>64.550003000000004</v>
      </c>
      <c r="E454" s="17">
        <v>64.550003000000004</v>
      </c>
      <c r="F454" s="17">
        <v>4669700</v>
      </c>
      <c r="G454" s="17">
        <v>58.487121000000002</v>
      </c>
      <c r="H454" s="38">
        <f t="shared" si="23"/>
        <v>-1.2929161215630446E-2</v>
      </c>
      <c r="I454" s="30">
        <f t="shared" si="21"/>
        <v>-1.2929161215630446E-2</v>
      </c>
      <c r="S454" s="38">
        <v>2100.3400879999999</v>
      </c>
      <c r="T454" s="30">
        <f t="shared" si="22"/>
        <v>1.5962998616407095E-3</v>
      </c>
      <c r="U454" s="38"/>
      <c r="V454" s="38"/>
      <c r="W454" s="38"/>
      <c r="X454" s="38"/>
    </row>
    <row r="455" spans="1:24">
      <c r="A455" s="18">
        <v>41540</v>
      </c>
      <c r="B455" s="17">
        <v>64.540001000000004</v>
      </c>
      <c r="C455" s="17">
        <v>64.650002000000001</v>
      </c>
      <c r="D455" s="17">
        <v>64.169998000000007</v>
      </c>
      <c r="E455" s="17">
        <v>64.400002000000001</v>
      </c>
      <c r="F455" s="17">
        <v>2501100</v>
      </c>
      <c r="G455" s="17">
        <v>58.351208</v>
      </c>
      <c r="H455" s="38">
        <f t="shared" si="23"/>
        <v>-2.3265149795898129E-3</v>
      </c>
      <c r="I455" s="30">
        <f t="shared" si="21"/>
        <v>-2.3265149795898129E-3</v>
      </c>
      <c r="S455" s="38">
        <v>2096.98999</v>
      </c>
      <c r="T455" s="30">
        <f t="shared" si="22"/>
        <v>4.0664593404575655E-3</v>
      </c>
      <c r="U455" s="38"/>
      <c r="V455" s="38"/>
      <c r="W455" s="38"/>
      <c r="X455" s="38"/>
    </row>
    <row r="456" spans="1:24">
      <c r="A456" s="18">
        <v>41541</v>
      </c>
      <c r="B456" s="17">
        <v>64.089995999999999</v>
      </c>
      <c r="C456" s="17">
        <v>64.25</v>
      </c>
      <c r="D456" s="17">
        <v>63.790000999999997</v>
      </c>
      <c r="E456" s="17">
        <v>63.91</v>
      </c>
      <c r="F456" s="17">
        <v>4167100</v>
      </c>
      <c r="G456" s="17">
        <v>57.907229999999998</v>
      </c>
      <c r="H456" s="38">
        <f t="shared" si="23"/>
        <v>-7.6378139250488121E-3</v>
      </c>
      <c r="I456" s="30">
        <f t="shared" si="21"/>
        <v>-7.6378139250488121E-3</v>
      </c>
      <c r="S456" s="38">
        <v>2088.4799800000001</v>
      </c>
      <c r="T456" s="30">
        <f t="shared" si="22"/>
        <v>9.598294984990317E-3</v>
      </c>
      <c r="U456" s="38"/>
      <c r="V456" s="38"/>
      <c r="W456" s="38"/>
      <c r="X456" s="38"/>
    </row>
    <row r="457" spans="1:24">
      <c r="A457" s="18">
        <v>41542</v>
      </c>
      <c r="B457" s="17">
        <v>63.959999000000003</v>
      </c>
      <c r="C457" s="17">
        <v>64</v>
      </c>
      <c r="D457" s="17">
        <v>62.790000999999997</v>
      </c>
      <c r="E457" s="17">
        <v>63.240001999999997</v>
      </c>
      <c r="F457" s="17">
        <v>6325900</v>
      </c>
      <c r="G457" s="17">
        <v>57.300162</v>
      </c>
      <c r="H457" s="38">
        <f t="shared" si="23"/>
        <v>-1.0538796307774843E-2</v>
      </c>
      <c r="I457" s="30">
        <f t="shared" si="21"/>
        <v>-1.0538796307774843E-2</v>
      </c>
      <c r="S457" s="38">
        <v>2068.530029</v>
      </c>
      <c r="T457" s="30">
        <f t="shared" si="22"/>
        <v>-2.9034206552188216E-5</v>
      </c>
      <c r="U457" s="38"/>
      <c r="V457" s="38"/>
      <c r="W457" s="38"/>
      <c r="X457" s="38"/>
    </row>
    <row r="458" spans="1:24">
      <c r="A458" s="18">
        <v>41543</v>
      </c>
      <c r="B458" s="17">
        <v>63.419998</v>
      </c>
      <c r="C458" s="17">
        <v>63.91</v>
      </c>
      <c r="D458" s="17">
        <v>63.150002000000001</v>
      </c>
      <c r="E458" s="17">
        <v>63.369999</v>
      </c>
      <c r="F458" s="17">
        <v>4035200</v>
      </c>
      <c r="G458" s="17">
        <v>57.417949</v>
      </c>
      <c r="H458" s="38">
        <f t="shared" si="23"/>
        <v>2.053503851560451E-3</v>
      </c>
      <c r="I458" s="30">
        <f t="shared" si="21"/>
        <v>2.053503851560451E-3</v>
      </c>
      <c r="S458" s="38">
        <v>2068.5900879999999</v>
      </c>
      <c r="T458" s="30">
        <f t="shared" si="22"/>
        <v>1.0618979721447666E-2</v>
      </c>
      <c r="U458" s="38"/>
      <c r="V458" s="38"/>
      <c r="W458" s="38"/>
      <c r="X458" s="38"/>
    </row>
    <row r="459" spans="1:24">
      <c r="A459" s="18">
        <v>41544</v>
      </c>
      <c r="B459" s="17">
        <v>63.360000999999997</v>
      </c>
      <c r="C459" s="17">
        <v>64.279999000000004</v>
      </c>
      <c r="D459" s="17">
        <v>63.290000999999997</v>
      </c>
      <c r="E459" s="17">
        <v>63.939999</v>
      </c>
      <c r="F459" s="17">
        <v>3378300</v>
      </c>
      <c r="G459" s="17">
        <v>57.934410999999997</v>
      </c>
      <c r="H459" s="38">
        <f t="shared" si="23"/>
        <v>8.9545710379781047E-3</v>
      </c>
      <c r="I459" s="30">
        <f t="shared" si="21"/>
        <v>8.9545710379781047E-3</v>
      </c>
      <c r="S459" s="38">
        <v>2046.73999</v>
      </c>
      <c r="T459" s="30">
        <f t="shared" si="22"/>
        <v>-4.2562395694247922E-3</v>
      </c>
      <c r="U459" s="38"/>
      <c r="V459" s="38"/>
      <c r="W459" s="38"/>
      <c r="X459" s="38"/>
    </row>
    <row r="460" spans="1:24">
      <c r="A460" s="18">
        <v>41547</v>
      </c>
      <c r="B460" s="17">
        <v>63.52</v>
      </c>
      <c r="C460" s="17">
        <v>63.990001999999997</v>
      </c>
      <c r="D460" s="17">
        <v>63.380001</v>
      </c>
      <c r="E460" s="17">
        <v>63.98</v>
      </c>
      <c r="F460" s="17">
        <v>4572300</v>
      </c>
      <c r="G460" s="17">
        <v>57.970655000000001</v>
      </c>
      <c r="H460" s="38">
        <f t="shared" si="23"/>
        <v>6.2540840417380373E-4</v>
      </c>
      <c r="I460" s="30">
        <f t="shared" si="21"/>
        <v>6.2540840417380373E-4</v>
      </c>
      <c r="S460" s="38">
        <v>2055.469971</v>
      </c>
      <c r="T460" s="30">
        <f t="shared" si="22"/>
        <v>-3.4240276947173063E-3</v>
      </c>
      <c r="U460" s="38"/>
      <c r="V460" s="38"/>
      <c r="W460" s="38"/>
      <c r="X460" s="38"/>
    </row>
    <row r="461" spans="1:24">
      <c r="A461" s="18">
        <v>41548</v>
      </c>
      <c r="B461" s="17">
        <v>63.939999</v>
      </c>
      <c r="C461" s="17">
        <v>64.080001999999993</v>
      </c>
      <c r="D461" s="17">
        <v>63.669998</v>
      </c>
      <c r="E461" s="17">
        <v>63.91</v>
      </c>
      <c r="F461" s="17">
        <v>4126100</v>
      </c>
      <c r="G461" s="17">
        <v>57.907229999999998</v>
      </c>
      <c r="H461" s="38">
        <f t="shared" si="23"/>
        <v>-1.0946869859373984E-3</v>
      </c>
      <c r="I461" s="30">
        <f t="shared" si="21"/>
        <v>-1.0946869859373984E-3</v>
      </c>
      <c r="S461" s="38">
        <v>2062.5200199999999</v>
      </c>
      <c r="T461" s="30">
        <f t="shared" si="22"/>
        <v>1.0238810823374916E-2</v>
      </c>
      <c r="U461" s="38"/>
      <c r="V461" s="38"/>
      <c r="W461" s="38"/>
      <c r="X461" s="38"/>
    </row>
    <row r="462" spans="1:24">
      <c r="A462" s="18">
        <v>41549</v>
      </c>
      <c r="B462" s="17">
        <v>63.720001000000003</v>
      </c>
      <c r="C462" s="17">
        <v>63.720001000000003</v>
      </c>
      <c r="D462" s="17">
        <v>63.200001</v>
      </c>
      <c r="E462" s="17">
        <v>63.650002000000001</v>
      </c>
      <c r="F462" s="17">
        <v>3587600</v>
      </c>
      <c r="G462" s="17">
        <v>57.671652000000002</v>
      </c>
      <c r="H462" s="38">
        <f t="shared" si="23"/>
        <v>-4.0764942895425947E-3</v>
      </c>
      <c r="I462" s="30">
        <f t="shared" si="21"/>
        <v>-4.0764942895425947E-3</v>
      </c>
      <c r="S462" s="38">
        <v>2041.51001</v>
      </c>
      <c r="T462" s="30">
        <f t="shared" si="22"/>
        <v>-4.1647063128333371E-3</v>
      </c>
      <c r="U462" s="38"/>
      <c r="V462" s="38"/>
      <c r="W462" s="38"/>
      <c r="X462" s="38"/>
    </row>
    <row r="463" spans="1:24">
      <c r="A463" s="18">
        <v>41550</v>
      </c>
      <c r="B463" s="17">
        <v>63.599997999999999</v>
      </c>
      <c r="C463" s="17">
        <v>63.73</v>
      </c>
      <c r="D463" s="17">
        <v>63.099997999999999</v>
      </c>
      <c r="E463" s="17">
        <v>63.450001</v>
      </c>
      <c r="F463" s="17">
        <v>3964700</v>
      </c>
      <c r="G463" s="17">
        <v>57.490437</v>
      </c>
      <c r="H463" s="38">
        <f t="shared" si="23"/>
        <v>-3.1471320317817942E-3</v>
      </c>
      <c r="I463" s="30">
        <f t="shared" si="21"/>
        <v>-3.1471320317817942E-3</v>
      </c>
      <c r="S463" s="38">
        <v>2050.030029</v>
      </c>
      <c r="T463" s="30">
        <f t="shared" si="22"/>
        <v>1.4336238227742741E-2</v>
      </c>
      <c r="U463" s="38"/>
      <c r="V463" s="38"/>
      <c r="W463" s="38"/>
      <c r="X463" s="38"/>
    </row>
    <row r="464" spans="1:24">
      <c r="A464" s="18">
        <v>41551</v>
      </c>
      <c r="B464" s="17">
        <v>63.439999</v>
      </c>
      <c r="C464" s="17">
        <v>63.450001</v>
      </c>
      <c r="D464" s="17">
        <v>63.09</v>
      </c>
      <c r="E464" s="17">
        <v>63.41</v>
      </c>
      <c r="F464" s="17">
        <v>2791400</v>
      </c>
      <c r="G464" s="17">
        <v>57.454192999999997</v>
      </c>
      <c r="H464" s="38">
        <f t="shared" si="23"/>
        <v>-6.3063409227884823E-4</v>
      </c>
      <c r="I464" s="30">
        <f t="shared" si="21"/>
        <v>-6.3063409227884823E-4</v>
      </c>
      <c r="S464" s="38">
        <v>2020.849976</v>
      </c>
      <c r="T464" s="30">
        <f t="shared" si="22"/>
        <v>1.2879170322592387E-2</v>
      </c>
      <c r="U464" s="38"/>
      <c r="V464" s="38"/>
      <c r="W464" s="38"/>
      <c r="X464" s="38"/>
    </row>
    <row r="465" spans="1:24">
      <c r="A465" s="18">
        <v>41554</v>
      </c>
      <c r="B465" s="17">
        <v>63.119999</v>
      </c>
      <c r="C465" s="17">
        <v>63.310001</v>
      </c>
      <c r="D465" s="17">
        <v>62.66</v>
      </c>
      <c r="E465" s="17">
        <v>62.68</v>
      </c>
      <c r="F465" s="17">
        <v>3323700</v>
      </c>
      <c r="G465" s="17">
        <v>56.792758999999997</v>
      </c>
      <c r="H465" s="38">
        <f t="shared" si="23"/>
        <v>-1.1579151629831544E-2</v>
      </c>
      <c r="I465" s="30">
        <f t="shared" si="21"/>
        <v>-1.1579151629831544E-2</v>
      </c>
      <c r="S465" s="38">
        <v>1994.98999</v>
      </c>
      <c r="T465" s="30">
        <f t="shared" si="22"/>
        <v>-1.3077099123800286E-2</v>
      </c>
      <c r="U465" s="38"/>
      <c r="V465" s="38"/>
      <c r="W465" s="38"/>
      <c r="X465" s="38"/>
    </row>
    <row r="466" spans="1:24">
      <c r="A466" s="18">
        <v>41555</v>
      </c>
      <c r="B466" s="17">
        <v>62.720001000000003</v>
      </c>
      <c r="C466" s="17">
        <v>62.84</v>
      </c>
      <c r="D466" s="17">
        <v>62.029998999999997</v>
      </c>
      <c r="E466" s="17">
        <v>62.130001</v>
      </c>
      <c r="F466" s="17">
        <v>4430300</v>
      </c>
      <c r="G466" s="17">
        <v>56.294418999999998</v>
      </c>
      <c r="H466" s="38">
        <f t="shared" si="23"/>
        <v>-8.8134346367155659E-3</v>
      </c>
      <c r="I466" s="30">
        <f t="shared" si="21"/>
        <v>-8.8134346367155659E-3</v>
      </c>
      <c r="S466" s="38">
        <v>2021.25</v>
      </c>
      <c r="T466" s="30">
        <f t="shared" si="22"/>
        <v>9.4895171480104974E-3</v>
      </c>
      <c r="U466" s="38"/>
      <c r="V466" s="38"/>
      <c r="W466" s="38"/>
      <c r="X466" s="38"/>
    </row>
    <row r="467" spans="1:24">
      <c r="A467" s="18">
        <v>41556</v>
      </c>
      <c r="B467" s="17">
        <v>62.220001000000003</v>
      </c>
      <c r="C467" s="17">
        <v>62.810001</v>
      </c>
      <c r="D467" s="17">
        <v>62.130001</v>
      </c>
      <c r="E467" s="17">
        <v>62.689999</v>
      </c>
      <c r="F467" s="17">
        <v>3859500</v>
      </c>
      <c r="G467" s="17">
        <v>56.801817999999997</v>
      </c>
      <c r="H467" s="38">
        <f t="shared" si="23"/>
        <v>8.972931687692004E-3</v>
      </c>
      <c r="I467" s="30">
        <f t="shared" si="21"/>
        <v>8.972931687692004E-3</v>
      </c>
      <c r="S467" s="38">
        <v>2002.160034</v>
      </c>
      <c r="T467" s="30">
        <f t="shared" si="22"/>
        <v>-1.358750298545512E-2</v>
      </c>
      <c r="U467" s="38"/>
      <c r="V467" s="38"/>
      <c r="W467" s="38"/>
      <c r="X467" s="38"/>
    </row>
    <row r="468" spans="1:24">
      <c r="A468" s="18">
        <v>41557</v>
      </c>
      <c r="B468" s="17">
        <v>63.16</v>
      </c>
      <c r="C468" s="17">
        <v>63.580002</v>
      </c>
      <c r="D468" s="17">
        <v>63.009998000000003</v>
      </c>
      <c r="E468" s="17">
        <v>63.450001</v>
      </c>
      <c r="F468" s="17">
        <v>2638300</v>
      </c>
      <c r="G468" s="17">
        <v>57.490437</v>
      </c>
      <c r="H468" s="38">
        <f t="shared" si="23"/>
        <v>1.2050288671134049E-2</v>
      </c>
      <c r="I468" s="30">
        <f t="shared" si="21"/>
        <v>1.2050288671134049E-2</v>
      </c>
      <c r="S468" s="38">
        <v>2029.5500489999999</v>
      </c>
      <c r="T468" s="30">
        <f t="shared" si="22"/>
        <v>-1.3478287784341066E-2</v>
      </c>
      <c r="U468" s="38"/>
      <c r="V468" s="38"/>
      <c r="W468" s="38"/>
      <c r="X468" s="38"/>
    </row>
    <row r="469" spans="1:24">
      <c r="A469" s="18">
        <v>41558</v>
      </c>
      <c r="B469" s="17">
        <v>63.139999000000003</v>
      </c>
      <c r="C469" s="17">
        <v>63.23</v>
      </c>
      <c r="D469" s="17">
        <v>62.450001</v>
      </c>
      <c r="E469" s="17">
        <v>63.209999000000003</v>
      </c>
      <c r="F469" s="17">
        <v>3537700</v>
      </c>
      <c r="G469" s="17">
        <v>57.272976999999997</v>
      </c>
      <c r="H469" s="38">
        <f t="shared" si="23"/>
        <v>-3.7897140331167411E-3</v>
      </c>
      <c r="I469" s="30">
        <f t="shared" si="21"/>
        <v>-3.7897140331167411E-3</v>
      </c>
      <c r="S469" s="38">
        <v>2057.0900879999999</v>
      </c>
      <c r="T469" s="30">
        <f t="shared" si="22"/>
        <v>2.5651682269424068E-3</v>
      </c>
      <c r="U469" s="38"/>
      <c r="V469" s="38"/>
      <c r="W469" s="38"/>
      <c r="X469" s="38"/>
    </row>
    <row r="470" spans="1:24">
      <c r="A470" s="18">
        <v>41561</v>
      </c>
      <c r="B470" s="17">
        <v>62.799999</v>
      </c>
      <c r="C470" s="17">
        <v>63.720001000000003</v>
      </c>
      <c r="D470" s="17">
        <v>62.799999</v>
      </c>
      <c r="E470" s="17">
        <v>63.650002000000001</v>
      </c>
      <c r="F470" s="17">
        <v>3101400</v>
      </c>
      <c r="G470" s="17">
        <v>57.671652000000002</v>
      </c>
      <c r="H470" s="38">
        <f t="shared" si="23"/>
        <v>6.9368460648984555E-3</v>
      </c>
      <c r="I470" s="30">
        <f t="shared" si="21"/>
        <v>6.9368460648984555E-3</v>
      </c>
      <c r="S470" s="38">
        <v>2051.820068</v>
      </c>
      <c r="T470" s="30">
        <f t="shared" si="22"/>
        <v>-5.5066562878371269E-3</v>
      </c>
      <c r="U470" s="38"/>
      <c r="V470" s="38"/>
      <c r="W470" s="38"/>
      <c r="X470" s="38"/>
    </row>
    <row r="471" spans="1:24">
      <c r="A471" s="18">
        <v>41562</v>
      </c>
      <c r="B471" s="17">
        <v>63.509998000000003</v>
      </c>
      <c r="C471" s="17">
        <v>63.549999</v>
      </c>
      <c r="D471" s="17">
        <v>62.889999000000003</v>
      </c>
      <c r="E471" s="17">
        <v>62.93</v>
      </c>
      <c r="F471" s="17">
        <v>3844500</v>
      </c>
      <c r="G471" s="17">
        <v>57.019278</v>
      </c>
      <c r="H471" s="38">
        <f t="shared" si="23"/>
        <v>-1.1376331779482289E-2</v>
      </c>
      <c r="I471" s="30">
        <f t="shared" si="21"/>
        <v>-1.1376331779482289E-2</v>
      </c>
      <c r="S471" s="38">
        <v>2063.1499020000001</v>
      </c>
      <c r="T471" s="30">
        <f t="shared" si="22"/>
        <v>1.5154312961683942E-2</v>
      </c>
      <c r="U471" s="38"/>
      <c r="V471" s="38"/>
      <c r="W471" s="38"/>
      <c r="X471" s="38"/>
    </row>
    <row r="472" spans="1:24">
      <c r="A472" s="18">
        <v>41563</v>
      </c>
      <c r="B472" s="17">
        <v>63.099997999999999</v>
      </c>
      <c r="C472" s="17">
        <v>63.900002000000001</v>
      </c>
      <c r="D472" s="17">
        <v>63.080002</v>
      </c>
      <c r="E472" s="17">
        <v>63.900002000000001</v>
      </c>
      <c r="F472" s="17">
        <v>3194500</v>
      </c>
      <c r="G472" s="17">
        <v>57.898170999999998</v>
      </c>
      <c r="H472" s="38">
        <f t="shared" si="23"/>
        <v>1.5296373952970638E-2</v>
      </c>
      <c r="I472" s="30">
        <f t="shared" si="21"/>
        <v>1.5296373952970638E-2</v>
      </c>
      <c r="S472" s="38">
        <v>2032.119995</v>
      </c>
      <c r="T472" s="30">
        <f t="shared" si="22"/>
        <v>4.720464879542292E-3</v>
      </c>
      <c r="U472" s="38"/>
      <c r="V472" s="38"/>
      <c r="W472" s="38"/>
      <c r="X472" s="38"/>
    </row>
    <row r="473" spans="1:24">
      <c r="A473" s="18">
        <v>41564</v>
      </c>
      <c r="B473" s="17">
        <v>63.650002000000001</v>
      </c>
      <c r="C473" s="17">
        <v>64.879997000000003</v>
      </c>
      <c r="D473" s="17">
        <v>63.57</v>
      </c>
      <c r="E473" s="17">
        <v>64.860000999999997</v>
      </c>
      <c r="F473" s="17">
        <v>3524200</v>
      </c>
      <c r="G473" s="17">
        <v>58.768002000000003</v>
      </c>
      <c r="H473" s="38">
        <f t="shared" si="23"/>
        <v>1.4911727975888394E-2</v>
      </c>
      <c r="I473" s="30">
        <f t="shared" si="21"/>
        <v>1.4911727975888394E-2</v>
      </c>
      <c r="S473" s="38">
        <v>2022.5500489999999</v>
      </c>
      <c r="T473" s="30">
        <f t="shared" si="22"/>
        <v>1.5487524912989278E-3</v>
      </c>
      <c r="U473" s="38"/>
      <c r="V473" s="38"/>
      <c r="W473" s="38"/>
      <c r="X473" s="38"/>
    </row>
    <row r="474" spans="1:24">
      <c r="A474" s="18">
        <v>41565</v>
      </c>
      <c r="B474" s="17">
        <v>65.169998000000007</v>
      </c>
      <c r="C474" s="17">
        <v>65.260002</v>
      </c>
      <c r="D474" s="17">
        <v>64.419998000000007</v>
      </c>
      <c r="E474" s="17">
        <v>64.669998000000007</v>
      </c>
      <c r="F474" s="17">
        <v>5862100</v>
      </c>
      <c r="G474" s="17">
        <v>58.595846000000002</v>
      </c>
      <c r="H474" s="38">
        <f t="shared" si="23"/>
        <v>-2.9337164111125323E-3</v>
      </c>
      <c r="I474" s="30">
        <f t="shared" si="21"/>
        <v>-2.9337164111125323E-3</v>
      </c>
      <c r="S474" s="38">
        <v>2019.420044</v>
      </c>
      <c r="T474" s="30">
        <f t="shared" si="22"/>
        <v>1.3334893185903807E-2</v>
      </c>
      <c r="U474" s="38"/>
      <c r="V474" s="38"/>
      <c r="W474" s="38"/>
      <c r="X474" s="38"/>
    </row>
    <row r="475" spans="1:24">
      <c r="A475" s="18">
        <v>41568</v>
      </c>
      <c r="B475" s="17">
        <v>64.720000999999996</v>
      </c>
      <c r="C475" s="17">
        <v>64.930000000000007</v>
      </c>
      <c r="D475" s="17">
        <v>64.169998000000007</v>
      </c>
      <c r="E475" s="17">
        <v>64.699996999999996</v>
      </c>
      <c r="F475" s="17">
        <v>2800800</v>
      </c>
      <c r="G475" s="17">
        <v>58.623027</v>
      </c>
      <c r="H475" s="38">
        <f t="shared" si="23"/>
        <v>4.6376491756870247E-4</v>
      </c>
      <c r="I475" s="30">
        <f t="shared" si="21"/>
        <v>4.6376491756870247E-4</v>
      </c>
      <c r="S475" s="38">
        <v>1992.670044</v>
      </c>
      <c r="T475" s="30">
        <f t="shared" si="22"/>
        <v>-9.2909032101848917E-3</v>
      </c>
      <c r="U475" s="38"/>
      <c r="V475" s="38"/>
      <c r="W475" s="38"/>
      <c r="X475" s="38"/>
    </row>
    <row r="476" spans="1:24">
      <c r="A476" s="18">
        <v>41569</v>
      </c>
      <c r="B476" s="17">
        <v>64.790001000000004</v>
      </c>
      <c r="C476" s="17">
        <v>65.459998999999996</v>
      </c>
      <c r="D476" s="17">
        <v>64.459998999999996</v>
      </c>
      <c r="E476" s="17">
        <v>65.120002999999997</v>
      </c>
      <c r="F476" s="17">
        <v>3842500</v>
      </c>
      <c r="G476" s="17">
        <v>59.003582999999999</v>
      </c>
      <c r="H476" s="38">
        <f t="shared" si="23"/>
        <v>6.470599259465558E-3</v>
      </c>
      <c r="I476" s="30">
        <f t="shared" si="21"/>
        <v>6.470599259465558E-3</v>
      </c>
      <c r="S476" s="38">
        <v>2011.2700199999999</v>
      </c>
      <c r="T476" s="30">
        <f t="shared" si="22"/>
        <v>-5.8300285881662875E-3</v>
      </c>
      <c r="U476" s="38"/>
      <c r="V476" s="38"/>
      <c r="W476" s="38"/>
      <c r="X476" s="38"/>
    </row>
    <row r="477" spans="1:24">
      <c r="A477" s="18">
        <v>41570</v>
      </c>
      <c r="B477" s="17">
        <v>65</v>
      </c>
      <c r="C477" s="17">
        <v>65.180000000000007</v>
      </c>
      <c r="D477" s="17">
        <v>64.239998</v>
      </c>
      <c r="E477" s="17">
        <v>64.269997000000004</v>
      </c>
      <c r="F477" s="17">
        <v>4687400</v>
      </c>
      <c r="G477" s="17">
        <v>58.233414000000003</v>
      </c>
      <c r="H477" s="38">
        <f t="shared" si="23"/>
        <v>-1.3138857172591174E-2</v>
      </c>
      <c r="I477" s="30">
        <f t="shared" si="21"/>
        <v>-1.3138857172591174E-2</v>
      </c>
      <c r="S477" s="38">
        <v>2023.030029</v>
      </c>
      <c r="T477" s="30">
        <f t="shared" si="22"/>
        <v>-2.5818856981186258E-3</v>
      </c>
      <c r="U477" s="38"/>
      <c r="V477" s="38"/>
      <c r="W477" s="38"/>
      <c r="X477" s="38"/>
    </row>
    <row r="478" spans="1:24">
      <c r="A478" s="18">
        <v>41571</v>
      </c>
      <c r="B478" s="17">
        <v>64.419998000000007</v>
      </c>
      <c r="C478" s="17">
        <v>64.550003000000004</v>
      </c>
      <c r="D478" s="17">
        <v>64</v>
      </c>
      <c r="E478" s="17">
        <v>64.129997000000003</v>
      </c>
      <c r="F478" s="17">
        <v>4638000</v>
      </c>
      <c r="G478" s="17">
        <v>58.106563999999999</v>
      </c>
      <c r="H478" s="38">
        <f t="shared" si="23"/>
        <v>-2.1806786016086853E-3</v>
      </c>
      <c r="I478" s="30">
        <f t="shared" si="21"/>
        <v>-2.1806786016086853E-3</v>
      </c>
      <c r="S478" s="38">
        <v>2028.26001</v>
      </c>
      <c r="T478" s="30">
        <f t="shared" si="22"/>
        <v>-8.1266169265894958E-3</v>
      </c>
      <c r="U478" s="38"/>
      <c r="V478" s="38"/>
      <c r="W478" s="38"/>
      <c r="X478" s="38"/>
    </row>
    <row r="479" spans="1:24">
      <c r="A479" s="18">
        <v>41572</v>
      </c>
      <c r="B479" s="17">
        <v>64.160004000000001</v>
      </c>
      <c r="C479" s="17">
        <v>64.180000000000007</v>
      </c>
      <c r="D479" s="17">
        <v>63.610000999999997</v>
      </c>
      <c r="E479" s="17">
        <v>64.069999999999993</v>
      </c>
      <c r="F479" s="17">
        <v>4308900</v>
      </c>
      <c r="G479" s="17">
        <v>58.052202000000001</v>
      </c>
      <c r="H479" s="38">
        <f t="shared" si="23"/>
        <v>-9.3599486015229086E-4</v>
      </c>
      <c r="I479" s="30">
        <f t="shared" si="21"/>
        <v>-9.3599486015229086E-4</v>
      </c>
      <c r="S479" s="38">
        <v>2044.8100589999999</v>
      </c>
      <c r="T479" s="30">
        <f t="shared" si="22"/>
        <v>-8.4393221529863015E-3</v>
      </c>
      <c r="U479" s="38"/>
      <c r="V479" s="38"/>
      <c r="W479" s="38"/>
      <c r="X479" s="38"/>
    </row>
    <row r="480" spans="1:24">
      <c r="A480" s="18">
        <v>41575</v>
      </c>
      <c r="B480" s="17">
        <v>63.869999</v>
      </c>
      <c r="C480" s="17">
        <v>65.059997999999993</v>
      </c>
      <c r="D480" s="17">
        <v>63.560001</v>
      </c>
      <c r="E480" s="17">
        <v>64.879997000000003</v>
      </c>
      <c r="F480" s="17">
        <v>5674500</v>
      </c>
      <c r="G480" s="17">
        <v>58.786119999999997</v>
      </c>
      <c r="H480" s="38">
        <f t="shared" si="23"/>
        <v>1.2563132376575229E-2</v>
      </c>
      <c r="I480" s="30">
        <f t="shared" si="21"/>
        <v>1.2563132376575229E-2</v>
      </c>
      <c r="S480" s="38">
        <v>2062.139893</v>
      </c>
      <c r="T480" s="30">
        <f t="shared" si="22"/>
        <v>1.773016853612145E-2</v>
      </c>
      <c r="U480" s="38"/>
      <c r="V480" s="38"/>
      <c r="W480" s="38"/>
      <c r="X480" s="38"/>
    </row>
    <row r="481" spans="1:24">
      <c r="A481" s="18">
        <v>41576</v>
      </c>
      <c r="B481" s="17">
        <v>64.809997999999993</v>
      </c>
      <c r="C481" s="17">
        <v>64.900002000000001</v>
      </c>
      <c r="D481" s="17">
        <v>64.199996999999996</v>
      </c>
      <c r="E481" s="17">
        <v>64.319999999999993</v>
      </c>
      <c r="F481" s="17">
        <v>6048100</v>
      </c>
      <c r="G481" s="17">
        <v>58.278720999999997</v>
      </c>
      <c r="H481" s="38">
        <f t="shared" si="23"/>
        <v>-8.6687373103883168E-3</v>
      </c>
      <c r="I481" s="30">
        <f t="shared" si="21"/>
        <v>-8.6687373103883168E-3</v>
      </c>
      <c r="S481" s="38">
        <v>2025.900024</v>
      </c>
      <c r="T481" s="30">
        <f t="shared" si="22"/>
        <v>1.1562735816043841E-2</v>
      </c>
      <c r="U481" s="38"/>
      <c r="V481" s="38"/>
      <c r="W481" s="38"/>
      <c r="X481" s="38"/>
    </row>
    <row r="482" spans="1:24">
      <c r="A482" s="18">
        <v>41577</v>
      </c>
      <c r="B482" s="17">
        <v>64.339995999999999</v>
      </c>
      <c r="C482" s="17">
        <v>65.949996999999996</v>
      </c>
      <c r="D482" s="17">
        <v>63.5</v>
      </c>
      <c r="E482" s="17">
        <v>65.709998999999996</v>
      </c>
      <c r="F482" s="17">
        <v>8585400</v>
      </c>
      <c r="G482" s="17">
        <v>59.538164000000002</v>
      </c>
      <c r="H482" s="38">
        <f t="shared" si="23"/>
        <v>2.1380483392488596E-2</v>
      </c>
      <c r="I482" s="30">
        <f t="shared" si="21"/>
        <v>2.1380483392488596E-2</v>
      </c>
      <c r="S482" s="38">
        <v>2002.6099850000001</v>
      </c>
      <c r="T482" s="30">
        <f t="shared" si="22"/>
        <v>-8.9332548391871259E-3</v>
      </c>
      <c r="U482" s="38"/>
      <c r="V482" s="38"/>
      <c r="W482" s="38"/>
      <c r="X482" s="38"/>
    </row>
    <row r="483" spans="1:24">
      <c r="A483" s="18">
        <v>41578</v>
      </c>
      <c r="B483" s="17">
        <v>66.059997999999993</v>
      </c>
      <c r="C483" s="17">
        <v>66.110000999999997</v>
      </c>
      <c r="D483" s="17">
        <v>64.650002000000001</v>
      </c>
      <c r="E483" s="17">
        <v>64.790001000000004</v>
      </c>
      <c r="F483" s="17">
        <v>7481500</v>
      </c>
      <c r="G483" s="17">
        <v>58.704577</v>
      </c>
      <c r="H483" s="38">
        <f t="shared" si="23"/>
        <v>-1.4099822162588324E-2</v>
      </c>
      <c r="I483" s="30">
        <f t="shared" si="21"/>
        <v>-1.4099822162588324E-2</v>
      </c>
      <c r="S483" s="38">
        <v>2020.579956</v>
      </c>
      <c r="T483" s="30">
        <f t="shared" si="22"/>
        <v>-1.8447213476145048E-2</v>
      </c>
      <c r="U483" s="38"/>
      <c r="V483" s="38"/>
      <c r="W483" s="38"/>
      <c r="X483" s="38"/>
    </row>
    <row r="484" spans="1:24">
      <c r="A484" s="18">
        <v>41579</v>
      </c>
      <c r="B484" s="17">
        <v>64.889999000000003</v>
      </c>
      <c r="C484" s="17">
        <v>64.930000000000007</v>
      </c>
      <c r="D484" s="17">
        <v>64.239998</v>
      </c>
      <c r="E484" s="17">
        <v>64.620002999999997</v>
      </c>
      <c r="F484" s="17">
        <v>3768800</v>
      </c>
      <c r="G484" s="17">
        <v>58.550545999999997</v>
      </c>
      <c r="H484" s="38">
        <f t="shared" si="23"/>
        <v>-2.6272811739112005E-3</v>
      </c>
      <c r="I484" s="30">
        <f t="shared" si="21"/>
        <v>-2.6272811739112005E-3</v>
      </c>
      <c r="S484" s="38">
        <v>2058.1999510000001</v>
      </c>
      <c r="T484" s="30">
        <f t="shared" si="22"/>
        <v>-3.4002138968464108E-4</v>
      </c>
      <c r="U484" s="38"/>
      <c r="V484" s="38"/>
      <c r="W484" s="38"/>
      <c r="X484" s="38"/>
    </row>
    <row r="485" spans="1:24">
      <c r="A485" s="18">
        <v>41582</v>
      </c>
      <c r="B485" s="17">
        <v>64.970000999999996</v>
      </c>
      <c r="C485" s="17">
        <v>65.360000999999997</v>
      </c>
      <c r="D485" s="17">
        <v>64.819999999999993</v>
      </c>
      <c r="E485" s="17">
        <v>65.220000999999996</v>
      </c>
      <c r="F485" s="17">
        <v>4358700</v>
      </c>
      <c r="G485" s="17">
        <v>59.094189</v>
      </c>
      <c r="H485" s="38">
        <f t="shared" si="23"/>
        <v>9.2421793415657493E-3</v>
      </c>
      <c r="I485" s="30">
        <f t="shared" si="21"/>
        <v>9.2421793415657493E-3</v>
      </c>
      <c r="S485" s="38">
        <v>2058.8999020000001</v>
      </c>
      <c r="T485" s="30">
        <f t="shared" si="22"/>
        <v>-1.0364383893445015E-2</v>
      </c>
      <c r="U485" s="38"/>
      <c r="V485" s="38"/>
      <c r="W485" s="38"/>
      <c r="X485" s="38"/>
    </row>
    <row r="486" spans="1:24">
      <c r="A486" s="18">
        <v>41583</v>
      </c>
      <c r="B486" s="17">
        <v>65.099997999999999</v>
      </c>
      <c r="C486" s="17">
        <v>65.25</v>
      </c>
      <c r="D486" s="17">
        <v>64.599997999999999</v>
      </c>
      <c r="E486" s="17">
        <v>64.629997000000003</v>
      </c>
      <c r="F486" s="17">
        <v>5107100</v>
      </c>
      <c r="G486" s="17">
        <v>58.559601999999998</v>
      </c>
      <c r="H486" s="38">
        <f t="shared" si="23"/>
        <v>-9.0875215228761169E-3</v>
      </c>
      <c r="I486" s="30">
        <f t="shared" si="21"/>
        <v>-9.0875215228761169E-3</v>
      </c>
      <c r="S486" s="38">
        <v>2080.3500979999999</v>
      </c>
      <c r="T486" s="30">
        <f t="shared" si="22"/>
        <v>-4.9005926973648417E-3</v>
      </c>
      <c r="U486" s="38"/>
      <c r="V486" s="38"/>
      <c r="W486" s="38"/>
      <c r="X486" s="38"/>
    </row>
    <row r="487" spans="1:24">
      <c r="A487" s="18">
        <v>41584</v>
      </c>
      <c r="B487" s="17">
        <v>65.050003000000004</v>
      </c>
      <c r="C487" s="17">
        <v>66.080001999999993</v>
      </c>
      <c r="D487" s="17">
        <v>64.779999000000004</v>
      </c>
      <c r="E487" s="17">
        <v>65.699996999999996</v>
      </c>
      <c r="F487" s="17">
        <v>4490300</v>
      </c>
      <c r="G487" s="17">
        <v>59.529100999999997</v>
      </c>
      <c r="H487" s="38">
        <f t="shared" si="23"/>
        <v>1.6420212239964788E-2</v>
      </c>
      <c r="I487" s="30">
        <f t="shared" si="21"/>
        <v>1.6420212239964788E-2</v>
      </c>
      <c r="S487" s="38">
        <v>2090.570068</v>
      </c>
      <c r="T487" s="30">
        <f t="shared" si="22"/>
        <v>8.6140303177227714E-4</v>
      </c>
      <c r="U487" s="38"/>
      <c r="V487" s="38"/>
      <c r="W487" s="38"/>
      <c r="X487" s="38"/>
    </row>
    <row r="488" spans="1:24">
      <c r="A488" s="18">
        <v>41585</v>
      </c>
      <c r="B488" s="17">
        <v>65.889999000000003</v>
      </c>
      <c r="C488" s="17">
        <v>65.989998</v>
      </c>
      <c r="D488" s="17">
        <v>64.809997999999993</v>
      </c>
      <c r="E488" s="17">
        <v>64.819999999999993</v>
      </c>
      <c r="F488" s="17">
        <v>5154200</v>
      </c>
      <c r="G488" s="17">
        <v>58.731757999999999</v>
      </c>
      <c r="H488" s="38">
        <f t="shared" si="23"/>
        <v>-1.3484682740995279E-2</v>
      </c>
      <c r="I488" s="30">
        <f t="shared" si="21"/>
        <v>-1.3484682740995279E-2</v>
      </c>
      <c r="S488" s="38">
        <v>2088.7700199999999</v>
      </c>
      <c r="T488" s="30">
        <f t="shared" si="22"/>
        <v>3.3041101164722553E-3</v>
      </c>
      <c r="U488" s="38"/>
      <c r="V488" s="38"/>
      <c r="W488" s="38"/>
      <c r="X488" s="38"/>
    </row>
    <row r="489" spans="1:24">
      <c r="A489" s="18">
        <v>41586</v>
      </c>
      <c r="B489" s="17">
        <v>64.75</v>
      </c>
      <c r="C489" s="17">
        <v>65.129997000000003</v>
      </c>
      <c r="D489" s="17">
        <v>64.529999000000004</v>
      </c>
      <c r="E489" s="17">
        <v>65.110000999999997</v>
      </c>
      <c r="F489" s="17">
        <v>3717000</v>
      </c>
      <c r="G489" s="17">
        <v>58.994520999999999</v>
      </c>
      <c r="H489" s="38">
        <f t="shared" si="23"/>
        <v>4.4639725059316326E-3</v>
      </c>
      <c r="I489" s="30">
        <f t="shared" si="21"/>
        <v>4.4639725059316326E-3</v>
      </c>
      <c r="S489" s="38">
        <v>2081.8798830000001</v>
      </c>
      <c r="T489" s="30">
        <f t="shared" si="22"/>
        <v>-1.3930621104517706E-4</v>
      </c>
      <c r="U489" s="38"/>
      <c r="V489" s="38"/>
      <c r="W489" s="38"/>
      <c r="X489" s="38"/>
    </row>
    <row r="490" spans="1:24">
      <c r="A490" s="18">
        <v>41589</v>
      </c>
      <c r="B490" s="17">
        <v>65.110000999999997</v>
      </c>
      <c r="C490" s="17">
        <v>65.849997999999999</v>
      </c>
      <c r="D490" s="17">
        <v>65.099997999999999</v>
      </c>
      <c r="E490" s="17">
        <v>65.690002000000007</v>
      </c>
      <c r="F490" s="17">
        <v>2610300</v>
      </c>
      <c r="G490" s="17">
        <v>59.520046000000001</v>
      </c>
      <c r="H490" s="38">
        <f t="shared" si="23"/>
        <v>8.868588187226429E-3</v>
      </c>
      <c r="I490" s="30">
        <f t="shared" si="21"/>
        <v>8.868588187226429E-3</v>
      </c>
      <c r="S490" s="38">
        <v>2082.169922</v>
      </c>
      <c r="T490" s="30">
        <f t="shared" si="22"/>
        <v>1.7448387198071571E-3</v>
      </c>
      <c r="U490" s="38"/>
      <c r="V490" s="38"/>
      <c r="W490" s="38"/>
      <c r="X490" s="38"/>
    </row>
    <row r="491" spans="1:24">
      <c r="A491" s="18">
        <v>41590</v>
      </c>
      <c r="B491" s="17">
        <v>65.669998000000007</v>
      </c>
      <c r="C491" s="17">
        <v>66.089995999999999</v>
      </c>
      <c r="D491" s="17">
        <v>65.319999999999993</v>
      </c>
      <c r="E491" s="17">
        <v>65.440002000000007</v>
      </c>
      <c r="F491" s="17">
        <v>3181700</v>
      </c>
      <c r="G491" s="17">
        <v>59.293526999999997</v>
      </c>
      <c r="H491" s="38">
        <f t="shared" si="23"/>
        <v>-3.8130201580403489E-3</v>
      </c>
      <c r="I491" s="30">
        <f t="shared" si="21"/>
        <v>-3.8130201580403489E-3</v>
      </c>
      <c r="S491" s="38">
        <v>2078.540039</v>
      </c>
      <c r="T491" s="30">
        <f t="shared" si="22"/>
        <v>3.8032226158686553E-3</v>
      </c>
      <c r="U491" s="38"/>
      <c r="V491" s="38"/>
      <c r="W491" s="38"/>
      <c r="X491" s="38"/>
    </row>
    <row r="492" spans="1:24">
      <c r="A492" s="18">
        <v>41591</v>
      </c>
      <c r="B492" s="17">
        <v>65.419998000000007</v>
      </c>
      <c r="C492" s="17">
        <v>66.949996999999996</v>
      </c>
      <c r="D492" s="17">
        <v>65.379997000000003</v>
      </c>
      <c r="E492" s="17">
        <v>66.870002999999997</v>
      </c>
      <c r="F492" s="17">
        <v>5694600</v>
      </c>
      <c r="G492" s="17">
        <v>60.589213999999998</v>
      </c>
      <c r="H492" s="38">
        <f t="shared" si="23"/>
        <v>2.1616747219099012E-2</v>
      </c>
      <c r="I492" s="30">
        <f t="shared" si="21"/>
        <v>2.1616747219099012E-2</v>
      </c>
      <c r="S492" s="38">
        <v>2070.6499020000001</v>
      </c>
      <c r="T492" s="30">
        <f t="shared" si="22"/>
        <v>4.5596380288210562E-3</v>
      </c>
      <c r="U492" s="38"/>
      <c r="V492" s="38"/>
      <c r="W492" s="38"/>
      <c r="X492" s="38"/>
    </row>
    <row r="493" spans="1:24">
      <c r="A493" s="18">
        <v>41592</v>
      </c>
      <c r="B493" s="17">
        <v>66.5</v>
      </c>
      <c r="C493" s="17">
        <v>66.790001000000004</v>
      </c>
      <c r="D493" s="17">
        <v>66.230002999999996</v>
      </c>
      <c r="E493" s="17">
        <v>66.669998000000007</v>
      </c>
      <c r="F493" s="17">
        <v>4629500</v>
      </c>
      <c r="G493" s="17">
        <v>60.407995</v>
      </c>
      <c r="H493" s="38">
        <f t="shared" si="23"/>
        <v>-2.9954267044318447E-3</v>
      </c>
      <c r="I493" s="30">
        <f t="shared" si="21"/>
        <v>-2.9954267044318447E-3</v>
      </c>
      <c r="S493" s="38">
        <v>2061.2299800000001</v>
      </c>
      <c r="T493" s="30">
        <f t="shared" si="22"/>
        <v>2.3731374483640814E-2</v>
      </c>
      <c r="U493" s="38"/>
      <c r="V493" s="38"/>
      <c r="W493" s="38"/>
      <c r="X493" s="38"/>
    </row>
    <row r="494" spans="1:24">
      <c r="A494" s="18">
        <v>41593</v>
      </c>
      <c r="B494" s="17">
        <v>66.690002000000007</v>
      </c>
      <c r="C494" s="17">
        <v>67.059997999999993</v>
      </c>
      <c r="D494" s="17">
        <v>66.419998000000007</v>
      </c>
      <c r="E494" s="17">
        <v>66.889999000000003</v>
      </c>
      <c r="F494" s="17">
        <v>3542300</v>
      </c>
      <c r="G494" s="17">
        <v>60.607332</v>
      </c>
      <c r="H494" s="38">
        <f t="shared" si="23"/>
        <v>3.2944121249399161E-3</v>
      </c>
      <c r="I494" s="30">
        <f t="shared" si="21"/>
        <v>3.2944121249399161E-3</v>
      </c>
      <c r="S494" s="38">
        <v>2012.8900149999999</v>
      </c>
      <c r="T494" s="30">
        <f t="shared" si="22"/>
        <v>2.0148073536758092E-2</v>
      </c>
      <c r="U494" s="38"/>
      <c r="V494" s="38"/>
      <c r="W494" s="38"/>
      <c r="X494" s="38"/>
    </row>
    <row r="495" spans="1:24">
      <c r="A495" s="18">
        <v>41596</v>
      </c>
      <c r="B495" s="17">
        <v>66.709998999999996</v>
      </c>
      <c r="C495" s="17">
        <v>66.790001000000004</v>
      </c>
      <c r="D495" s="17">
        <v>66.209998999999996</v>
      </c>
      <c r="E495" s="17">
        <v>66.449996999999996</v>
      </c>
      <c r="F495" s="17">
        <v>3489000</v>
      </c>
      <c r="G495" s="17">
        <v>60.598210999999999</v>
      </c>
      <c r="H495" s="38">
        <f t="shared" si="23"/>
        <v>-1.5050466821009843E-4</v>
      </c>
      <c r="I495" s="30">
        <f t="shared" si="21"/>
        <v>-1.5050466821009843E-4</v>
      </c>
      <c r="S495" s="38">
        <v>1972.73999</v>
      </c>
      <c r="T495" s="30">
        <f t="shared" si="22"/>
        <v>-8.5252600430867614E-3</v>
      </c>
      <c r="U495" s="38"/>
      <c r="V495" s="38"/>
      <c r="W495" s="38"/>
      <c r="X495" s="38"/>
    </row>
    <row r="496" spans="1:24">
      <c r="A496" s="18">
        <v>41597</v>
      </c>
      <c r="B496" s="17">
        <v>66.419998000000007</v>
      </c>
      <c r="C496" s="17">
        <v>66.930000000000007</v>
      </c>
      <c r="D496" s="17">
        <v>66.330001999999993</v>
      </c>
      <c r="E496" s="17">
        <v>66.629997000000003</v>
      </c>
      <c r="F496" s="17">
        <v>3357800</v>
      </c>
      <c r="G496" s="17">
        <v>60.762360000000001</v>
      </c>
      <c r="H496" s="38">
        <f t="shared" si="23"/>
        <v>2.7051471288986116E-3</v>
      </c>
      <c r="I496" s="30">
        <f t="shared" si="21"/>
        <v>2.7051471288986116E-3</v>
      </c>
      <c r="S496" s="38">
        <v>1989.630005</v>
      </c>
      <c r="T496" s="30">
        <f t="shared" si="22"/>
        <v>-6.3627861855108849E-3</v>
      </c>
      <c r="U496" s="38"/>
      <c r="V496" s="38"/>
      <c r="W496" s="38"/>
      <c r="X496" s="38"/>
    </row>
    <row r="497" spans="1:24">
      <c r="A497" s="18">
        <v>41598</v>
      </c>
      <c r="B497" s="17">
        <v>66.839995999999999</v>
      </c>
      <c r="C497" s="17">
        <v>67.25</v>
      </c>
      <c r="D497" s="17">
        <v>66.220000999999996</v>
      </c>
      <c r="E497" s="17">
        <v>66.489998</v>
      </c>
      <c r="F497" s="17">
        <v>4762500</v>
      </c>
      <c r="G497" s="17">
        <v>60.634689000000002</v>
      </c>
      <c r="H497" s="38">
        <f t="shared" si="23"/>
        <v>-2.1033632715321562E-3</v>
      </c>
      <c r="I497" s="30">
        <f t="shared" si="21"/>
        <v>-2.1033632715321562E-3</v>
      </c>
      <c r="S497" s="38">
        <v>2002.329956</v>
      </c>
      <c r="T497" s="30">
        <f t="shared" si="22"/>
        <v>-1.6346465792101281E-2</v>
      </c>
      <c r="U497" s="38"/>
      <c r="V497" s="38"/>
      <c r="W497" s="38"/>
      <c r="X497" s="38"/>
    </row>
    <row r="498" spans="1:24">
      <c r="A498" s="18">
        <v>41599</v>
      </c>
      <c r="B498" s="17">
        <v>64.339995999999999</v>
      </c>
      <c r="C498" s="17">
        <v>64.919998000000007</v>
      </c>
      <c r="D498" s="17">
        <v>63.490001999999997</v>
      </c>
      <c r="E498" s="17">
        <v>64.190002000000007</v>
      </c>
      <c r="F498" s="17">
        <v>16380600</v>
      </c>
      <c r="G498" s="17">
        <v>58.537238000000002</v>
      </c>
      <c r="H498" s="38">
        <f t="shared" si="23"/>
        <v>-3.52040563084789E-2</v>
      </c>
      <c r="I498" s="30">
        <f t="shared" si="21"/>
        <v>-3.52040563084789E-2</v>
      </c>
      <c r="S498" s="38">
        <v>2035.329956</v>
      </c>
      <c r="T498" s="30">
        <f t="shared" si="22"/>
        <v>4.5254337712382214E-3</v>
      </c>
      <c r="U498" s="38"/>
      <c r="V498" s="38"/>
      <c r="W498" s="38"/>
      <c r="X498" s="38"/>
    </row>
    <row r="499" spans="1:24">
      <c r="A499" s="18">
        <v>41600</v>
      </c>
      <c r="B499" s="17">
        <v>63.610000999999997</v>
      </c>
      <c r="C499" s="17">
        <v>64.089995999999999</v>
      </c>
      <c r="D499" s="17">
        <v>63.32</v>
      </c>
      <c r="E499" s="17">
        <v>63.700001</v>
      </c>
      <c r="F499" s="17">
        <v>8144500</v>
      </c>
      <c r="G499" s="17">
        <v>58.090387</v>
      </c>
      <c r="H499" s="38">
        <f t="shared" si="23"/>
        <v>-7.6629046779059231E-3</v>
      </c>
      <c r="I499" s="30">
        <f t="shared" si="21"/>
        <v>-7.6629046779059231E-3</v>
      </c>
      <c r="S499" s="38">
        <v>2026.1400149999999</v>
      </c>
      <c r="T499" s="30">
        <f t="shared" si="22"/>
        <v>-1.6486120835066051E-2</v>
      </c>
      <c r="U499" s="38"/>
      <c r="V499" s="38"/>
      <c r="W499" s="38"/>
      <c r="X499" s="38"/>
    </row>
    <row r="500" spans="1:24">
      <c r="A500" s="18">
        <v>41603</v>
      </c>
      <c r="B500" s="17">
        <v>63.700001</v>
      </c>
      <c r="C500" s="17">
        <v>63.950001</v>
      </c>
      <c r="D500" s="17">
        <v>63.59</v>
      </c>
      <c r="E500" s="17">
        <v>63.759998000000003</v>
      </c>
      <c r="F500" s="17">
        <v>5013700</v>
      </c>
      <c r="G500" s="17">
        <v>58.145100999999997</v>
      </c>
      <c r="H500" s="38">
        <f t="shared" si="23"/>
        <v>9.4143372187792005E-4</v>
      </c>
      <c r="I500" s="30">
        <f t="shared" si="21"/>
        <v>9.4143372187792005E-4</v>
      </c>
      <c r="S500" s="38">
        <v>2059.820068</v>
      </c>
      <c r="T500" s="30">
        <f t="shared" si="22"/>
        <v>-2.3785219748231713E-4</v>
      </c>
      <c r="U500" s="38"/>
      <c r="V500" s="38"/>
      <c r="W500" s="38"/>
      <c r="X500" s="38"/>
    </row>
    <row r="501" spans="1:24">
      <c r="A501" s="18">
        <v>41604</v>
      </c>
      <c r="B501" s="17">
        <v>63.830002</v>
      </c>
      <c r="C501" s="17">
        <v>64.419998000000007</v>
      </c>
      <c r="D501" s="17">
        <v>63.799999</v>
      </c>
      <c r="E501" s="17">
        <v>63.869999</v>
      </c>
      <c r="F501" s="17">
        <v>5885400</v>
      </c>
      <c r="G501" s="17">
        <v>58.245415000000001</v>
      </c>
      <c r="H501" s="38">
        <f t="shared" si="23"/>
        <v>1.7237491212545723E-3</v>
      </c>
      <c r="I501" s="30">
        <f t="shared" si="21"/>
        <v>1.7237491212545723E-3</v>
      </c>
      <c r="S501" s="38">
        <v>2060.3100589999999</v>
      </c>
      <c r="T501" s="30">
        <f t="shared" si="22"/>
        <v>-7.2830218621909391E-3</v>
      </c>
      <c r="U501" s="38"/>
      <c r="V501" s="38"/>
      <c r="W501" s="38"/>
      <c r="X501" s="38"/>
    </row>
    <row r="502" spans="1:24">
      <c r="A502" s="18">
        <v>41605</v>
      </c>
      <c r="B502" s="17">
        <v>63.990001999999997</v>
      </c>
      <c r="C502" s="17">
        <v>64.790001000000004</v>
      </c>
      <c r="D502" s="17">
        <v>63.869999</v>
      </c>
      <c r="E502" s="17">
        <v>64.410004000000001</v>
      </c>
      <c r="F502" s="17">
        <v>4767200</v>
      </c>
      <c r="G502" s="17">
        <v>58.737864999999999</v>
      </c>
      <c r="H502" s="38">
        <f t="shared" si="23"/>
        <v>8.4192015962596557E-3</v>
      </c>
      <c r="I502" s="30">
        <f t="shared" si="21"/>
        <v>8.4192015962596557E-3</v>
      </c>
      <c r="S502" s="38">
        <v>2075.3701169999999</v>
      </c>
      <c r="T502" s="30">
        <f t="shared" si="22"/>
        <v>1.6638314482451343E-3</v>
      </c>
      <c r="U502" s="38"/>
      <c r="V502" s="38"/>
      <c r="W502" s="38"/>
      <c r="X502" s="38"/>
    </row>
    <row r="503" spans="1:24">
      <c r="A503" s="18">
        <v>41607</v>
      </c>
      <c r="B503" s="17">
        <v>64.959998999999996</v>
      </c>
      <c r="C503" s="17">
        <v>64.989998</v>
      </c>
      <c r="D503" s="17">
        <v>63.720001000000003</v>
      </c>
      <c r="E503" s="17">
        <v>63.93</v>
      </c>
      <c r="F503" s="17">
        <v>3350000</v>
      </c>
      <c r="G503" s="17">
        <v>58.300133000000002</v>
      </c>
      <c r="H503" s="38">
        <f t="shared" si="23"/>
        <v>-7.4802038402840103E-3</v>
      </c>
      <c r="I503" s="30">
        <f t="shared" si="21"/>
        <v>-7.4802038402840103E-3</v>
      </c>
      <c r="S503" s="38">
        <v>2071.919922</v>
      </c>
      <c r="T503" s="30">
        <f t="shared" si="22"/>
        <v>-1.162571611194858E-3</v>
      </c>
      <c r="U503" s="38"/>
      <c r="V503" s="38"/>
      <c r="W503" s="38"/>
      <c r="X503" s="38"/>
    </row>
    <row r="504" spans="1:24">
      <c r="A504" s="18">
        <v>41610</v>
      </c>
      <c r="B504" s="17">
        <v>63.98</v>
      </c>
      <c r="C504" s="17">
        <v>63.990001999999997</v>
      </c>
      <c r="D504" s="17">
        <v>62.599997999999999</v>
      </c>
      <c r="E504" s="17">
        <v>62.73</v>
      </c>
      <c r="F504" s="17">
        <v>7169100</v>
      </c>
      <c r="G504" s="17">
        <v>57.205807</v>
      </c>
      <c r="H504" s="38">
        <f t="shared" si="23"/>
        <v>-1.8948960445579296E-2</v>
      </c>
      <c r="I504" s="30">
        <f t="shared" si="21"/>
        <v>-1.8948960445579296E-2</v>
      </c>
      <c r="S504" s="38">
        <v>2074.330078</v>
      </c>
      <c r="T504" s="30">
        <f t="shared" si="22"/>
        <v>3.7576736905965669E-3</v>
      </c>
      <c r="U504" s="38"/>
      <c r="V504" s="38"/>
      <c r="W504" s="38"/>
      <c r="X504" s="38"/>
    </row>
    <row r="505" spans="1:24">
      <c r="A505" s="18">
        <v>41611</v>
      </c>
      <c r="B505" s="17">
        <v>62.34</v>
      </c>
      <c r="C505" s="17">
        <v>63.18</v>
      </c>
      <c r="D505" s="17">
        <v>62.330002</v>
      </c>
      <c r="E505" s="17">
        <v>62.82</v>
      </c>
      <c r="F505" s="17">
        <v>10395800</v>
      </c>
      <c r="G505" s="17">
        <v>57.287882000000003</v>
      </c>
      <c r="H505" s="38">
        <f t="shared" si="23"/>
        <v>1.4337037224613316E-3</v>
      </c>
      <c r="I505" s="30">
        <f t="shared" si="21"/>
        <v>1.4337037224613316E-3</v>
      </c>
      <c r="S505" s="38">
        <v>2066.5500489999999</v>
      </c>
      <c r="T505" s="30">
        <f t="shared" si="22"/>
        <v>6.3641670398569801E-3</v>
      </c>
      <c r="U505" s="38"/>
      <c r="V505" s="38"/>
      <c r="W505" s="38"/>
      <c r="X505" s="38"/>
    </row>
    <row r="506" spans="1:24">
      <c r="A506" s="18">
        <v>41612</v>
      </c>
      <c r="B506" s="17">
        <v>62.450001</v>
      </c>
      <c r="C506" s="17">
        <v>63.580002</v>
      </c>
      <c r="D506" s="17">
        <v>62.200001</v>
      </c>
      <c r="E506" s="17">
        <v>63.310001</v>
      </c>
      <c r="F506" s="17">
        <v>9442300</v>
      </c>
      <c r="G506" s="17">
        <v>57.734732999999999</v>
      </c>
      <c r="H506" s="38">
        <f t="shared" si="23"/>
        <v>7.7698328809846706E-3</v>
      </c>
      <c r="I506" s="30">
        <f t="shared" si="21"/>
        <v>7.7698328809846706E-3</v>
      </c>
      <c r="S506" s="38">
        <v>2053.4399410000001</v>
      </c>
      <c r="T506" s="30">
        <f t="shared" si="22"/>
        <v>-6.8527897391607124E-3</v>
      </c>
      <c r="U506" s="38"/>
      <c r="V506" s="38"/>
      <c r="W506" s="38"/>
      <c r="X506" s="38"/>
    </row>
    <row r="507" spans="1:24">
      <c r="A507" s="18">
        <v>41613</v>
      </c>
      <c r="B507" s="17">
        <v>63.049999</v>
      </c>
      <c r="C507" s="17">
        <v>63.75</v>
      </c>
      <c r="D507" s="17">
        <v>62.599997999999999</v>
      </c>
      <c r="E507" s="17">
        <v>62.630001</v>
      </c>
      <c r="F507" s="17">
        <v>8368500</v>
      </c>
      <c r="G507" s="17">
        <v>57.114615000000001</v>
      </c>
      <c r="H507" s="38">
        <f t="shared" si="23"/>
        <v>-1.0798912438255273E-2</v>
      </c>
      <c r="I507" s="30">
        <f t="shared" si="21"/>
        <v>-1.0798912438255273E-2</v>
      </c>
      <c r="S507" s="38">
        <v>2067.5600589999999</v>
      </c>
      <c r="T507" s="30">
        <f t="shared" si="22"/>
        <v>-2.5456643802205699E-3</v>
      </c>
      <c r="U507" s="38"/>
      <c r="V507" s="38"/>
      <c r="W507" s="38"/>
      <c r="X507" s="38"/>
    </row>
    <row r="508" spans="1:24">
      <c r="A508" s="18">
        <v>41614</v>
      </c>
      <c r="B508" s="17">
        <v>62.98</v>
      </c>
      <c r="C508" s="17">
        <v>63.57</v>
      </c>
      <c r="D508" s="17">
        <v>62.91</v>
      </c>
      <c r="E508" s="17">
        <v>63.380001</v>
      </c>
      <c r="F508" s="17">
        <v>6381600</v>
      </c>
      <c r="G508" s="17">
        <v>57.798568000000003</v>
      </c>
      <c r="H508" s="38">
        <f t="shared" si="23"/>
        <v>1.1903961907861178E-2</v>
      </c>
      <c r="I508" s="30">
        <f t="shared" si="21"/>
        <v>1.1903961907861178E-2</v>
      </c>
      <c r="S508" s="38">
        <v>2072.830078</v>
      </c>
      <c r="T508" s="30">
        <f t="shared" si="22"/>
        <v>2.8020525549233778E-3</v>
      </c>
      <c r="U508" s="38"/>
      <c r="V508" s="38"/>
      <c r="W508" s="38"/>
      <c r="X508" s="38"/>
    </row>
    <row r="509" spans="1:24">
      <c r="A509" s="18">
        <v>41617</v>
      </c>
      <c r="B509" s="17">
        <v>63.34</v>
      </c>
      <c r="C509" s="17">
        <v>63.810001</v>
      </c>
      <c r="D509" s="17">
        <v>63.169998</v>
      </c>
      <c r="E509" s="17">
        <v>63.240001999999997</v>
      </c>
      <c r="F509" s="17">
        <v>5853800</v>
      </c>
      <c r="G509" s="17">
        <v>57.670896999999997</v>
      </c>
      <c r="H509" s="38">
        <f t="shared" si="23"/>
        <v>-2.2113387643415351E-3</v>
      </c>
      <c r="I509" s="30">
        <f t="shared" si="21"/>
        <v>-2.2113387643415351E-3</v>
      </c>
      <c r="S509" s="38">
        <v>2067.030029</v>
      </c>
      <c r="T509" s="30">
        <f t="shared" si="22"/>
        <v>-1.1506915591880367E-3</v>
      </c>
      <c r="U509" s="38"/>
      <c r="V509" s="38"/>
      <c r="W509" s="38"/>
      <c r="X509" s="38"/>
    </row>
    <row r="510" spans="1:24">
      <c r="A510" s="18">
        <v>41618</v>
      </c>
      <c r="B510" s="17">
        <v>63.259998000000003</v>
      </c>
      <c r="C510" s="17">
        <v>63.459999000000003</v>
      </c>
      <c r="D510" s="17">
        <v>62.959999000000003</v>
      </c>
      <c r="E510" s="17">
        <v>63.16</v>
      </c>
      <c r="F510" s="17">
        <v>4028900</v>
      </c>
      <c r="G510" s="17">
        <v>57.597940999999999</v>
      </c>
      <c r="H510" s="38">
        <f t="shared" si="23"/>
        <v>-1.2658409854322161E-3</v>
      </c>
      <c r="I510" s="30">
        <f t="shared" si="21"/>
        <v>-1.2658409854322161E-3</v>
      </c>
      <c r="S510" s="38">
        <v>2069.4099120000001</v>
      </c>
      <c r="T510" s="30">
        <f t="shared" si="22"/>
        <v>2.8599297608858914E-3</v>
      </c>
      <c r="U510" s="38"/>
      <c r="V510" s="38"/>
      <c r="W510" s="38"/>
      <c r="X510" s="38"/>
    </row>
    <row r="511" spans="1:24">
      <c r="A511" s="18">
        <v>41619</v>
      </c>
      <c r="B511" s="17">
        <v>63.32</v>
      </c>
      <c r="C511" s="17">
        <v>63.48</v>
      </c>
      <c r="D511" s="17">
        <v>62.849997999999999</v>
      </c>
      <c r="E511" s="17">
        <v>62.93</v>
      </c>
      <c r="F511" s="17">
        <v>3035200</v>
      </c>
      <c r="G511" s="17">
        <v>57.388196000000001</v>
      </c>
      <c r="H511" s="38">
        <f t="shared" si="23"/>
        <v>-3.6481829566777173E-3</v>
      </c>
      <c r="I511" s="30">
        <f t="shared" si="21"/>
        <v>-3.6481829566777173E-3</v>
      </c>
      <c r="S511" s="38">
        <v>2063.5</v>
      </c>
      <c r="T511" s="30">
        <f t="shared" si="22"/>
        <v>5.2232126037382535E-3</v>
      </c>
      <c r="U511" s="38"/>
      <c r="V511" s="38"/>
      <c r="W511" s="38"/>
      <c r="X511" s="38"/>
    </row>
    <row r="512" spans="1:24">
      <c r="A512" s="18">
        <v>41620</v>
      </c>
      <c r="B512" s="17">
        <v>62.939999</v>
      </c>
      <c r="C512" s="17">
        <v>63.240001999999997</v>
      </c>
      <c r="D512" s="17">
        <v>62.75</v>
      </c>
      <c r="E512" s="17">
        <v>62.889999000000003</v>
      </c>
      <c r="F512" s="17">
        <v>4029200</v>
      </c>
      <c r="G512" s="17">
        <v>57.351717000000001</v>
      </c>
      <c r="H512" s="38">
        <f t="shared" si="23"/>
        <v>-6.3585548002071334E-4</v>
      </c>
      <c r="I512" s="30">
        <f t="shared" si="21"/>
        <v>-6.3585548002071334E-4</v>
      </c>
      <c r="S512" s="38">
        <v>2052.75</v>
      </c>
      <c r="T512" s="30">
        <f t="shared" si="22"/>
        <v>1.9651638682952766E-3</v>
      </c>
      <c r="U512" s="38"/>
      <c r="V512" s="38"/>
      <c r="W512" s="38"/>
      <c r="X512" s="38"/>
    </row>
    <row r="513" spans="1:24">
      <c r="A513" s="18">
        <v>41621</v>
      </c>
      <c r="B513" s="17">
        <v>63.23</v>
      </c>
      <c r="C513" s="17">
        <v>63.240001999999997</v>
      </c>
      <c r="D513" s="17">
        <v>62.290000999999997</v>
      </c>
      <c r="E513" s="17">
        <v>62.360000999999997</v>
      </c>
      <c r="F513" s="17">
        <v>4751000</v>
      </c>
      <c r="G513" s="17">
        <v>56.868392</v>
      </c>
      <c r="H513" s="38">
        <f t="shared" si="23"/>
        <v>-8.463096192672357E-3</v>
      </c>
      <c r="I513" s="30">
        <f t="shared" si="21"/>
        <v>-8.463096192672357E-3</v>
      </c>
      <c r="S513" s="38">
        <v>2048.719971</v>
      </c>
      <c r="T513" s="30">
        <f t="shared" si="22"/>
        <v>-1.5022868144790934E-3</v>
      </c>
      <c r="U513" s="38"/>
      <c r="V513" s="38"/>
      <c r="W513" s="38"/>
      <c r="X513" s="38"/>
    </row>
    <row r="514" spans="1:24">
      <c r="A514" s="18">
        <v>41624</v>
      </c>
      <c r="B514" s="17">
        <v>62.439999</v>
      </c>
      <c r="C514" s="17">
        <v>62.509998000000003</v>
      </c>
      <c r="D514" s="17">
        <v>61.73</v>
      </c>
      <c r="E514" s="17">
        <v>62.169998</v>
      </c>
      <c r="F514" s="17">
        <v>4768700</v>
      </c>
      <c r="G514" s="17">
        <v>56.695121999999998</v>
      </c>
      <c r="H514" s="38">
        <f t="shared" si="23"/>
        <v>-3.0515106190428971E-3</v>
      </c>
      <c r="I514" s="30">
        <f t="shared" si="21"/>
        <v>-3.0515106190428971E-3</v>
      </c>
      <c r="S514" s="38">
        <v>2051.8000489999999</v>
      </c>
      <c r="T514" s="30">
        <f t="shared" si="22"/>
        <v>5.1208495790618968E-3</v>
      </c>
      <c r="U514" s="38"/>
      <c r="V514" s="38"/>
      <c r="W514" s="38"/>
      <c r="X514" s="38"/>
    </row>
    <row r="515" spans="1:24">
      <c r="A515" s="18">
        <v>41625</v>
      </c>
      <c r="B515" s="17">
        <v>62.119999</v>
      </c>
      <c r="C515" s="17">
        <v>62.150002000000001</v>
      </c>
      <c r="D515" s="17">
        <v>61.439999</v>
      </c>
      <c r="E515" s="17">
        <v>61.650002000000001</v>
      </c>
      <c r="F515" s="17">
        <v>5310800</v>
      </c>
      <c r="G515" s="17">
        <v>56.220917</v>
      </c>
      <c r="H515" s="38">
        <f t="shared" si="23"/>
        <v>-8.3992990199872417E-3</v>
      </c>
      <c r="I515" s="30">
        <f t="shared" ref="I515:I578" si="24">H515</f>
        <v>-8.3992990199872417E-3</v>
      </c>
      <c r="S515" s="38">
        <v>2041.3199460000001</v>
      </c>
      <c r="T515" s="30">
        <f t="shared" ref="T515:T578" si="25">LN(S515/S516)</f>
        <v>7.3508877776274207E-4</v>
      </c>
      <c r="U515" s="38"/>
      <c r="V515" s="38"/>
      <c r="W515" s="38"/>
      <c r="X515" s="38"/>
    </row>
    <row r="516" spans="1:24">
      <c r="A516" s="18">
        <v>41626</v>
      </c>
      <c r="B516" s="17">
        <v>62.52</v>
      </c>
      <c r="C516" s="17">
        <v>63.59</v>
      </c>
      <c r="D516" s="17">
        <v>62.43</v>
      </c>
      <c r="E516" s="17">
        <v>63.549999</v>
      </c>
      <c r="F516" s="17">
        <v>8304600</v>
      </c>
      <c r="G516" s="17">
        <v>57.953595999999997</v>
      </c>
      <c r="H516" s="38">
        <f t="shared" ref="H516:H579" si="26">LN(G516/G515)</f>
        <v>3.0353745088169411E-2</v>
      </c>
      <c r="I516" s="30">
        <f t="shared" si="24"/>
        <v>3.0353745088169411E-2</v>
      </c>
      <c r="S516" s="38">
        <v>2039.8199460000001</v>
      </c>
      <c r="T516" s="30">
        <f t="shared" si="25"/>
        <v>2.4024123365344922E-4</v>
      </c>
      <c r="U516" s="38"/>
      <c r="V516" s="38"/>
      <c r="W516" s="38"/>
      <c r="X516" s="38"/>
    </row>
    <row r="517" spans="1:24">
      <c r="A517" s="18">
        <v>41627</v>
      </c>
      <c r="B517" s="17">
        <v>62.220001000000003</v>
      </c>
      <c r="C517" s="17">
        <v>62.889999000000003</v>
      </c>
      <c r="D517" s="17">
        <v>61.98</v>
      </c>
      <c r="E517" s="17">
        <v>62.150002000000001</v>
      </c>
      <c r="F517" s="17">
        <v>7901900</v>
      </c>
      <c r="G517" s="17">
        <v>56.676886000000003</v>
      </c>
      <c r="H517" s="38">
        <f t="shared" si="26"/>
        <v>-2.2276148055806338E-2</v>
      </c>
      <c r="I517" s="30">
        <f t="shared" si="24"/>
        <v>-2.2276148055806338E-2</v>
      </c>
      <c r="S517" s="38">
        <v>2039.329956</v>
      </c>
      <c r="T517" s="30">
        <f t="shared" si="25"/>
        <v>5.2970440158390175E-4</v>
      </c>
      <c r="U517" s="38"/>
      <c r="V517" s="38"/>
      <c r="W517" s="38"/>
      <c r="X517" s="38"/>
    </row>
    <row r="518" spans="1:24">
      <c r="A518" s="18">
        <v>41628</v>
      </c>
      <c r="B518" s="17">
        <v>62.119999</v>
      </c>
      <c r="C518" s="17">
        <v>62.66</v>
      </c>
      <c r="D518" s="17">
        <v>62.02</v>
      </c>
      <c r="E518" s="17">
        <v>62.490001999999997</v>
      </c>
      <c r="F518" s="17">
        <v>6869100</v>
      </c>
      <c r="G518" s="17">
        <v>56.986944999999999</v>
      </c>
      <c r="H518" s="38">
        <f t="shared" si="26"/>
        <v>5.4557332151821004E-3</v>
      </c>
      <c r="I518" s="30">
        <f t="shared" si="24"/>
        <v>5.4557332151821004E-3</v>
      </c>
      <c r="S518" s="38">
        <v>2038.25</v>
      </c>
      <c r="T518" s="30">
        <f t="shared" si="25"/>
        <v>-7.0136272063750277E-4</v>
      </c>
      <c r="U518" s="38"/>
      <c r="V518" s="38"/>
      <c r="W518" s="38"/>
      <c r="X518" s="38"/>
    </row>
    <row r="519" spans="1:24">
      <c r="A519" s="18">
        <v>41631</v>
      </c>
      <c r="B519" s="17">
        <v>62</v>
      </c>
      <c r="C519" s="17">
        <v>62.150002000000001</v>
      </c>
      <c r="D519" s="17">
        <v>61.529998999999997</v>
      </c>
      <c r="E519" s="17">
        <v>61.880001</v>
      </c>
      <c r="F519" s="17">
        <v>5720200</v>
      </c>
      <c r="G519" s="17">
        <v>56.430661999999998</v>
      </c>
      <c r="H519" s="38">
        <f t="shared" si="26"/>
        <v>-9.8095432534792189E-3</v>
      </c>
      <c r="I519" s="30">
        <f t="shared" si="24"/>
        <v>-9.8095432534792189E-3</v>
      </c>
      <c r="S519" s="38">
        <v>2039.6800539999999</v>
      </c>
      <c r="T519" s="30">
        <f t="shared" si="25"/>
        <v>6.9645165701919096E-4</v>
      </c>
      <c r="U519" s="38"/>
      <c r="V519" s="38"/>
      <c r="W519" s="38"/>
      <c r="X519" s="38"/>
    </row>
    <row r="520" spans="1:24">
      <c r="A520" s="18">
        <v>41632</v>
      </c>
      <c r="B520" s="17">
        <v>61.599997999999999</v>
      </c>
      <c r="C520" s="17">
        <v>61.75</v>
      </c>
      <c r="D520" s="17">
        <v>61.259998000000003</v>
      </c>
      <c r="E520" s="17">
        <v>61.709999000000003</v>
      </c>
      <c r="F520" s="17">
        <v>3356300</v>
      </c>
      <c r="G520" s="17">
        <v>56.275630999999997</v>
      </c>
      <c r="H520" s="38">
        <f t="shared" si="26"/>
        <v>-2.751063736563824E-3</v>
      </c>
      <c r="I520" s="30">
        <f t="shared" si="24"/>
        <v>-2.751063736563824E-3</v>
      </c>
      <c r="S520" s="38">
        <v>2038.26001</v>
      </c>
      <c r="T520" s="30">
        <f t="shared" si="25"/>
        <v>3.1153271076324886E-3</v>
      </c>
      <c r="U520" s="38"/>
      <c r="V520" s="38"/>
      <c r="W520" s="38"/>
      <c r="X520" s="38"/>
    </row>
    <row r="521" spans="1:24">
      <c r="A521" s="18">
        <v>41634</v>
      </c>
      <c r="B521" s="17">
        <v>61.740001999999997</v>
      </c>
      <c r="C521" s="17">
        <v>62.59</v>
      </c>
      <c r="D521" s="17">
        <v>61.740001999999997</v>
      </c>
      <c r="E521" s="17">
        <v>62.48</v>
      </c>
      <c r="F521" s="17">
        <v>3971800</v>
      </c>
      <c r="G521" s="17">
        <v>56.977823000000001</v>
      </c>
      <c r="H521" s="38">
        <f t="shared" si="26"/>
        <v>1.2400522427426596E-2</v>
      </c>
      <c r="I521" s="30">
        <f t="shared" si="24"/>
        <v>1.2400522427426596E-2</v>
      </c>
      <c r="S521" s="38">
        <v>2031.920044</v>
      </c>
      <c r="T521" s="30">
        <f t="shared" si="25"/>
        <v>3.4952512292501896E-4</v>
      </c>
      <c r="U521" s="38"/>
      <c r="V521" s="38"/>
      <c r="W521" s="38"/>
      <c r="X521" s="38"/>
    </row>
    <row r="522" spans="1:24">
      <c r="A522" s="18">
        <v>41635</v>
      </c>
      <c r="B522" s="17">
        <v>62.790000999999997</v>
      </c>
      <c r="C522" s="17">
        <v>62.790000999999997</v>
      </c>
      <c r="D522" s="17">
        <v>61.990001999999997</v>
      </c>
      <c r="E522" s="17">
        <v>62.150002000000001</v>
      </c>
      <c r="F522" s="17">
        <v>3260100</v>
      </c>
      <c r="G522" s="17">
        <v>56.676886000000003</v>
      </c>
      <c r="H522" s="38">
        <f t="shared" si="26"/>
        <v>-5.2956486525656621E-3</v>
      </c>
      <c r="I522" s="30">
        <f t="shared" si="24"/>
        <v>-5.2956486525656621E-3</v>
      </c>
      <c r="S522" s="38">
        <v>2031.209961</v>
      </c>
      <c r="T522" s="30">
        <f t="shared" si="25"/>
        <v>3.7684038179458044E-3</v>
      </c>
      <c r="U522" s="38"/>
      <c r="V522" s="38"/>
      <c r="W522" s="38"/>
      <c r="X522" s="38"/>
    </row>
    <row r="523" spans="1:24">
      <c r="A523" s="18">
        <v>41638</v>
      </c>
      <c r="B523" s="17">
        <v>62.450001</v>
      </c>
      <c r="C523" s="17">
        <v>62.5</v>
      </c>
      <c r="D523" s="17">
        <v>61.91</v>
      </c>
      <c r="E523" s="17">
        <v>62.470001000000003</v>
      </c>
      <c r="F523" s="17">
        <v>3683000</v>
      </c>
      <c r="G523" s="17">
        <v>56.968705</v>
      </c>
      <c r="H523" s="38">
        <f t="shared" si="26"/>
        <v>5.1356086727699308E-3</v>
      </c>
      <c r="I523" s="30">
        <f t="shared" si="24"/>
        <v>5.1356086727699308E-3</v>
      </c>
      <c r="S523" s="38">
        <v>2023.5699460000001</v>
      </c>
      <c r="T523" s="30">
        <f t="shared" si="25"/>
        <v>5.6843107121705662E-3</v>
      </c>
      <c r="U523" s="38"/>
      <c r="V523" s="38"/>
      <c r="W523" s="38"/>
      <c r="X523" s="38"/>
    </row>
    <row r="524" spans="1:24">
      <c r="A524" s="18">
        <v>41639</v>
      </c>
      <c r="B524" s="17">
        <v>62.57</v>
      </c>
      <c r="C524" s="17">
        <v>63.799999</v>
      </c>
      <c r="D524" s="17">
        <v>62.5</v>
      </c>
      <c r="E524" s="17">
        <v>63.27</v>
      </c>
      <c r="F524" s="17">
        <v>6783400</v>
      </c>
      <c r="G524" s="17">
        <v>57.698253999999999</v>
      </c>
      <c r="H524" s="38">
        <f t="shared" si="26"/>
        <v>1.2724831118996419E-2</v>
      </c>
      <c r="I524" s="30">
        <f t="shared" si="24"/>
        <v>1.2724831118996419E-2</v>
      </c>
      <c r="S524" s="38">
        <v>2012.099976</v>
      </c>
      <c r="T524" s="30">
        <f t="shared" si="25"/>
        <v>-2.8338532482108702E-3</v>
      </c>
      <c r="U524" s="38"/>
      <c r="V524" s="38"/>
      <c r="W524" s="38"/>
      <c r="X524" s="38"/>
    </row>
    <row r="525" spans="1:24">
      <c r="A525" s="18">
        <v>41641</v>
      </c>
      <c r="B525" s="17">
        <v>63.529998999999997</v>
      </c>
      <c r="C525" s="17">
        <v>64.169998000000007</v>
      </c>
      <c r="D525" s="17">
        <v>63.139999000000003</v>
      </c>
      <c r="E525" s="17">
        <v>63.18</v>
      </c>
      <c r="F525" s="17">
        <v>7400100</v>
      </c>
      <c r="G525" s="17">
        <v>57.61618</v>
      </c>
      <c r="H525" s="38">
        <f t="shared" si="26"/>
        <v>-1.4234820570491217E-3</v>
      </c>
      <c r="I525" s="30">
        <f t="shared" si="24"/>
        <v>-1.4234820570491217E-3</v>
      </c>
      <c r="S525" s="38">
        <v>2017.8100589999999</v>
      </c>
      <c r="T525" s="30">
        <f t="shared" si="25"/>
        <v>-1.1892880023623562E-4</v>
      </c>
      <c r="U525" s="38"/>
      <c r="V525" s="38"/>
      <c r="W525" s="38"/>
      <c r="X525" s="38"/>
    </row>
    <row r="526" spans="1:24">
      <c r="A526" s="18">
        <v>41642</v>
      </c>
      <c r="B526" s="17">
        <v>63.619999</v>
      </c>
      <c r="C526" s="17">
        <v>63.889999000000003</v>
      </c>
      <c r="D526" s="17">
        <v>63.400002000000001</v>
      </c>
      <c r="E526" s="17">
        <v>63.490001999999997</v>
      </c>
      <c r="F526" s="17">
        <v>4589400</v>
      </c>
      <c r="G526" s="17">
        <v>57.898882</v>
      </c>
      <c r="H526" s="38">
        <f t="shared" si="26"/>
        <v>4.8946442049872261E-3</v>
      </c>
      <c r="I526" s="30">
        <f t="shared" si="24"/>
        <v>4.8946442049872261E-3</v>
      </c>
      <c r="S526" s="38">
        <v>2018.0500489999999</v>
      </c>
      <c r="T526" s="30">
        <f t="shared" si="25"/>
        <v>1.166311452590388E-2</v>
      </c>
      <c r="U526" s="38"/>
      <c r="V526" s="38"/>
      <c r="W526" s="38"/>
      <c r="X526" s="38"/>
    </row>
    <row r="527" spans="1:24">
      <c r="A527" s="18">
        <v>41645</v>
      </c>
      <c r="B527" s="17">
        <v>63.68</v>
      </c>
      <c r="C527" s="17">
        <v>63.689999</v>
      </c>
      <c r="D527" s="17">
        <v>62.669998</v>
      </c>
      <c r="E527" s="17">
        <v>63.060001</v>
      </c>
      <c r="F527" s="17">
        <v>4609600</v>
      </c>
      <c r="G527" s="17">
        <v>57.506748000000002</v>
      </c>
      <c r="H527" s="38">
        <f t="shared" si="26"/>
        <v>-6.7957777995060892E-3</v>
      </c>
      <c r="I527" s="30">
        <f t="shared" si="24"/>
        <v>-6.7957777995060892E-3</v>
      </c>
      <c r="S527" s="38">
        <v>1994.650024</v>
      </c>
      <c r="T527" s="30">
        <f t="shared" si="25"/>
        <v>6.2107969535819749E-3</v>
      </c>
      <c r="U527" s="38"/>
      <c r="V527" s="38"/>
      <c r="W527" s="38"/>
      <c r="X527" s="38"/>
    </row>
    <row r="528" spans="1:24">
      <c r="A528" s="18">
        <v>41646</v>
      </c>
      <c r="B528" s="17">
        <v>63.029998999999997</v>
      </c>
      <c r="C528" s="17">
        <v>63.290000999999997</v>
      </c>
      <c r="D528" s="17">
        <v>62.599997999999999</v>
      </c>
      <c r="E528" s="17">
        <v>62.91</v>
      </c>
      <c r="F528" s="17">
        <v>5398300</v>
      </c>
      <c r="G528" s="17">
        <v>57.369956000000002</v>
      </c>
      <c r="H528" s="38">
        <f t="shared" si="26"/>
        <v>-2.3815457771887501E-3</v>
      </c>
      <c r="I528" s="30">
        <f t="shared" si="24"/>
        <v>-2.3815457771887501E-3</v>
      </c>
      <c r="S528" s="38">
        <v>1982.3000489999999</v>
      </c>
      <c r="T528" s="30">
        <f t="shared" si="25"/>
        <v>-1.3863159905223388E-3</v>
      </c>
      <c r="U528" s="38"/>
      <c r="V528" s="38"/>
      <c r="W528" s="38"/>
      <c r="X528" s="38"/>
    </row>
    <row r="529" spans="1:24">
      <c r="A529" s="18">
        <v>41647</v>
      </c>
      <c r="B529" s="17">
        <v>62.810001</v>
      </c>
      <c r="C529" s="17">
        <v>62.82</v>
      </c>
      <c r="D529" s="17">
        <v>62.43</v>
      </c>
      <c r="E529" s="17">
        <v>62.689999</v>
      </c>
      <c r="F529" s="17">
        <v>5529900</v>
      </c>
      <c r="G529" s="17">
        <v>57.169328999999998</v>
      </c>
      <c r="H529" s="38">
        <f t="shared" si="26"/>
        <v>-3.5032033800762728E-3</v>
      </c>
      <c r="I529" s="30">
        <f t="shared" si="24"/>
        <v>-3.5032033800762728E-3</v>
      </c>
      <c r="S529" s="38">
        <v>1985.0500489999999</v>
      </c>
      <c r="T529" s="30">
        <f t="shared" si="25"/>
        <v>1.1868364593755272E-2</v>
      </c>
      <c r="U529" s="38"/>
      <c r="V529" s="38"/>
      <c r="W529" s="38"/>
      <c r="X529" s="38"/>
    </row>
    <row r="530" spans="1:24">
      <c r="A530" s="18">
        <v>41648</v>
      </c>
      <c r="B530" s="17">
        <v>62.889999000000003</v>
      </c>
      <c r="C530" s="17">
        <v>63.59</v>
      </c>
      <c r="D530" s="17">
        <v>62.77</v>
      </c>
      <c r="E530" s="17">
        <v>63.34</v>
      </c>
      <c r="F530" s="17">
        <v>7264600</v>
      </c>
      <c r="G530" s="17">
        <v>57.762090000000001</v>
      </c>
      <c r="H530" s="38">
        <f t="shared" si="26"/>
        <v>1.0315129858423467E-2</v>
      </c>
      <c r="I530" s="30">
        <f t="shared" si="24"/>
        <v>1.0315129858423467E-2</v>
      </c>
      <c r="S530" s="38">
        <v>1961.630005</v>
      </c>
      <c r="T530" s="30">
        <f t="shared" si="25"/>
        <v>-1.5026967912613247E-3</v>
      </c>
      <c r="U530" s="38"/>
      <c r="V530" s="38"/>
      <c r="W530" s="38"/>
      <c r="X530" s="38"/>
    </row>
    <row r="531" spans="1:24">
      <c r="A531" s="18">
        <v>41649</v>
      </c>
      <c r="B531" s="17">
        <v>62.889999000000003</v>
      </c>
      <c r="C531" s="17">
        <v>63.630001</v>
      </c>
      <c r="D531" s="17">
        <v>62.16</v>
      </c>
      <c r="E531" s="17">
        <v>62.619999</v>
      </c>
      <c r="F531" s="17">
        <v>12949700</v>
      </c>
      <c r="G531" s="17">
        <v>57.105494</v>
      </c>
      <c r="H531" s="38">
        <f t="shared" si="26"/>
        <v>-1.1432348944202031E-2</v>
      </c>
      <c r="I531" s="30">
        <f t="shared" si="24"/>
        <v>-1.1432348944202031E-2</v>
      </c>
      <c r="S531" s="38">
        <v>1964.579956</v>
      </c>
      <c r="T531" s="30">
        <f t="shared" si="25"/>
        <v>7.0286902960544542E-3</v>
      </c>
      <c r="U531" s="38"/>
      <c r="V531" s="38"/>
      <c r="W531" s="38"/>
      <c r="X531" s="38"/>
    </row>
    <row r="532" spans="1:24">
      <c r="A532" s="18">
        <v>41652</v>
      </c>
      <c r="B532" s="17">
        <v>62.119999</v>
      </c>
      <c r="C532" s="17">
        <v>62.23</v>
      </c>
      <c r="D532" s="17">
        <v>61.490001999999997</v>
      </c>
      <c r="E532" s="17">
        <v>61.5</v>
      </c>
      <c r="F532" s="17">
        <v>8031200</v>
      </c>
      <c r="G532" s="17">
        <v>56.084125</v>
      </c>
      <c r="H532" s="38">
        <f t="shared" si="26"/>
        <v>-1.8047533540203345E-2</v>
      </c>
      <c r="I532" s="30">
        <f t="shared" si="24"/>
        <v>-1.8047533540203345E-2</v>
      </c>
      <c r="S532" s="38">
        <v>1950.8199460000001</v>
      </c>
      <c r="T532" s="30">
        <f t="shared" si="25"/>
        <v>1.2228305755854488E-2</v>
      </c>
      <c r="U532" s="38"/>
      <c r="V532" s="38"/>
      <c r="W532" s="38"/>
      <c r="X532" s="38"/>
    </row>
    <row r="533" spans="1:24">
      <c r="A533" s="18">
        <v>41653</v>
      </c>
      <c r="B533" s="17">
        <v>61.509998000000003</v>
      </c>
      <c r="C533" s="17">
        <v>61.759998000000003</v>
      </c>
      <c r="D533" s="17">
        <v>61.27</v>
      </c>
      <c r="E533" s="17">
        <v>61.709999000000003</v>
      </c>
      <c r="F533" s="17">
        <v>5519900</v>
      </c>
      <c r="G533" s="17">
        <v>56.275630999999997</v>
      </c>
      <c r="H533" s="38">
        <f t="shared" si="26"/>
        <v>3.408803868187558E-3</v>
      </c>
      <c r="I533" s="30">
        <f t="shared" si="24"/>
        <v>3.408803868187558E-3</v>
      </c>
      <c r="S533" s="38">
        <v>1927.1099850000001</v>
      </c>
      <c r="T533" s="30">
        <f t="shared" si="25"/>
        <v>-7.3261006911145487E-3</v>
      </c>
      <c r="U533" s="38"/>
      <c r="V533" s="38"/>
      <c r="W533" s="38"/>
      <c r="X533" s="38"/>
    </row>
    <row r="534" spans="1:24">
      <c r="A534" s="18">
        <v>41654</v>
      </c>
      <c r="B534" s="17">
        <v>61.860000999999997</v>
      </c>
      <c r="C534" s="17">
        <v>61.869999</v>
      </c>
      <c r="D534" s="17">
        <v>61.5</v>
      </c>
      <c r="E534" s="17">
        <v>61.560001</v>
      </c>
      <c r="F534" s="17">
        <v>4233700</v>
      </c>
      <c r="G534" s="17">
        <v>56.138843000000001</v>
      </c>
      <c r="H534" s="38">
        <f t="shared" si="26"/>
        <v>-2.4336379941899328E-3</v>
      </c>
      <c r="I534" s="30">
        <f t="shared" si="24"/>
        <v>-2.4336379941899328E-3</v>
      </c>
      <c r="S534" s="38">
        <v>1941.280029</v>
      </c>
      <c r="T534" s="30">
        <f t="shared" si="25"/>
        <v>1.9385370551728141E-2</v>
      </c>
      <c r="U534" s="38"/>
      <c r="V534" s="38"/>
      <c r="W534" s="38"/>
      <c r="X534" s="38"/>
    </row>
    <row r="535" spans="1:24">
      <c r="A535" s="18">
        <v>41655</v>
      </c>
      <c r="B535" s="17">
        <v>61.439999</v>
      </c>
      <c r="C535" s="17">
        <v>61.549999</v>
      </c>
      <c r="D535" s="17">
        <v>60.599997999999999</v>
      </c>
      <c r="E535" s="17">
        <v>60.810001</v>
      </c>
      <c r="F535" s="17">
        <v>5288400</v>
      </c>
      <c r="G535" s="17">
        <v>55.454889999999999</v>
      </c>
      <c r="H535" s="38">
        <f t="shared" si="26"/>
        <v>-1.2258064065617582E-2</v>
      </c>
      <c r="I535" s="30">
        <f t="shared" si="24"/>
        <v>-1.2258064065617582E-2</v>
      </c>
      <c r="S535" s="38">
        <v>1904.01001</v>
      </c>
      <c r="T535" s="30">
        <f t="shared" si="25"/>
        <v>9.1011161201558465E-3</v>
      </c>
      <c r="U535" s="38"/>
      <c r="V535" s="38"/>
      <c r="W535" s="38"/>
      <c r="X535" s="38"/>
    </row>
    <row r="536" spans="1:24">
      <c r="A536" s="18">
        <v>41656</v>
      </c>
      <c r="B536" s="17">
        <v>60.93</v>
      </c>
      <c r="C536" s="17">
        <v>60.93</v>
      </c>
      <c r="D536" s="17">
        <v>59.869999</v>
      </c>
      <c r="E536" s="17">
        <v>60.240001999999997</v>
      </c>
      <c r="F536" s="17">
        <v>8132100</v>
      </c>
      <c r="G536" s="17">
        <v>54.935085999999998</v>
      </c>
      <c r="H536" s="38">
        <f t="shared" si="26"/>
        <v>-9.4176638263362526E-3</v>
      </c>
      <c r="I536" s="30">
        <f t="shared" si="24"/>
        <v>-9.4176638263362526E-3</v>
      </c>
      <c r="S536" s="38">
        <v>1886.76001</v>
      </c>
      <c r="T536" s="30">
        <f t="shared" si="25"/>
        <v>1.2801813375545616E-2</v>
      </c>
      <c r="U536" s="38"/>
      <c r="V536" s="38"/>
      <c r="W536" s="38"/>
      <c r="X536" s="38"/>
    </row>
    <row r="537" spans="1:24">
      <c r="A537" s="18">
        <v>41660</v>
      </c>
      <c r="B537" s="17">
        <v>59.799999</v>
      </c>
      <c r="C537" s="17">
        <v>59.810001</v>
      </c>
      <c r="D537" s="17">
        <v>58.799999</v>
      </c>
      <c r="E537" s="17">
        <v>59.200001</v>
      </c>
      <c r="F537" s="17">
        <v>10595500</v>
      </c>
      <c r="G537" s="17">
        <v>53.986671000000001</v>
      </c>
      <c r="H537" s="38">
        <f t="shared" si="26"/>
        <v>-1.7415050875522926E-2</v>
      </c>
      <c r="I537" s="30">
        <f t="shared" si="24"/>
        <v>-1.7415050875522926E-2</v>
      </c>
      <c r="S537" s="38">
        <v>1862.76001</v>
      </c>
      <c r="T537" s="30">
        <f t="shared" si="25"/>
        <v>1.449674521026141E-4</v>
      </c>
      <c r="U537" s="38"/>
      <c r="V537" s="38"/>
      <c r="W537" s="38"/>
      <c r="X537" s="38"/>
    </row>
    <row r="538" spans="1:24">
      <c r="A538" s="18">
        <v>41661</v>
      </c>
      <c r="B538" s="17">
        <v>59.779998999999997</v>
      </c>
      <c r="C538" s="17">
        <v>59.82</v>
      </c>
      <c r="D538" s="17">
        <v>58.75</v>
      </c>
      <c r="E538" s="17">
        <v>58.98</v>
      </c>
      <c r="F538" s="17">
        <v>7185100</v>
      </c>
      <c r="G538" s="17">
        <v>53.786043999999997</v>
      </c>
      <c r="H538" s="38">
        <f t="shared" si="26"/>
        <v>-3.7231544506520667E-3</v>
      </c>
      <c r="I538" s="30">
        <f t="shared" si="24"/>
        <v>-3.7231544506520667E-3</v>
      </c>
      <c r="S538" s="38">
        <v>1862.48999</v>
      </c>
      <c r="T538" s="30">
        <f t="shared" si="25"/>
        <v>-8.1333007603821214E-3</v>
      </c>
      <c r="U538" s="38"/>
      <c r="V538" s="38"/>
      <c r="W538" s="38"/>
      <c r="X538" s="38"/>
    </row>
    <row r="539" spans="1:24">
      <c r="A539" s="18">
        <v>41662</v>
      </c>
      <c r="B539" s="17">
        <v>58.5</v>
      </c>
      <c r="C539" s="17">
        <v>58.720001000000003</v>
      </c>
      <c r="D539" s="17">
        <v>58.259998000000003</v>
      </c>
      <c r="E539" s="17">
        <v>58.650002000000001</v>
      </c>
      <c r="F539" s="17">
        <v>7029900</v>
      </c>
      <c r="G539" s="17">
        <v>53.485106000000002</v>
      </c>
      <c r="H539" s="38">
        <f t="shared" si="26"/>
        <v>-5.6108056917236575E-3</v>
      </c>
      <c r="I539" s="30">
        <f t="shared" si="24"/>
        <v>-5.6108056917236575E-3</v>
      </c>
      <c r="S539" s="38">
        <v>1877.6999510000001</v>
      </c>
      <c r="T539" s="30">
        <f t="shared" si="25"/>
        <v>1.5776197143493004E-3</v>
      </c>
      <c r="U539" s="38"/>
      <c r="V539" s="38"/>
      <c r="W539" s="38"/>
      <c r="X539" s="38"/>
    </row>
    <row r="540" spans="1:24">
      <c r="A540" s="18">
        <v>41663</v>
      </c>
      <c r="B540" s="17">
        <v>58.560001</v>
      </c>
      <c r="C540" s="17">
        <v>58.599997999999999</v>
      </c>
      <c r="D540" s="17">
        <v>57.689999</v>
      </c>
      <c r="E540" s="17">
        <v>57.720001000000003</v>
      </c>
      <c r="F540" s="17">
        <v>7467500</v>
      </c>
      <c r="G540" s="17">
        <v>52.637005000000002</v>
      </c>
      <c r="H540" s="38">
        <f t="shared" si="26"/>
        <v>-1.5983833118432052E-2</v>
      </c>
      <c r="I540" s="30">
        <f t="shared" si="24"/>
        <v>-1.5983833118432052E-2</v>
      </c>
      <c r="S540" s="38">
        <v>1874.73999</v>
      </c>
      <c r="T540" s="30">
        <f t="shared" si="25"/>
        <v>-1.6605033389019107E-2</v>
      </c>
      <c r="U540" s="38"/>
      <c r="V540" s="38"/>
      <c r="W540" s="38"/>
      <c r="X540" s="38"/>
    </row>
    <row r="541" spans="1:24">
      <c r="A541" s="18">
        <v>41666</v>
      </c>
      <c r="B541" s="17">
        <v>57.73</v>
      </c>
      <c r="C541" s="17">
        <v>57.959999000000003</v>
      </c>
      <c r="D541" s="17">
        <v>57.380001</v>
      </c>
      <c r="E541" s="17">
        <v>57.709999000000003</v>
      </c>
      <c r="F541" s="17">
        <v>6013100</v>
      </c>
      <c r="G541" s="17">
        <v>52.627882999999997</v>
      </c>
      <c r="H541" s="38">
        <f t="shared" si="26"/>
        <v>-1.7331515182610871E-4</v>
      </c>
      <c r="I541" s="30">
        <f t="shared" si="24"/>
        <v>-1.7331515182610871E-4</v>
      </c>
      <c r="S541" s="38">
        <v>1906.130005</v>
      </c>
      <c r="T541" s="30">
        <f t="shared" si="25"/>
        <v>-1.1517079997145095E-2</v>
      </c>
      <c r="U541" s="38"/>
      <c r="V541" s="38"/>
      <c r="W541" s="38"/>
      <c r="X541" s="38"/>
    </row>
    <row r="542" spans="1:24">
      <c r="A542" s="18">
        <v>41667</v>
      </c>
      <c r="B542" s="17">
        <v>57.849997999999999</v>
      </c>
      <c r="C542" s="17">
        <v>58.290000999999997</v>
      </c>
      <c r="D542" s="17">
        <v>57.759998000000003</v>
      </c>
      <c r="E542" s="17">
        <v>57.889999000000003</v>
      </c>
      <c r="F542" s="17">
        <v>4907300</v>
      </c>
      <c r="G542" s="17">
        <v>52.792031999999999</v>
      </c>
      <c r="H542" s="38">
        <f t="shared" si="26"/>
        <v>3.1141958834379779E-3</v>
      </c>
      <c r="I542" s="30">
        <f t="shared" si="24"/>
        <v>3.1141958834379779E-3</v>
      </c>
      <c r="S542" s="38">
        <v>1928.209961</v>
      </c>
      <c r="T542" s="30">
        <f t="shared" si="25"/>
        <v>-2.0877848600460262E-2</v>
      </c>
      <c r="U542" s="38"/>
      <c r="V542" s="38"/>
      <c r="W542" s="38"/>
      <c r="X542" s="38"/>
    </row>
    <row r="543" spans="1:24">
      <c r="A543" s="18">
        <v>41668</v>
      </c>
      <c r="B543" s="17">
        <v>57.669998</v>
      </c>
      <c r="C543" s="17">
        <v>57.860000999999997</v>
      </c>
      <c r="D543" s="17">
        <v>56.830002</v>
      </c>
      <c r="E543" s="17">
        <v>56.889999000000003</v>
      </c>
      <c r="F543" s="17">
        <v>5928000</v>
      </c>
      <c r="G543" s="17">
        <v>51.880094999999997</v>
      </c>
      <c r="H543" s="38">
        <f t="shared" si="26"/>
        <v>-1.7425079638012604E-2</v>
      </c>
      <c r="I543" s="30">
        <f t="shared" si="24"/>
        <v>-1.7425079638012604E-2</v>
      </c>
      <c r="S543" s="38">
        <v>1968.8900149999999</v>
      </c>
      <c r="T543" s="30">
        <f t="shared" si="25"/>
        <v>1.7310947462643108E-2</v>
      </c>
      <c r="U543" s="38"/>
      <c r="V543" s="38"/>
      <c r="W543" s="38"/>
      <c r="X543" s="38"/>
    </row>
    <row r="544" spans="1:24">
      <c r="A544" s="18">
        <v>41669</v>
      </c>
      <c r="B544" s="17">
        <v>57.110000999999997</v>
      </c>
      <c r="C544" s="17">
        <v>57.200001</v>
      </c>
      <c r="D544" s="17">
        <v>56.650002000000001</v>
      </c>
      <c r="E544" s="17">
        <v>56.669998</v>
      </c>
      <c r="F544" s="17">
        <v>6207900</v>
      </c>
      <c r="G544" s="17">
        <v>51.679468</v>
      </c>
      <c r="H544" s="38">
        <f t="shared" si="26"/>
        <v>-3.8746252916569213E-3</v>
      </c>
      <c r="I544" s="30">
        <f t="shared" si="24"/>
        <v>-3.8746252916569213E-3</v>
      </c>
      <c r="S544" s="38">
        <v>1935.099976</v>
      </c>
      <c r="T544" s="30">
        <f t="shared" si="25"/>
        <v>-1.5241618258034852E-2</v>
      </c>
      <c r="U544" s="38"/>
      <c r="V544" s="38"/>
      <c r="W544" s="38"/>
      <c r="X544" s="38"/>
    </row>
    <row r="545" spans="1:24">
      <c r="A545" s="18">
        <v>41670</v>
      </c>
      <c r="B545" s="17">
        <v>56.41</v>
      </c>
      <c r="C545" s="17">
        <v>56.98</v>
      </c>
      <c r="D545" s="17">
        <v>55.959999000000003</v>
      </c>
      <c r="E545" s="17">
        <v>56.639999000000003</v>
      </c>
      <c r="F545" s="17">
        <v>6326300</v>
      </c>
      <c r="G545" s="17">
        <v>51.652110999999998</v>
      </c>
      <c r="H545" s="38">
        <f t="shared" si="26"/>
        <v>-5.294993244838544E-4</v>
      </c>
      <c r="I545" s="30">
        <f t="shared" si="24"/>
        <v>-5.294993244838544E-4</v>
      </c>
      <c r="S545" s="38">
        <v>1964.8199460000001</v>
      </c>
      <c r="T545" s="30">
        <f t="shared" si="25"/>
        <v>-1.5663859381090063E-3</v>
      </c>
      <c r="U545" s="38"/>
      <c r="V545" s="38"/>
      <c r="W545" s="38"/>
      <c r="X545" s="38"/>
    </row>
    <row r="546" spans="1:24">
      <c r="A546" s="18">
        <v>41673</v>
      </c>
      <c r="B546" s="17">
        <v>56.860000999999997</v>
      </c>
      <c r="C546" s="17">
        <v>56.869999</v>
      </c>
      <c r="D546" s="17">
        <v>55.279998999999997</v>
      </c>
      <c r="E546" s="17">
        <v>55.41</v>
      </c>
      <c r="F546" s="17">
        <v>6733600</v>
      </c>
      <c r="G546" s="17">
        <v>50.530428999999998</v>
      </c>
      <c r="H546" s="38">
        <f t="shared" si="26"/>
        <v>-2.1955356705516325E-2</v>
      </c>
      <c r="I546" s="30">
        <f t="shared" si="24"/>
        <v>-2.1955356705516325E-2</v>
      </c>
      <c r="S546" s="38">
        <v>1967.900024</v>
      </c>
      <c r="T546" s="30">
        <f t="shared" si="25"/>
        <v>1.110363528539427E-2</v>
      </c>
      <c r="U546" s="38"/>
      <c r="V546" s="38"/>
      <c r="W546" s="38"/>
      <c r="X546" s="38"/>
    </row>
    <row r="547" spans="1:24">
      <c r="A547" s="18">
        <v>41674</v>
      </c>
      <c r="B547" s="17">
        <v>55.869999</v>
      </c>
      <c r="C547" s="17">
        <v>55.869999</v>
      </c>
      <c r="D547" s="17">
        <v>55.099997999999999</v>
      </c>
      <c r="E547" s="17">
        <v>55.119999</v>
      </c>
      <c r="F547" s="17">
        <v>5969600</v>
      </c>
      <c r="G547" s="17">
        <v>50.265965999999999</v>
      </c>
      <c r="H547" s="38">
        <f t="shared" si="26"/>
        <v>-5.2474814571594136E-3</v>
      </c>
      <c r="I547" s="30">
        <f t="shared" si="24"/>
        <v>-5.2474814571594136E-3</v>
      </c>
      <c r="S547" s="38">
        <v>1946.170044</v>
      </c>
      <c r="T547" s="30">
        <f t="shared" si="25"/>
        <v>5.143448679498555E-6</v>
      </c>
      <c r="U547" s="38"/>
      <c r="V547" s="38"/>
      <c r="W547" s="38"/>
      <c r="X547" s="38"/>
    </row>
    <row r="548" spans="1:24">
      <c r="A548" s="18">
        <v>41675</v>
      </c>
      <c r="B548" s="17">
        <v>55.060001</v>
      </c>
      <c r="C548" s="17">
        <v>55.189999</v>
      </c>
      <c r="D548" s="17">
        <v>54.66</v>
      </c>
      <c r="E548" s="17">
        <v>55.07</v>
      </c>
      <c r="F548" s="17">
        <v>8176000</v>
      </c>
      <c r="G548" s="17">
        <v>50.220370000000003</v>
      </c>
      <c r="H548" s="38">
        <f t="shared" si="26"/>
        <v>-9.075065316199799E-4</v>
      </c>
      <c r="I548" s="30">
        <f t="shared" si="24"/>
        <v>-9.075065316199799E-4</v>
      </c>
      <c r="S548" s="38">
        <v>1946.160034</v>
      </c>
      <c r="T548" s="30">
        <f t="shared" si="25"/>
        <v>-1.3337106173277633E-2</v>
      </c>
      <c r="U548" s="38"/>
      <c r="V548" s="38"/>
      <c r="W548" s="38"/>
      <c r="X548" s="38"/>
    </row>
    <row r="549" spans="1:24">
      <c r="A549" s="18">
        <v>41676</v>
      </c>
      <c r="B549" s="17">
        <v>55.130001</v>
      </c>
      <c r="C549" s="17">
        <v>56</v>
      </c>
      <c r="D549" s="17">
        <v>55.09</v>
      </c>
      <c r="E549" s="17">
        <v>55.860000999999997</v>
      </c>
      <c r="F549" s="17">
        <v>8886800</v>
      </c>
      <c r="G549" s="17">
        <v>50.940801</v>
      </c>
      <c r="H549" s="38">
        <f t="shared" si="26"/>
        <v>1.4243472524374738E-2</v>
      </c>
      <c r="I549" s="30">
        <f t="shared" si="24"/>
        <v>1.4243472524374738E-2</v>
      </c>
      <c r="S549" s="38">
        <v>1972.290039</v>
      </c>
      <c r="T549" s="30">
        <f t="shared" si="25"/>
        <v>-2.7898166629031391E-3</v>
      </c>
      <c r="U549" s="38"/>
      <c r="V549" s="38"/>
      <c r="W549" s="38"/>
      <c r="X549" s="38"/>
    </row>
    <row r="550" spans="1:24">
      <c r="A550" s="18">
        <v>41677</v>
      </c>
      <c r="B550" s="17">
        <v>56.110000999999997</v>
      </c>
      <c r="C550" s="17">
        <v>56.41</v>
      </c>
      <c r="D550" s="17">
        <v>55.540000999999997</v>
      </c>
      <c r="E550" s="17">
        <v>56.330002</v>
      </c>
      <c r="F550" s="17">
        <v>6344700</v>
      </c>
      <c r="G550" s="17">
        <v>51.369413000000002</v>
      </c>
      <c r="H550" s="38">
        <f t="shared" si="26"/>
        <v>8.3787237017178239E-3</v>
      </c>
      <c r="I550" s="30">
        <f t="shared" si="24"/>
        <v>8.3787237017178239E-3</v>
      </c>
      <c r="S550" s="38">
        <v>1977.8000489999999</v>
      </c>
      <c r="T550" s="30">
        <f t="shared" si="25"/>
        <v>-2.5500509788356071E-3</v>
      </c>
      <c r="U550" s="38"/>
      <c r="V550" s="38"/>
      <c r="W550" s="38"/>
      <c r="X550" s="38"/>
    </row>
    <row r="551" spans="1:24">
      <c r="A551" s="18">
        <v>41680</v>
      </c>
      <c r="B551" s="17">
        <v>56.34</v>
      </c>
      <c r="C551" s="17">
        <v>56.689999</v>
      </c>
      <c r="D551" s="17">
        <v>56.169998</v>
      </c>
      <c r="E551" s="17">
        <v>56.509998000000003</v>
      </c>
      <c r="F551" s="17">
        <v>6017900</v>
      </c>
      <c r="G551" s="17">
        <v>51.533557999999999</v>
      </c>
      <c r="H551" s="38">
        <f t="shared" si="26"/>
        <v>3.1902896024563095E-3</v>
      </c>
      <c r="I551" s="30">
        <f t="shared" si="24"/>
        <v>3.1902896024563095E-3</v>
      </c>
      <c r="S551" s="38">
        <v>1982.849976</v>
      </c>
      <c r="T551" s="30">
        <f t="shared" si="25"/>
        <v>8.5392614520381476E-3</v>
      </c>
      <c r="U551" s="38"/>
      <c r="V551" s="38"/>
      <c r="W551" s="38"/>
      <c r="X551" s="38"/>
    </row>
    <row r="552" spans="1:24">
      <c r="A552" s="18">
        <v>41681</v>
      </c>
      <c r="B552" s="17">
        <v>56.66</v>
      </c>
      <c r="C552" s="17">
        <v>57.380001</v>
      </c>
      <c r="D552" s="17">
        <v>56.549999</v>
      </c>
      <c r="E552" s="17">
        <v>57.139999000000003</v>
      </c>
      <c r="F552" s="17">
        <v>8170900</v>
      </c>
      <c r="G552" s="17">
        <v>52.108080000000001</v>
      </c>
      <c r="H552" s="38">
        <f t="shared" si="26"/>
        <v>1.1086815993550233E-2</v>
      </c>
      <c r="I552" s="30">
        <f t="shared" si="24"/>
        <v>1.1086815993550233E-2</v>
      </c>
      <c r="S552" s="38">
        <v>1965.98999</v>
      </c>
      <c r="T552" s="30">
        <f t="shared" si="25"/>
        <v>-1.6300913470395792E-2</v>
      </c>
      <c r="U552" s="38"/>
      <c r="V552" s="38"/>
      <c r="W552" s="38"/>
      <c r="X552" s="38"/>
    </row>
    <row r="553" spans="1:24">
      <c r="A553" s="18">
        <v>41682</v>
      </c>
      <c r="B553" s="17">
        <v>57.169998</v>
      </c>
      <c r="C553" s="17">
        <v>57.169998</v>
      </c>
      <c r="D553" s="17">
        <v>56.619999</v>
      </c>
      <c r="E553" s="17">
        <v>56.950001</v>
      </c>
      <c r="F553" s="17">
        <v>7010800</v>
      </c>
      <c r="G553" s="17">
        <v>51.934812999999998</v>
      </c>
      <c r="H553" s="38">
        <f t="shared" si="26"/>
        <v>-3.3306870884060842E-3</v>
      </c>
      <c r="I553" s="30">
        <f t="shared" si="24"/>
        <v>-3.3306870884060842E-3</v>
      </c>
      <c r="S553" s="38">
        <v>1998.3000489999999</v>
      </c>
      <c r="T553" s="30">
        <f t="shared" si="25"/>
        <v>7.8019766082534792E-3</v>
      </c>
      <c r="U553" s="38"/>
      <c r="V553" s="38"/>
      <c r="W553" s="38"/>
      <c r="X553" s="38"/>
    </row>
    <row r="554" spans="1:24">
      <c r="A554" s="18">
        <v>41683</v>
      </c>
      <c r="B554" s="17">
        <v>56.970001000000003</v>
      </c>
      <c r="C554" s="17">
        <v>57.360000999999997</v>
      </c>
      <c r="D554" s="17">
        <v>56.450001</v>
      </c>
      <c r="E554" s="17">
        <v>56.860000999999997</v>
      </c>
      <c r="F554" s="17">
        <v>7564500</v>
      </c>
      <c r="G554" s="17">
        <v>51.852738000000002</v>
      </c>
      <c r="H554" s="38">
        <f t="shared" si="26"/>
        <v>-1.5815965656392214E-3</v>
      </c>
      <c r="I554" s="30">
        <f t="shared" si="24"/>
        <v>-1.5815965656392214E-3</v>
      </c>
      <c r="S554" s="38">
        <v>1982.7700199999999</v>
      </c>
      <c r="T554" s="30">
        <f t="shared" si="25"/>
        <v>-5.7932498118750831E-3</v>
      </c>
      <c r="U554" s="38"/>
      <c r="V554" s="38"/>
      <c r="W554" s="38"/>
      <c r="X554" s="38"/>
    </row>
    <row r="555" spans="1:24">
      <c r="A555" s="18">
        <v>41684</v>
      </c>
      <c r="B555" s="17">
        <v>56.66</v>
      </c>
      <c r="C555" s="17">
        <v>56.689999</v>
      </c>
      <c r="D555" s="17">
        <v>55.759998000000003</v>
      </c>
      <c r="E555" s="17">
        <v>56.060001</v>
      </c>
      <c r="F555" s="17">
        <v>8586200</v>
      </c>
      <c r="G555" s="17">
        <v>51.512751000000002</v>
      </c>
      <c r="H555" s="38">
        <f t="shared" si="26"/>
        <v>-6.5783701961869782E-3</v>
      </c>
      <c r="I555" s="30">
        <f t="shared" si="24"/>
        <v>-6.5783701961869782E-3</v>
      </c>
      <c r="S555" s="38">
        <v>1994.290039</v>
      </c>
      <c r="T555" s="30">
        <f t="shared" si="25"/>
        <v>-8.0456023555977706E-3</v>
      </c>
      <c r="U555" s="38"/>
      <c r="V555" s="38"/>
      <c r="W555" s="38"/>
      <c r="X555" s="38"/>
    </row>
    <row r="556" spans="1:24">
      <c r="A556" s="18">
        <v>41688</v>
      </c>
      <c r="B556" s="17">
        <v>56.419998</v>
      </c>
      <c r="C556" s="17">
        <v>56.639999000000003</v>
      </c>
      <c r="D556" s="17">
        <v>56.169998</v>
      </c>
      <c r="E556" s="17">
        <v>56.389999000000003</v>
      </c>
      <c r="F556" s="17">
        <v>6094900</v>
      </c>
      <c r="G556" s="17">
        <v>51.815981000000001</v>
      </c>
      <c r="H556" s="38">
        <f t="shared" si="26"/>
        <v>5.8692459416412298E-3</v>
      </c>
      <c r="I556" s="30">
        <f t="shared" si="24"/>
        <v>5.8692459416412298E-3</v>
      </c>
      <c r="S556" s="38">
        <v>2010.400024</v>
      </c>
      <c r="T556" s="30">
        <f t="shared" si="25"/>
        <v>-4.7738354157513045E-4</v>
      </c>
      <c r="U556" s="38"/>
      <c r="V556" s="38"/>
      <c r="W556" s="38"/>
      <c r="X556" s="38"/>
    </row>
    <row r="557" spans="1:24">
      <c r="A557" s="18">
        <v>41689</v>
      </c>
      <c r="B557" s="17">
        <v>56.360000999999997</v>
      </c>
      <c r="C557" s="17">
        <v>57.82</v>
      </c>
      <c r="D557" s="17">
        <v>56.32</v>
      </c>
      <c r="E557" s="17">
        <v>57.310001</v>
      </c>
      <c r="F557" s="17">
        <v>8838300</v>
      </c>
      <c r="G557" s="17">
        <v>52.661358</v>
      </c>
      <c r="H557" s="38">
        <f t="shared" si="26"/>
        <v>1.6183326611653743E-2</v>
      </c>
      <c r="I557" s="30">
        <f t="shared" si="24"/>
        <v>1.6183326611653743E-2</v>
      </c>
      <c r="S557" s="38">
        <v>2011.3599850000001</v>
      </c>
      <c r="T557" s="30">
        <f t="shared" si="25"/>
        <v>4.8792570969692309E-3</v>
      </c>
      <c r="U557" s="38"/>
      <c r="V557" s="38"/>
      <c r="W557" s="38"/>
      <c r="X557" s="38"/>
    </row>
    <row r="558" spans="1:24">
      <c r="A558" s="18">
        <v>41690</v>
      </c>
      <c r="B558" s="17">
        <v>57.400002000000001</v>
      </c>
      <c r="C558" s="17">
        <v>57.400002000000001</v>
      </c>
      <c r="D558" s="17">
        <v>56.41</v>
      </c>
      <c r="E558" s="17">
        <v>56.619999</v>
      </c>
      <c r="F558" s="17">
        <v>8790200</v>
      </c>
      <c r="G558" s="17">
        <v>52.027324999999998</v>
      </c>
      <c r="H558" s="38">
        <f t="shared" si="26"/>
        <v>-1.2112880476109818E-2</v>
      </c>
      <c r="I558" s="30">
        <f t="shared" si="24"/>
        <v>-1.2112880476109818E-2</v>
      </c>
      <c r="S558" s="38">
        <v>2001.5699460000001</v>
      </c>
      <c r="T558" s="30">
        <f t="shared" si="25"/>
        <v>1.2948051691653573E-3</v>
      </c>
      <c r="U558" s="38"/>
      <c r="V558" s="38"/>
      <c r="W558" s="38"/>
      <c r="X558" s="38"/>
    </row>
    <row r="559" spans="1:24">
      <c r="A559" s="18">
        <v>41691</v>
      </c>
      <c r="B559" s="17">
        <v>56.720001000000003</v>
      </c>
      <c r="C559" s="17">
        <v>56.799999</v>
      </c>
      <c r="D559" s="17">
        <v>56.150002000000001</v>
      </c>
      <c r="E559" s="17">
        <v>56.240001999999997</v>
      </c>
      <c r="F559" s="17">
        <v>6596600</v>
      </c>
      <c r="G559" s="17">
        <v>51.678151</v>
      </c>
      <c r="H559" s="38">
        <f t="shared" si="26"/>
        <v>-6.7339803634603101E-3</v>
      </c>
      <c r="I559" s="30">
        <f t="shared" si="24"/>
        <v>-6.7339803634603101E-3</v>
      </c>
      <c r="S559" s="38">
        <v>1998.9799800000001</v>
      </c>
      <c r="T559" s="30">
        <f t="shared" si="25"/>
        <v>7.4565070309994264E-3</v>
      </c>
      <c r="U559" s="38"/>
      <c r="V559" s="38"/>
      <c r="W559" s="38"/>
      <c r="X559" s="38"/>
    </row>
    <row r="560" spans="1:24">
      <c r="A560" s="18">
        <v>41694</v>
      </c>
      <c r="B560" s="17">
        <v>56.189999</v>
      </c>
      <c r="C560" s="17">
        <v>56.639999000000003</v>
      </c>
      <c r="D560" s="17">
        <v>55.439999</v>
      </c>
      <c r="E560" s="17">
        <v>56.139999000000003</v>
      </c>
      <c r="F560" s="17">
        <v>9151600</v>
      </c>
      <c r="G560" s="17">
        <v>51.586260000000003</v>
      </c>
      <c r="H560" s="38">
        <f t="shared" si="26"/>
        <v>-1.7797230113428524E-3</v>
      </c>
      <c r="I560" s="30">
        <f t="shared" si="24"/>
        <v>-1.7797230113428524E-3</v>
      </c>
      <c r="S560" s="38">
        <v>1984.130005</v>
      </c>
      <c r="T560" s="30">
        <f t="shared" si="25"/>
        <v>-7.1040365756933814E-4</v>
      </c>
      <c r="U560" s="38"/>
      <c r="V560" s="38"/>
      <c r="W560" s="38"/>
      <c r="X560" s="38"/>
    </row>
    <row r="561" spans="1:24">
      <c r="A561" s="18">
        <v>41695</v>
      </c>
      <c r="B561" s="17">
        <v>55.959999000000003</v>
      </c>
      <c r="C561" s="17">
        <v>56.610000999999997</v>
      </c>
      <c r="D561" s="17">
        <v>55.810001</v>
      </c>
      <c r="E561" s="17">
        <v>56.509998000000003</v>
      </c>
      <c r="F561" s="17">
        <v>8030600</v>
      </c>
      <c r="G561" s="17">
        <v>51.926246999999996</v>
      </c>
      <c r="H561" s="38">
        <f t="shared" si="26"/>
        <v>6.5690269214640174E-3</v>
      </c>
      <c r="I561" s="30">
        <f t="shared" si="24"/>
        <v>6.5690269214640174E-3</v>
      </c>
      <c r="S561" s="38">
        <v>1985.540039</v>
      </c>
      <c r="T561" s="30">
        <f t="shared" si="25"/>
        <v>-5.9804054374368917E-3</v>
      </c>
      <c r="U561" s="38"/>
      <c r="V561" s="38"/>
      <c r="W561" s="38"/>
      <c r="X561" s="38"/>
    </row>
    <row r="562" spans="1:24">
      <c r="A562" s="18">
        <v>41696</v>
      </c>
      <c r="B562" s="17">
        <v>58.580002</v>
      </c>
      <c r="C562" s="17">
        <v>61.18</v>
      </c>
      <c r="D562" s="17">
        <v>58.099997999999999</v>
      </c>
      <c r="E562" s="17">
        <v>60.490001999999997</v>
      </c>
      <c r="F562" s="17">
        <v>24180800</v>
      </c>
      <c r="G562" s="17">
        <v>55.583416</v>
      </c>
      <c r="H562" s="38">
        <f t="shared" si="26"/>
        <v>6.8060498502241898E-2</v>
      </c>
      <c r="I562" s="30">
        <f t="shared" si="24"/>
        <v>6.8060498502241898E-2</v>
      </c>
      <c r="S562" s="38">
        <v>1997.4499510000001</v>
      </c>
      <c r="T562" s="30">
        <f t="shared" si="25"/>
        <v>8.8151688223948085E-4</v>
      </c>
      <c r="U562" s="38"/>
      <c r="V562" s="38"/>
      <c r="W562" s="38"/>
      <c r="X562" s="38"/>
    </row>
    <row r="563" spans="1:24">
      <c r="A563" s="18">
        <v>41697</v>
      </c>
      <c r="B563" s="17">
        <v>60.419998</v>
      </c>
      <c r="C563" s="17">
        <v>60.779998999999997</v>
      </c>
      <c r="D563" s="17">
        <v>59.75</v>
      </c>
      <c r="E563" s="17">
        <v>60.66</v>
      </c>
      <c r="F563" s="17">
        <v>9453700</v>
      </c>
      <c r="G563" s="17">
        <v>55.739624999999997</v>
      </c>
      <c r="H563" s="38">
        <f t="shared" si="26"/>
        <v>2.806410984127069E-3</v>
      </c>
      <c r="I563" s="30">
        <f t="shared" si="24"/>
        <v>2.806410984127069E-3</v>
      </c>
      <c r="S563" s="38">
        <v>1995.6899410000001</v>
      </c>
      <c r="T563" s="30">
        <f t="shared" si="25"/>
        <v>3.6394436011098351E-3</v>
      </c>
      <c r="U563" s="38"/>
      <c r="V563" s="38"/>
      <c r="W563" s="38"/>
      <c r="X563" s="38"/>
    </row>
    <row r="564" spans="1:24">
      <c r="A564" s="18">
        <v>41698</v>
      </c>
      <c r="B564" s="17">
        <v>60.610000999999997</v>
      </c>
      <c r="C564" s="17">
        <v>62.880001</v>
      </c>
      <c r="D564" s="17">
        <v>60.400002000000001</v>
      </c>
      <c r="E564" s="17">
        <v>62.540000999999997</v>
      </c>
      <c r="F564" s="17">
        <v>14246300</v>
      </c>
      <c r="G564" s="17">
        <v>57.467131999999999</v>
      </c>
      <c r="H564" s="38">
        <f t="shared" si="26"/>
        <v>3.0521872609478543E-2</v>
      </c>
      <c r="I564" s="30">
        <f t="shared" si="24"/>
        <v>3.0521872609478543E-2</v>
      </c>
      <c r="S564" s="38">
        <v>1988.4399410000001</v>
      </c>
      <c r="T564" s="30">
        <f t="shared" si="25"/>
        <v>-6.5665217057652601E-3</v>
      </c>
      <c r="U564" s="38"/>
      <c r="V564" s="38"/>
      <c r="W564" s="38"/>
      <c r="X564" s="38"/>
    </row>
    <row r="565" spans="1:24">
      <c r="A565" s="18">
        <v>41701</v>
      </c>
      <c r="B565" s="17">
        <v>61.939999</v>
      </c>
      <c r="C565" s="17">
        <v>62.41</v>
      </c>
      <c r="D565" s="17">
        <v>61.700001</v>
      </c>
      <c r="E565" s="17">
        <v>61.959999000000003</v>
      </c>
      <c r="F565" s="17">
        <v>6813300</v>
      </c>
      <c r="G565" s="17">
        <v>56.934176000000001</v>
      </c>
      <c r="H565" s="38">
        <f t="shared" si="26"/>
        <v>-9.3173734628995541E-3</v>
      </c>
      <c r="I565" s="30">
        <f t="shared" si="24"/>
        <v>-9.3173734628995541E-3</v>
      </c>
      <c r="S565" s="38">
        <v>2001.540039</v>
      </c>
      <c r="T565" s="30">
        <f t="shared" si="25"/>
        <v>-3.0778459166717516E-3</v>
      </c>
      <c r="U565" s="38"/>
      <c r="V565" s="38"/>
      <c r="W565" s="38"/>
      <c r="X565" s="38"/>
    </row>
    <row r="566" spans="1:24">
      <c r="A566" s="18">
        <v>41702</v>
      </c>
      <c r="B566" s="17">
        <v>62.509998000000003</v>
      </c>
      <c r="C566" s="17">
        <v>62.549999</v>
      </c>
      <c r="D566" s="17">
        <v>61.25</v>
      </c>
      <c r="E566" s="17">
        <v>61.330002</v>
      </c>
      <c r="F566" s="17">
        <v>6400100</v>
      </c>
      <c r="G566" s="17">
        <v>56.35528</v>
      </c>
      <c r="H566" s="38">
        <f t="shared" si="26"/>
        <v>-1.0219857328657879E-2</v>
      </c>
      <c r="I566" s="30">
        <f t="shared" si="24"/>
        <v>-1.0219857328657879E-2</v>
      </c>
      <c r="S566" s="38">
        <v>2007.709961</v>
      </c>
      <c r="T566" s="30">
        <f t="shared" si="25"/>
        <v>5.0232479433631322E-3</v>
      </c>
      <c r="U566" s="38"/>
      <c r="V566" s="38"/>
      <c r="W566" s="38"/>
      <c r="X566" s="38"/>
    </row>
    <row r="567" spans="1:24">
      <c r="A567" s="18">
        <v>41703</v>
      </c>
      <c r="B567" s="17">
        <v>61.650002000000001</v>
      </c>
      <c r="C567" s="17">
        <v>61.66</v>
      </c>
      <c r="D567" s="17">
        <v>60.360000999999997</v>
      </c>
      <c r="E567" s="17">
        <v>60.599997999999999</v>
      </c>
      <c r="F567" s="17">
        <v>7421100</v>
      </c>
      <c r="G567" s="17">
        <v>55.684491000000001</v>
      </c>
      <c r="H567" s="38">
        <f t="shared" si="26"/>
        <v>-1.197426608381429E-2</v>
      </c>
      <c r="I567" s="30">
        <f t="shared" si="24"/>
        <v>-1.197426608381429E-2</v>
      </c>
      <c r="S567" s="38">
        <v>1997.650024</v>
      </c>
      <c r="T567" s="30">
        <f t="shared" si="25"/>
        <v>-1.5355995603710607E-3</v>
      </c>
      <c r="U567" s="38"/>
      <c r="V567" s="38"/>
      <c r="W567" s="38"/>
      <c r="X567" s="38"/>
    </row>
    <row r="568" spans="1:24">
      <c r="A568" s="18">
        <v>41704</v>
      </c>
      <c r="B568" s="17">
        <v>60.610000999999997</v>
      </c>
      <c r="C568" s="17">
        <v>61.09</v>
      </c>
      <c r="D568" s="17">
        <v>60.52</v>
      </c>
      <c r="E568" s="17">
        <v>60.740001999999997</v>
      </c>
      <c r="F568" s="17">
        <v>4835100</v>
      </c>
      <c r="G568" s="17">
        <v>55.813138000000002</v>
      </c>
      <c r="H568" s="38">
        <f t="shared" si="26"/>
        <v>2.3076196012789987E-3</v>
      </c>
      <c r="I568" s="30">
        <f t="shared" si="24"/>
        <v>2.3076196012789987E-3</v>
      </c>
      <c r="S568" s="38">
        <v>2000.719971</v>
      </c>
      <c r="T568" s="30">
        <f t="shared" si="25"/>
        <v>-7.7944445614907946E-4</v>
      </c>
      <c r="U568" s="38"/>
      <c r="V568" s="38"/>
      <c r="W568" s="38"/>
      <c r="X568" s="38"/>
    </row>
    <row r="569" spans="1:24">
      <c r="A569" s="18">
        <v>41705</v>
      </c>
      <c r="B569" s="17">
        <v>60.84</v>
      </c>
      <c r="C569" s="17">
        <v>60.98</v>
      </c>
      <c r="D569" s="17">
        <v>60.57</v>
      </c>
      <c r="E569" s="17">
        <v>60.75</v>
      </c>
      <c r="F569" s="17">
        <v>3817500</v>
      </c>
      <c r="G569" s="17">
        <v>55.822324999999999</v>
      </c>
      <c r="H569" s="38">
        <f t="shared" si="26"/>
        <v>1.6458927609305077E-4</v>
      </c>
      <c r="I569" s="30">
        <f t="shared" si="24"/>
        <v>1.6458927609305077E-4</v>
      </c>
      <c r="S569" s="38">
        <v>2002.280029</v>
      </c>
      <c r="T569" s="30">
        <f t="shared" si="25"/>
        <v>-5.4421430747598944E-4</v>
      </c>
      <c r="U569" s="38"/>
      <c r="V569" s="38"/>
      <c r="W569" s="38"/>
      <c r="X569" s="38"/>
    </row>
    <row r="570" spans="1:24">
      <c r="A570" s="18">
        <v>41708</v>
      </c>
      <c r="B570" s="17">
        <v>60.82</v>
      </c>
      <c r="C570" s="17">
        <v>61.240001999999997</v>
      </c>
      <c r="D570" s="17">
        <v>60.700001</v>
      </c>
      <c r="E570" s="17">
        <v>61.16</v>
      </c>
      <c r="F570" s="17">
        <v>3663700</v>
      </c>
      <c r="G570" s="17">
        <v>56.199067999999997</v>
      </c>
      <c r="H570" s="38">
        <f t="shared" si="26"/>
        <v>6.7262941537472335E-3</v>
      </c>
      <c r="I570" s="30">
        <f t="shared" si="24"/>
        <v>6.7262941537472335E-3</v>
      </c>
      <c r="S570" s="38">
        <v>2003.369995</v>
      </c>
      <c r="T570" s="30">
        <f t="shared" si="25"/>
        <v>3.3149143879035695E-3</v>
      </c>
      <c r="U570" s="38"/>
      <c r="V570" s="38"/>
      <c r="W570" s="38"/>
      <c r="X570" s="38"/>
    </row>
    <row r="571" spans="1:24">
      <c r="A571" s="18">
        <v>41709</v>
      </c>
      <c r="B571" s="17">
        <v>61.25</v>
      </c>
      <c r="C571" s="17">
        <v>61.52</v>
      </c>
      <c r="D571" s="17">
        <v>60.869999</v>
      </c>
      <c r="E571" s="17">
        <v>60.939999</v>
      </c>
      <c r="F571" s="17">
        <v>4485100</v>
      </c>
      <c r="G571" s="17">
        <v>55.996912000000002</v>
      </c>
      <c r="H571" s="38">
        <f t="shared" si="26"/>
        <v>-3.6036267746590179E-3</v>
      </c>
      <c r="I571" s="30">
        <f t="shared" si="24"/>
        <v>-3.6036267746590179E-3</v>
      </c>
      <c r="S571" s="38">
        <v>1996.73999</v>
      </c>
      <c r="T571" s="30">
        <f t="shared" si="25"/>
        <v>-1.6913306037346758E-3</v>
      </c>
      <c r="U571" s="38"/>
      <c r="V571" s="38"/>
      <c r="W571" s="38"/>
      <c r="X571" s="38"/>
    </row>
    <row r="572" spans="1:24">
      <c r="A572" s="18">
        <v>41710</v>
      </c>
      <c r="B572" s="17">
        <v>60.540000999999997</v>
      </c>
      <c r="C572" s="17">
        <v>61.220001000000003</v>
      </c>
      <c r="D572" s="17">
        <v>60.52</v>
      </c>
      <c r="E572" s="17">
        <v>61.099997999999999</v>
      </c>
      <c r="F572" s="17">
        <v>3851500</v>
      </c>
      <c r="G572" s="17">
        <v>56.143934000000002</v>
      </c>
      <c r="H572" s="38">
        <f t="shared" si="26"/>
        <v>2.6220969339958125E-3</v>
      </c>
      <c r="I572" s="30">
        <f t="shared" si="24"/>
        <v>2.6220969339958125E-3</v>
      </c>
      <c r="S572" s="38">
        <v>2000.119995</v>
      </c>
      <c r="T572" s="30">
        <f t="shared" si="25"/>
        <v>4.9985750321780398E-5</v>
      </c>
      <c r="U572" s="38"/>
      <c r="V572" s="38"/>
      <c r="W572" s="38"/>
      <c r="X572" s="38"/>
    </row>
    <row r="573" spans="1:24">
      <c r="A573" s="18">
        <v>41711</v>
      </c>
      <c r="B573" s="17">
        <v>61.080002</v>
      </c>
      <c r="C573" s="17">
        <v>61.619999</v>
      </c>
      <c r="D573" s="17">
        <v>59.709999000000003</v>
      </c>
      <c r="E573" s="17">
        <v>59.73</v>
      </c>
      <c r="F573" s="17">
        <v>6142600</v>
      </c>
      <c r="G573" s="17">
        <v>54.885061</v>
      </c>
      <c r="H573" s="38">
        <f t="shared" si="26"/>
        <v>-2.2677444738140509E-2</v>
      </c>
      <c r="I573" s="30">
        <f t="shared" si="24"/>
        <v>-2.2677444738140509E-2</v>
      </c>
      <c r="S573" s="38">
        <v>2000.0200199999999</v>
      </c>
      <c r="T573" s="30">
        <f t="shared" si="25"/>
        <v>1.050529102244025E-3</v>
      </c>
      <c r="U573" s="38"/>
      <c r="V573" s="38"/>
      <c r="W573" s="38"/>
      <c r="X573" s="38"/>
    </row>
    <row r="574" spans="1:24">
      <c r="A574" s="18">
        <v>41712</v>
      </c>
      <c r="B574" s="17">
        <v>59.599997999999999</v>
      </c>
      <c r="C574" s="17">
        <v>59.990001999999997</v>
      </c>
      <c r="D574" s="17">
        <v>59.27</v>
      </c>
      <c r="E574" s="17">
        <v>59.360000999999997</v>
      </c>
      <c r="F574" s="17">
        <v>5631200</v>
      </c>
      <c r="G574" s="17">
        <v>54.545074</v>
      </c>
      <c r="H574" s="38">
        <f t="shared" si="26"/>
        <v>-6.2137928266664706E-3</v>
      </c>
      <c r="I574" s="30">
        <f t="shared" si="24"/>
        <v>-6.2137928266664706E-3</v>
      </c>
      <c r="S574" s="38">
        <v>1997.920044</v>
      </c>
      <c r="T574" s="30">
        <f t="shared" si="25"/>
        <v>4.7763540992150867E-3</v>
      </c>
      <c r="U574" s="38"/>
      <c r="V574" s="38"/>
      <c r="W574" s="38"/>
      <c r="X574" s="38"/>
    </row>
    <row r="575" spans="1:24">
      <c r="A575" s="18">
        <v>41715</v>
      </c>
      <c r="B575" s="17">
        <v>59.59</v>
      </c>
      <c r="C575" s="17">
        <v>59.959999000000003</v>
      </c>
      <c r="D575" s="17">
        <v>59.299999</v>
      </c>
      <c r="E575" s="17">
        <v>59.669998</v>
      </c>
      <c r="F575" s="17">
        <v>3424500</v>
      </c>
      <c r="G575" s="17">
        <v>54.829926</v>
      </c>
      <c r="H575" s="38">
        <f t="shared" si="26"/>
        <v>5.2087340621571627E-3</v>
      </c>
      <c r="I575" s="30">
        <f t="shared" si="24"/>
        <v>5.2087340621571627E-3</v>
      </c>
      <c r="S575" s="38">
        <v>1988.400024</v>
      </c>
      <c r="T575" s="30">
        <f t="shared" si="25"/>
        <v>-1.9945750682435126E-3</v>
      </c>
      <c r="U575" s="38"/>
      <c r="V575" s="38"/>
      <c r="W575" s="38"/>
      <c r="X575" s="38"/>
    </row>
    <row r="576" spans="1:24">
      <c r="A576" s="18">
        <v>41716</v>
      </c>
      <c r="B576" s="17">
        <v>59.799999</v>
      </c>
      <c r="C576" s="17">
        <v>59.939999</v>
      </c>
      <c r="D576" s="17">
        <v>59.560001</v>
      </c>
      <c r="E576" s="17">
        <v>59.720001000000003</v>
      </c>
      <c r="F576" s="17">
        <v>3129000</v>
      </c>
      <c r="G576" s="17">
        <v>54.875872999999999</v>
      </c>
      <c r="H576" s="38">
        <f t="shared" si="26"/>
        <v>8.3764036368814509E-4</v>
      </c>
      <c r="I576" s="30">
        <f t="shared" si="24"/>
        <v>8.3764036368814509E-4</v>
      </c>
      <c r="S576" s="38">
        <v>1992.369995</v>
      </c>
      <c r="T576" s="30">
        <f t="shared" si="25"/>
        <v>2.9455471034691241E-3</v>
      </c>
      <c r="U576" s="38"/>
      <c r="V576" s="38"/>
      <c r="W576" s="38"/>
      <c r="X576" s="38"/>
    </row>
    <row r="577" spans="1:24">
      <c r="A577" s="18">
        <v>41717</v>
      </c>
      <c r="B577" s="17">
        <v>59.759998000000003</v>
      </c>
      <c r="C577" s="17">
        <v>60.209999000000003</v>
      </c>
      <c r="D577" s="17">
        <v>59.060001</v>
      </c>
      <c r="E577" s="17">
        <v>59.48</v>
      </c>
      <c r="F577" s="17">
        <v>4280700</v>
      </c>
      <c r="G577" s="17">
        <v>54.655338999999998</v>
      </c>
      <c r="H577" s="38">
        <f t="shared" si="26"/>
        <v>-4.0268758828285673E-3</v>
      </c>
      <c r="I577" s="30">
        <f t="shared" si="24"/>
        <v>-4.0268758828285673E-3</v>
      </c>
      <c r="S577" s="38">
        <v>1986.51001</v>
      </c>
      <c r="T577" s="30">
        <f t="shared" si="25"/>
        <v>2.474748191573312E-3</v>
      </c>
      <c r="U577" s="38"/>
      <c r="V577" s="38"/>
      <c r="W577" s="38"/>
      <c r="X577" s="38"/>
    </row>
    <row r="578" spans="1:24">
      <c r="A578" s="18">
        <v>41718</v>
      </c>
      <c r="B578" s="17">
        <v>59.529998999999997</v>
      </c>
      <c r="C578" s="17">
        <v>59.900002000000001</v>
      </c>
      <c r="D578" s="17">
        <v>59.259998000000003</v>
      </c>
      <c r="E578" s="17">
        <v>59.700001</v>
      </c>
      <c r="F578" s="17">
        <v>3332100</v>
      </c>
      <c r="G578" s="17">
        <v>54.857495</v>
      </c>
      <c r="H578" s="38">
        <f t="shared" si="26"/>
        <v>3.6919185128546548E-3</v>
      </c>
      <c r="I578" s="30">
        <f t="shared" si="24"/>
        <v>3.6919185128546548E-3</v>
      </c>
      <c r="S578" s="38">
        <v>1981.599976</v>
      </c>
      <c r="T578" s="30">
        <f t="shared" si="25"/>
        <v>4.9881905070184923E-3</v>
      </c>
      <c r="U578" s="38"/>
      <c r="V578" s="38"/>
      <c r="W578" s="38"/>
      <c r="X578" s="38"/>
    </row>
    <row r="579" spans="1:24">
      <c r="A579" s="18">
        <v>41719</v>
      </c>
      <c r="B579" s="17">
        <v>60.119999</v>
      </c>
      <c r="C579" s="17">
        <v>60.18</v>
      </c>
      <c r="D579" s="17">
        <v>59.360000999999997</v>
      </c>
      <c r="E579" s="17">
        <v>59.450001</v>
      </c>
      <c r="F579" s="17">
        <v>5995400</v>
      </c>
      <c r="G579" s="17">
        <v>54.627774000000002</v>
      </c>
      <c r="H579" s="38">
        <f t="shared" si="26"/>
        <v>-4.1963880475865386E-3</v>
      </c>
      <c r="I579" s="30">
        <f t="shared" ref="I579:I642" si="27">H579</f>
        <v>-4.1963880475865386E-3</v>
      </c>
      <c r="S579" s="38">
        <v>1971.73999</v>
      </c>
      <c r="T579" s="30">
        <f t="shared" ref="T579:T642" si="28">LN(S579/S580)</f>
        <v>8.4954828929990414E-3</v>
      </c>
      <c r="U579" s="38"/>
      <c r="V579" s="38"/>
      <c r="W579" s="38"/>
      <c r="X579" s="38"/>
    </row>
    <row r="580" spans="1:24">
      <c r="A580" s="18">
        <v>41722</v>
      </c>
      <c r="B580" s="17">
        <v>59.880001</v>
      </c>
      <c r="C580" s="17">
        <v>60.040000999999997</v>
      </c>
      <c r="D580" s="17">
        <v>59.16</v>
      </c>
      <c r="E580" s="17">
        <v>59.459999000000003</v>
      </c>
      <c r="F580" s="17">
        <v>4543700</v>
      </c>
      <c r="G580" s="17">
        <v>54.636960999999999</v>
      </c>
      <c r="H580" s="38">
        <f t="shared" ref="H580:H643" si="29">LN(G580/G579)</f>
        <v>1.6816038626992221E-4</v>
      </c>
      <c r="I580" s="30">
        <f t="shared" si="27"/>
        <v>1.6816038626992221E-4</v>
      </c>
      <c r="S580" s="38">
        <v>1955.0600589999999</v>
      </c>
      <c r="T580" s="30">
        <f t="shared" si="28"/>
        <v>-6.1374747621649646E-5</v>
      </c>
      <c r="U580" s="38"/>
      <c r="V580" s="38"/>
      <c r="W580" s="38"/>
      <c r="X580" s="38"/>
    </row>
    <row r="581" spans="1:24">
      <c r="A581" s="18">
        <v>41723</v>
      </c>
      <c r="B581" s="17">
        <v>59.59</v>
      </c>
      <c r="C581" s="17">
        <v>59.599997999999999</v>
      </c>
      <c r="D581" s="17">
        <v>58.599997999999999</v>
      </c>
      <c r="E581" s="17">
        <v>59.060001</v>
      </c>
      <c r="F581" s="17">
        <v>5216800</v>
      </c>
      <c r="G581" s="17">
        <v>54.269409000000003</v>
      </c>
      <c r="H581" s="38">
        <f t="shared" si="29"/>
        <v>-6.7498970997819712E-3</v>
      </c>
      <c r="I581" s="30">
        <f t="shared" si="27"/>
        <v>-6.7498970997819712E-3</v>
      </c>
      <c r="S581" s="38">
        <v>1955.1800539999999</v>
      </c>
      <c r="T581" s="30">
        <f t="shared" si="28"/>
        <v>4.3363982690421158E-3</v>
      </c>
      <c r="U581" s="38"/>
      <c r="V581" s="38"/>
      <c r="W581" s="38"/>
      <c r="X581" s="38"/>
    </row>
    <row r="582" spans="1:24">
      <c r="A582" s="18">
        <v>41724</v>
      </c>
      <c r="B582" s="17">
        <v>59.220001000000003</v>
      </c>
      <c r="C582" s="17">
        <v>59.990001999999997</v>
      </c>
      <c r="D582" s="17">
        <v>59.060001</v>
      </c>
      <c r="E582" s="17">
        <v>59.200001</v>
      </c>
      <c r="F582" s="17">
        <v>4438900</v>
      </c>
      <c r="G582" s="17">
        <v>54.398052</v>
      </c>
      <c r="H582" s="38">
        <f t="shared" si="29"/>
        <v>2.3676463756713796E-3</v>
      </c>
      <c r="I582" s="30">
        <f t="shared" si="27"/>
        <v>2.3676463756713796E-3</v>
      </c>
      <c r="S582" s="38">
        <v>1946.719971</v>
      </c>
      <c r="T582" s="30">
        <f t="shared" si="28"/>
        <v>6.6847672550107134E-3</v>
      </c>
      <c r="U582" s="38"/>
      <c r="V582" s="38"/>
      <c r="W582" s="38"/>
      <c r="X582" s="38"/>
    </row>
    <row r="583" spans="1:24">
      <c r="A583" s="18">
        <v>41725</v>
      </c>
      <c r="B583" s="17">
        <v>59.57</v>
      </c>
      <c r="C583" s="17">
        <v>60.139999000000003</v>
      </c>
      <c r="D583" s="17">
        <v>59.02</v>
      </c>
      <c r="E583" s="17">
        <v>59.740001999999997</v>
      </c>
      <c r="F583" s="17">
        <v>4416400</v>
      </c>
      <c r="G583" s="17">
        <v>54.894252000000002</v>
      </c>
      <c r="H583" s="38">
        <f t="shared" si="29"/>
        <v>9.0802991833464283E-3</v>
      </c>
      <c r="I583" s="30">
        <f t="shared" si="27"/>
        <v>9.0802991833464283E-3</v>
      </c>
      <c r="S583" s="38">
        <v>1933.75</v>
      </c>
      <c r="T583" s="30">
        <f t="shared" si="28"/>
        <v>-1.6379824023901584E-3</v>
      </c>
      <c r="U583" s="38"/>
      <c r="V583" s="38"/>
      <c r="W583" s="38"/>
      <c r="X583" s="38"/>
    </row>
    <row r="584" spans="1:24">
      <c r="A584" s="18">
        <v>41726</v>
      </c>
      <c r="B584" s="17">
        <v>59.740001999999997</v>
      </c>
      <c r="C584" s="17">
        <v>60.119999</v>
      </c>
      <c r="D584" s="17">
        <v>59.700001</v>
      </c>
      <c r="E584" s="17">
        <v>59.98</v>
      </c>
      <c r="F584" s="17">
        <v>3063900</v>
      </c>
      <c r="G584" s="17">
        <v>55.114781999999998</v>
      </c>
      <c r="H584" s="38">
        <f t="shared" si="29"/>
        <v>4.0093124608407285E-3</v>
      </c>
      <c r="I584" s="30">
        <f t="shared" si="27"/>
        <v>4.0093124608407285E-3</v>
      </c>
      <c r="S584" s="38">
        <v>1936.920044</v>
      </c>
      <c r="T584" s="30">
        <f t="shared" si="28"/>
        <v>2.7556249610503833E-3</v>
      </c>
      <c r="U584" s="38"/>
      <c r="V584" s="38"/>
      <c r="W584" s="38"/>
      <c r="X584" s="38"/>
    </row>
    <row r="585" spans="1:24">
      <c r="A585" s="18">
        <v>41729</v>
      </c>
      <c r="B585" s="17">
        <v>60.240001999999997</v>
      </c>
      <c r="C585" s="17">
        <v>60.779998999999997</v>
      </c>
      <c r="D585" s="17">
        <v>59.950001</v>
      </c>
      <c r="E585" s="17">
        <v>60.509998000000003</v>
      </c>
      <c r="F585" s="17">
        <v>4255900</v>
      </c>
      <c r="G585" s="17">
        <v>55.601790999999999</v>
      </c>
      <c r="H585" s="38">
        <f t="shared" si="29"/>
        <v>8.7974569265463747E-3</v>
      </c>
      <c r="I585" s="30">
        <f t="shared" si="27"/>
        <v>8.7974569265463747E-3</v>
      </c>
      <c r="S585" s="38">
        <v>1931.589966</v>
      </c>
      <c r="T585" s="30">
        <f t="shared" si="28"/>
        <v>1.146542280237354E-2</v>
      </c>
      <c r="U585" s="38"/>
      <c r="V585" s="38"/>
      <c r="W585" s="38"/>
      <c r="X585" s="38"/>
    </row>
    <row r="586" spans="1:24">
      <c r="A586" s="18">
        <v>41730</v>
      </c>
      <c r="B586" s="17">
        <v>60.740001999999997</v>
      </c>
      <c r="C586" s="17">
        <v>60.810001</v>
      </c>
      <c r="D586" s="17">
        <v>60.299999</v>
      </c>
      <c r="E586" s="17">
        <v>60.57</v>
      </c>
      <c r="F586" s="17">
        <v>4246000</v>
      </c>
      <c r="G586" s="17">
        <v>55.656925000000001</v>
      </c>
      <c r="H586" s="38">
        <f t="shared" si="29"/>
        <v>9.9109546640892754E-4</v>
      </c>
      <c r="I586" s="30">
        <f t="shared" si="27"/>
        <v>9.9109546640892754E-4</v>
      </c>
      <c r="S586" s="38">
        <v>1909.5699460000001</v>
      </c>
      <c r="T586" s="30">
        <f t="shared" si="28"/>
        <v>-5.5721154760536261E-3</v>
      </c>
      <c r="U586" s="38"/>
      <c r="V586" s="38"/>
      <c r="W586" s="38"/>
      <c r="X586" s="38"/>
    </row>
    <row r="587" spans="1:24">
      <c r="A587" s="18">
        <v>41731</v>
      </c>
      <c r="B587" s="17">
        <v>60.5</v>
      </c>
      <c r="C587" s="17">
        <v>61.139999000000003</v>
      </c>
      <c r="D587" s="17">
        <v>60.450001</v>
      </c>
      <c r="E587" s="17">
        <v>60.889999000000003</v>
      </c>
      <c r="F587" s="17">
        <v>3970400</v>
      </c>
      <c r="G587" s="17">
        <v>55.950968000000003</v>
      </c>
      <c r="H587" s="38">
        <f t="shared" si="29"/>
        <v>5.2692273356636727E-3</v>
      </c>
      <c r="I587" s="30">
        <f t="shared" si="27"/>
        <v>5.2692273356636727E-3</v>
      </c>
      <c r="S587" s="38">
        <v>1920.23999</v>
      </c>
      <c r="T587" s="30">
        <f t="shared" si="28"/>
        <v>1.5638271756657665E-5</v>
      </c>
      <c r="U587" s="38"/>
      <c r="V587" s="38"/>
      <c r="W587" s="38"/>
      <c r="X587" s="38"/>
    </row>
    <row r="588" spans="1:24">
      <c r="A588" s="18">
        <v>41732</v>
      </c>
      <c r="B588" s="17">
        <v>61.299999</v>
      </c>
      <c r="C588" s="17">
        <v>61.880001</v>
      </c>
      <c r="D588" s="17">
        <v>60.68</v>
      </c>
      <c r="E588" s="17">
        <v>61.720001000000003</v>
      </c>
      <c r="F588" s="17">
        <v>4565300</v>
      </c>
      <c r="G588" s="17">
        <v>56.713645</v>
      </c>
      <c r="H588" s="38">
        <f t="shared" si="29"/>
        <v>1.3539098568821252E-2</v>
      </c>
      <c r="I588" s="30">
        <f t="shared" si="27"/>
        <v>1.3539098568821252E-2</v>
      </c>
      <c r="S588" s="38">
        <v>1920.209961</v>
      </c>
      <c r="T588" s="30">
        <f t="shared" si="28"/>
        <v>-9.7326790439134364E-3</v>
      </c>
      <c r="U588" s="38"/>
      <c r="V588" s="38"/>
      <c r="W588" s="38"/>
      <c r="X588" s="38"/>
    </row>
    <row r="589" spans="1:24">
      <c r="A589" s="18">
        <v>41733</v>
      </c>
      <c r="B589" s="17">
        <v>61.93</v>
      </c>
      <c r="C589" s="17">
        <v>62.259998000000003</v>
      </c>
      <c r="D589" s="17">
        <v>61.099997999999999</v>
      </c>
      <c r="E589" s="17">
        <v>61.139999000000003</v>
      </c>
      <c r="F589" s="17">
        <v>3823500</v>
      </c>
      <c r="G589" s="17">
        <v>56.180689999999998</v>
      </c>
      <c r="H589" s="38">
        <f t="shared" si="29"/>
        <v>-9.441730787296522E-3</v>
      </c>
      <c r="I589" s="30">
        <f t="shared" si="27"/>
        <v>-9.441730787296522E-3</v>
      </c>
      <c r="S589" s="38">
        <v>1938.98999</v>
      </c>
      <c r="T589" s="30">
        <f t="shared" si="28"/>
        <v>7.1633145438523508E-3</v>
      </c>
      <c r="U589" s="38"/>
      <c r="V589" s="38"/>
      <c r="W589" s="38"/>
      <c r="X589" s="38"/>
    </row>
    <row r="590" spans="1:24">
      <c r="A590" s="18">
        <v>41736</v>
      </c>
      <c r="B590" s="17">
        <v>61.060001</v>
      </c>
      <c r="C590" s="17">
        <v>61.060001</v>
      </c>
      <c r="D590" s="17">
        <v>60.5</v>
      </c>
      <c r="E590" s="17">
        <v>60.5</v>
      </c>
      <c r="F590" s="17">
        <v>4199100</v>
      </c>
      <c r="G590" s="17">
        <v>55.592602999999997</v>
      </c>
      <c r="H590" s="38">
        <f t="shared" si="29"/>
        <v>-1.0522950713904298E-2</v>
      </c>
      <c r="I590" s="30">
        <f t="shared" si="27"/>
        <v>-1.0522950713904298E-2</v>
      </c>
      <c r="S590" s="38">
        <v>1925.150024</v>
      </c>
      <c r="T590" s="30">
        <f t="shared" si="28"/>
        <v>-2.8632164747045552E-3</v>
      </c>
      <c r="U590" s="38"/>
      <c r="V590" s="38"/>
      <c r="W590" s="38"/>
      <c r="X590" s="38"/>
    </row>
    <row r="591" spans="1:24">
      <c r="A591" s="18">
        <v>41737</v>
      </c>
      <c r="B591" s="17">
        <v>60.330002</v>
      </c>
      <c r="C591" s="17">
        <v>61.599997999999999</v>
      </c>
      <c r="D591" s="17">
        <v>60.099997999999999</v>
      </c>
      <c r="E591" s="17">
        <v>61.5</v>
      </c>
      <c r="F591" s="17">
        <v>4527800</v>
      </c>
      <c r="G591" s="17">
        <v>56.511488999999997</v>
      </c>
      <c r="H591" s="38">
        <f t="shared" si="29"/>
        <v>1.6393809775676352E-2</v>
      </c>
      <c r="I591" s="30">
        <f t="shared" si="27"/>
        <v>1.6393809775676352E-2</v>
      </c>
      <c r="S591" s="38">
        <v>1930.670044</v>
      </c>
      <c r="T591" s="30">
        <f t="shared" si="28"/>
        <v>-2.0201931980177425E-2</v>
      </c>
      <c r="U591" s="38"/>
      <c r="V591" s="38"/>
      <c r="W591" s="38"/>
      <c r="X591" s="38"/>
    </row>
    <row r="592" spans="1:24">
      <c r="A592" s="18">
        <v>41738</v>
      </c>
      <c r="B592" s="17">
        <v>61.77</v>
      </c>
      <c r="C592" s="17">
        <v>61.77</v>
      </c>
      <c r="D592" s="17">
        <v>61</v>
      </c>
      <c r="E592" s="17">
        <v>61.209999000000003</v>
      </c>
      <c r="F592" s="17">
        <v>4689100</v>
      </c>
      <c r="G592" s="17">
        <v>56.245012000000003</v>
      </c>
      <c r="H592" s="38">
        <f t="shared" si="29"/>
        <v>-4.726601016254937E-3</v>
      </c>
      <c r="I592" s="30">
        <f t="shared" si="27"/>
        <v>-4.726601016254937E-3</v>
      </c>
      <c r="S592" s="38">
        <v>1970.0699460000001</v>
      </c>
      <c r="T592" s="30">
        <f t="shared" si="28"/>
        <v>6.0910859931627437E-5</v>
      </c>
      <c r="U592" s="38"/>
      <c r="V592" s="38"/>
      <c r="W592" s="38"/>
      <c r="X592" s="38"/>
    </row>
    <row r="593" spans="1:24">
      <c r="A593" s="18">
        <v>41739</v>
      </c>
      <c r="B593" s="17">
        <v>61.830002</v>
      </c>
      <c r="C593" s="17">
        <v>61.830002</v>
      </c>
      <c r="D593" s="17">
        <v>59.669998</v>
      </c>
      <c r="E593" s="17">
        <v>59.669998</v>
      </c>
      <c r="F593" s="17">
        <v>5904100</v>
      </c>
      <c r="G593" s="17">
        <v>54.829926</v>
      </c>
      <c r="H593" s="38">
        <f t="shared" si="29"/>
        <v>-2.5481221808135224E-2</v>
      </c>
      <c r="I593" s="30">
        <f t="shared" si="27"/>
        <v>-2.5481221808135224E-2</v>
      </c>
      <c r="S593" s="38">
        <v>1969.9499510000001</v>
      </c>
      <c r="T593" s="30">
        <f t="shared" si="28"/>
        <v>-4.5380684101610867E-3</v>
      </c>
      <c r="U593" s="38"/>
      <c r="V593" s="38"/>
      <c r="W593" s="38"/>
      <c r="X593" s="38"/>
    </row>
    <row r="594" spans="1:24">
      <c r="A594" s="18">
        <v>41740</v>
      </c>
      <c r="B594" s="17">
        <v>59.599997999999999</v>
      </c>
      <c r="C594" s="17">
        <v>59.709999000000003</v>
      </c>
      <c r="D594" s="17">
        <v>58.580002</v>
      </c>
      <c r="E594" s="17">
        <v>58.900002000000001</v>
      </c>
      <c r="F594" s="17">
        <v>5330700</v>
      </c>
      <c r="G594" s="17">
        <v>54.122387000000003</v>
      </c>
      <c r="H594" s="38">
        <f t="shared" si="29"/>
        <v>-1.298823176791245E-2</v>
      </c>
      <c r="I594" s="30">
        <f t="shared" si="27"/>
        <v>-1.298823176791245E-2</v>
      </c>
      <c r="S594" s="38">
        <v>1978.910034</v>
      </c>
      <c r="T594" s="30">
        <f t="shared" si="28"/>
        <v>2.8811321192405513E-4</v>
      </c>
      <c r="U594" s="38"/>
      <c r="V594" s="38"/>
      <c r="W594" s="38"/>
      <c r="X594" s="38"/>
    </row>
    <row r="595" spans="1:24">
      <c r="A595" s="18">
        <v>41743</v>
      </c>
      <c r="B595" s="17">
        <v>59.25</v>
      </c>
      <c r="C595" s="17">
        <v>59.490001999999997</v>
      </c>
      <c r="D595" s="17">
        <v>58.939999</v>
      </c>
      <c r="E595" s="17">
        <v>59.419998</v>
      </c>
      <c r="F595" s="17">
        <v>4065900</v>
      </c>
      <c r="G595" s="17">
        <v>54.600205000000003</v>
      </c>
      <c r="H595" s="38">
        <f t="shared" si="29"/>
        <v>8.7897293015487786E-3</v>
      </c>
      <c r="I595" s="30">
        <f t="shared" si="27"/>
        <v>8.7897293015487786E-3</v>
      </c>
      <c r="S595" s="38">
        <v>1978.339966</v>
      </c>
      <c r="T595" s="30">
        <f t="shared" si="28"/>
        <v>-4.8609457194895948E-3</v>
      </c>
      <c r="U595" s="38"/>
      <c r="V595" s="38"/>
      <c r="W595" s="38"/>
      <c r="X595" s="38"/>
    </row>
    <row r="596" spans="1:24">
      <c r="A596" s="18">
        <v>41744</v>
      </c>
      <c r="B596" s="17">
        <v>59.650002000000001</v>
      </c>
      <c r="C596" s="17">
        <v>59.779998999999997</v>
      </c>
      <c r="D596" s="17">
        <v>59.139999000000003</v>
      </c>
      <c r="E596" s="17">
        <v>59.48</v>
      </c>
      <c r="F596" s="17">
        <v>3717000</v>
      </c>
      <c r="G596" s="17">
        <v>54.655338999999998</v>
      </c>
      <c r="H596" s="38">
        <f t="shared" si="29"/>
        <v>1.0092669472232592E-3</v>
      </c>
      <c r="I596" s="30">
        <f t="shared" si="27"/>
        <v>1.0092669472232592E-3</v>
      </c>
      <c r="S596" s="38">
        <v>1987.9799800000001</v>
      </c>
      <c r="T596" s="30">
        <f t="shared" si="28"/>
        <v>4.8803645880490185E-4</v>
      </c>
      <c r="U596" s="38"/>
      <c r="V596" s="38"/>
      <c r="W596" s="38"/>
      <c r="X596" s="38"/>
    </row>
    <row r="597" spans="1:24">
      <c r="A597" s="18">
        <v>41745</v>
      </c>
      <c r="B597" s="17">
        <v>59.869999</v>
      </c>
      <c r="C597" s="17">
        <v>60</v>
      </c>
      <c r="D597" s="17">
        <v>59.52</v>
      </c>
      <c r="E597" s="17">
        <v>59.91</v>
      </c>
      <c r="F597" s="17">
        <v>3539600</v>
      </c>
      <c r="G597" s="17">
        <v>55.050460000000001</v>
      </c>
      <c r="H597" s="38">
        <f t="shared" si="29"/>
        <v>7.2033149039524421E-3</v>
      </c>
      <c r="I597" s="30">
        <f t="shared" si="27"/>
        <v>7.2033149039524421E-3</v>
      </c>
      <c r="S597" s="38">
        <v>1987.01001</v>
      </c>
      <c r="T597" s="30">
        <f t="shared" si="28"/>
        <v>1.7529010446364582E-3</v>
      </c>
      <c r="U597" s="38"/>
      <c r="V597" s="38"/>
      <c r="W597" s="38"/>
      <c r="X597" s="38"/>
    </row>
    <row r="598" spans="1:24">
      <c r="A598" s="18">
        <v>41746</v>
      </c>
      <c r="B598" s="17">
        <v>59.709999000000003</v>
      </c>
      <c r="C598" s="17">
        <v>60.040000999999997</v>
      </c>
      <c r="D598" s="17">
        <v>59.650002000000001</v>
      </c>
      <c r="E598" s="17">
        <v>60</v>
      </c>
      <c r="F598" s="17">
        <v>3634700</v>
      </c>
      <c r="G598" s="17">
        <v>55.133159999999997</v>
      </c>
      <c r="H598" s="38">
        <f t="shared" si="29"/>
        <v>1.5011308492067145E-3</v>
      </c>
      <c r="I598" s="30">
        <f t="shared" si="27"/>
        <v>1.5011308492067145E-3</v>
      </c>
      <c r="S598" s="38">
        <v>1983.530029</v>
      </c>
      <c r="T598" s="30">
        <f t="shared" si="28"/>
        <v>5.0036109582534613E-3</v>
      </c>
      <c r="U598" s="38"/>
      <c r="V598" s="38"/>
      <c r="W598" s="38"/>
      <c r="X598" s="38"/>
    </row>
    <row r="599" spans="1:24">
      <c r="A599" s="18">
        <v>41750</v>
      </c>
      <c r="B599" s="17">
        <v>59.869999</v>
      </c>
      <c r="C599" s="17">
        <v>59.950001</v>
      </c>
      <c r="D599" s="17">
        <v>59.52</v>
      </c>
      <c r="E599" s="17">
        <v>59.759998000000003</v>
      </c>
      <c r="F599" s="17">
        <v>3704100</v>
      </c>
      <c r="G599" s="17">
        <v>54.912626000000003</v>
      </c>
      <c r="H599" s="38">
        <f t="shared" si="29"/>
        <v>-4.0080461641558204E-3</v>
      </c>
      <c r="I599" s="30">
        <f t="shared" si="27"/>
        <v>-4.0080461641558204E-3</v>
      </c>
      <c r="S599" s="38">
        <v>1973.630005</v>
      </c>
      <c r="T599" s="30">
        <f t="shared" si="28"/>
        <v>-2.3229465145998183E-3</v>
      </c>
      <c r="U599" s="38"/>
      <c r="V599" s="38"/>
      <c r="W599" s="38"/>
      <c r="X599" s="38"/>
    </row>
    <row r="600" spans="1:24">
      <c r="A600" s="18">
        <v>41751</v>
      </c>
      <c r="B600" s="17">
        <v>59.82</v>
      </c>
      <c r="C600" s="17">
        <v>60.669998</v>
      </c>
      <c r="D600" s="17">
        <v>59.77</v>
      </c>
      <c r="E600" s="17">
        <v>60.32</v>
      </c>
      <c r="F600" s="17">
        <v>4834600</v>
      </c>
      <c r="G600" s="17">
        <v>55.427204000000003</v>
      </c>
      <c r="H600" s="38">
        <f t="shared" si="29"/>
        <v>9.3272163017633462E-3</v>
      </c>
      <c r="I600" s="30">
        <f t="shared" si="27"/>
        <v>9.3272163017633462E-3</v>
      </c>
      <c r="S600" s="38">
        <v>1978.219971</v>
      </c>
      <c r="T600" s="30">
        <f t="shared" si="28"/>
        <v>1.0212609109589852E-2</v>
      </c>
      <c r="U600" s="38"/>
      <c r="V600" s="38"/>
      <c r="W600" s="38"/>
      <c r="X600" s="38"/>
    </row>
    <row r="601" spans="1:24">
      <c r="A601" s="18">
        <v>41752</v>
      </c>
      <c r="B601" s="17">
        <v>60.32</v>
      </c>
      <c r="C601" s="17">
        <v>60.82</v>
      </c>
      <c r="D601" s="17">
        <v>60.32</v>
      </c>
      <c r="E601" s="17">
        <v>60.740001999999997</v>
      </c>
      <c r="F601" s="17">
        <v>2969900</v>
      </c>
      <c r="G601" s="17">
        <v>55.813138000000002</v>
      </c>
      <c r="H601" s="38">
        <f t="shared" si="29"/>
        <v>6.9387695418466882E-3</v>
      </c>
      <c r="I601" s="30">
        <f t="shared" si="27"/>
        <v>6.9387695418466882E-3</v>
      </c>
      <c r="S601" s="38">
        <v>1958.119995</v>
      </c>
      <c r="T601" s="30">
        <f t="shared" si="28"/>
        <v>-1.1904605841449497E-2</v>
      </c>
      <c r="U601" s="38"/>
      <c r="V601" s="38"/>
      <c r="W601" s="38"/>
      <c r="X601" s="38"/>
    </row>
    <row r="602" spans="1:24">
      <c r="A602" s="18">
        <v>41753</v>
      </c>
      <c r="B602" s="17">
        <v>60.849997999999999</v>
      </c>
      <c r="C602" s="17">
        <v>61.459999000000003</v>
      </c>
      <c r="D602" s="17">
        <v>60.75</v>
      </c>
      <c r="E602" s="17">
        <v>61.450001</v>
      </c>
      <c r="F602" s="17">
        <v>3671000</v>
      </c>
      <c r="G602" s="17">
        <v>56.465546000000003</v>
      </c>
      <c r="H602" s="38">
        <f t="shared" si="29"/>
        <v>1.1621357133378397E-2</v>
      </c>
      <c r="I602" s="30">
        <f t="shared" si="27"/>
        <v>1.1621357133378397E-2</v>
      </c>
      <c r="S602" s="38">
        <v>1981.5699460000001</v>
      </c>
      <c r="T602" s="30">
        <f t="shared" si="28"/>
        <v>4.1922850140205638E-3</v>
      </c>
      <c r="U602" s="38"/>
      <c r="V602" s="38"/>
      <c r="W602" s="38"/>
      <c r="X602" s="38"/>
    </row>
    <row r="603" spans="1:24">
      <c r="A603" s="18">
        <v>41754</v>
      </c>
      <c r="B603" s="17">
        <v>60.990001999999997</v>
      </c>
      <c r="C603" s="17">
        <v>61.310001</v>
      </c>
      <c r="D603" s="17">
        <v>60.450001</v>
      </c>
      <c r="E603" s="17">
        <v>61.259998000000003</v>
      </c>
      <c r="F603" s="17">
        <v>5164600</v>
      </c>
      <c r="G603" s="17">
        <v>56.290954999999997</v>
      </c>
      <c r="H603" s="38">
        <f t="shared" si="29"/>
        <v>-3.0967817904908163E-3</v>
      </c>
      <c r="I603" s="30">
        <f t="shared" si="27"/>
        <v>-3.0967817904908163E-3</v>
      </c>
      <c r="S603" s="38">
        <v>1973.280029</v>
      </c>
      <c r="T603" s="30">
        <f t="shared" si="28"/>
        <v>-1.9339649278222921E-3</v>
      </c>
      <c r="U603" s="38"/>
      <c r="V603" s="38"/>
      <c r="W603" s="38"/>
      <c r="X603" s="38"/>
    </row>
    <row r="604" spans="1:24">
      <c r="A604" s="18">
        <v>41757</v>
      </c>
      <c r="B604" s="17">
        <v>60.98</v>
      </c>
      <c r="C604" s="17">
        <v>62.48</v>
      </c>
      <c r="D604" s="17">
        <v>60.98</v>
      </c>
      <c r="E604" s="17">
        <v>62.18</v>
      </c>
      <c r="F604" s="17">
        <v>4895200</v>
      </c>
      <c r="G604" s="17">
        <v>57.136332000000003</v>
      </c>
      <c r="H604" s="38">
        <f t="shared" si="29"/>
        <v>1.4906336487204583E-2</v>
      </c>
      <c r="I604" s="30">
        <f t="shared" si="27"/>
        <v>1.4906336487204583E-2</v>
      </c>
      <c r="S604" s="38">
        <v>1977.099976</v>
      </c>
      <c r="T604" s="30">
        <f t="shared" si="28"/>
        <v>4.8318610833396466E-3</v>
      </c>
      <c r="U604" s="38"/>
      <c r="V604" s="38"/>
      <c r="W604" s="38"/>
      <c r="X604" s="38"/>
    </row>
    <row r="605" spans="1:24">
      <c r="A605" s="18">
        <v>41758</v>
      </c>
      <c r="B605" s="17">
        <v>62.299999</v>
      </c>
      <c r="C605" s="17">
        <v>62.34</v>
      </c>
      <c r="D605" s="17">
        <v>61.82</v>
      </c>
      <c r="E605" s="17">
        <v>61.970001000000003</v>
      </c>
      <c r="F605" s="17">
        <v>4176400</v>
      </c>
      <c r="G605" s="17">
        <v>56.943367000000002</v>
      </c>
      <c r="H605" s="38">
        <f t="shared" si="29"/>
        <v>-3.3829890107641356E-3</v>
      </c>
      <c r="I605" s="30">
        <f t="shared" si="27"/>
        <v>-3.3829890107641356E-3</v>
      </c>
      <c r="S605" s="38">
        <v>1967.5699460000001</v>
      </c>
      <c r="T605" s="30">
        <f t="shared" si="28"/>
        <v>1.4698417040041947E-3</v>
      </c>
      <c r="U605" s="38"/>
      <c r="V605" s="38"/>
      <c r="W605" s="38"/>
      <c r="X605" s="38"/>
    </row>
    <row r="606" spans="1:24">
      <c r="A606" s="18">
        <v>41759</v>
      </c>
      <c r="B606" s="17">
        <v>61.830002</v>
      </c>
      <c r="C606" s="17">
        <v>61.91</v>
      </c>
      <c r="D606" s="17">
        <v>61.400002000000001</v>
      </c>
      <c r="E606" s="17">
        <v>61.75</v>
      </c>
      <c r="F606" s="17">
        <v>4526900</v>
      </c>
      <c r="G606" s="17">
        <v>56.741211</v>
      </c>
      <c r="H606" s="38">
        <f t="shared" si="29"/>
        <v>-3.5564404008589568E-3</v>
      </c>
      <c r="I606" s="30">
        <f t="shared" si="27"/>
        <v>-3.5564404008589568E-3</v>
      </c>
      <c r="S606" s="38">
        <v>1964.6800539999999</v>
      </c>
      <c r="T606" s="30">
        <f t="shared" si="28"/>
        <v>-4.1396281496238032E-3</v>
      </c>
      <c r="U606" s="38"/>
      <c r="V606" s="38"/>
      <c r="W606" s="38"/>
      <c r="X606" s="38"/>
    </row>
    <row r="607" spans="1:24">
      <c r="A607" s="18">
        <v>41760</v>
      </c>
      <c r="B607" s="17">
        <v>61.849997999999999</v>
      </c>
      <c r="C607" s="17">
        <v>61.869999</v>
      </c>
      <c r="D607" s="17">
        <v>61.330002</v>
      </c>
      <c r="E607" s="17">
        <v>61.740001999999997</v>
      </c>
      <c r="F607" s="17">
        <v>3611600</v>
      </c>
      <c r="G607" s="17">
        <v>56.732024000000003</v>
      </c>
      <c r="H607" s="38">
        <f t="shared" si="29"/>
        <v>-1.6192364693001066E-4</v>
      </c>
      <c r="I607" s="30">
        <f t="shared" si="27"/>
        <v>-1.6192364693001066E-4</v>
      </c>
      <c r="S607" s="38">
        <v>1972.829956</v>
      </c>
      <c r="T607" s="30">
        <f t="shared" si="28"/>
        <v>4.6335164937113963E-3</v>
      </c>
      <c r="U607" s="38"/>
      <c r="V607" s="38"/>
      <c r="W607" s="38"/>
      <c r="X607" s="38"/>
    </row>
    <row r="608" spans="1:24">
      <c r="A608" s="18">
        <v>41761</v>
      </c>
      <c r="B608" s="17">
        <v>61.860000999999997</v>
      </c>
      <c r="C608" s="17">
        <v>62.639999000000003</v>
      </c>
      <c r="D608" s="17">
        <v>61.73</v>
      </c>
      <c r="E608" s="17">
        <v>62.009998000000003</v>
      </c>
      <c r="F608" s="17">
        <v>3423800</v>
      </c>
      <c r="G608" s="17">
        <v>56.980119999999999</v>
      </c>
      <c r="H608" s="38">
        <f t="shared" si="29"/>
        <v>4.3635865957094089E-3</v>
      </c>
      <c r="I608" s="30">
        <f t="shared" si="27"/>
        <v>4.3635865957094089E-3</v>
      </c>
      <c r="S608" s="38">
        <v>1963.709961</v>
      </c>
      <c r="T608" s="30">
        <f t="shared" si="28"/>
        <v>-7.0737619404822169E-3</v>
      </c>
      <c r="U608" s="38"/>
      <c r="V608" s="38"/>
      <c r="W608" s="38"/>
      <c r="X608" s="38"/>
    </row>
    <row r="609" spans="1:24">
      <c r="A609" s="18">
        <v>41764</v>
      </c>
      <c r="B609" s="17">
        <v>61.02</v>
      </c>
      <c r="C609" s="17">
        <v>61.599997999999999</v>
      </c>
      <c r="D609" s="17">
        <v>59.619999</v>
      </c>
      <c r="E609" s="17">
        <v>59.869999</v>
      </c>
      <c r="F609" s="17">
        <v>16189500</v>
      </c>
      <c r="G609" s="17">
        <v>55.013703999999997</v>
      </c>
      <c r="H609" s="38">
        <f t="shared" si="29"/>
        <v>-3.5120117236919705E-2</v>
      </c>
      <c r="I609" s="30">
        <f t="shared" si="27"/>
        <v>-3.5120117236919705E-2</v>
      </c>
      <c r="S609" s="38">
        <v>1977.650024</v>
      </c>
      <c r="T609" s="30">
        <f t="shared" si="28"/>
        <v>-3.9312390590800573E-3</v>
      </c>
      <c r="U609" s="38"/>
      <c r="V609" s="38"/>
      <c r="W609" s="38"/>
      <c r="X609" s="38"/>
    </row>
    <row r="610" spans="1:24">
      <c r="A610" s="18">
        <v>41765</v>
      </c>
      <c r="B610" s="17">
        <v>59.23</v>
      </c>
      <c r="C610" s="17">
        <v>59.290000999999997</v>
      </c>
      <c r="D610" s="17">
        <v>57.599997999999999</v>
      </c>
      <c r="E610" s="17">
        <v>57.639999000000003</v>
      </c>
      <c r="F610" s="17">
        <v>13323400</v>
      </c>
      <c r="G610" s="17">
        <v>52.964588999999997</v>
      </c>
      <c r="H610" s="38">
        <f t="shared" si="29"/>
        <v>-3.7958759655783998E-2</v>
      </c>
      <c r="I610" s="30">
        <f t="shared" si="27"/>
        <v>-3.7958759655783998E-2</v>
      </c>
      <c r="S610" s="38">
        <v>1985.4399410000001</v>
      </c>
      <c r="T610" s="30">
        <f t="shared" si="28"/>
        <v>5.4645500824045627E-3</v>
      </c>
      <c r="U610" s="38"/>
      <c r="V610" s="38"/>
      <c r="W610" s="38"/>
      <c r="X610" s="38"/>
    </row>
    <row r="611" spans="1:24">
      <c r="A611" s="18">
        <v>41766</v>
      </c>
      <c r="B611" s="17">
        <v>57.860000999999997</v>
      </c>
      <c r="C611" s="17">
        <v>58.25</v>
      </c>
      <c r="D611" s="17">
        <v>57.66</v>
      </c>
      <c r="E611" s="17">
        <v>58.130001</v>
      </c>
      <c r="F611" s="17">
        <v>6424400</v>
      </c>
      <c r="G611" s="17">
        <v>53.414845</v>
      </c>
      <c r="H611" s="38">
        <f t="shared" si="29"/>
        <v>8.4651454100849108E-3</v>
      </c>
      <c r="I611" s="30">
        <f t="shared" si="27"/>
        <v>8.4651454100849108E-3</v>
      </c>
      <c r="S611" s="38">
        <v>1974.619995</v>
      </c>
      <c r="T611" s="30">
        <f t="shared" si="28"/>
        <v>6.5859616226181369E-4</v>
      </c>
      <c r="U611" s="38"/>
      <c r="V611" s="38"/>
      <c r="W611" s="38"/>
      <c r="X611" s="38"/>
    </row>
    <row r="612" spans="1:24">
      <c r="A612" s="18">
        <v>41767</v>
      </c>
      <c r="B612" s="17">
        <v>58.290000999999997</v>
      </c>
      <c r="C612" s="17">
        <v>58.759998000000003</v>
      </c>
      <c r="D612" s="17">
        <v>57.98</v>
      </c>
      <c r="E612" s="17">
        <v>58.32</v>
      </c>
      <c r="F612" s="17">
        <v>6808800</v>
      </c>
      <c r="G612" s="17">
        <v>53.589432000000002</v>
      </c>
      <c r="H612" s="38">
        <f t="shared" si="29"/>
        <v>3.2631808712080541E-3</v>
      </c>
      <c r="I612" s="30">
        <f t="shared" si="27"/>
        <v>3.2631808712080541E-3</v>
      </c>
      <c r="S612" s="38">
        <v>1973.3199460000001</v>
      </c>
      <c r="T612" s="30">
        <f t="shared" si="28"/>
        <v>6.6555729894672549E-3</v>
      </c>
      <c r="U612" s="38"/>
      <c r="V612" s="38"/>
      <c r="W612" s="38"/>
      <c r="X612" s="38"/>
    </row>
    <row r="613" spans="1:24">
      <c r="A613" s="18">
        <v>41768</v>
      </c>
      <c r="B613" s="17">
        <v>58.290000999999997</v>
      </c>
      <c r="C613" s="17">
        <v>59.25</v>
      </c>
      <c r="D613" s="17">
        <v>58.290000999999997</v>
      </c>
      <c r="E613" s="17">
        <v>59.130001</v>
      </c>
      <c r="F613" s="17">
        <v>6254800</v>
      </c>
      <c r="G613" s="17">
        <v>54.333731</v>
      </c>
      <c r="H613" s="38">
        <f t="shared" si="29"/>
        <v>1.3793346672033741E-2</v>
      </c>
      <c r="I613" s="30">
        <f t="shared" si="27"/>
        <v>1.3793346672033741E-2</v>
      </c>
      <c r="S613" s="38">
        <v>1960.2299800000001</v>
      </c>
      <c r="T613" s="30">
        <f t="shared" si="28"/>
        <v>-3.7232626800353795E-4</v>
      </c>
      <c r="U613" s="38"/>
      <c r="V613" s="38"/>
      <c r="W613" s="38"/>
      <c r="X613" s="38"/>
    </row>
    <row r="614" spans="1:24">
      <c r="A614" s="18">
        <v>41771</v>
      </c>
      <c r="B614" s="17">
        <v>59.290000999999997</v>
      </c>
      <c r="C614" s="17">
        <v>59.709999000000003</v>
      </c>
      <c r="D614" s="17">
        <v>59.27</v>
      </c>
      <c r="E614" s="17">
        <v>59.639999000000003</v>
      </c>
      <c r="F614" s="17">
        <v>3719600</v>
      </c>
      <c r="G614" s="17">
        <v>54.802360999999998</v>
      </c>
      <c r="H614" s="38">
        <f t="shared" si="29"/>
        <v>8.5880458372155234E-3</v>
      </c>
      <c r="I614" s="30">
        <f t="shared" si="27"/>
        <v>8.5880458372155234E-3</v>
      </c>
      <c r="S614" s="38">
        <v>1960.959961</v>
      </c>
      <c r="T614" s="30">
        <f t="shared" si="28"/>
        <v>1.9090451182738103E-3</v>
      </c>
      <c r="U614" s="38"/>
      <c r="V614" s="38"/>
      <c r="W614" s="38"/>
      <c r="X614" s="38"/>
    </row>
    <row r="615" spans="1:24">
      <c r="A615" s="18">
        <v>41772</v>
      </c>
      <c r="B615" s="17">
        <v>59.619999</v>
      </c>
      <c r="C615" s="17">
        <v>59.860000999999997</v>
      </c>
      <c r="D615" s="17">
        <v>59.16</v>
      </c>
      <c r="E615" s="17">
        <v>59.560001</v>
      </c>
      <c r="F615" s="17">
        <v>4900300</v>
      </c>
      <c r="G615" s="17">
        <v>54.728852000000003</v>
      </c>
      <c r="H615" s="38">
        <f t="shared" si="29"/>
        <v>-1.3422477305409537E-3</v>
      </c>
      <c r="I615" s="30">
        <f t="shared" si="27"/>
        <v>-1.3422477305409537E-3</v>
      </c>
      <c r="S615" s="38">
        <v>1957.219971</v>
      </c>
      <c r="T615" s="30">
        <f t="shared" si="28"/>
        <v>-1.1795791244539316E-3</v>
      </c>
      <c r="U615" s="38"/>
      <c r="V615" s="38"/>
      <c r="W615" s="38"/>
      <c r="X615" s="38"/>
    </row>
    <row r="616" spans="1:24">
      <c r="A616" s="18">
        <v>41773</v>
      </c>
      <c r="B616" s="17">
        <v>59.560001</v>
      </c>
      <c r="C616" s="17">
        <v>59.799999</v>
      </c>
      <c r="D616" s="17">
        <v>59.080002</v>
      </c>
      <c r="E616" s="17">
        <v>59.27</v>
      </c>
      <c r="F616" s="17">
        <v>4275200</v>
      </c>
      <c r="G616" s="17">
        <v>54.462373999999997</v>
      </c>
      <c r="H616" s="38">
        <f t="shared" si="29"/>
        <v>-4.880951314540167E-3</v>
      </c>
      <c r="I616" s="30">
        <f t="shared" si="27"/>
        <v>-4.880951314540167E-3</v>
      </c>
      <c r="S616" s="38">
        <v>1959.530029</v>
      </c>
      <c r="T616" s="30">
        <f t="shared" si="28"/>
        <v>4.8855575116011022E-3</v>
      </c>
      <c r="U616" s="38"/>
      <c r="V616" s="38"/>
      <c r="W616" s="38"/>
      <c r="X616" s="38"/>
    </row>
    <row r="617" spans="1:24">
      <c r="A617" s="18">
        <v>41774</v>
      </c>
      <c r="B617" s="17">
        <v>58.59</v>
      </c>
      <c r="C617" s="17">
        <v>58.669998</v>
      </c>
      <c r="D617" s="17">
        <v>57.799999</v>
      </c>
      <c r="E617" s="17">
        <v>58.18</v>
      </c>
      <c r="F617" s="17">
        <v>8249000</v>
      </c>
      <c r="G617" s="17">
        <v>53.460788000000001</v>
      </c>
      <c r="H617" s="38">
        <f t="shared" si="29"/>
        <v>-1.8561627327750182E-2</v>
      </c>
      <c r="I617" s="30">
        <f t="shared" si="27"/>
        <v>-1.8561627327750182E-2</v>
      </c>
      <c r="S617" s="38">
        <v>1949.9799800000001</v>
      </c>
      <c r="T617" s="30">
        <f t="shared" si="28"/>
        <v>-6.4561065598744459E-3</v>
      </c>
      <c r="U617" s="38"/>
      <c r="V617" s="38"/>
      <c r="W617" s="38"/>
      <c r="X617" s="38"/>
    </row>
    <row r="618" spans="1:24">
      <c r="A618" s="18">
        <v>41775</v>
      </c>
      <c r="B618" s="17">
        <v>58.290000999999997</v>
      </c>
      <c r="C618" s="17">
        <v>58.830002</v>
      </c>
      <c r="D618" s="17">
        <v>58.119999</v>
      </c>
      <c r="E618" s="17">
        <v>58.639999000000003</v>
      </c>
      <c r="F618" s="17">
        <v>6409200</v>
      </c>
      <c r="G618" s="17">
        <v>53.883474999999997</v>
      </c>
      <c r="H618" s="38">
        <f t="shared" si="29"/>
        <v>7.8753940422423997E-3</v>
      </c>
      <c r="I618" s="30">
        <f t="shared" si="27"/>
        <v>7.8753940422423997E-3</v>
      </c>
      <c r="S618" s="38">
        <v>1962.6099850000001</v>
      </c>
      <c r="T618" s="30">
        <f t="shared" si="28"/>
        <v>-1.3247297232689385E-4</v>
      </c>
      <c r="U618" s="38"/>
      <c r="V618" s="38"/>
      <c r="W618" s="38"/>
      <c r="X618" s="38"/>
    </row>
    <row r="619" spans="1:24">
      <c r="A619" s="18">
        <v>41778</v>
      </c>
      <c r="B619" s="17">
        <v>58.169998</v>
      </c>
      <c r="C619" s="17">
        <v>58.490001999999997</v>
      </c>
      <c r="D619" s="17">
        <v>58.040000999999997</v>
      </c>
      <c r="E619" s="17">
        <v>58.290000999999997</v>
      </c>
      <c r="F619" s="17">
        <v>3674200</v>
      </c>
      <c r="G619" s="17">
        <v>53.957529000000001</v>
      </c>
      <c r="H619" s="38">
        <f t="shared" si="29"/>
        <v>1.37339247398144E-3</v>
      </c>
      <c r="I619" s="30">
        <f t="shared" si="27"/>
        <v>1.37339247398144E-3</v>
      </c>
      <c r="S619" s="38">
        <v>1962.869995</v>
      </c>
      <c r="T619" s="30">
        <f t="shared" si="28"/>
        <v>1.7285636751956316E-3</v>
      </c>
      <c r="U619" s="38"/>
      <c r="V619" s="38"/>
      <c r="W619" s="38"/>
      <c r="X619" s="38"/>
    </row>
    <row r="620" spans="1:24">
      <c r="A620" s="18">
        <v>41779</v>
      </c>
      <c r="B620" s="17">
        <v>57.919998</v>
      </c>
      <c r="C620" s="17">
        <v>57.939999</v>
      </c>
      <c r="D620" s="17">
        <v>56.529998999999997</v>
      </c>
      <c r="E620" s="17">
        <v>56.610000999999997</v>
      </c>
      <c r="F620" s="17">
        <v>9392600</v>
      </c>
      <c r="G620" s="17">
        <v>52.402397000000001</v>
      </c>
      <c r="H620" s="38">
        <f t="shared" si="29"/>
        <v>-2.9244902555313871E-2</v>
      </c>
      <c r="I620" s="30">
        <f t="shared" si="27"/>
        <v>-2.9244902555313871E-2</v>
      </c>
      <c r="S620" s="38">
        <v>1959.4799800000001</v>
      </c>
      <c r="T620" s="30">
        <f t="shared" si="28"/>
        <v>1.2766632954706229E-3</v>
      </c>
      <c r="U620" s="38"/>
      <c r="V620" s="38"/>
      <c r="W620" s="38"/>
      <c r="X620" s="38"/>
    </row>
    <row r="621" spans="1:24">
      <c r="A621" s="18">
        <v>41780</v>
      </c>
      <c r="B621" s="17">
        <v>56.990001999999997</v>
      </c>
      <c r="C621" s="17">
        <v>57.450001</v>
      </c>
      <c r="D621" s="17">
        <v>56.130001</v>
      </c>
      <c r="E621" s="17">
        <v>57.200001</v>
      </c>
      <c r="F621" s="17">
        <v>14802300</v>
      </c>
      <c r="G621" s="17">
        <v>52.948543999999998</v>
      </c>
      <c r="H621" s="38">
        <f t="shared" si="29"/>
        <v>1.0368239474497762E-2</v>
      </c>
      <c r="I621" s="30">
        <f t="shared" si="27"/>
        <v>1.0368239474497762E-2</v>
      </c>
      <c r="S621" s="38">
        <v>1956.9799800000001</v>
      </c>
      <c r="T621" s="30">
        <f t="shared" si="28"/>
        <v>7.6892430418902839E-3</v>
      </c>
      <c r="U621" s="38"/>
      <c r="V621" s="38"/>
      <c r="W621" s="38"/>
      <c r="X621" s="38"/>
    </row>
    <row r="622" spans="1:24">
      <c r="A622" s="18">
        <v>41781</v>
      </c>
      <c r="B622" s="17">
        <v>57.07</v>
      </c>
      <c r="C622" s="17">
        <v>57.099997999999999</v>
      </c>
      <c r="D622" s="17">
        <v>55.619999</v>
      </c>
      <c r="E622" s="17">
        <v>55.990001999999997</v>
      </c>
      <c r="F622" s="17">
        <v>12411400</v>
      </c>
      <c r="G622" s="17">
        <v>51.828479999999999</v>
      </c>
      <c r="H622" s="38">
        <f t="shared" si="29"/>
        <v>-2.1380768903285705E-2</v>
      </c>
      <c r="I622" s="30">
        <f t="shared" si="27"/>
        <v>-2.1380768903285705E-2</v>
      </c>
      <c r="S622" s="38">
        <v>1941.98999</v>
      </c>
      <c r="T622" s="30">
        <f t="shared" si="28"/>
        <v>2.1702124774046652E-3</v>
      </c>
      <c r="U622" s="38"/>
      <c r="V622" s="38"/>
      <c r="W622" s="38"/>
      <c r="X622" s="38"/>
    </row>
    <row r="623" spans="1:24">
      <c r="A623" s="18">
        <v>41782</v>
      </c>
      <c r="B623" s="17">
        <v>56.150002000000001</v>
      </c>
      <c r="C623" s="17">
        <v>56.220001000000003</v>
      </c>
      <c r="D623" s="17">
        <v>55.66</v>
      </c>
      <c r="E623" s="17">
        <v>55.689999</v>
      </c>
      <c r="F623" s="17">
        <v>7575800</v>
      </c>
      <c r="G623" s="17">
        <v>51.550775000000002</v>
      </c>
      <c r="H623" s="38">
        <f t="shared" si="29"/>
        <v>-5.37256082919644E-3</v>
      </c>
      <c r="I623" s="30">
        <f t="shared" si="27"/>
        <v>-5.37256082919644E-3</v>
      </c>
      <c r="S623" s="38">
        <v>1937.780029</v>
      </c>
      <c r="T623" s="30">
        <f t="shared" si="28"/>
        <v>8.3635527038925048E-4</v>
      </c>
      <c r="U623" s="38"/>
      <c r="V623" s="38"/>
      <c r="W623" s="38"/>
      <c r="X623" s="38"/>
    </row>
    <row r="624" spans="1:24">
      <c r="A624" s="18">
        <v>41786</v>
      </c>
      <c r="B624" s="17">
        <v>55.889999000000003</v>
      </c>
      <c r="C624" s="17">
        <v>55.950001</v>
      </c>
      <c r="D624" s="17">
        <v>55.41</v>
      </c>
      <c r="E624" s="17">
        <v>55.77</v>
      </c>
      <c r="F624" s="17">
        <v>5639700</v>
      </c>
      <c r="G624" s="17">
        <v>51.624831</v>
      </c>
      <c r="H624" s="38">
        <f t="shared" si="29"/>
        <v>1.435533370506488E-3</v>
      </c>
      <c r="I624" s="30">
        <f t="shared" si="27"/>
        <v>1.435533370506488E-3</v>
      </c>
      <c r="S624" s="38">
        <v>1936.160034</v>
      </c>
      <c r="T624" s="30">
        <f t="shared" si="28"/>
        <v>3.1296592884110289E-3</v>
      </c>
      <c r="U624" s="38"/>
      <c r="V624" s="38"/>
      <c r="W624" s="38"/>
      <c r="X624" s="38"/>
    </row>
    <row r="625" spans="1:24">
      <c r="A625" s="18">
        <v>41787</v>
      </c>
      <c r="B625" s="17">
        <v>56</v>
      </c>
      <c r="C625" s="17">
        <v>56</v>
      </c>
      <c r="D625" s="17">
        <v>55.25</v>
      </c>
      <c r="E625" s="17">
        <v>55.34</v>
      </c>
      <c r="F625" s="17">
        <v>5822700</v>
      </c>
      <c r="G625" s="17">
        <v>51.226790999999999</v>
      </c>
      <c r="H625" s="38">
        <f t="shared" si="29"/>
        <v>-7.7401207575533287E-3</v>
      </c>
      <c r="I625" s="30">
        <f t="shared" si="27"/>
        <v>-7.7401207575533287E-3</v>
      </c>
      <c r="S625" s="38">
        <v>1930.1099850000001</v>
      </c>
      <c r="T625" s="30">
        <f t="shared" si="28"/>
        <v>-7.1141394519117001E-3</v>
      </c>
      <c r="U625" s="38"/>
      <c r="V625" s="38"/>
      <c r="W625" s="38"/>
      <c r="X625" s="38"/>
    </row>
    <row r="626" spans="1:24">
      <c r="A626" s="18">
        <v>41788</v>
      </c>
      <c r="B626" s="17">
        <v>55.400002000000001</v>
      </c>
      <c r="C626" s="17">
        <v>55.959999000000003</v>
      </c>
      <c r="D626" s="17">
        <v>55.299999</v>
      </c>
      <c r="E626" s="17">
        <v>55.880001</v>
      </c>
      <c r="F626" s="17">
        <v>4829700</v>
      </c>
      <c r="G626" s="17">
        <v>51.726655000000001</v>
      </c>
      <c r="H626" s="38">
        <f t="shared" si="29"/>
        <v>9.7105623426022181E-3</v>
      </c>
      <c r="I626" s="30">
        <f t="shared" si="27"/>
        <v>9.7105623426022181E-3</v>
      </c>
      <c r="S626" s="38">
        <v>1943.8900149999999</v>
      </c>
      <c r="T626" s="30">
        <f t="shared" si="28"/>
        <v>-3.5433109387726222E-3</v>
      </c>
      <c r="U626" s="38"/>
      <c r="V626" s="38"/>
      <c r="W626" s="38"/>
      <c r="X626" s="38"/>
    </row>
    <row r="627" spans="1:24">
      <c r="A627" s="18">
        <v>41789</v>
      </c>
      <c r="B627" s="17">
        <v>55.919998</v>
      </c>
      <c r="C627" s="17">
        <v>56.919998</v>
      </c>
      <c r="D627" s="17">
        <v>55.889999000000003</v>
      </c>
      <c r="E627" s="17">
        <v>56.759998000000003</v>
      </c>
      <c r="F627" s="17">
        <v>6305300</v>
      </c>
      <c r="G627" s="17">
        <v>52.541246000000001</v>
      </c>
      <c r="H627" s="38">
        <f t="shared" si="29"/>
        <v>1.5625279987612491E-2</v>
      </c>
      <c r="I627" s="30">
        <f t="shared" si="27"/>
        <v>1.5625279987612491E-2</v>
      </c>
      <c r="S627" s="38">
        <v>1950.790039</v>
      </c>
      <c r="T627" s="30">
        <f t="shared" si="28"/>
        <v>-2.4601415414599579E-4</v>
      </c>
      <c r="U627" s="38"/>
      <c r="V627" s="38"/>
      <c r="W627" s="38"/>
      <c r="X627" s="38"/>
    </row>
    <row r="628" spans="1:24">
      <c r="A628" s="18">
        <v>41792</v>
      </c>
      <c r="B628" s="17">
        <v>56.900002000000001</v>
      </c>
      <c r="C628" s="17">
        <v>57.040000999999997</v>
      </c>
      <c r="D628" s="17">
        <v>56.450001</v>
      </c>
      <c r="E628" s="17">
        <v>56.490001999999997</v>
      </c>
      <c r="F628" s="17">
        <v>3747500</v>
      </c>
      <c r="G628" s="17">
        <v>52.291316999999999</v>
      </c>
      <c r="H628" s="38">
        <f t="shared" si="29"/>
        <v>-4.7681648977598249E-3</v>
      </c>
      <c r="I628" s="30">
        <f t="shared" si="27"/>
        <v>-4.7681648977598249E-3</v>
      </c>
      <c r="S628" s="38">
        <v>1951.2700199999999</v>
      </c>
      <c r="T628" s="30">
        <f t="shared" si="28"/>
        <v>9.3833130510802363E-4</v>
      </c>
      <c r="U628" s="38"/>
      <c r="V628" s="38"/>
      <c r="W628" s="38"/>
      <c r="X628" s="38"/>
    </row>
    <row r="629" spans="1:24">
      <c r="A629" s="18">
        <v>41793</v>
      </c>
      <c r="B629" s="17">
        <v>56.529998999999997</v>
      </c>
      <c r="C629" s="17">
        <v>56.959999000000003</v>
      </c>
      <c r="D629" s="17">
        <v>56.290000999999997</v>
      </c>
      <c r="E629" s="17">
        <v>56.790000999999997</v>
      </c>
      <c r="F629" s="17">
        <v>4517600</v>
      </c>
      <c r="G629" s="17">
        <v>52.569018</v>
      </c>
      <c r="H629" s="38">
        <f t="shared" si="29"/>
        <v>5.2966004584632746E-3</v>
      </c>
      <c r="I629" s="30">
        <f t="shared" si="27"/>
        <v>5.2966004584632746E-3</v>
      </c>
      <c r="S629" s="38">
        <v>1949.4399410000001</v>
      </c>
      <c r="T629" s="30">
        <f t="shared" si="28"/>
        <v>4.6170833074168915E-3</v>
      </c>
      <c r="U629" s="38"/>
      <c r="V629" s="38"/>
      <c r="W629" s="38"/>
      <c r="X629" s="38"/>
    </row>
    <row r="630" spans="1:24">
      <c r="A630" s="18">
        <v>41794</v>
      </c>
      <c r="B630" s="17">
        <v>56.630001</v>
      </c>
      <c r="C630" s="17">
        <v>57.200001</v>
      </c>
      <c r="D630" s="17">
        <v>56.5</v>
      </c>
      <c r="E630" s="17">
        <v>57.18</v>
      </c>
      <c r="F630" s="17">
        <v>3633000</v>
      </c>
      <c r="G630" s="17">
        <v>52.930031</v>
      </c>
      <c r="H630" s="38">
        <f t="shared" si="29"/>
        <v>6.84393674746849E-3</v>
      </c>
      <c r="I630" s="30">
        <f t="shared" si="27"/>
        <v>6.84393674746849E-3</v>
      </c>
      <c r="S630" s="38">
        <v>1940.459961</v>
      </c>
      <c r="T630" s="30">
        <f t="shared" si="28"/>
        <v>6.5040820910860176E-3</v>
      </c>
      <c r="U630" s="38"/>
      <c r="V630" s="38"/>
      <c r="W630" s="38"/>
      <c r="X630" s="38"/>
    </row>
    <row r="631" spans="1:24">
      <c r="A631" s="18">
        <v>41795</v>
      </c>
      <c r="B631" s="17">
        <v>57.259998000000003</v>
      </c>
      <c r="C631" s="17">
        <v>57.790000999999997</v>
      </c>
      <c r="D631" s="17">
        <v>57.09</v>
      </c>
      <c r="E631" s="17">
        <v>57.490001999999997</v>
      </c>
      <c r="F631" s="17">
        <v>4506100</v>
      </c>
      <c r="G631" s="17">
        <v>53.216991</v>
      </c>
      <c r="H631" s="38">
        <f t="shared" si="29"/>
        <v>5.4068535070836612E-3</v>
      </c>
      <c r="I631" s="30">
        <f t="shared" si="27"/>
        <v>5.4068535070836612E-3</v>
      </c>
      <c r="S631" s="38">
        <v>1927.880005</v>
      </c>
      <c r="T631" s="30">
        <f t="shared" si="28"/>
        <v>1.8898767889498752E-3</v>
      </c>
      <c r="U631" s="38"/>
      <c r="V631" s="38"/>
      <c r="W631" s="38"/>
      <c r="X631" s="38"/>
    </row>
    <row r="632" spans="1:24">
      <c r="A632" s="18">
        <v>41796</v>
      </c>
      <c r="B632" s="17">
        <v>57.5</v>
      </c>
      <c r="C632" s="17">
        <v>57.799999</v>
      </c>
      <c r="D632" s="17">
        <v>57.490001999999997</v>
      </c>
      <c r="E632" s="17">
        <v>57.68</v>
      </c>
      <c r="F632" s="17">
        <v>3571500</v>
      </c>
      <c r="G632" s="17">
        <v>53.392868</v>
      </c>
      <c r="H632" s="38">
        <f t="shared" si="29"/>
        <v>3.2994539380364033E-3</v>
      </c>
      <c r="I632" s="30">
        <f t="shared" si="27"/>
        <v>3.2994539380364033E-3</v>
      </c>
      <c r="S632" s="38">
        <v>1924.23999</v>
      </c>
      <c r="T632" s="30">
        <f t="shared" si="28"/>
        <v>-3.7928874555938222E-4</v>
      </c>
      <c r="U632" s="38"/>
      <c r="V632" s="38"/>
      <c r="W632" s="38"/>
      <c r="X632" s="38"/>
    </row>
    <row r="633" spans="1:24">
      <c r="A633" s="18">
        <v>41799</v>
      </c>
      <c r="B633" s="17">
        <v>57.779998999999997</v>
      </c>
      <c r="C633" s="17">
        <v>58.220001000000003</v>
      </c>
      <c r="D633" s="17">
        <v>57.470001000000003</v>
      </c>
      <c r="E633" s="17">
        <v>57.599997999999999</v>
      </c>
      <c r="F633" s="17">
        <v>4424800</v>
      </c>
      <c r="G633" s="17">
        <v>53.318812000000001</v>
      </c>
      <c r="H633" s="38">
        <f t="shared" si="29"/>
        <v>-1.3879645018939806E-3</v>
      </c>
      <c r="I633" s="30">
        <f t="shared" si="27"/>
        <v>-1.3879645018939806E-3</v>
      </c>
      <c r="S633" s="38">
        <v>1924.969971</v>
      </c>
      <c r="T633" s="30">
        <f t="shared" si="28"/>
        <v>7.2756166855577373E-4</v>
      </c>
      <c r="U633" s="38"/>
      <c r="V633" s="38"/>
      <c r="W633" s="38"/>
      <c r="X633" s="38"/>
    </row>
    <row r="634" spans="1:24">
      <c r="A634" s="18">
        <v>41800</v>
      </c>
      <c r="B634" s="17">
        <v>57.580002</v>
      </c>
      <c r="C634" s="17">
        <v>57.580002</v>
      </c>
      <c r="D634" s="17">
        <v>56.669998</v>
      </c>
      <c r="E634" s="17">
        <v>56.860000999999997</v>
      </c>
      <c r="F634" s="17">
        <v>6609800</v>
      </c>
      <c r="G634" s="17">
        <v>52.633814999999998</v>
      </c>
      <c r="H634" s="38">
        <f t="shared" si="29"/>
        <v>-1.2930430578915337E-2</v>
      </c>
      <c r="I634" s="30">
        <f t="shared" si="27"/>
        <v>-1.2930430578915337E-2</v>
      </c>
      <c r="S634" s="38">
        <v>1923.5699460000001</v>
      </c>
      <c r="T634" s="30">
        <f t="shared" si="28"/>
        <v>1.8419804474474298E-3</v>
      </c>
      <c r="U634" s="38"/>
      <c r="V634" s="38"/>
      <c r="W634" s="38"/>
      <c r="X634" s="38"/>
    </row>
    <row r="635" spans="1:24">
      <c r="A635" s="18">
        <v>41801</v>
      </c>
      <c r="B635" s="17">
        <v>56.709999000000003</v>
      </c>
      <c r="C635" s="17">
        <v>57.32</v>
      </c>
      <c r="D635" s="17">
        <v>56.610000999999997</v>
      </c>
      <c r="E635" s="17">
        <v>57.080002</v>
      </c>
      <c r="F635" s="17">
        <v>5344900</v>
      </c>
      <c r="G635" s="17">
        <v>52.837465000000002</v>
      </c>
      <c r="H635" s="38">
        <f t="shared" si="29"/>
        <v>3.861719571127061E-3</v>
      </c>
      <c r="I635" s="30">
        <f t="shared" si="27"/>
        <v>3.861719571127061E-3</v>
      </c>
      <c r="S635" s="38">
        <v>1920.030029</v>
      </c>
      <c r="T635" s="30">
        <f t="shared" si="28"/>
        <v>5.3527586581908924E-3</v>
      </c>
      <c r="U635" s="38"/>
      <c r="V635" s="38"/>
      <c r="W635" s="38"/>
      <c r="X635" s="38"/>
    </row>
    <row r="636" spans="1:24">
      <c r="A636" s="18">
        <v>41802</v>
      </c>
      <c r="B636" s="17">
        <v>57.139999000000003</v>
      </c>
      <c r="C636" s="17">
        <v>57.360000999999997</v>
      </c>
      <c r="D636" s="17">
        <v>57.110000999999997</v>
      </c>
      <c r="E636" s="17">
        <v>57.240001999999997</v>
      </c>
      <c r="F636" s="17">
        <v>5457900</v>
      </c>
      <c r="G636" s="17">
        <v>52.985571999999998</v>
      </c>
      <c r="H636" s="38">
        <f t="shared" si="29"/>
        <v>2.799146592329411E-3</v>
      </c>
      <c r="I636" s="30">
        <f t="shared" si="27"/>
        <v>2.799146592329411E-3</v>
      </c>
      <c r="S636" s="38">
        <v>1909.780029</v>
      </c>
      <c r="T636" s="30">
        <f t="shared" si="28"/>
        <v>-1.1146928115250102E-3</v>
      </c>
      <c r="U636" s="38"/>
      <c r="V636" s="38"/>
      <c r="W636" s="38"/>
      <c r="X636" s="38"/>
    </row>
    <row r="637" spans="1:24">
      <c r="A637" s="18">
        <v>41803</v>
      </c>
      <c r="B637" s="17">
        <v>57.349997999999999</v>
      </c>
      <c r="C637" s="17">
        <v>57.470001000000003</v>
      </c>
      <c r="D637" s="17">
        <v>57.049999</v>
      </c>
      <c r="E637" s="17">
        <v>57.23</v>
      </c>
      <c r="F637" s="17">
        <v>3718800</v>
      </c>
      <c r="G637" s="17">
        <v>52.976314000000002</v>
      </c>
      <c r="H637" s="38">
        <f t="shared" si="29"/>
        <v>-1.7474207704370573E-4</v>
      </c>
      <c r="I637" s="30">
        <f t="shared" si="27"/>
        <v>-1.7474207704370573E-4</v>
      </c>
      <c r="S637" s="38">
        <v>1911.910034</v>
      </c>
      <c r="T637" s="30">
        <f t="shared" si="28"/>
        <v>5.9699502737522196E-3</v>
      </c>
      <c r="U637" s="38"/>
      <c r="V637" s="38"/>
      <c r="W637" s="38"/>
      <c r="X637" s="38"/>
    </row>
    <row r="638" spans="1:24">
      <c r="A638" s="18">
        <v>41806</v>
      </c>
      <c r="B638" s="17">
        <v>57.23</v>
      </c>
      <c r="C638" s="17">
        <v>57.790000999999997</v>
      </c>
      <c r="D638" s="17">
        <v>57.060001</v>
      </c>
      <c r="E638" s="17">
        <v>57.740001999999997</v>
      </c>
      <c r="F638" s="17">
        <v>5342600</v>
      </c>
      <c r="G638" s="17">
        <v>53.448408999999998</v>
      </c>
      <c r="H638" s="38">
        <f t="shared" si="29"/>
        <v>8.8719628918105687E-3</v>
      </c>
      <c r="I638" s="30">
        <f t="shared" si="27"/>
        <v>8.8719628918105687E-3</v>
      </c>
      <c r="S638" s="38">
        <v>1900.530029</v>
      </c>
      <c r="T638" s="30">
        <f t="shared" si="28"/>
        <v>4.2393928855231243E-3</v>
      </c>
      <c r="U638" s="38"/>
      <c r="V638" s="38"/>
      <c r="W638" s="38"/>
      <c r="X638" s="38"/>
    </row>
    <row r="639" spans="1:24">
      <c r="A639" s="18">
        <v>41807</v>
      </c>
      <c r="B639" s="17">
        <v>57.599997999999999</v>
      </c>
      <c r="C639" s="17">
        <v>58.619999</v>
      </c>
      <c r="D639" s="17">
        <v>57.509998000000003</v>
      </c>
      <c r="E639" s="17">
        <v>58.169998</v>
      </c>
      <c r="F639" s="17">
        <v>6618700</v>
      </c>
      <c r="G639" s="17">
        <v>53.846446</v>
      </c>
      <c r="H639" s="38">
        <f t="shared" si="29"/>
        <v>7.4195323899768724E-3</v>
      </c>
      <c r="I639" s="30">
        <f t="shared" si="27"/>
        <v>7.4195323899768724E-3</v>
      </c>
      <c r="S639" s="38">
        <v>1892.48999</v>
      </c>
      <c r="T639" s="30">
        <f t="shared" si="28"/>
        <v>2.3594442281097716E-3</v>
      </c>
      <c r="U639" s="38"/>
      <c r="V639" s="38"/>
      <c r="W639" s="38"/>
      <c r="X639" s="38"/>
    </row>
    <row r="640" spans="1:24">
      <c r="A640" s="18">
        <v>41808</v>
      </c>
      <c r="B640" s="17">
        <v>58.299999</v>
      </c>
      <c r="C640" s="17">
        <v>58.740001999999997</v>
      </c>
      <c r="D640" s="17">
        <v>58.119999</v>
      </c>
      <c r="E640" s="17">
        <v>58.700001</v>
      </c>
      <c r="F640" s="17">
        <v>3748900</v>
      </c>
      <c r="G640" s="17">
        <v>54.337054999999999</v>
      </c>
      <c r="H640" s="38">
        <f t="shared" si="29"/>
        <v>9.0700034439256099E-3</v>
      </c>
      <c r="I640" s="30">
        <f t="shared" si="27"/>
        <v>9.0700034439256099E-3</v>
      </c>
      <c r="S640" s="38">
        <v>1888.030029</v>
      </c>
      <c r="T640" s="30">
        <f t="shared" si="28"/>
        <v>8.0833404197069164E-3</v>
      </c>
      <c r="U640" s="38"/>
      <c r="V640" s="38"/>
      <c r="W640" s="38"/>
      <c r="X640" s="38"/>
    </row>
    <row r="641" spans="1:24">
      <c r="A641" s="18">
        <v>41809</v>
      </c>
      <c r="B641" s="17">
        <v>58.720001000000003</v>
      </c>
      <c r="C641" s="17">
        <v>59.32</v>
      </c>
      <c r="D641" s="17">
        <v>58.700001</v>
      </c>
      <c r="E641" s="17">
        <v>58.740001999999997</v>
      </c>
      <c r="F641" s="17">
        <v>3900500</v>
      </c>
      <c r="G641" s="17">
        <v>54.374082999999999</v>
      </c>
      <c r="H641" s="38">
        <f t="shared" si="29"/>
        <v>6.812181734668426E-4</v>
      </c>
      <c r="I641" s="30">
        <f t="shared" si="27"/>
        <v>6.812181734668426E-4</v>
      </c>
      <c r="S641" s="38">
        <v>1872.829956</v>
      </c>
      <c r="T641" s="30">
        <f t="shared" si="28"/>
        <v>-6.519604608733057E-3</v>
      </c>
      <c r="U641" s="38"/>
      <c r="V641" s="38"/>
      <c r="W641" s="38"/>
      <c r="X641" s="38"/>
    </row>
    <row r="642" spans="1:24">
      <c r="A642" s="18">
        <v>41810</v>
      </c>
      <c r="B642" s="17">
        <v>58.709999000000003</v>
      </c>
      <c r="C642" s="17">
        <v>58.810001</v>
      </c>
      <c r="D642" s="17">
        <v>58.099997999999999</v>
      </c>
      <c r="E642" s="17">
        <v>58.290000999999997</v>
      </c>
      <c r="F642" s="17">
        <v>5189000</v>
      </c>
      <c r="G642" s="17">
        <v>53.957529000000001</v>
      </c>
      <c r="H642" s="38">
        <f t="shared" si="29"/>
        <v>-7.6903877879449124E-3</v>
      </c>
      <c r="I642" s="30">
        <f t="shared" si="27"/>
        <v>-7.6903877879449124E-3</v>
      </c>
      <c r="S642" s="38">
        <v>1885.079956</v>
      </c>
      <c r="T642" s="30">
        <f t="shared" si="28"/>
        <v>3.8374143479077863E-3</v>
      </c>
      <c r="U642" s="38"/>
      <c r="V642" s="38"/>
      <c r="W642" s="38"/>
      <c r="X642" s="38"/>
    </row>
    <row r="643" spans="1:24">
      <c r="A643" s="18">
        <v>41813</v>
      </c>
      <c r="B643" s="17">
        <v>58.119999</v>
      </c>
      <c r="C643" s="17">
        <v>58.450001</v>
      </c>
      <c r="D643" s="17">
        <v>58.060001</v>
      </c>
      <c r="E643" s="17">
        <v>58.419998</v>
      </c>
      <c r="F643" s="17">
        <v>3749100</v>
      </c>
      <c r="G643" s="17">
        <v>54.077863999999998</v>
      </c>
      <c r="H643" s="38">
        <f t="shared" si="29"/>
        <v>2.2276968023778702E-3</v>
      </c>
      <c r="I643" s="30">
        <f t="shared" ref="I643:I706" si="30">H643</f>
        <v>2.2276968023778702E-3</v>
      </c>
      <c r="S643" s="38">
        <v>1877.8599850000001</v>
      </c>
      <c r="T643" s="30">
        <f t="shared" ref="T643:T706" si="31">LN(S643/S644)</f>
        <v>3.739962410462956E-3</v>
      </c>
      <c r="U643" s="38"/>
      <c r="V643" s="38"/>
      <c r="W643" s="38"/>
      <c r="X643" s="38"/>
    </row>
    <row r="644" spans="1:24">
      <c r="A644" s="18">
        <v>41814</v>
      </c>
      <c r="B644" s="17">
        <v>58.18</v>
      </c>
      <c r="C644" s="17">
        <v>58.860000999999997</v>
      </c>
      <c r="D644" s="17">
        <v>58.02</v>
      </c>
      <c r="E644" s="17">
        <v>58.700001</v>
      </c>
      <c r="F644" s="17">
        <v>4374500</v>
      </c>
      <c r="G644" s="17">
        <v>54.337054999999999</v>
      </c>
      <c r="H644" s="38">
        <f t="shared" ref="H644:H707" si="32">LN(G644/G643)</f>
        <v>4.7814728121003784E-3</v>
      </c>
      <c r="I644" s="30">
        <f t="shared" si="30"/>
        <v>4.7814728121003784E-3</v>
      </c>
      <c r="S644" s="38">
        <v>1870.849976</v>
      </c>
      <c r="T644" s="30">
        <f t="shared" si="31"/>
        <v>-9.4059038054126482E-3</v>
      </c>
      <c r="U644" s="38"/>
      <c r="V644" s="38"/>
      <c r="W644" s="38"/>
      <c r="X644" s="38"/>
    </row>
    <row r="645" spans="1:24">
      <c r="A645" s="18">
        <v>41815</v>
      </c>
      <c r="B645" s="17">
        <v>58.509998000000003</v>
      </c>
      <c r="C645" s="17">
        <v>58.509998000000003</v>
      </c>
      <c r="D645" s="17">
        <v>57.919998</v>
      </c>
      <c r="E645" s="17">
        <v>58.060001</v>
      </c>
      <c r="F645" s="17">
        <v>5998500</v>
      </c>
      <c r="G645" s="17">
        <v>53.744624999999999</v>
      </c>
      <c r="H645" s="38">
        <f t="shared" si="32"/>
        <v>-1.0962744717921406E-2</v>
      </c>
      <c r="I645" s="30">
        <f t="shared" si="30"/>
        <v>-1.0962744717921406E-2</v>
      </c>
      <c r="S645" s="38">
        <v>1888.530029</v>
      </c>
      <c r="T645" s="30">
        <f t="shared" si="31"/>
        <v>-4.7120896316339977E-3</v>
      </c>
      <c r="U645" s="38"/>
      <c r="V645" s="38"/>
      <c r="W645" s="38"/>
      <c r="X645" s="38"/>
    </row>
    <row r="646" spans="1:24">
      <c r="A646" s="18">
        <v>41816</v>
      </c>
      <c r="B646" s="17">
        <v>58.07</v>
      </c>
      <c r="C646" s="17">
        <v>58.099997999999999</v>
      </c>
      <c r="D646" s="17">
        <v>57.630001</v>
      </c>
      <c r="E646" s="17">
        <v>57.869999</v>
      </c>
      <c r="F646" s="17">
        <v>3548000</v>
      </c>
      <c r="G646" s="17">
        <v>53.568744000000002</v>
      </c>
      <c r="H646" s="38">
        <f t="shared" si="32"/>
        <v>-3.2778983479894762E-3</v>
      </c>
      <c r="I646" s="30">
        <f t="shared" si="30"/>
        <v>-3.2778983479894762E-3</v>
      </c>
      <c r="S646" s="38">
        <v>1897.4499510000001</v>
      </c>
      <c r="T646" s="30">
        <f t="shared" si="31"/>
        <v>4.2166891601361212E-4</v>
      </c>
      <c r="U646" s="38"/>
      <c r="V646" s="38"/>
      <c r="W646" s="38"/>
      <c r="X646" s="38"/>
    </row>
    <row r="647" spans="1:24">
      <c r="A647" s="18">
        <v>41817</v>
      </c>
      <c r="B647" s="17">
        <v>57.77</v>
      </c>
      <c r="C647" s="17">
        <v>58.32</v>
      </c>
      <c r="D647" s="17">
        <v>57.75</v>
      </c>
      <c r="E647" s="17">
        <v>58.119999</v>
      </c>
      <c r="F647" s="17">
        <v>8466000</v>
      </c>
      <c r="G647" s="17">
        <v>53.800162999999998</v>
      </c>
      <c r="H647" s="38">
        <f t="shared" si="32"/>
        <v>4.3107332434766431E-3</v>
      </c>
      <c r="I647" s="30">
        <f t="shared" si="30"/>
        <v>4.3107332434766431E-3</v>
      </c>
      <c r="S647" s="38">
        <v>1896.650024</v>
      </c>
      <c r="T647" s="30">
        <f t="shared" si="31"/>
        <v>9.6262562035398201E-3</v>
      </c>
      <c r="U647" s="38"/>
      <c r="V647" s="38"/>
      <c r="W647" s="38"/>
      <c r="X647" s="38"/>
    </row>
    <row r="648" spans="1:24">
      <c r="A648" s="18">
        <v>41820</v>
      </c>
      <c r="B648" s="17">
        <v>58.09</v>
      </c>
      <c r="C648" s="17">
        <v>58.5</v>
      </c>
      <c r="D648" s="17">
        <v>57.84</v>
      </c>
      <c r="E648" s="17">
        <v>57.950001</v>
      </c>
      <c r="F648" s="17">
        <v>4864300</v>
      </c>
      <c r="G648" s="17">
        <v>53.642800000000001</v>
      </c>
      <c r="H648" s="38">
        <f t="shared" si="32"/>
        <v>-2.9292400009554502E-3</v>
      </c>
      <c r="I648" s="30">
        <f t="shared" si="30"/>
        <v>-2.9292400009554502E-3</v>
      </c>
      <c r="S648" s="38">
        <v>1878.4799800000001</v>
      </c>
      <c r="T648" s="30">
        <f t="shared" si="31"/>
        <v>1.518322882863128E-3</v>
      </c>
      <c r="U648" s="38"/>
      <c r="V648" s="38"/>
      <c r="W648" s="38"/>
      <c r="X648" s="38"/>
    </row>
    <row r="649" spans="1:24">
      <c r="A649" s="18">
        <v>41821</v>
      </c>
      <c r="B649" s="17">
        <v>58.389999000000003</v>
      </c>
      <c r="C649" s="17">
        <v>58.450001</v>
      </c>
      <c r="D649" s="17">
        <v>57.950001</v>
      </c>
      <c r="E649" s="17">
        <v>58.369999</v>
      </c>
      <c r="F649" s="17">
        <v>3768500</v>
      </c>
      <c r="G649" s="17">
        <v>54.031581000000003</v>
      </c>
      <c r="H649" s="38">
        <f t="shared" si="32"/>
        <v>7.2214520472708363E-3</v>
      </c>
      <c r="I649" s="30">
        <f t="shared" si="30"/>
        <v>7.2214520472708363E-3</v>
      </c>
      <c r="S649" s="38">
        <v>1875.630005</v>
      </c>
      <c r="T649" s="30">
        <f t="shared" si="31"/>
        <v>-1.374569203583731E-3</v>
      </c>
      <c r="U649" s="38"/>
      <c r="V649" s="38"/>
      <c r="W649" s="38"/>
      <c r="X649" s="38"/>
    </row>
    <row r="650" spans="1:24">
      <c r="A650" s="18">
        <v>41822</v>
      </c>
      <c r="B650" s="17">
        <v>58.5</v>
      </c>
      <c r="C650" s="17">
        <v>59.099997999999999</v>
      </c>
      <c r="D650" s="17">
        <v>58.400002000000001</v>
      </c>
      <c r="E650" s="17">
        <v>58.77</v>
      </c>
      <c r="F650" s="17">
        <v>3061400</v>
      </c>
      <c r="G650" s="17">
        <v>54.401851999999998</v>
      </c>
      <c r="H650" s="38">
        <f t="shared" si="32"/>
        <v>6.8294884508145965E-3</v>
      </c>
      <c r="I650" s="30">
        <f t="shared" si="30"/>
        <v>6.8294884508145965E-3</v>
      </c>
      <c r="S650" s="38">
        <v>1878.209961</v>
      </c>
      <c r="T650" s="30">
        <f t="shared" si="31"/>
        <v>5.6007547453593319E-3</v>
      </c>
      <c r="U650" s="38"/>
      <c r="V650" s="38"/>
      <c r="W650" s="38"/>
      <c r="X650" s="38"/>
    </row>
    <row r="651" spans="1:24">
      <c r="A651" s="18">
        <v>41823</v>
      </c>
      <c r="B651" s="17">
        <v>59.119999</v>
      </c>
      <c r="C651" s="17">
        <v>59.529998999999997</v>
      </c>
      <c r="D651" s="17">
        <v>58.939999</v>
      </c>
      <c r="E651" s="17">
        <v>59.509998000000003</v>
      </c>
      <c r="F651" s="17">
        <v>3014400</v>
      </c>
      <c r="G651" s="17">
        <v>55.086849000000001</v>
      </c>
      <c r="H651" s="38">
        <f t="shared" si="32"/>
        <v>1.2512815135253368E-2</v>
      </c>
      <c r="I651" s="30">
        <f t="shared" si="30"/>
        <v>1.2512815135253368E-2</v>
      </c>
      <c r="S651" s="38">
        <v>1867.719971</v>
      </c>
      <c r="T651" s="30">
        <f t="shared" si="31"/>
        <v>-9.0290312076985058E-3</v>
      </c>
      <c r="U651" s="38"/>
      <c r="V651" s="38"/>
      <c r="W651" s="38"/>
      <c r="X651" s="38"/>
    </row>
    <row r="652" spans="1:24">
      <c r="A652" s="18">
        <v>41827</v>
      </c>
      <c r="B652" s="17">
        <v>59.360000999999997</v>
      </c>
      <c r="C652" s="17">
        <v>60.049999</v>
      </c>
      <c r="D652" s="17">
        <v>59.23</v>
      </c>
      <c r="E652" s="17">
        <v>59.990001999999997</v>
      </c>
      <c r="F652" s="17">
        <v>4917300</v>
      </c>
      <c r="G652" s="17">
        <v>55.531174999999998</v>
      </c>
      <c r="H652" s="38">
        <f t="shared" si="32"/>
        <v>8.0335622278197034E-3</v>
      </c>
      <c r="I652" s="30">
        <f t="shared" si="30"/>
        <v>8.0335622278197034E-3</v>
      </c>
      <c r="S652" s="38">
        <v>1884.660034</v>
      </c>
      <c r="T652" s="30">
        <f t="shared" si="31"/>
        <v>1.8694673001096345E-3</v>
      </c>
      <c r="U652" s="38"/>
      <c r="V652" s="38"/>
      <c r="W652" s="38"/>
      <c r="X652" s="38"/>
    </row>
    <row r="653" spans="1:24">
      <c r="A653" s="18">
        <v>41828</v>
      </c>
      <c r="B653" s="17">
        <v>59.75</v>
      </c>
      <c r="C653" s="17">
        <v>59.939999</v>
      </c>
      <c r="D653" s="17">
        <v>59.380001</v>
      </c>
      <c r="E653" s="17">
        <v>59.799999</v>
      </c>
      <c r="F653" s="17">
        <v>4582200</v>
      </c>
      <c r="G653" s="17">
        <v>55.355294999999998</v>
      </c>
      <c r="H653" s="38">
        <f t="shared" si="32"/>
        <v>-3.1722562273482527E-3</v>
      </c>
      <c r="I653" s="30">
        <f t="shared" si="30"/>
        <v>-3.1722562273482527E-3</v>
      </c>
      <c r="S653" s="38">
        <v>1881.1400149999999</v>
      </c>
      <c r="T653" s="30">
        <f t="shared" si="31"/>
        <v>-1.3493549964392008E-3</v>
      </c>
      <c r="U653" s="38"/>
      <c r="V653" s="38"/>
      <c r="W653" s="38"/>
      <c r="X653" s="38"/>
    </row>
    <row r="654" spans="1:24">
      <c r="A654" s="18">
        <v>41829</v>
      </c>
      <c r="B654" s="17">
        <v>59.57</v>
      </c>
      <c r="C654" s="17">
        <v>60.189999</v>
      </c>
      <c r="D654" s="17">
        <v>59.57</v>
      </c>
      <c r="E654" s="17">
        <v>60.049999</v>
      </c>
      <c r="F654" s="17">
        <v>4276700</v>
      </c>
      <c r="G654" s="17">
        <v>55.586714000000001</v>
      </c>
      <c r="H654" s="38">
        <f t="shared" si="32"/>
        <v>4.1718973314900541E-3</v>
      </c>
      <c r="I654" s="30">
        <f t="shared" si="30"/>
        <v>4.1718973314900541E-3</v>
      </c>
      <c r="S654" s="38">
        <v>1883.6800539999999</v>
      </c>
      <c r="T654" s="30">
        <f t="shared" si="31"/>
        <v>-1.4327149964494664E-4</v>
      </c>
      <c r="U654" s="38"/>
      <c r="V654" s="38"/>
      <c r="W654" s="38"/>
      <c r="X654" s="38"/>
    </row>
    <row r="655" spans="1:24">
      <c r="A655" s="18">
        <v>41830</v>
      </c>
      <c r="B655" s="17">
        <v>59.459999000000003</v>
      </c>
      <c r="C655" s="17">
        <v>59.98</v>
      </c>
      <c r="D655" s="17">
        <v>59.459999000000003</v>
      </c>
      <c r="E655" s="17">
        <v>59.93</v>
      </c>
      <c r="F655" s="17">
        <v>3799900</v>
      </c>
      <c r="G655" s="17">
        <v>55.475633999999999</v>
      </c>
      <c r="H655" s="38">
        <f t="shared" si="32"/>
        <v>-2.0003185424903617E-3</v>
      </c>
      <c r="I655" s="30">
        <f t="shared" si="30"/>
        <v>-2.0003185424903617E-3</v>
      </c>
      <c r="S655" s="38">
        <v>1883.9499510000001</v>
      </c>
      <c r="T655" s="30">
        <f t="shared" si="31"/>
        <v>2.9875497405849596E-3</v>
      </c>
      <c r="U655" s="38"/>
      <c r="V655" s="38"/>
      <c r="W655" s="38"/>
      <c r="X655" s="38"/>
    </row>
    <row r="656" spans="1:24">
      <c r="A656" s="18">
        <v>41831</v>
      </c>
      <c r="B656" s="17">
        <v>59.959999000000003</v>
      </c>
      <c r="C656" s="17">
        <v>60.049999</v>
      </c>
      <c r="D656" s="17">
        <v>59.650002000000001</v>
      </c>
      <c r="E656" s="17">
        <v>60</v>
      </c>
      <c r="F656" s="17">
        <v>3109100</v>
      </c>
      <c r="G656" s="17">
        <v>55.540430999999998</v>
      </c>
      <c r="H656" s="38">
        <f t="shared" si="32"/>
        <v>1.1673446966113886E-3</v>
      </c>
      <c r="I656" s="30">
        <f t="shared" si="30"/>
        <v>1.1673446966113886E-3</v>
      </c>
      <c r="S656" s="38">
        <v>1878.329956</v>
      </c>
      <c r="T656" s="30">
        <f t="shared" si="31"/>
        <v>4.7494603208926116E-3</v>
      </c>
      <c r="U656" s="38"/>
      <c r="V656" s="38"/>
      <c r="W656" s="38"/>
      <c r="X656" s="38"/>
    </row>
    <row r="657" spans="1:24">
      <c r="A657" s="18">
        <v>41834</v>
      </c>
      <c r="B657" s="17">
        <v>60.139999000000003</v>
      </c>
      <c r="C657" s="17">
        <v>60.189999</v>
      </c>
      <c r="D657" s="17">
        <v>59.950001</v>
      </c>
      <c r="E657" s="17">
        <v>60.18</v>
      </c>
      <c r="F657" s="17">
        <v>3809200</v>
      </c>
      <c r="G657" s="17">
        <v>55.707051999999997</v>
      </c>
      <c r="H657" s="38">
        <f t="shared" si="32"/>
        <v>2.9955037201412405E-3</v>
      </c>
      <c r="I657" s="30">
        <f t="shared" si="30"/>
        <v>2.9955037201412405E-3</v>
      </c>
      <c r="S657" s="38">
        <v>1869.4300539999999</v>
      </c>
      <c r="T657" s="30">
        <f t="shared" si="31"/>
        <v>3.2308115393362624E-3</v>
      </c>
      <c r="U657" s="38"/>
      <c r="V657" s="38"/>
      <c r="W657" s="38"/>
      <c r="X657" s="38"/>
    </row>
    <row r="658" spans="1:24">
      <c r="A658" s="18">
        <v>41835</v>
      </c>
      <c r="B658" s="17">
        <v>60.549999</v>
      </c>
      <c r="C658" s="17">
        <v>60.720001000000003</v>
      </c>
      <c r="D658" s="17">
        <v>60.23</v>
      </c>
      <c r="E658" s="17">
        <v>60.709999000000003</v>
      </c>
      <c r="F658" s="17">
        <v>5722100</v>
      </c>
      <c r="G658" s="17">
        <v>56.197657999999997</v>
      </c>
      <c r="H658" s="38">
        <f t="shared" si="32"/>
        <v>8.7683376919205983E-3</v>
      </c>
      <c r="I658" s="30">
        <f t="shared" si="30"/>
        <v>8.7683376919205983E-3</v>
      </c>
      <c r="S658" s="38">
        <v>1863.400024</v>
      </c>
      <c r="T658" s="30">
        <f t="shared" si="31"/>
        <v>-8.1293447785699673E-3</v>
      </c>
      <c r="U658" s="38"/>
      <c r="V658" s="38"/>
      <c r="W658" s="38"/>
      <c r="X658" s="38"/>
    </row>
    <row r="659" spans="1:24">
      <c r="A659" s="18">
        <v>41836</v>
      </c>
      <c r="B659" s="17">
        <v>60.740001999999997</v>
      </c>
      <c r="C659" s="17">
        <v>60.740001999999997</v>
      </c>
      <c r="D659" s="17">
        <v>59.82</v>
      </c>
      <c r="E659" s="17">
        <v>60.139999000000003</v>
      </c>
      <c r="F659" s="17">
        <v>6987700</v>
      </c>
      <c r="G659" s="17">
        <v>55.670023999999998</v>
      </c>
      <c r="H659" s="38">
        <f t="shared" si="32"/>
        <v>-9.4332501262208816E-3</v>
      </c>
      <c r="I659" s="30">
        <f t="shared" si="30"/>
        <v>-9.4332501262208816E-3</v>
      </c>
      <c r="S659" s="38">
        <v>1878.6099850000001</v>
      </c>
      <c r="T659" s="30">
        <f t="shared" si="31"/>
        <v>1.7154879007302134E-3</v>
      </c>
      <c r="U659" s="38"/>
      <c r="V659" s="38"/>
      <c r="W659" s="38"/>
      <c r="X659" s="38"/>
    </row>
    <row r="660" spans="1:24">
      <c r="A660" s="18">
        <v>41837</v>
      </c>
      <c r="B660" s="17">
        <v>59.990001999999997</v>
      </c>
      <c r="C660" s="17">
        <v>60.200001</v>
      </c>
      <c r="D660" s="17">
        <v>59.57</v>
      </c>
      <c r="E660" s="17">
        <v>59.720001000000003</v>
      </c>
      <c r="F660" s="17">
        <v>4559400</v>
      </c>
      <c r="G660" s="17">
        <v>55.281243000000003</v>
      </c>
      <c r="H660" s="38">
        <f t="shared" si="32"/>
        <v>-7.0081685723940796E-3</v>
      </c>
      <c r="I660" s="30">
        <f t="shared" si="30"/>
        <v>-7.0081685723940796E-3</v>
      </c>
      <c r="S660" s="38">
        <v>1875.3900149999999</v>
      </c>
      <c r="T660" s="30">
        <f t="shared" si="31"/>
        <v>-2.2157667665058493E-3</v>
      </c>
      <c r="U660" s="38"/>
      <c r="V660" s="38"/>
      <c r="W660" s="38"/>
      <c r="X660" s="38"/>
    </row>
    <row r="661" spans="1:24">
      <c r="A661" s="18">
        <v>41838</v>
      </c>
      <c r="B661" s="17">
        <v>59.82</v>
      </c>
      <c r="C661" s="17">
        <v>60.040000999999997</v>
      </c>
      <c r="D661" s="17">
        <v>59.5</v>
      </c>
      <c r="E661" s="17">
        <v>60.009998000000003</v>
      </c>
      <c r="F661" s="17">
        <v>4735900</v>
      </c>
      <c r="G661" s="17">
        <v>55.549686000000001</v>
      </c>
      <c r="H661" s="38">
        <f t="shared" si="32"/>
        <v>4.8441987695678392E-3</v>
      </c>
      <c r="I661" s="30">
        <f t="shared" si="30"/>
        <v>4.8441987695678392E-3</v>
      </c>
      <c r="S661" s="38">
        <v>1879.5500489999999</v>
      </c>
      <c r="T661" s="30">
        <f t="shared" si="31"/>
        <v>4.0837888997611281E-3</v>
      </c>
      <c r="U661" s="38"/>
      <c r="V661" s="38"/>
      <c r="W661" s="38"/>
      <c r="X661" s="38"/>
    </row>
    <row r="662" spans="1:24">
      <c r="A662" s="18">
        <v>41841</v>
      </c>
      <c r="B662" s="17">
        <v>59.98</v>
      </c>
      <c r="C662" s="17">
        <v>60.02</v>
      </c>
      <c r="D662" s="17">
        <v>59.040000999999997</v>
      </c>
      <c r="E662" s="17">
        <v>59.299999</v>
      </c>
      <c r="F662" s="17">
        <v>4122900</v>
      </c>
      <c r="G662" s="17">
        <v>54.892457999999998</v>
      </c>
      <c r="H662" s="38">
        <f t="shared" si="32"/>
        <v>-1.1901901475193198E-2</v>
      </c>
      <c r="I662" s="30">
        <f t="shared" si="30"/>
        <v>-1.1901901475193198E-2</v>
      </c>
      <c r="S662" s="38">
        <v>1871.8900149999999</v>
      </c>
      <c r="T662" s="30">
        <f t="shared" si="31"/>
        <v>3.768015621348781E-3</v>
      </c>
      <c r="U662" s="38"/>
      <c r="V662" s="38"/>
      <c r="W662" s="38"/>
      <c r="X662" s="38"/>
    </row>
    <row r="663" spans="1:24">
      <c r="A663" s="18">
        <v>41842</v>
      </c>
      <c r="B663" s="17">
        <v>59.419998</v>
      </c>
      <c r="C663" s="17">
        <v>59.52</v>
      </c>
      <c r="D663" s="17">
        <v>59.139999000000003</v>
      </c>
      <c r="E663" s="17">
        <v>59.380001</v>
      </c>
      <c r="F663" s="17">
        <v>3548400</v>
      </c>
      <c r="G663" s="17">
        <v>54.966513999999997</v>
      </c>
      <c r="H663" s="38">
        <f t="shared" si="32"/>
        <v>1.3482014234996911E-3</v>
      </c>
      <c r="I663" s="30">
        <f t="shared" si="30"/>
        <v>1.3482014234996911E-3</v>
      </c>
      <c r="S663" s="38">
        <v>1864.849976</v>
      </c>
      <c r="T663" s="30">
        <f t="shared" si="31"/>
        <v>1.3629237109861758E-3</v>
      </c>
      <c r="U663" s="38"/>
      <c r="V663" s="38"/>
      <c r="W663" s="38"/>
      <c r="X663" s="38"/>
    </row>
    <row r="664" spans="1:24">
      <c r="A664" s="18">
        <v>41843</v>
      </c>
      <c r="B664" s="17">
        <v>59.450001</v>
      </c>
      <c r="C664" s="17">
        <v>60.84</v>
      </c>
      <c r="D664" s="17">
        <v>59.369999</v>
      </c>
      <c r="E664" s="17">
        <v>60.73</v>
      </c>
      <c r="F664" s="17">
        <v>6167200</v>
      </c>
      <c r="G664" s="17">
        <v>56.216172</v>
      </c>
      <c r="H664" s="38">
        <f t="shared" si="32"/>
        <v>2.2480310059655336E-2</v>
      </c>
      <c r="I664" s="30">
        <f t="shared" si="30"/>
        <v>2.2480310059655336E-2</v>
      </c>
      <c r="S664" s="38">
        <v>1862.3100589999999</v>
      </c>
      <c r="T664" s="30">
        <f t="shared" si="31"/>
        <v>1.0433868421252783E-2</v>
      </c>
      <c r="U664" s="38"/>
      <c r="V664" s="38"/>
      <c r="W664" s="38"/>
      <c r="X664" s="38"/>
    </row>
    <row r="665" spans="1:24">
      <c r="A665" s="18">
        <v>41844</v>
      </c>
      <c r="B665" s="17">
        <v>60.740001999999997</v>
      </c>
      <c r="C665" s="17">
        <v>61.07</v>
      </c>
      <c r="D665" s="17">
        <v>60.419998</v>
      </c>
      <c r="E665" s="17">
        <v>60.990001999999997</v>
      </c>
      <c r="F665" s="17">
        <v>3491900</v>
      </c>
      <c r="G665" s="17">
        <v>56.456848999999998</v>
      </c>
      <c r="H665" s="38">
        <f t="shared" si="32"/>
        <v>4.2721383329710882E-3</v>
      </c>
      <c r="I665" s="30">
        <f t="shared" si="30"/>
        <v>4.2721383329710882E-3</v>
      </c>
      <c r="S665" s="38">
        <v>1842.9799800000001</v>
      </c>
      <c r="T665" s="30">
        <f t="shared" si="31"/>
        <v>6.7345794554065381E-3</v>
      </c>
      <c r="U665" s="38"/>
      <c r="V665" s="38"/>
      <c r="W665" s="38"/>
      <c r="X665" s="38"/>
    </row>
    <row r="666" spans="1:24">
      <c r="A666" s="18">
        <v>41845</v>
      </c>
      <c r="B666" s="17">
        <v>60.759998000000003</v>
      </c>
      <c r="C666" s="17">
        <v>60.889999000000003</v>
      </c>
      <c r="D666" s="17">
        <v>60.290000999999997</v>
      </c>
      <c r="E666" s="17">
        <v>60.389999000000003</v>
      </c>
      <c r="F666" s="17">
        <v>2629200</v>
      </c>
      <c r="G666" s="17">
        <v>55.901443</v>
      </c>
      <c r="H666" s="38">
        <f t="shared" si="32"/>
        <v>-9.8864180639718548E-3</v>
      </c>
      <c r="I666" s="30">
        <f t="shared" si="30"/>
        <v>-9.8864180639718548E-3</v>
      </c>
      <c r="S666" s="38">
        <v>1830.6099850000001</v>
      </c>
      <c r="T666" s="30">
        <f t="shared" si="31"/>
        <v>8.1837081824381302E-3</v>
      </c>
      <c r="U666" s="38"/>
      <c r="V666" s="38"/>
      <c r="W666" s="38"/>
      <c r="X666" s="38"/>
    </row>
    <row r="667" spans="1:24">
      <c r="A667" s="18">
        <v>41848</v>
      </c>
      <c r="B667" s="17">
        <v>60.400002000000001</v>
      </c>
      <c r="C667" s="17">
        <v>60.580002</v>
      </c>
      <c r="D667" s="17">
        <v>59.990001999999997</v>
      </c>
      <c r="E667" s="17">
        <v>60.299999</v>
      </c>
      <c r="F667" s="17">
        <v>4011200</v>
      </c>
      <c r="G667" s="17">
        <v>55.818131999999999</v>
      </c>
      <c r="H667" s="38">
        <f t="shared" si="32"/>
        <v>-1.4914309411371578E-3</v>
      </c>
      <c r="I667" s="30">
        <f t="shared" si="30"/>
        <v>-1.4914309411371578E-3</v>
      </c>
      <c r="S667" s="38">
        <v>1815.6899410000001</v>
      </c>
      <c r="T667" s="30">
        <f t="shared" si="31"/>
        <v>-9.5320599338077835E-3</v>
      </c>
      <c r="U667" s="38"/>
      <c r="V667" s="38"/>
      <c r="W667" s="38"/>
      <c r="X667" s="38"/>
    </row>
    <row r="668" spans="1:24">
      <c r="A668" s="18">
        <v>41849</v>
      </c>
      <c r="B668" s="17">
        <v>60.349997999999999</v>
      </c>
      <c r="C668" s="17">
        <v>61.32</v>
      </c>
      <c r="D668" s="17">
        <v>60.299999</v>
      </c>
      <c r="E668" s="17">
        <v>61.099997999999999</v>
      </c>
      <c r="F668" s="17">
        <v>3807200</v>
      </c>
      <c r="G668" s="17">
        <v>56.558669999999999</v>
      </c>
      <c r="H668" s="38">
        <f t="shared" si="32"/>
        <v>1.3179743620123504E-2</v>
      </c>
      <c r="I668" s="30">
        <f t="shared" si="30"/>
        <v>1.3179743620123504E-2</v>
      </c>
      <c r="S668" s="38">
        <v>1833.079956</v>
      </c>
      <c r="T668" s="30">
        <f t="shared" si="31"/>
        <v>-2.1105967921619718E-2</v>
      </c>
      <c r="U668" s="38"/>
      <c r="V668" s="38"/>
      <c r="W668" s="38"/>
      <c r="X668" s="38"/>
    </row>
    <row r="669" spans="1:24">
      <c r="A669" s="18">
        <v>41850</v>
      </c>
      <c r="B669" s="17">
        <v>61.310001</v>
      </c>
      <c r="C669" s="17">
        <v>61.630001</v>
      </c>
      <c r="D669" s="17">
        <v>61.139999000000003</v>
      </c>
      <c r="E669" s="17">
        <v>61.380001</v>
      </c>
      <c r="F669" s="17">
        <v>3677000</v>
      </c>
      <c r="G669" s="17">
        <v>56.817861000000001</v>
      </c>
      <c r="H669" s="38">
        <f t="shared" si="32"/>
        <v>4.5722240617361871E-3</v>
      </c>
      <c r="I669" s="30">
        <f t="shared" si="30"/>
        <v>4.5722240617361871E-3</v>
      </c>
      <c r="S669" s="38">
        <v>1872.1800539999999</v>
      </c>
      <c r="T669" s="30">
        <f t="shared" si="31"/>
        <v>1.0859039462616495E-2</v>
      </c>
      <c r="U669" s="38"/>
      <c r="V669" s="38"/>
      <c r="W669" s="38"/>
      <c r="X669" s="38"/>
    </row>
    <row r="670" spans="1:24">
      <c r="A670" s="18">
        <v>41851</v>
      </c>
      <c r="B670" s="17">
        <v>61</v>
      </c>
      <c r="C670" s="17">
        <v>61</v>
      </c>
      <c r="D670" s="17">
        <v>59.580002</v>
      </c>
      <c r="E670" s="17">
        <v>59.59</v>
      </c>
      <c r="F670" s="17">
        <v>7067900</v>
      </c>
      <c r="G670" s="17">
        <v>55.160904000000002</v>
      </c>
      <c r="H670" s="38">
        <f t="shared" si="32"/>
        <v>-2.959628904382729E-2</v>
      </c>
      <c r="I670" s="30">
        <f t="shared" si="30"/>
        <v>-2.959628904382729E-2</v>
      </c>
      <c r="S670" s="38">
        <v>1851.959961</v>
      </c>
      <c r="T670" s="30">
        <f t="shared" si="31"/>
        <v>3.7435380478000289E-3</v>
      </c>
      <c r="U670" s="38"/>
      <c r="V670" s="38"/>
      <c r="W670" s="38"/>
      <c r="X670" s="38"/>
    </row>
    <row r="671" spans="1:24">
      <c r="A671" s="18">
        <v>41852</v>
      </c>
      <c r="B671" s="17">
        <v>59.32</v>
      </c>
      <c r="C671" s="17">
        <v>60</v>
      </c>
      <c r="D671" s="17">
        <v>59.200001</v>
      </c>
      <c r="E671" s="17">
        <v>59.849997999999999</v>
      </c>
      <c r="F671" s="17">
        <v>4011800</v>
      </c>
      <c r="G671" s="17">
        <v>55.401578000000001</v>
      </c>
      <c r="H671" s="38">
        <f t="shared" si="32"/>
        <v>4.353635623833692E-3</v>
      </c>
      <c r="I671" s="30">
        <f t="shared" si="30"/>
        <v>4.353635623833692E-3</v>
      </c>
      <c r="S671" s="38">
        <v>1845.040039</v>
      </c>
      <c r="T671" s="30">
        <f t="shared" si="31"/>
        <v>-1.0808312462366923E-2</v>
      </c>
      <c r="U671" s="38"/>
      <c r="V671" s="38"/>
      <c r="W671" s="38"/>
      <c r="X671" s="38"/>
    </row>
    <row r="672" spans="1:24">
      <c r="A672" s="18">
        <v>41855</v>
      </c>
      <c r="B672" s="17">
        <v>60.169998</v>
      </c>
      <c r="C672" s="17">
        <v>61</v>
      </c>
      <c r="D672" s="17">
        <v>59.919998</v>
      </c>
      <c r="E672" s="17">
        <v>60.700001</v>
      </c>
      <c r="F672" s="17">
        <v>4232000</v>
      </c>
      <c r="G672" s="17">
        <v>56.188403000000001</v>
      </c>
      <c r="H672" s="38">
        <f t="shared" si="32"/>
        <v>1.4102306190813776E-2</v>
      </c>
      <c r="I672" s="30">
        <f t="shared" si="30"/>
        <v>1.4102306190813776E-2</v>
      </c>
      <c r="S672" s="38">
        <v>1865.089966</v>
      </c>
      <c r="T672" s="30">
        <f t="shared" si="31"/>
        <v>-1.2616543077148771E-2</v>
      </c>
      <c r="U672" s="38"/>
      <c r="V672" s="38"/>
      <c r="W672" s="38"/>
      <c r="X672" s="38"/>
    </row>
    <row r="673" spans="1:24">
      <c r="A673" s="18">
        <v>41856</v>
      </c>
      <c r="B673" s="17">
        <v>58.450001</v>
      </c>
      <c r="C673" s="17">
        <v>59.41</v>
      </c>
      <c r="D673" s="17">
        <v>57.810001</v>
      </c>
      <c r="E673" s="17">
        <v>58.029998999999997</v>
      </c>
      <c r="F673" s="17">
        <v>14982100</v>
      </c>
      <c r="G673" s="17">
        <v>53.716852000000003</v>
      </c>
      <c r="H673" s="38">
        <f t="shared" si="32"/>
        <v>-4.4983613503849496E-2</v>
      </c>
      <c r="I673" s="30">
        <f t="shared" si="30"/>
        <v>-4.4983613503849496E-2</v>
      </c>
      <c r="S673" s="38">
        <v>1888.7700199999999</v>
      </c>
      <c r="T673" s="30">
        <f t="shared" si="31"/>
        <v>-1.1270847458569155E-3</v>
      </c>
      <c r="U673" s="38"/>
      <c r="V673" s="38"/>
      <c r="W673" s="38"/>
      <c r="X673" s="38"/>
    </row>
    <row r="674" spans="1:24">
      <c r="A674" s="18">
        <v>41857</v>
      </c>
      <c r="B674" s="17">
        <v>57.48</v>
      </c>
      <c r="C674" s="17">
        <v>58.240001999999997</v>
      </c>
      <c r="D674" s="17">
        <v>57.259998000000003</v>
      </c>
      <c r="E674" s="17">
        <v>57.970001000000003</v>
      </c>
      <c r="F674" s="17">
        <v>7262700</v>
      </c>
      <c r="G674" s="17">
        <v>53.661313999999997</v>
      </c>
      <c r="H674" s="38">
        <f t="shared" si="32"/>
        <v>-1.034437577420133E-3</v>
      </c>
      <c r="I674" s="30">
        <f t="shared" si="30"/>
        <v>-1.034437577420133E-3</v>
      </c>
      <c r="S674" s="38">
        <v>1890.900024</v>
      </c>
      <c r="T674" s="30">
        <f t="shared" si="31"/>
        <v>2.8492633642570506E-3</v>
      </c>
      <c r="U674" s="38"/>
      <c r="V674" s="38"/>
      <c r="W674" s="38"/>
      <c r="X674" s="38"/>
    </row>
    <row r="675" spans="1:24">
      <c r="A675" s="18">
        <v>41858</v>
      </c>
      <c r="B675" s="17">
        <v>58.259998000000003</v>
      </c>
      <c r="C675" s="17">
        <v>58.360000999999997</v>
      </c>
      <c r="D675" s="17">
        <v>57.27</v>
      </c>
      <c r="E675" s="17">
        <v>57.5</v>
      </c>
      <c r="F675" s="17">
        <v>4917200</v>
      </c>
      <c r="G675" s="17">
        <v>53.226246000000003</v>
      </c>
      <c r="H675" s="38">
        <f t="shared" si="32"/>
        <v>-8.1407116544409894E-3</v>
      </c>
      <c r="I675" s="30">
        <f t="shared" si="30"/>
        <v>-8.1407116544409894E-3</v>
      </c>
      <c r="S675" s="38">
        <v>1885.5200199999999</v>
      </c>
      <c r="T675" s="30">
        <f t="shared" si="31"/>
        <v>7.0146881968491453E-3</v>
      </c>
      <c r="U675" s="38"/>
      <c r="V675" s="38"/>
      <c r="W675" s="38"/>
      <c r="X675" s="38"/>
    </row>
    <row r="676" spans="1:24">
      <c r="A676" s="18">
        <v>41859</v>
      </c>
      <c r="B676" s="17">
        <v>57.889999000000003</v>
      </c>
      <c r="C676" s="17">
        <v>58.59</v>
      </c>
      <c r="D676" s="17">
        <v>57.619999</v>
      </c>
      <c r="E676" s="17">
        <v>58.540000999999997</v>
      </c>
      <c r="F676" s="17">
        <v>4710700</v>
      </c>
      <c r="G676" s="17">
        <v>54.188948000000003</v>
      </c>
      <c r="H676" s="38">
        <f t="shared" si="32"/>
        <v>1.7925355656522347E-2</v>
      </c>
      <c r="I676" s="30">
        <f t="shared" si="30"/>
        <v>1.7925355656522347E-2</v>
      </c>
      <c r="S676" s="38">
        <v>1872.339966</v>
      </c>
      <c r="T676" s="30">
        <f t="shared" si="31"/>
        <v>7.8928715438509635E-3</v>
      </c>
      <c r="U676" s="38"/>
      <c r="V676" s="38"/>
      <c r="W676" s="38"/>
      <c r="X676" s="38"/>
    </row>
    <row r="677" spans="1:24">
      <c r="A677" s="18">
        <v>41862</v>
      </c>
      <c r="B677" s="17">
        <v>58.599997999999999</v>
      </c>
      <c r="C677" s="17">
        <v>58.669998</v>
      </c>
      <c r="D677" s="17">
        <v>58.150002000000001</v>
      </c>
      <c r="E677" s="17">
        <v>58.360000999999997</v>
      </c>
      <c r="F677" s="17">
        <v>2788100</v>
      </c>
      <c r="G677" s="17">
        <v>54.022326</v>
      </c>
      <c r="H677" s="38">
        <f t="shared" si="32"/>
        <v>-3.079570649607274E-3</v>
      </c>
      <c r="I677" s="30">
        <f t="shared" si="30"/>
        <v>-3.079570649607274E-3</v>
      </c>
      <c r="S677" s="38">
        <v>1857.619995</v>
      </c>
      <c r="T677" s="30">
        <f t="shared" si="31"/>
        <v>4.6294892141261826E-3</v>
      </c>
      <c r="U677" s="38"/>
      <c r="V677" s="38"/>
      <c r="W677" s="38"/>
      <c r="X677" s="38"/>
    </row>
    <row r="678" spans="1:24">
      <c r="A678" s="18">
        <v>41863</v>
      </c>
      <c r="B678" s="17">
        <v>58.349997999999999</v>
      </c>
      <c r="C678" s="17">
        <v>58.540000999999997</v>
      </c>
      <c r="D678" s="17">
        <v>58.02</v>
      </c>
      <c r="E678" s="17">
        <v>58.459999000000003</v>
      </c>
      <c r="F678" s="17">
        <v>2946000</v>
      </c>
      <c r="G678" s="17">
        <v>54.114891999999998</v>
      </c>
      <c r="H678" s="38">
        <f t="shared" si="32"/>
        <v>1.7120104312112565E-3</v>
      </c>
      <c r="I678" s="30">
        <f t="shared" si="30"/>
        <v>1.7120104312112565E-3</v>
      </c>
      <c r="S678" s="38">
        <v>1849.040039</v>
      </c>
      <c r="T678" s="30">
        <f t="shared" si="31"/>
        <v>-1.9018915970694392E-3</v>
      </c>
      <c r="U678" s="38"/>
      <c r="V678" s="38"/>
      <c r="W678" s="38"/>
      <c r="X678" s="38"/>
    </row>
    <row r="679" spans="1:24">
      <c r="A679" s="18">
        <v>41864</v>
      </c>
      <c r="B679" s="17">
        <v>58.43</v>
      </c>
      <c r="C679" s="17">
        <v>58.48</v>
      </c>
      <c r="D679" s="17">
        <v>57.75</v>
      </c>
      <c r="E679" s="17">
        <v>58.259998000000003</v>
      </c>
      <c r="F679" s="17">
        <v>3660300</v>
      </c>
      <c r="G679" s="17">
        <v>53.929757000000002</v>
      </c>
      <c r="H679" s="38">
        <f t="shared" si="32"/>
        <v>-3.4270124972465578E-3</v>
      </c>
      <c r="I679" s="30">
        <f t="shared" si="30"/>
        <v>-3.4270124972465578E-3</v>
      </c>
      <c r="S679" s="38">
        <v>1852.5600589999999</v>
      </c>
      <c r="T679" s="30">
        <f t="shared" si="31"/>
        <v>-7.0249366727707435E-3</v>
      </c>
      <c r="U679" s="38"/>
      <c r="V679" s="38"/>
      <c r="W679" s="38"/>
      <c r="X679" s="38"/>
    </row>
    <row r="680" spans="1:24">
      <c r="A680" s="18">
        <v>41865</v>
      </c>
      <c r="B680" s="17">
        <v>58.200001</v>
      </c>
      <c r="C680" s="17">
        <v>58.77</v>
      </c>
      <c r="D680" s="17">
        <v>58.09</v>
      </c>
      <c r="E680" s="17">
        <v>58.740001999999997</v>
      </c>
      <c r="F680" s="17">
        <v>3144900</v>
      </c>
      <c r="G680" s="17">
        <v>54.374082999999999</v>
      </c>
      <c r="H680" s="38">
        <f t="shared" si="32"/>
        <v>8.2052214007474755E-3</v>
      </c>
      <c r="I680" s="30">
        <f t="shared" si="30"/>
        <v>8.2052214007474755E-3</v>
      </c>
      <c r="S680" s="38">
        <v>1865.619995</v>
      </c>
      <c r="T680" s="30">
        <f t="shared" si="31"/>
        <v>4.3942710047230656E-3</v>
      </c>
      <c r="U680" s="38"/>
      <c r="V680" s="38"/>
      <c r="W680" s="38"/>
      <c r="X680" s="38"/>
    </row>
    <row r="681" spans="1:24">
      <c r="A681" s="18">
        <v>41866</v>
      </c>
      <c r="B681" s="17">
        <v>58.740001999999997</v>
      </c>
      <c r="C681" s="17">
        <v>58.77</v>
      </c>
      <c r="D681" s="17">
        <v>57.84</v>
      </c>
      <c r="E681" s="17">
        <v>58.200001</v>
      </c>
      <c r="F681" s="17">
        <v>4186700</v>
      </c>
      <c r="G681" s="17">
        <v>53.874217999999999</v>
      </c>
      <c r="H681" s="38">
        <f t="shared" si="32"/>
        <v>-9.2355916614664888E-3</v>
      </c>
      <c r="I681" s="30">
        <f t="shared" si="30"/>
        <v>-9.2355916614664888E-3</v>
      </c>
      <c r="S681" s="38">
        <v>1857.4399410000001</v>
      </c>
      <c r="T681" s="30">
        <f t="shared" si="31"/>
        <v>-4.8765814292138984E-3</v>
      </c>
      <c r="U681" s="38"/>
      <c r="V681" s="38"/>
      <c r="W681" s="38"/>
      <c r="X681" s="38"/>
    </row>
    <row r="682" spans="1:24">
      <c r="A682" s="18">
        <v>41869</v>
      </c>
      <c r="B682" s="17">
        <v>58.049999</v>
      </c>
      <c r="C682" s="17">
        <v>58.689999</v>
      </c>
      <c r="D682" s="17">
        <v>57.75</v>
      </c>
      <c r="E682" s="17">
        <v>58.549999</v>
      </c>
      <c r="F682" s="17">
        <v>4016700</v>
      </c>
      <c r="G682" s="17">
        <v>54.686813000000001</v>
      </c>
      <c r="H682" s="38">
        <f t="shared" si="32"/>
        <v>1.49705685158523E-2</v>
      </c>
      <c r="I682" s="30">
        <f t="shared" si="30"/>
        <v>1.49705685158523E-2</v>
      </c>
      <c r="S682" s="38">
        <v>1866.5200199999999</v>
      </c>
      <c r="T682" s="30">
        <f t="shared" si="31"/>
        <v>-2.9369799906726465E-3</v>
      </c>
      <c r="U682" s="38"/>
      <c r="V682" s="38"/>
      <c r="W682" s="38"/>
      <c r="X682" s="38"/>
    </row>
    <row r="683" spans="1:24">
      <c r="A683" s="18">
        <v>41870</v>
      </c>
      <c r="B683" s="17">
        <v>58.84</v>
      </c>
      <c r="C683" s="17">
        <v>59.41</v>
      </c>
      <c r="D683" s="17">
        <v>58.599997999999999</v>
      </c>
      <c r="E683" s="17">
        <v>59.25</v>
      </c>
      <c r="F683" s="17">
        <v>4807300</v>
      </c>
      <c r="G683" s="17">
        <v>55.340626999999998</v>
      </c>
      <c r="H683" s="38">
        <f t="shared" si="32"/>
        <v>1.1884702501629296E-2</v>
      </c>
      <c r="I683" s="30">
        <f t="shared" si="30"/>
        <v>1.1884702501629296E-2</v>
      </c>
      <c r="S683" s="38">
        <v>1872.01001</v>
      </c>
      <c r="T683" s="30">
        <f t="shared" si="31"/>
        <v>6.0223339608095686E-3</v>
      </c>
      <c r="U683" s="38"/>
      <c r="V683" s="38"/>
      <c r="W683" s="38"/>
      <c r="X683" s="38"/>
    </row>
    <row r="684" spans="1:24">
      <c r="A684" s="18">
        <v>41871</v>
      </c>
      <c r="B684" s="17">
        <v>58.5</v>
      </c>
      <c r="C684" s="17">
        <v>60.790000999999997</v>
      </c>
      <c r="D684" s="17">
        <v>58.25</v>
      </c>
      <c r="E684" s="17">
        <v>60.330002</v>
      </c>
      <c r="F684" s="17">
        <v>12835000</v>
      </c>
      <c r="G684" s="17">
        <v>56.34937</v>
      </c>
      <c r="H684" s="38">
        <f t="shared" si="32"/>
        <v>1.806375604422171E-2</v>
      </c>
      <c r="I684" s="30">
        <f t="shared" si="30"/>
        <v>1.806375604422171E-2</v>
      </c>
      <c r="S684" s="38">
        <v>1860.7700199999999</v>
      </c>
      <c r="T684" s="30">
        <f t="shared" si="31"/>
        <v>-6.1505248448226989E-3</v>
      </c>
      <c r="U684" s="38"/>
      <c r="V684" s="38"/>
      <c r="W684" s="38"/>
      <c r="X684" s="38"/>
    </row>
    <row r="685" spans="1:24">
      <c r="A685" s="18">
        <v>41872</v>
      </c>
      <c r="B685" s="17">
        <v>60.400002000000001</v>
      </c>
      <c r="C685" s="17">
        <v>61.09</v>
      </c>
      <c r="D685" s="17">
        <v>59.82</v>
      </c>
      <c r="E685" s="17">
        <v>61.07</v>
      </c>
      <c r="F685" s="17">
        <v>6562000</v>
      </c>
      <c r="G685" s="17">
        <v>57.040542000000002</v>
      </c>
      <c r="H685" s="38">
        <f t="shared" si="32"/>
        <v>1.21912178656189E-2</v>
      </c>
      <c r="I685" s="30">
        <f t="shared" si="30"/>
        <v>1.21912178656189E-2</v>
      </c>
      <c r="S685" s="38">
        <v>1872.25</v>
      </c>
      <c r="T685" s="30">
        <f t="shared" si="31"/>
        <v>7.1936822748935253E-3</v>
      </c>
      <c r="U685" s="38"/>
      <c r="V685" s="38"/>
      <c r="W685" s="38"/>
      <c r="X685" s="38"/>
    </row>
    <row r="686" spans="1:24">
      <c r="A686" s="18">
        <v>41873</v>
      </c>
      <c r="B686" s="17">
        <v>61.139999000000003</v>
      </c>
      <c r="C686" s="17">
        <v>61.459999000000003</v>
      </c>
      <c r="D686" s="17">
        <v>60.779998999999997</v>
      </c>
      <c r="E686" s="17">
        <v>61.049999</v>
      </c>
      <c r="F686" s="17">
        <v>4566200</v>
      </c>
      <c r="G686" s="17">
        <v>57.021861000000001</v>
      </c>
      <c r="H686" s="38">
        <f t="shared" si="32"/>
        <v>-3.2755754176130256E-4</v>
      </c>
      <c r="I686" s="30">
        <f t="shared" si="30"/>
        <v>-3.2755754176130256E-4</v>
      </c>
      <c r="S686" s="38">
        <v>1858.829956</v>
      </c>
      <c r="T686" s="30">
        <f t="shared" si="31"/>
        <v>9.5677176019688687E-3</v>
      </c>
      <c r="U686" s="38"/>
      <c r="V686" s="38"/>
      <c r="W686" s="38"/>
      <c r="X686" s="38"/>
    </row>
    <row r="687" spans="1:24">
      <c r="A687" s="18">
        <v>41876</v>
      </c>
      <c r="B687" s="17">
        <v>61.299999</v>
      </c>
      <c r="C687" s="17">
        <v>61.5</v>
      </c>
      <c r="D687" s="17">
        <v>60.720001000000003</v>
      </c>
      <c r="E687" s="17">
        <v>60.98</v>
      </c>
      <c r="F687" s="17">
        <v>4368200</v>
      </c>
      <c r="G687" s="17">
        <v>56.956479999999999</v>
      </c>
      <c r="H687" s="38">
        <f t="shared" si="32"/>
        <v>-1.1472531815698885E-3</v>
      </c>
      <c r="I687" s="30">
        <f t="shared" si="30"/>
        <v>-1.1472531815698885E-3</v>
      </c>
      <c r="S687" s="38">
        <v>1841.130005</v>
      </c>
      <c r="T687" s="30">
        <f t="shared" si="31"/>
        <v>-2.8257664511163196E-3</v>
      </c>
      <c r="U687" s="38"/>
      <c r="V687" s="38"/>
      <c r="W687" s="38"/>
      <c r="X687" s="38"/>
    </row>
    <row r="688" spans="1:24">
      <c r="A688" s="18">
        <v>41877</v>
      </c>
      <c r="B688" s="17">
        <v>61.049999</v>
      </c>
      <c r="C688" s="17">
        <v>61.200001</v>
      </c>
      <c r="D688" s="17">
        <v>60.59</v>
      </c>
      <c r="E688" s="17">
        <v>60.700001</v>
      </c>
      <c r="F688" s="17">
        <v>3224800</v>
      </c>
      <c r="G688" s="17">
        <v>56.694955999999998</v>
      </c>
      <c r="H688" s="38">
        <f t="shared" si="32"/>
        <v>-4.6022201003965302E-3</v>
      </c>
      <c r="I688" s="30">
        <f t="shared" si="30"/>
        <v>-4.6022201003965302E-3</v>
      </c>
      <c r="S688" s="38">
        <v>1846.339966</v>
      </c>
      <c r="T688" s="30">
        <f t="shared" si="31"/>
        <v>-1.177009150656236E-2</v>
      </c>
      <c r="U688" s="38"/>
      <c r="V688" s="38"/>
      <c r="W688" s="38"/>
      <c r="X688" s="38"/>
    </row>
    <row r="689" spans="1:24">
      <c r="A689" s="18">
        <v>41878</v>
      </c>
      <c r="B689" s="17">
        <v>60.73</v>
      </c>
      <c r="C689" s="17">
        <v>60.959999000000003</v>
      </c>
      <c r="D689" s="17">
        <v>60.639999000000003</v>
      </c>
      <c r="E689" s="17">
        <v>60.790000999999997</v>
      </c>
      <c r="F689" s="17">
        <v>2797700</v>
      </c>
      <c r="G689" s="17">
        <v>56.779018000000001</v>
      </c>
      <c r="H689" s="38">
        <f t="shared" si="32"/>
        <v>1.4816087321926599E-3</v>
      </c>
      <c r="I689" s="30">
        <f t="shared" si="30"/>
        <v>1.4816087321926599E-3</v>
      </c>
      <c r="S689" s="38">
        <v>1868.1999510000001</v>
      </c>
      <c r="T689" s="30">
        <f t="shared" si="31"/>
        <v>3.0512416846305301E-4</v>
      </c>
      <c r="U689" s="38"/>
      <c r="V689" s="38"/>
      <c r="W689" s="38"/>
      <c r="X689" s="38"/>
    </row>
    <row r="690" spans="1:24">
      <c r="A690" s="18">
        <v>41879</v>
      </c>
      <c r="B690" s="17">
        <v>60.48</v>
      </c>
      <c r="C690" s="17">
        <v>60.59</v>
      </c>
      <c r="D690" s="17">
        <v>60.07</v>
      </c>
      <c r="E690" s="17">
        <v>60.349997999999999</v>
      </c>
      <c r="F690" s="17">
        <v>4221300</v>
      </c>
      <c r="G690" s="17">
        <v>56.368046999999997</v>
      </c>
      <c r="H690" s="38">
        <f t="shared" si="32"/>
        <v>-7.2644006681983984E-3</v>
      </c>
      <c r="I690" s="30">
        <f t="shared" si="30"/>
        <v>-7.2644006681983984E-3</v>
      </c>
      <c r="S690" s="38">
        <v>1867.630005</v>
      </c>
      <c r="T690" s="30">
        <f t="shared" si="31"/>
        <v>-5.0950969416020996E-3</v>
      </c>
      <c r="U690" s="38"/>
      <c r="V690" s="38"/>
      <c r="W690" s="38"/>
      <c r="X690" s="38"/>
    </row>
    <row r="691" spans="1:24">
      <c r="A691" s="18">
        <v>41880</v>
      </c>
      <c r="B691" s="17">
        <v>60.720001000000003</v>
      </c>
      <c r="C691" s="17">
        <v>60.720001000000003</v>
      </c>
      <c r="D691" s="17">
        <v>60.049999</v>
      </c>
      <c r="E691" s="17">
        <v>60.07</v>
      </c>
      <c r="F691" s="17">
        <v>4008100</v>
      </c>
      <c r="G691" s="17">
        <v>56.106523000000003</v>
      </c>
      <c r="H691" s="38">
        <f t="shared" si="32"/>
        <v>-4.6503751258514109E-3</v>
      </c>
      <c r="I691" s="30">
        <f t="shared" si="30"/>
        <v>-4.6503751258514109E-3</v>
      </c>
      <c r="S691" s="38">
        <v>1877.170044</v>
      </c>
      <c r="T691" s="30">
        <f t="shared" si="31"/>
        <v>-4.6335357880714941E-4</v>
      </c>
      <c r="U691" s="38"/>
      <c r="V691" s="38"/>
      <c r="W691" s="38"/>
      <c r="X691" s="38"/>
    </row>
    <row r="692" spans="1:24">
      <c r="A692" s="18">
        <v>41884</v>
      </c>
      <c r="B692" s="17">
        <v>60.279998999999997</v>
      </c>
      <c r="C692" s="17">
        <v>60.5</v>
      </c>
      <c r="D692" s="17">
        <v>59.98</v>
      </c>
      <c r="E692" s="17">
        <v>60.189999</v>
      </c>
      <c r="F692" s="17">
        <v>2602700</v>
      </c>
      <c r="G692" s="17">
        <v>56.218603999999999</v>
      </c>
      <c r="H692" s="38">
        <f t="shared" si="32"/>
        <v>1.9956538700042418E-3</v>
      </c>
      <c r="I692" s="30">
        <f t="shared" si="30"/>
        <v>1.9956538700042418E-3</v>
      </c>
      <c r="S692" s="38">
        <v>1878.040039</v>
      </c>
      <c r="T692" s="30">
        <f t="shared" si="31"/>
        <v>5.3794470199833614E-4</v>
      </c>
      <c r="U692" s="38"/>
      <c r="V692" s="38"/>
      <c r="W692" s="38"/>
      <c r="X692" s="38"/>
    </row>
    <row r="693" spans="1:24">
      <c r="A693" s="18">
        <v>41885</v>
      </c>
      <c r="B693" s="17">
        <v>60.529998999999997</v>
      </c>
      <c r="C693" s="17">
        <v>60.57</v>
      </c>
      <c r="D693" s="17">
        <v>59.98</v>
      </c>
      <c r="E693" s="17">
        <v>60.389999000000003</v>
      </c>
      <c r="F693" s="17">
        <v>3553500</v>
      </c>
      <c r="G693" s="17">
        <v>56.405408999999999</v>
      </c>
      <c r="H693" s="38">
        <f t="shared" si="32"/>
        <v>3.317324011711417E-3</v>
      </c>
      <c r="I693" s="30">
        <f t="shared" si="30"/>
        <v>3.317324011711417E-3</v>
      </c>
      <c r="S693" s="38">
        <v>1877.030029</v>
      </c>
      <c r="T693" s="30">
        <f t="shared" si="31"/>
        <v>1.7169331218907797E-3</v>
      </c>
      <c r="U693" s="38"/>
      <c r="V693" s="38"/>
      <c r="W693" s="38"/>
      <c r="X693" s="38"/>
    </row>
    <row r="694" spans="1:24">
      <c r="A694" s="18">
        <v>41886</v>
      </c>
      <c r="B694" s="17">
        <v>60.380001</v>
      </c>
      <c r="C694" s="17">
        <v>61.209999000000003</v>
      </c>
      <c r="D694" s="17">
        <v>60.200001</v>
      </c>
      <c r="E694" s="17">
        <v>61.029998999999997</v>
      </c>
      <c r="F694" s="17">
        <v>4363300</v>
      </c>
      <c r="G694" s="17">
        <v>57.00318</v>
      </c>
      <c r="H694" s="38">
        <f t="shared" si="32"/>
        <v>1.0541997591246409E-2</v>
      </c>
      <c r="I694" s="30">
        <f t="shared" si="30"/>
        <v>1.0541997591246409E-2</v>
      </c>
      <c r="S694" s="38">
        <v>1873.8100589999999</v>
      </c>
      <c r="T694" s="30">
        <f t="shared" si="31"/>
        <v>-5.3352436971208566E-5</v>
      </c>
      <c r="U694" s="38"/>
      <c r="V694" s="38"/>
      <c r="W694" s="38"/>
      <c r="X694" s="38"/>
    </row>
    <row r="695" spans="1:24">
      <c r="A695" s="18">
        <v>41887</v>
      </c>
      <c r="B695" s="17">
        <v>61</v>
      </c>
      <c r="C695" s="17">
        <v>61.150002000000001</v>
      </c>
      <c r="D695" s="17">
        <v>60.5</v>
      </c>
      <c r="E695" s="17">
        <v>61.080002</v>
      </c>
      <c r="F695" s="17">
        <v>3401800</v>
      </c>
      <c r="G695" s="17">
        <v>57.049883999999999</v>
      </c>
      <c r="H695" s="38">
        <f t="shared" si="32"/>
        <v>8.1898724983862404E-4</v>
      </c>
      <c r="I695" s="30">
        <f t="shared" si="30"/>
        <v>8.1898724983862404E-4</v>
      </c>
      <c r="S695" s="38">
        <v>1873.910034</v>
      </c>
      <c r="T695" s="30">
        <f t="shared" si="31"/>
        <v>1.5152322834217294E-2</v>
      </c>
      <c r="U695" s="38"/>
      <c r="V695" s="38"/>
      <c r="W695" s="38"/>
      <c r="X695" s="38"/>
    </row>
    <row r="696" spans="1:24">
      <c r="A696" s="18">
        <v>41890</v>
      </c>
      <c r="B696" s="17">
        <v>60.900002000000001</v>
      </c>
      <c r="C696" s="17">
        <v>61.200001</v>
      </c>
      <c r="D696" s="17">
        <v>60.27</v>
      </c>
      <c r="E696" s="17">
        <v>60.560001</v>
      </c>
      <c r="F696" s="17">
        <v>3191300</v>
      </c>
      <c r="G696" s="17">
        <v>56.564194000000001</v>
      </c>
      <c r="H696" s="38">
        <f t="shared" si="32"/>
        <v>-8.5498728189500883E-3</v>
      </c>
      <c r="I696" s="30">
        <f t="shared" si="30"/>
        <v>-8.5498728189500883E-3</v>
      </c>
      <c r="S696" s="38">
        <v>1845.7299800000001</v>
      </c>
      <c r="T696" s="30">
        <f t="shared" si="31"/>
        <v>-7.4058663619861681E-3</v>
      </c>
      <c r="U696" s="38"/>
      <c r="V696" s="38"/>
      <c r="W696" s="38"/>
      <c r="X696" s="38"/>
    </row>
    <row r="697" spans="1:24">
      <c r="A697" s="18">
        <v>41891</v>
      </c>
      <c r="B697" s="17">
        <v>60.470001000000003</v>
      </c>
      <c r="C697" s="17">
        <v>60.91</v>
      </c>
      <c r="D697" s="17">
        <v>60.18</v>
      </c>
      <c r="E697" s="17">
        <v>60.880001</v>
      </c>
      <c r="F697" s="17">
        <v>4237200</v>
      </c>
      <c r="G697" s="17">
        <v>56.863078999999999</v>
      </c>
      <c r="H697" s="38">
        <f t="shared" si="32"/>
        <v>5.2700851190165474E-3</v>
      </c>
      <c r="I697" s="30">
        <f t="shared" si="30"/>
        <v>5.2700851190165474E-3</v>
      </c>
      <c r="S697" s="38">
        <v>1859.4499510000001</v>
      </c>
      <c r="T697" s="30">
        <f t="shared" si="31"/>
        <v>2.7788242226103972E-3</v>
      </c>
      <c r="U697" s="38"/>
      <c r="V697" s="38"/>
      <c r="W697" s="38"/>
      <c r="X697" s="38"/>
    </row>
    <row r="698" spans="1:24">
      <c r="A698" s="18">
        <v>41892</v>
      </c>
      <c r="B698" s="17">
        <v>61.009998000000003</v>
      </c>
      <c r="C698" s="17">
        <v>62.34</v>
      </c>
      <c r="D698" s="17">
        <v>60.869999</v>
      </c>
      <c r="E698" s="17">
        <v>61.950001</v>
      </c>
      <c r="F698" s="17">
        <v>8681600</v>
      </c>
      <c r="G698" s="17">
        <v>57.862479999999998</v>
      </c>
      <c r="H698" s="38">
        <f t="shared" si="32"/>
        <v>1.7422905408356545E-2</v>
      </c>
      <c r="I698" s="30">
        <f t="shared" si="30"/>
        <v>1.7422905408356545E-2</v>
      </c>
      <c r="S698" s="38">
        <v>1854.290039</v>
      </c>
      <c r="T698" s="30">
        <f t="shared" si="31"/>
        <v>4.9358814720940501E-3</v>
      </c>
      <c r="U698" s="38"/>
      <c r="V698" s="38"/>
      <c r="W698" s="38"/>
      <c r="X698" s="38"/>
    </row>
    <row r="699" spans="1:24">
      <c r="A699" s="18">
        <v>41893</v>
      </c>
      <c r="B699" s="17">
        <v>61.830002</v>
      </c>
      <c r="C699" s="17">
        <v>62.68</v>
      </c>
      <c r="D699" s="17">
        <v>61.610000999999997</v>
      </c>
      <c r="E699" s="17">
        <v>62.59</v>
      </c>
      <c r="F699" s="17">
        <v>5599800</v>
      </c>
      <c r="G699" s="17">
        <v>58.460251</v>
      </c>
      <c r="H699" s="38">
        <f t="shared" si="32"/>
        <v>1.027789249760197E-2</v>
      </c>
      <c r="I699" s="30">
        <f t="shared" si="30"/>
        <v>1.027789249760197E-2</v>
      </c>
      <c r="S699" s="38">
        <v>1845.160034</v>
      </c>
      <c r="T699" s="30">
        <f t="shared" si="31"/>
        <v>2.1699708253570321E-5</v>
      </c>
      <c r="U699" s="38"/>
      <c r="V699" s="38"/>
      <c r="W699" s="38"/>
      <c r="X699" s="38"/>
    </row>
    <row r="700" spans="1:24">
      <c r="A700" s="18">
        <v>41894</v>
      </c>
      <c r="B700" s="17">
        <v>62.540000999999997</v>
      </c>
      <c r="C700" s="17">
        <v>62.650002000000001</v>
      </c>
      <c r="D700" s="17">
        <v>61.98</v>
      </c>
      <c r="E700" s="17">
        <v>62.529998999999997</v>
      </c>
      <c r="F700" s="17">
        <v>4427400</v>
      </c>
      <c r="G700" s="17">
        <v>58.404209000000002</v>
      </c>
      <c r="H700" s="38">
        <f t="shared" si="32"/>
        <v>-9.5909405298932491E-4</v>
      </c>
      <c r="I700" s="30">
        <f t="shared" si="30"/>
        <v>-9.5909405298932491E-4</v>
      </c>
      <c r="S700" s="38">
        <v>1845.119995</v>
      </c>
      <c r="T700" s="30">
        <f t="shared" si="31"/>
        <v>-1.3485905500071854E-3</v>
      </c>
      <c r="U700" s="38"/>
      <c r="V700" s="38"/>
      <c r="W700" s="38"/>
      <c r="X700" s="38"/>
    </row>
    <row r="701" spans="1:24">
      <c r="A701" s="18">
        <v>41897</v>
      </c>
      <c r="B701" s="17">
        <v>62.43</v>
      </c>
      <c r="C701" s="17">
        <v>62.610000999999997</v>
      </c>
      <c r="D701" s="17">
        <v>62.07</v>
      </c>
      <c r="E701" s="17">
        <v>62.209999000000003</v>
      </c>
      <c r="F701" s="17">
        <v>3694100</v>
      </c>
      <c r="G701" s="17">
        <v>58.105322999999999</v>
      </c>
      <c r="H701" s="38">
        <f t="shared" si="32"/>
        <v>-5.1306815935596006E-3</v>
      </c>
      <c r="I701" s="30">
        <f t="shared" si="30"/>
        <v>-5.1306815935596006E-3</v>
      </c>
      <c r="S701" s="38">
        <v>1847.6099850000001</v>
      </c>
      <c r="T701" s="30">
        <f t="shared" si="31"/>
        <v>6.1674553620519853E-3</v>
      </c>
      <c r="U701" s="38"/>
      <c r="V701" s="38"/>
      <c r="W701" s="38"/>
      <c r="X701" s="38"/>
    </row>
    <row r="702" spans="1:24">
      <c r="A702" s="18">
        <v>41898</v>
      </c>
      <c r="B702" s="17">
        <v>62.07</v>
      </c>
      <c r="C702" s="17">
        <v>63.259998000000003</v>
      </c>
      <c r="D702" s="17">
        <v>62.060001</v>
      </c>
      <c r="E702" s="17">
        <v>62.860000999999997</v>
      </c>
      <c r="F702" s="17">
        <v>4552400</v>
      </c>
      <c r="G702" s="17">
        <v>58.712437000000001</v>
      </c>
      <c r="H702" s="38">
        <f t="shared" si="32"/>
        <v>1.0394300765828281E-2</v>
      </c>
      <c r="I702" s="30">
        <f t="shared" si="30"/>
        <v>1.0394300765828281E-2</v>
      </c>
      <c r="S702" s="38">
        <v>1836.25</v>
      </c>
      <c r="T702" s="30">
        <f t="shared" si="31"/>
        <v>-1.9205665118166161E-3</v>
      </c>
      <c r="U702" s="38"/>
      <c r="V702" s="38"/>
      <c r="W702" s="38"/>
      <c r="X702" s="38"/>
    </row>
    <row r="703" spans="1:24">
      <c r="A703" s="18">
        <v>41899</v>
      </c>
      <c r="B703" s="17">
        <v>62.869999</v>
      </c>
      <c r="C703" s="17">
        <v>63.09</v>
      </c>
      <c r="D703" s="17">
        <v>62.48</v>
      </c>
      <c r="E703" s="17">
        <v>62.869999</v>
      </c>
      <c r="F703" s="17">
        <v>3275900</v>
      </c>
      <c r="G703" s="17">
        <v>58.721775000000001</v>
      </c>
      <c r="H703" s="38">
        <f t="shared" si="32"/>
        <v>1.5903372382962389E-4</v>
      </c>
      <c r="I703" s="30">
        <f t="shared" si="30"/>
        <v>1.5903372382962389E-4</v>
      </c>
      <c r="S703" s="38">
        <v>1839.780029</v>
      </c>
      <c r="T703" s="30">
        <f t="shared" si="31"/>
        <v>6.0133416655695771E-3</v>
      </c>
      <c r="U703" s="38"/>
      <c r="V703" s="38"/>
      <c r="W703" s="38"/>
      <c r="X703" s="38"/>
    </row>
    <row r="704" spans="1:24">
      <c r="A704" s="18">
        <v>41900</v>
      </c>
      <c r="B704" s="17">
        <v>63.23</v>
      </c>
      <c r="C704" s="17">
        <v>64.650002000000001</v>
      </c>
      <c r="D704" s="17">
        <v>63.200001</v>
      </c>
      <c r="E704" s="17">
        <v>63.93</v>
      </c>
      <c r="F704" s="17">
        <v>7343500</v>
      </c>
      <c r="G704" s="17">
        <v>59.711837000000003</v>
      </c>
      <c r="H704" s="38">
        <f t="shared" si="32"/>
        <v>1.6719663400560043E-2</v>
      </c>
      <c r="I704" s="30">
        <f t="shared" si="30"/>
        <v>1.6719663400560043E-2</v>
      </c>
      <c r="S704" s="38">
        <v>1828.75</v>
      </c>
      <c r="T704" s="30">
        <f t="shared" si="31"/>
        <v>-6.5458619005211004E-3</v>
      </c>
      <c r="U704" s="38"/>
      <c r="V704" s="38"/>
      <c r="W704" s="38"/>
      <c r="X704" s="38"/>
    </row>
    <row r="705" spans="1:24">
      <c r="A705" s="18">
        <v>41901</v>
      </c>
      <c r="B705" s="17">
        <v>64.230002999999996</v>
      </c>
      <c r="C705" s="17">
        <v>64.360000999999997</v>
      </c>
      <c r="D705" s="17">
        <v>63.610000999999997</v>
      </c>
      <c r="E705" s="17">
        <v>63.810001</v>
      </c>
      <c r="F705" s="17">
        <v>4918900</v>
      </c>
      <c r="G705" s="17">
        <v>59.599755999999999</v>
      </c>
      <c r="H705" s="38">
        <f t="shared" si="32"/>
        <v>-1.8787953484000167E-3</v>
      </c>
      <c r="I705" s="30">
        <f t="shared" si="30"/>
        <v>-1.8787953484000167E-3</v>
      </c>
      <c r="S705" s="38">
        <v>1840.76001</v>
      </c>
      <c r="T705" s="30">
        <f t="shared" si="31"/>
        <v>1.1578034561475104E-3</v>
      </c>
      <c r="U705" s="38"/>
      <c r="V705" s="38"/>
      <c r="W705" s="38"/>
      <c r="X705" s="38"/>
    </row>
    <row r="706" spans="1:24">
      <c r="A706" s="18">
        <v>41904</v>
      </c>
      <c r="B706" s="17">
        <v>63.540000999999997</v>
      </c>
      <c r="C706" s="17">
        <v>63.77</v>
      </c>
      <c r="D706" s="17">
        <v>63.130001</v>
      </c>
      <c r="E706" s="17">
        <v>63.360000999999997</v>
      </c>
      <c r="F706" s="17">
        <v>3078100</v>
      </c>
      <c r="G706" s="17">
        <v>59.179445999999999</v>
      </c>
      <c r="H706" s="38">
        <f t="shared" si="32"/>
        <v>-7.0771944456452587E-3</v>
      </c>
      <c r="I706" s="30">
        <f t="shared" si="30"/>
        <v>-7.0771944456452587E-3</v>
      </c>
      <c r="S706" s="38">
        <v>1838.630005</v>
      </c>
      <c r="T706" s="30">
        <f t="shared" si="31"/>
        <v>4.7976894791712443E-3</v>
      </c>
      <c r="U706" s="38"/>
      <c r="V706" s="38"/>
      <c r="W706" s="38"/>
      <c r="X706" s="38"/>
    </row>
    <row r="707" spans="1:24">
      <c r="A707" s="18">
        <v>41905</v>
      </c>
      <c r="B707" s="17">
        <v>63.32</v>
      </c>
      <c r="C707" s="17">
        <v>63.599997999999999</v>
      </c>
      <c r="D707" s="17">
        <v>63.07</v>
      </c>
      <c r="E707" s="17">
        <v>63.080002</v>
      </c>
      <c r="F707" s="17">
        <v>3995300</v>
      </c>
      <c r="G707" s="17">
        <v>58.917921999999997</v>
      </c>
      <c r="H707" s="38">
        <f t="shared" si="32"/>
        <v>-4.4289628452709459E-3</v>
      </c>
      <c r="I707" s="30">
        <f t="shared" ref="I707:I770" si="33">H707</f>
        <v>-4.4289628452709459E-3</v>
      </c>
      <c r="S707" s="38">
        <v>1829.829956</v>
      </c>
      <c r="T707" s="30">
        <f t="shared" ref="T707:T770" si="34">LN(S707/S708)</f>
        <v>5.793211820060081E-3</v>
      </c>
      <c r="U707" s="38"/>
      <c r="V707" s="38"/>
      <c r="W707" s="38"/>
      <c r="X707" s="38"/>
    </row>
    <row r="708" spans="1:24">
      <c r="A708" s="18">
        <v>41906</v>
      </c>
      <c r="B708" s="17">
        <v>63</v>
      </c>
      <c r="C708" s="17">
        <v>63.93</v>
      </c>
      <c r="D708" s="17">
        <v>62.990001999999997</v>
      </c>
      <c r="E708" s="17">
        <v>63.880001</v>
      </c>
      <c r="F708" s="17">
        <v>3249400</v>
      </c>
      <c r="G708" s="17">
        <v>59.665137000000001</v>
      </c>
      <c r="H708" s="38">
        <f t="shared" ref="H708:H771" si="35">LN(G708/G707)</f>
        <v>1.2602557160230777E-2</v>
      </c>
      <c r="I708" s="30">
        <f t="shared" si="33"/>
        <v>1.2602557160230777E-2</v>
      </c>
      <c r="S708" s="38">
        <v>1819.26001</v>
      </c>
      <c r="T708" s="30">
        <f t="shared" si="34"/>
        <v>-2.6929851889100114E-4</v>
      </c>
      <c r="U708" s="38"/>
      <c r="V708" s="38"/>
      <c r="W708" s="38"/>
      <c r="X708" s="38"/>
    </row>
    <row r="709" spans="1:24">
      <c r="A709" s="18">
        <v>41907</v>
      </c>
      <c r="B709" s="17">
        <v>63.630001</v>
      </c>
      <c r="C709" s="17">
        <v>63.759998000000003</v>
      </c>
      <c r="D709" s="17">
        <v>62.75</v>
      </c>
      <c r="E709" s="17">
        <v>62.880001</v>
      </c>
      <c r="F709" s="17">
        <v>2840900</v>
      </c>
      <c r="G709" s="17">
        <v>58.731118000000002</v>
      </c>
      <c r="H709" s="38">
        <f t="shared" si="35"/>
        <v>-1.577817435160039E-2</v>
      </c>
      <c r="I709" s="30">
        <f t="shared" si="33"/>
        <v>-1.577817435160039E-2</v>
      </c>
      <c r="S709" s="38">
        <v>1819.75</v>
      </c>
      <c r="T709" s="30">
        <f t="shared" si="34"/>
        <v>1.1001375844419653E-2</v>
      </c>
      <c r="U709" s="38"/>
      <c r="V709" s="38"/>
      <c r="W709" s="38"/>
      <c r="X709" s="38"/>
    </row>
    <row r="710" spans="1:24">
      <c r="A710" s="18">
        <v>41908</v>
      </c>
      <c r="B710" s="17">
        <v>63.200001</v>
      </c>
      <c r="C710" s="17">
        <v>63.279998999999997</v>
      </c>
      <c r="D710" s="17">
        <v>62.639999000000003</v>
      </c>
      <c r="E710" s="17">
        <v>63.150002000000001</v>
      </c>
      <c r="F710" s="17">
        <v>2336200</v>
      </c>
      <c r="G710" s="17">
        <v>58.983302999999999</v>
      </c>
      <c r="H710" s="38">
        <f t="shared" si="35"/>
        <v>4.2846982327564365E-3</v>
      </c>
      <c r="I710" s="30">
        <f t="shared" si="33"/>
        <v>4.2846982327564365E-3</v>
      </c>
      <c r="S710" s="38">
        <v>1799.839966</v>
      </c>
      <c r="T710" s="30">
        <f t="shared" si="34"/>
        <v>1.5680046422408135E-3</v>
      </c>
      <c r="U710" s="38"/>
      <c r="V710" s="38"/>
      <c r="W710" s="38"/>
      <c r="X710" s="38"/>
    </row>
    <row r="711" spans="1:24">
      <c r="A711" s="18">
        <v>41911</v>
      </c>
      <c r="B711" s="17">
        <v>62.57</v>
      </c>
      <c r="C711" s="17">
        <v>63.16</v>
      </c>
      <c r="D711" s="17">
        <v>62.529998999999997</v>
      </c>
      <c r="E711" s="17">
        <v>63.040000999999997</v>
      </c>
      <c r="F711" s="17">
        <v>2170300</v>
      </c>
      <c r="G711" s="17">
        <v>58.880560000000003</v>
      </c>
      <c r="H711" s="38">
        <f t="shared" si="35"/>
        <v>-1.7434186087048004E-3</v>
      </c>
      <c r="I711" s="30">
        <f t="shared" si="33"/>
        <v>-1.7434186087048004E-3</v>
      </c>
      <c r="S711" s="38">
        <v>1797.0200199999999</v>
      </c>
      <c r="T711" s="30">
        <f t="shared" si="34"/>
        <v>1.3214193602149099E-2</v>
      </c>
      <c r="U711" s="38"/>
      <c r="V711" s="38"/>
      <c r="W711" s="38"/>
      <c r="X711" s="38"/>
    </row>
    <row r="712" spans="1:24">
      <c r="A712" s="18">
        <v>41912</v>
      </c>
      <c r="B712" s="17">
        <v>62.860000999999997</v>
      </c>
      <c r="C712" s="17">
        <v>63.09</v>
      </c>
      <c r="D712" s="17">
        <v>62.52</v>
      </c>
      <c r="E712" s="17">
        <v>62.68</v>
      </c>
      <c r="F712" s="17">
        <v>2557700</v>
      </c>
      <c r="G712" s="17">
        <v>58.544313000000002</v>
      </c>
      <c r="H712" s="38">
        <f t="shared" si="35"/>
        <v>-5.7270305762770592E-3</v>
      </c>
      <c r="I712" s="30">
        <f t="shared" si="33"/>
        <v>-5.7270305762770592E-3</v>
      </c>
      <c r="S712" s="38">
        <v>1773.4300539999999</v>
      </c>
      <c r="T712" s="30">
        <f t="shared" si="34"/>
        <v>1.2363054415667341E-2</v>
      </c>
      <c r="U712" s="38"/>
      <c r="V712" s="38"/>
      <c r="W712" s="38"/>
      <c r="X712" s="38"/>
    </row>
    <row r="713" spans="1:24">
      <c r="A713" s="18">
        <v>41913</v>
      </c>
      <c r="B713" s="17">
        <v>62.68</v>
      </c>
      <c r="C713" s="17">
        <v>62.900002000000001</v>
      </c>
      <c r="D713" s="17">
        <v>62.029998999999997</v>
      </c>
      <c r="E713" s="17">
        <v>62.07</v>
      </c>
      <c r="F713" s="17">
        <v>3876400</v>
      </c>
      <c r="G713" s="17">
        <v>57.974561000000001</v>
      </c>
      <c r="H713" s="38">
        <f t="shared" si="35"/>
        <v>-9.7796437851642645E-3</v>
      </c>
      <c r="I713" s="30">
        <f t="shared" si="33"/>
        <v>-9.7796437851642645E-3</v>
      </c>
      <c r="S713" s="38">
        <v>1751.6400149999999</v>
      </c>
      <c r="T713" s="30">
        <f t="shared" si="34"/>
        <v>-2.0302821100286312E-3</v>
      </c>
      <c r="U713" s="38"/>
      <c r="V713" s="38"/>
      <c r="W713" s="38"/>
      <c r="X713" s="38"/>
    </row>
    <row r="714" spans="1:24">
      <c r="A714" s="18">
        <v>41914</v>
      </c>
      <c r="B714" s="17">
        <v>62.139999000000003</v>
      </c>
      <c r="C714" s="17">
        <v>62.700001</v>
      </c>
      <c r="D714" s="17">
        <v>61.610000999999997</v>
      </c>
      <c r="E714" s="17">
        <v>62.57</v>
      </c>
      <c r="F714" s="17">
        <v>3199800</v>
      </c>
      <c r="G714" s="17">
        <v>58.441569999999999</v>
      </c>
      <c r="H714" s="38">
        <f t="shared" si="35"/>
        <v>8.0231407989687937E-3</v>
      </c>
      <c r="I714" s="30">
        <f t="shared" si="33"/>
        <v>8.0231407989687937E-3</v>
      </c>
      <c r="S714" s="38">
        <v>1755.1999510000001</v>
      </c>
      <c r="T714" s="30">
        <f t="shared" si="34"/>
        <v>7.6120433833299075E-3</v>
      </c>
      <c r="U714" s="38"/>
      <c r="V714" s="38"/>
      <c r="W714" s="38"/>
      <c r="X714" s="38"/>
    </row>
    <row r="715" spans="1:24">
      <c r="A715" s="18">
        <v>41915</v>
      </c>
      <c r="B715" s="17">
        <v>63.09</v>
      </c>
      <c r="C715" s="17">
        <v>63.450001</v>
      </c>
      <c r="D715" s="17">
        <v>62.77</v>
      </c>
      <c r="E715" s="17">
        <v>63.07</v>
      </c>
      <c r="F715" s="17">
        <v>2606500</v>
      </c>
      <c r="G715" s="17">
        <v>58.908580000000001</v>
      </c>
      <c r="H715" s="38">
        <f t="shared" si="35"/>
        <v>7.9592989943031382E-3</v>
      </c>
      <c r="I715" s="30">
        <f t="shared" si="33"/>
        <v>7.9592989943031382E-3</v>
      </c>
      <c r="S715" s="38">
        <v>1741.8900149999999</v>
      </c>
      <c r="T715" s="30">
        <f t="shared" si="34"/>
        <v>-2.3096604603459799E-2</v>
      </c>
      <c r="U715" s="38"/>
      <c r="V715" s="38"/>
      <c r="W715" s="38"/>
      <c r="X715" s="38"/>
    </row>
    <row r="716" spans="1:24">
      <c r="A716" s="18">
        <v>41918</v>
      </c>
      <c r="B716" s="17">
        <v>63.029998999999997</v>
      </c>
      <c r="C716" s="17">
        <v>63.34</v>
      </c>
      <c r="D716" s="17">
        <v>62.189999</v>
      </c>
      <c r="E716" s="17">
        <v>62.279998999999997</v>
      </c>
      <c r="F716" s="17">
        <v>2481300</v>
      </c>
      <c r="G716" s="17">
        <v>58.170704000000001</v>
      </c>
      <c r="H716" s="38">
        <f t="shared" si="35"/>
        <v>-1.2604890369040908E-2</v>
      </c>
      <c r="I716" s="30">
        <f t="shared" si="33"/>
        <v>-1.2604890369040908E-2</v>
      </c>
      <c r="S716" s="38">
        <v>1782.589966</v>
      </c>
      <c r="T716" s="30">
        <f t="shared" si="34"/>
        <v>-6.4862898870237081E-3</v>
      </c>
      <c r="U716" s="38"/>
      <c r="V716" s="38"/>
      <c r="W716" s="38"/>
      <c r="X716" s="38"/>
    </row>
    <row r="717" spans="1:24">
      <c r="A717" s="18">
        <v>41919</v>
      </c>
      <c r="B717" s="17">
        <v>62.02</v>
      </c>
      <c r="C717" s="17">
        <v>62.080002</v>
      </c>
      <c r="D717" s="17">
        <v>61.330002</v>
      </c>
      <c r="E717" s="17">
        <v>61.540000999999997</v>
      </c>
      <c r="F717" s="17">
        <v>3661900</v>
      </c>
      <c r="G717" s="17">
        <v>57.479531999999999</v>
      </c>
      <c r="H717" s="38">
        <f t="shared" si="35"/>
        <v>-1.1952941092491381E-2</v>
      </c>
      <c r="I717" s="30">
        <f t="shared" si="33"/>
        <v>-1.1952941092491381E-2</v>
      </c>
      <c r="S717" s="38">
        <v>1794.1899410000001</v>
      </c>
      <c r="T717" s="30">
        <f t="shared" si="34"/>
        <v>1.1204044242667764E-2</v>
      </c>
      <c r="U717" s="38"/>
      <c r="V717" s="38"/>
      <c r="W717" s="38"/>
      <c r="X717" s="38"/>
    </row>
    <row r="718" spans="1:24">
      <c r="A718" s="18">
        <v>41920</v>
      </c>
      <c r="B718" s="17">
        <v>61.68</v>
      </c>
      <c r="C718" s="17">
        <v>62.959999000000003</v>
      </c>
      <c r="D718" s="17">
        <v>61.52</v>
      </c>
      <c r="E718" s="17">
        <v>62.810001</v>
      </c>
      <c r="F718" s="17">
        <v>3951200</v>
      </c>
      <c r="G718" s="17">
        <v>58.665737</v>
      </c>
      <c r="H718" s="38">
        <f t="shared" si="35"/>
        <v>2.0426940438317998E-2</v>
      </c>
      <c r="I718" s="30">
        <f t="shared" si="33"/>
        <v>2.0426940438317998E-2</v>
      </c>
      <c r="S718" s="38">
        <v>1774.1999510000001</v>
      </c>
      <c r="T718" s="30">
        <f t="shared" si="34"/>
        <v>-1.0261704005370608E-2</v>
      </c>
      <c r="U718" s="38"/>
      <c r="V718" s="38"/>
      <c r="W718" s="38"/>
      <c r="X718" s="38"/>
    </row>
    <row r="719" spans="1:24">
      <c r="A719" s="18">
        <v>41921</v>
      </c>
      <c r="B719" s="17">
        <v>62.75</v>
      </c>
      <c r="C719" s="17">
        <v>63.09</v>
      </c>
      <c r="D719" s="17">
        <v>61.419998</v>
      </c>
      <c r="E719" s="17">
        <v>61.599997999999999</v>
      </c>
      <c r="F719" s="17">
        <v>4349000</v>
      </c>
      <c r="G719" s="17">
        <v>57.535570999999997</v>
      </c>
      <c r="H719" s="38">
        <f t="shared" si="35"/>
        <v>-1.9452477033551834E-2</v>
      </c>
      <c r="I719" s="30">
        <f t="shared" si="33"/>
        <v>-1.9452477033551834E-2</v>
      </c>
      <c r="S719" s="38">
        <v>1792.5</v>
      </c>
      <c r="T719" s="30">
        <f t="shared" si="34"/>
        <v>6.12187539440163E-3</v>
      </c>
      <c r="U719" s="38"/>
      <c r="V719" s="38"/>
      <c r="W719" s="38"/>
      <c r="X719" s="38"/>
    </row>
    <row r="720" spans="1:24">
      <c r="A720" s="18">
        <v>41922</v>
      </c>
      <c r="B720" s="17">
        <v>61.68</v>
      </c>
      <c r="C720" s="17">
        <v>62.439999</v>
      </c>
      <c r="D720" s="17">
        <v>60.549999</v>
      </c>
      <c r="E720" s="17">
        <v>60.59</v>
      </c>
      <c r="F720" s="17">
        <v>6201900</v>
      </c>
      <c r="G720" s="17">
        <v>56.592213000000001</v>
      </c>
      <c r="H720" s="38">
        <f t="shared" si="35"/>
        <v>-1.6531986381113941E-2</v>
      </c>
      <c r="I720" s="30">
        <f t="shared" si="33"/>
        <v>-1.6531986381113941E-2</v>
      </c>
      <c r="S720" s="38">
        <v>1781.5600589999999</v>
      </c>
      <c r="T720" s="30">
        <f t="shared" si="34"/>
        <v>-4.8882215903983638E-3</v>
      </c>
      <c r="U720" s="38"/>
      <c r="V720" s="38"/>
      <c r="W720" s="38"/>
      <c r="X720" s="38"/>
    </row>
    <row r="721" spans="1:24">
      <c r="A721" s="18">
        <v>41925</v>
      </c>
      <c r="B721" s="17">
        <v>60.549999</v>
      </c>
      <c r="C721" s="17">
        <v>61.57</v>
      </c>
      <c r="D721" s="17">
        <v>60.029998999999997</v>
      </c>
      <c r="E721" s="17">
        <v>60.439999</v>
      </c>
      <c r="F721" s="17">
        <v>5330000</v>
      </c>
      <c r="G721" s="17">
        <v>56.452109</v>
      </c>
      <c r="H721" s="38">
        <f t="shared" si="35"/>
        <v>-2.4787458451093528E-3</v>
      </c>
      <c r="I721" s="30">
        <f t="shared" si="33"/>
        <v>-2.4787458451093528E-3</v>
      </c>
      <c r="S721" s="38">
        <v>1790.290039</v>
      </c>
      <c r="T721" s="30">
        <f t="shared" si="34"/>
        <v>-2.1096421496433173E-2</v>
      </c>
      <c r="U721" s="38"/>
      <c r="V721" s="38"/>
      <c r="W721" s="38"/>
      <c r="X721" s="38"/>
    </row>
    <row r="722" spans="1:24">
      <c r="A722" s="18">
        <v>41926</v>
      </c>
      <c r="B722" s="17">
        <v>60.959999000000003</v>
      </c>
      <c r="C722" s="17">
        <v>61.82</v>
      </c>
      <c r="D722" s="17">
        <v>60.740001999999997</v>
      </c>
      <c r="E722" s="17">
        <v>61.689999</v>
      </c>
      <c r="F722" s="17">
        <v>4542600</v>
      </c>
      <c r="G722" s="17">
        <v>57.619633</v>
      </c>
      <c r="H722" s="38">
        <f t="shared" si="35"/>
        <v>2.0470709926089438E-2</v>
      </c>
      <c r="I722" s="30">
        <f t="shared" si="33"/>
        <v>2.0470709926089438E-2</v>
      </c>
      <c r="S722" s="38">
        <v>1828.459961</v>
      </c>
      <c r="T722" s="30">
        <f t="shared" si="34"/>
        <v>-8.9293245398258878E-3</v>
      </c>
      <c r="U722" s="38"/>
      <c r="V722" s="38"/>
      <c r="W722" s="38"/>
      <c r="X722" s="38"/>
    </row>
    <row r="723" spans="1:24">
      <c r="A723" s="18">
        <v>41927</v>
      </c>
      <c r="B723" s="17">
        <v>60.860000999999997</v>
      </c>
      <c r="C723" s="17">
        <v>61.240001999999997</v>
      </c>
      <c r="D723" s="17">
        <v>59.290000999999997</v>
      </c>
      <c r="E723" s="17">
        <v>59.98</v>
      </c>
      <c r="F723" s="17">
        <v>7773900</v>
      </c>
      <c r="G723" s="17">
        <v>56.022461</v>
      </c>
      <c r="H723" s="38">
        <f t="shared" si="35"/>
        <v>-2.8110660713831035E-2</v>
      </c>
      <c r="I723" s="30">
        <f t="shared" si="33"/>
        <v>-2.8110660713831035E-2</v>
      </c>
      <c r="S723" s="38">
        <v>1844.8599850000001</v>
      </c>
      <c r="T723" s="30">
        <f t="shared" si="34"/>
        <v>5.7469976598709701E-4</v>
      </c>
      <c r="U723" s="38"/>
      <c r="V723" s="38"/>
      <c r="W723" s="38"/>
      <c r="X723" s="38"/>
    </row>
    <row r="724" spans="1:24">
      <c r="A724" s="18">
        <v>41928</v>
      </c>
      <c r="B724" s="17">
        <v>58.830002</v>
      </c>
      <c r="C724" s="17">
        <v>60.169998</v>
      </c>
      <c r="D724" s="17">
        <v>58.720001000000003</v>
      </c>
      <c r="E724" s="17">
        <v>59.439999</v>
      </c>
      <c r="F724" s="17">
        <v>4332600</v>
      </c>
      <c r="G724" s="17">
        <v>55.518090000000001</v>
      </c>
      <c r="H724" s="38">
        <f t="shared" si="35"/>
        <v>-9.0437860165625376E-3</v>
      </c>
      <c r="I724" s="30">
        <f t="shared" si="33"/>
        <v>-9.0437860165625376E-3</v>
      </c>
      <c r="S724" s="38">
        <v>1843.8000489999999</v>
      </c>
      <c r="T724" s="30">
        <f t="shared" si="34"/>
        <v>2.7699124295116296E-3</v>
      </c>
      <c r="U724" s="38"/>
      <c r="V724" s="38"/>
      <c r="W724" s="38"/>
      <c r="X724" s="38"/>
    </row>
    <row r="725" spans="1:24">
      <c r="A725" s="18">
        <v>41929</v>
      </c>
      <c r="B725" s="17">
        <v>59.93</v>
      </c>
      <c r="C725" s="17">
        <v>60.060001</v>
      </c>
      <c r="D725" s="17">
        <v>58.900002000000001</v>
      </c>
      <c r="E725" s="17">
        <v>59.07</v>
      </c>
      <c r="F725" s="17">
        <v>6502300</v>
      </c>
      <c r="G725" s="17">
        <v>55.172504000000004</v>
      </c>
      <c r="H725" s="38">
        <f t="shared" si="35"/>
        <v>-6.2442003494329774E-3</v>
      </c>
      <c r="I725" s="30">
        <f t="shared" si="33"/>
        <v>-6.2442003494329774E-3</v>
      </c>
      <c r="S725" s="38">
        <v>1838.6999510000001</v>
      </c>
      <c r="T725" s="30">
        <f t="shared" si="34"/>
        <v>-3.9027806039482592E-3</v>
      </c>
      <c r="U725" s="38"/>
      <c r="V725" s="38"/>
      <c r="W725" s="38"/>
      <c r="X725" s="38"/>
    </row>
    <row r="726" spans="1:24">
      <c r="A726" s="18">
        <v>41932</v>
      </c>
      <c r="B726" s="17">
        <v>58.959999000000003</v>
      </c>
      <c r="C726" s="17">
        <v>60.310001</v>
      </c>
      <c r="D726" s="17">
        <v>58.959999000000003</v>
      </c>
      <c r="E726" s="17">
        <v>60.290000999999997</v>
      </c>
      <c r="F726" s="17">
        <v>4302200</v>
      </c>
      <c r="G726" s="17">
        <v>56.312007999999999</v>
      </c>
      <c r="H726" s="38">
        <f t="shared" si="35"/>
        <v>2.0443085131392601E-2</v>
      </c>
      <c r="I726" s="30">
        <f t="shared" si="33"/>
        <v>2.0443085131392601E-2</v>
      </c>
      <c r="S726" s="38">
        <v>1845.8900149999999</v>
      </c>
      <c r="T726" s="30">
        <f t="shared" si="34"/>
        <v>-1.3480283593690404E-3</v>
      </c>
      <c r="U726" s="38"/>
      <c r="V726" s="38"/>
      <c r="W726" s="38"/>
      <c r="X726" s="38"/>
    </row>
    <row r="727" spans="1:24">
      <c r="A727" s="18">
        <v>41933</v>
      </c>
      <c r="B727" s="17">
        <v>60.689999</v>
      </c>
      <c r="C727" s="17">
        <v>61.939999</v>
      </c>
      <c r="D727" s="17">
        <v>60.41</v>
      </c>
      <c r="E727" s="17">
        <v>61.639999000000003</v>
      </c>
      <c r="F727" s="17">
        <v>4790200</v>
      </c>
      <c r="G727" s="17">
        <v>57.572932000000002</v>
      </c>
      <c r="H727" s="38">
        <f t="shared" si="35"/>
        <v>2.2144728322867232E-2</v>
      </c>
      <c r="I727" s="30">
        <f t="shared" si="33"/>
        <v>2.2144728322867232E-2</v>
      </c>
      <c r="S727" s="38">
        <v>1848.380005</v>
      </c>
      <c r="T727" s="30">
        <f t="shared" si="34"/>
        <v>5.1528891343548431E-3</v>
      </c>
      <c r="U727" s="38"/>
      <c r="V727" s="38"/>
      <c r="W727" s="38"/>
      <c r="X727" s="38"/>
    </row>
    <row r="728" spans="1:24">
      <c r="A728" s="18">
        <v>41934</v>
      </c>
      <c r="B728" s="17">
        <v>61.77</v>
      </c>
      <c r="C728" s="17">
        <v>62.43</v>
      </c>
      <c r="D728" s="17">
        <v>61.27</v>
      </c>
      <c r="E728" s="17">
        <v>61.330002</v>
      </c>
      <c r="F728" s="17">
        <v>3790600</v>
      </c>
      <c r="G728" s="17">
        <v>57.283389</v>
      </c>
      <c r="H728" s="38">
        <f t="shared" si="35"/>
        <v>-5.0418402893478709E-3</v>
      </c>
      <c r="I728" s="30">
        <f t="shared" si="33"/>
        <v>-5.0418402893478709E-3</v>
      </c>
      <c r="S728" s="38">
        <v>1838.880005</v>
      </c>
      <c r="T728" s="30">
        <f t="shared" si="34"/>
        <v>1.0759876278140028E-2</v>
      </c>
      <c r="U728" s="38"/>
      <c r="V728" s="38"/>
      <c r="W728" s="38"/>
      <c r="X728" s="38"/>
    </row>
    <row r="729" spans="1:24">
      <c r="A729" s="18">
        <v>41935</v>
      </c>
      <c r="B729" s="17">
        <v>61.790000999999997</v>
      </c>
      <c r="C729" s="17">
        <v>62.5</v>
      </c>
      <c r="D729" s="17">
        <v>61.689999</v>
      </c>
      <c r="E729" s="17">
        <v>62.029998999999997</v>
      </c>
      <c r="F729" s="17">
        <v>3412700</v>
      </c>
      <c r="G729" s="17">
        <v>57.937199</v>
      </c>
      <c r="H729" s="38">
        <f t="shared" si="35"/>
        <v>1.1348961654098528E-2</v>
      </c>
      <c r="I729" s="30">
        <f t="shared" si="33"/>
        <v>1.1348961654098528E-2</v>
      </c>
      <c r="S729" s="38">
        <v>1819.1999510000001</v>
      </c>
      <c r="T729" s="30">
        <f t="shared" si="34"/>
        <v>-1.2655966489665426E-2</v>
      </c>
      <c r="U729" s="38"/>
      <c r="V729" s="38"/>
      <c r="W729" s="38"/>
      <c r="X729" s="38"/>
    </row>
    <row r="730" spans="1:24">
      <c r="A730" s="18">
        <v>41936</v>
      </c>
      <c r="B730" s="17">
        <v>61.950001</v>
      </c>
      <c r="C730" s="17">
        <v>62.02</v>
      </c>
      <c r="D730" s="17">
        <v>61.200001</v>
      </c>
      <c r="E730" s="17">
        <v>61.57</v>
      </c>
      <c r="F730" s="17">
        <v>3984500</v>
      </c>
      <c r="G730" s="17">
        <v>57.507550999999999</v>
      </c>
      <c r="H730" s="38">
        <f t="shared" si="35"/>
        <v>-7.4433871385821779E-3</v>
      </c>
      <c r="I730" s="30">
        <f t="shared" si="33"/>
        <v>-7.4433871385821779E-3</v>
      </c>
      <c r="S730" s="38">
        <v>1842.369995</v>
      </c>
      <c r="T730" s="30">
        <f t="shared" si="34"/>
        <v>2.3040303630947503E-3</v>
      </c>
      <c r="U730" s="38"/>
      <c r="V730" s="38"/>
      <c r="W730" s="38"/>
      <c r="X730" s="38"/>
    </row>
    <row r="731" spans="1:24">
      <c r="A731" s="18">
        <v>41939</v>
      </c>
      <c r="B731" s="17">
        <v>61.549999</v>
      </c>
      <c r="C731" s="17">
        <v>61.75</v>
      </c>
      <c r="D731" s="17">
        <v>61.029998999999997</v>
      </c>
      <c r="E731" s="17">
        <v>61.560001</v>
      </c>
      <c r="F731" s="17">
        <v>3630500</v>
      </c>
      <c r="G731" s="17">
        <v>57.498213</v>
      </c>
      <c r="H731" s="38">
        <f t="shared" si="35"/>
        <v>-1.6239186099442204E-4</v>
      </c>
      <c r="I731" s="30">
        <f t="shared" si="33"/>
        <v>-1.6239186099442204E-4</v>
      </c>
      <c r="S731" s="38">
        <v>1838.130005</v>
      </c>
      <c r="T731" s="30">
        <f t="shared" si="34"/>
        <v>3.4824873481957168E-4</v>
      </c>
      <c r="U731" s="38"/>
      <c r="V731" s="38"/>
      <c r="W731" s="38"/>
      <c r="X731" s="38"/>
    </row>
    <row r="732" spans="1:24">
      <c r="A732" s="18">
        <v>41940</v>
      </c>
      <c r="B732" s="17">
        <v>61.25</v>
      </c>
      <c r="C732" s="17">
        <v>61.32</v>
      </c>
      <c r="D732" s="17">
        <v>60.290000999999997</v>
      </c>
      <c r="E732" s="17">
        <v>60.650002000000001</v>
      </c>
      <c r="F732" s="17">
        <v>4976500</v>
      </c>
      <c r="G732" s="17">
        <v>56.648256000000003</v>
      </c>
      <c r="H732" s="38">
        <f t="shared" si="35"/>
        <v>-1.4892667584519098E-2</v>
      </c>
      <c r="I732" s="30">
        <f t="shared" si="33"/>
        <v>-1.4892667584519098E-2</v>
      </c>
      <c r="S732" s="38">
        <v>1837.48999</v>
      </c>
      <c r="T732" s="30">
        <f t="shared" si="34"/>
        <v>-2.1223169476512364E-4</v>
      </c>
      <c r="U732" s="38"/>
      <c r="V732" s="38"/>
      <c r="W732" s="38"/>
      <c r="X732" s="38"/>
    </row>
    <row r="733" spans="1:24">
      <c r="A733" s="18">
        <v>41941</v>
      </c>
      <c r="B733" s="17">
        <v>60.720001000000003</v>
      </c>
      <c r="C733" s="17">
        <v>60.959999000000003</v>
      </c>
      <c r="D733" s="17">
        <v>60.369999</v>
      </c>
      <c r="E733" s="17">
        <v>60.889999000000003</v>
      </c>
      <c r="F733" s="17">
        <v>2992200</v>
      </c>
      <c r="G733" s="17">
        <v>56.872418000000003</v>
      </c>
      <c r="H733" s="38">
        <f t="shared" si="35"/>
        <v>3.9492769634285113E-3</v>
      </c>
      <c r="I733" s="30">
        <f t="shared" si="33"/>
        <v>3.9492769634285113E-3</v>
      </c>
      <c r="S733" s="38">
        <v>1837.880005</v>
      </c>
      <c r="T733" s="30">
        <f t="shared" si="34"/>
        <v>6.0633451825530286E-3</v>
      </c>
      <c r="U733" s="38"/>
      <c r="V733" s="38"/>
      <c r="W733" s="38"/>
      <c r="X733" s="38"/>
    </row>
    <row r="734" spans="1:24">
      <c r="A734" s="18">
        <v>41942</v>
      </c>
      <c r="B734" s="17">
        <v>60.810001</v>
      </c>
      <c r="C734" s="17">
        <v>61.959999000000003</v>
      </c>
      <c r="D734" s="17">
        <v>60.549999</v>
      </c>
      <c r="E734" s="17">
        <v>61.779998999999997</v>
      </c>
      <c r="F734" s="17">
        <v>2303500</v>
      </c>
      <c r="G734" s="17">
        <v>57.703693999999999</v>
      </c>
      <c r="H734" s="38">
        <f t="shared" si="35"/>
        <v>1.4510713823631744E-2</v>
      </c>
      <c r="I734" s="30">
        <f t="shared" si="33"/>
        <v>1.4510713823631744E-2</v>
      </c>
      <c r="S734" s="38">
        <v>1826.7700199999999</v>
      </c>
      <c r="T734" s="30">
        <f t="shared" si="34"/>
        <v>-2.5149269331701017E-3</v>
      </c>
      <c r="U734" s="38"/>
      <c r="V734" s="38"/>
      <c r="W734" s="38"/>
      <c r="X734" s="38"/>
    </row>
    <row r="735" spans="1:24">
      <c r="A735" s="18">
        <v>41943</v>
      </c>
      <c r="B735" s="17">
        <v>62.25</v>
      </c>
      <c r="C735" s="17">
        <v>62.369999</v>
      </c>
      <c r="D735" s="17">
        <v>61.439999</v>
      </c>
      <c r="E735" s="17">
        <v>61.82</v>
      </c>
      <c r="F735" s="17">
        <v>4231400</v>
      </c>
      <c r="G735" s="17">
        <v>57.741056</v>
      </c>
      <c r="H735" s="38">
        <f t="shared" si="35"/>
        <v>6.47270686703857E-4</v>
      </c>
      <c r="I735" s="30">
        <f t="shared" si="33"/>
        <v>6.47270686703857E-4</v>
      </c>
      <c r="S735" s="38">
        <v>1831.369995</v>
      </c>
      <c r="T735" s="30">
        <f t="shared" si="34"/>
        <v>-3.3302032827882432E-4</v>
      </c>
      <c r="U735" s="38"/>
      <c r="V735" s="38"/>
      <c r="W735" s="38"/>
      <c r="X735" s="38"/>
    </row>
    <row r="736" spans="1:24">
      <c r="A736" s="18">
        <v>41946</v>
      </c>
      <c r="B736" s="17">
        <v>61.82</v>
      </c>
      <c r="C736" s="17">
        <v>61.98</v>
      </c>
      <c r="D736" s="17">
        <v>61.139999000000003</v>
      </c>
      <c r="E736" s="17">
        <v>61.59</v>
      </c>
      <c r="F736" s="17">
        <v>2728000</v>
      </c>
      <c r="G736" s="17">
        <v>57.526232</v>
      </c>
      <c r="H736" s="38">
        <f t="shared" si="35"/>
        <v>-3.7274104813322796E-3</v>
      </c>
      <c r="I736" s="30">
        <f t="shared" si="33"/>
        <v>-3.7274104813322796E-3</v>
      </c>
      <c r="S736" s="38">
        <v>1831.9799800000001</v>
      </c>
      <c r="T736" s="30">
        <f t="shared" si="34"/>
        <v>-8.9014130822974036E-3</v>
      </c>
      <c r="U736" s="38"/>
      <c r="V736" s="38"/>
      <c r="W736" s="38"/>
      <c r="X736" s="38"/>
    </row>
    <row r="737" spans="1:24">
      <c r="A737" s="18">
        <v>41947</v>
      </c>
      <c r="B737" s="17">
        <v>61.560001</v>
      </c>
      <c r="C737" s="17">
        <v>61.630001</v>
      </c>
      <c r="D737" s="17">
        <v>60.98</v>
      </c>
      <c r="E737" s="17">
        <v>61.369999</v>
      </c>
      <c r="F737" s="17">
        <v>3038300</v>
      </c>
      <c r="G737" s="17">
        <v>57.320746999999997</v>
      </c>
      <c r="H737" s="38">
        <f t="shared" si="35"/>
        <v>-3.5784174918663115E-3</v>
      </c>
      <c r="I737" s="30">
        <f t="shared" si="33"/>
        <v>-3.5784174918663115E-3</v>
      </c>
      <c r="S737" s="38">
        <v>1848.3599850000001</v>
      </c>
      <c r="T737" s="30">
        <f t="shared" si="34"/>
        <v>3.9518563159171996E-3</v>
      </c>
      <c r="U737" s="38"/>
      <c r="V737" s="38"/>
      <c r="W737" s="38"/>
      <c r="X737" s="38"/>
    </row>
    <row r="738" spans="1:24">
      <c r="A738" s="18">
        <v>41948</v>
      </c>
      <c r="B738" s="17">
        <v>61.849997999999999</v>
      </c>
      <c r="C738" s="17">
        <v>62</v>
      </c>
      <c r="D738" s="17">
        <v>60.990001999999997</v>
      </c>
      <c r="E738" s="17">
        <v>61.119999</v>
      </c>
      <c r="F738" s="17">
        <v>2687700</v>
      </c>
      <c r="G738" s="17">
        <v>57.087242000000003</v>
      </c>
      <c r="H738" s="38">
        <f t="shared" si="35"/>
        <v>-4.0819758527850195E-3</v>
      </c>
      <c r="I738" s="30">
        <f t="shared" si="33"/>
        <v>-4.0819758527850195E-3</v>
      </c>
      <c r="S738" s="38">
        <v>1841.0699460000001</v>
      </c>
      <c r="T738" s="30">
        <f t="shared" si="34"/>
        <v>-1.7926989415967303E-4</v>
      </c>
      <c r="U738" s="38"/>
      <c r="V738" s="38"/>
      <c r="W738" s="38"/>
      <c r="X738" s="38"/>
    </row>
    <row r="739" spans="1:24">
      <c r="A739" s="18">
        <v>41949</v>
      </c>
      <c r="B739" s="17">
        <v>61.330002</v>
      </c>
      <c r="C739" s="17">
        <v>62</v>
      </c>
      <c r="D739" s="17">
        <v>61.130001</v>
      </c>
      <c r="E739" s="17">
        <v>61.889999000000003</v>
      </c>
      <c r="F739" s="17">
        <v>3956100</v>
      </c>
      <c r="G739" s="17">
        <v>57.806437000000003</v>
      </c>
      <c r="H739" s="38">
        <f t="shared" si="35"/>
        <v>1.2519477136761551E-2</v>
      </c>
      <c r="I739" s="30">
        <f t="shared" si="33"/>
        <v>1.2519477136761551E-2</v>
      </c>
      <c r="S739" s="38">
        <v>1841.400024</v>
      </c>
      <c r="T739" s="30">
        <f t="shared" si="34"/>
        <v>-3.3664148994628481E-4</v>
      </c>
      <c r="U739" s="38"/>
      <c r="V739" s="38"/>
      <c r="W739" s="38"/>
      <c r="X739" s="38"/>
    </row>
    <row r="740" spans="1:24">
      <c r="A740" s="18">
        <v>41950</v>
      </c>
      <c r="B740" s="17">
        <v>62.279998999999997</v>
      </c>
      <c r="C740" s="17">
        <v>64.660004000000001</v>
      </c>
      <c r="D740" s="17">
        <v>62.169998</v>
      </c>
      <c r="E740" s="17">
        <v>64.169998000000007</v>
      </c>
      <c r="F740" s="17">
        <v>7531300</v>
      </c>
      <c r="G740" s="17">
        <v>59.935999000000002</v>
      </c>
      <c r="H740" s="38">
        <f t="shared" si="35"/>
        <v>3.6177173317695474E-2</v>
      </c>
      <c r="I740" s="30">
        <f t="shared" si="33"/>
        <v>3.6177173317695474E-2</v>
      </c>
      <c r="S740" s="38">
        <v>1842.0200199999999</v>
      </c>
      <c r="T740" s="30">
        <f t="shared" si="34"/>
        <v>4.7343050332798583E-3</v>
      </c>
      <c r="U740" s="38"/>
      <c r="V740" s="38"/>
      <c r="W740" s="38"/>
      <c r="X740" s="38"/>
    </row>
    <row r="741" spans="1:24">
      <c r="A741" s="18">
        <v>41953</v>
      </c>
      <c r="B741" s="17">
        <v>64.839995999999999</v>
      </c>
      <c r="C741" s="17">
        <v>65.919998000000007</v>
      </c>
      <c r="D741" s="17">
        <v>64.139999000000003</v>
      </c>
      <c r="E741" s="17">
        <v>65.519997000000004</v>
      </c>
      <c r="F741" s="17">
        <v>7876600</v>
      </c>
      <c r="G741" s="17">
        <v>61.196924000000003</v>
      </c>
      <c r="H741" s="38">
        <f t="shared" si="35"/>
        <v>2.0819617240009167E-2</v>
      </c>
      <c r="I741" s="30">
        <f t="shared" si="33"/>
        <v>2.0819617240009167E-2</v>
      </c>
      <c r="S741" s="38">
        <v>1833.3199460000001</v>
      </c>
      <c r="T741" s="30">
        <f t="shared" si="34"/>
        <v>2.9115042748491093E-3</v>
      </c>
      <c r="U741" s="38"/>
      <c r="V741" s="38"/>
      <c r="W741" s="38"/>
      <c r="X741" s="38"/>
    </row>
    <row r="742" spans="1:24">
      <c r="A742" s="18">
        <v>41954</v>
      </c>
      <c r="B742" s="17">
        <v>65.440002000000007</v>
      </c>
      <c r="C742" s="17">
        <v>65.860000999999997</v>
      </c>
      <c r="D742" s="17">
        <v>65.260002</v>
      </c>
      <c r="E742" s="17">
        <v>65.720000999999996</v>
      </c>
      <c r="F742" s="17">
        <v>3418200</v>
      </c>
      <c r="G742" s="17">
        <v>61.383732000000002</v>
      </c>
      <c r="H742" s="38">
        <f t="shared" si="35"/>
        <v>3.0479220900538817E-3</v>
      </c>
      <c r="I742" s="30">
        <f t="shared" si="33"/>
        <v>3.0479220900538817E-3</v>
      </c>
      <c r="S742" s="38">
        <v>1827.98999</v>
      </c>
      <c r="T742" s="30">
        <f t="shared" si="34"/>
        <v>5.3040289169637529E-3</v>
      </c>
      <c r="U742" s="38"/>
      <c r="V742" s="38"/>
      <c r="W742" s="38"/>
      <c r="X742" s="38"/>
    </row>
    <row r="743" spans="1:24">
      <c r="A743" s="18">
        <v>41955</v>
      </c>
      <c r="B743" s="17">
        <v>65.489998</v>
      </c>
      <c r="C743" s="17">
        <v>66.900002000000001</v>
      </c>
      <c r="D743" s="17">
        <v>65.370002999999997</v>
      </c>
      <c r="E743" s="17">
        <v>66.720000999999996</v>
      </c>
      <c r="F743" s="17">
        <v>6236600</v>
      </c>
      <c r="G743" s="17">
        <v>62.317751000000001</v>
      </c>
      <c r="H743" s="38">
        <f t="shared" si="35"/>
        <v>1.5101464070782613E-2</v>
      </c>
      <c r="I743" s="30">
        <f t="shared" si="33"/>
        <v>1.5101464070782613E-2</v>
      </c>
      <c r="S743" s="38">
        <v>1818.3199460000001</v>
      </c>
      <c r="T743" s="30">
        <f t="shared" si="34"/>
        <v>4.8071550529039308E-3</v>
      </c>
      <c r="U743" s="38"/>
      <c r="V743" s="38"/>
      <c r="W743" s="38"/>
      <c r="X743" s="38"/>
    </row>
    <row r="744" spans="1:24">
      <c r="A744" s="18">
        <v>41956</v>
      </c>
      <c r="B744" s="17">
        <v>66.959998999999996</v>
      </c>
      <c r="C744" s="17">
        <v>67.779999000000004</v>
      </c>
      <c r="D744" s="17">
        <v>66.940002000000007</v>
      </c>
      <c r="E744" s="17">
        <v>67.5</v>
      </c>
      <c r="F744" s="17">
        <v>7880200</v>
      </c>
      <c r="G744" s="17">
        <v>63.046284</v>
      </c>
      <c r="H744" s="38">
        <f t="shared" si="35"/>
        <v>1.1622810344686171E-2</v>
      </c>
      <c r="I744" s="30">
        <f t="shared" si="33"/>
        <v>1.1622810344686171E-2</v>
      </c>
      <c r="S744" s="38">
        <v>1809.599976</v>
      </c>
      <c r="T744" s="30">
        <f t="shared" si="34"/>
        <v>-5.8009697089771866E-4</v>
      </c>
      <c r="U744" s="38"/>
      <c r="V744" s="38"/>
      <c r="W744" s="38"/>
      <c r="X744" s="38"/>
    </row>
    <row r="745" spans="1:24">
      <c r="A745" s="18">
        <v>41957</v>
      </c>
      <c r="B745" s="17">
        <v>67.330001999999993</v>
      </c>
      <c r="C745" s="17">
        <v>68.279999000000004</v>
      </c>
      <c r="D745" s="17">
        <v>67.150002000000001</v>
      </c>
      <c r="E745" s="17">
        <v>68.129997000000003</v>
      </c>
      <c r="F745" s="17">
        <v>5487900</v>
      </c>
      <c r="G745" s="17">
        <v>63.634714000000002</v>
      </c>
      <c r="H745" s="38">
        <f t="shared" si="35"/>
        <v>9.29001572914211E-3</v>
      </c>
      <c r="I745" s="30">
        <f t="shared" si="33"/>
        <v>9.29001572914211E-3</v>
      </c>
      <c r="S745" s="38">
        <v>1810.650024</v>
      </c>
      <c r="T745" s="30">
        <f t="shared" si="34"/>
        <v>1.6510905780492569E-2</v>
      </c>
      <c r="U745" s="38"/>
      <c r="V745" s="38"/>
      <c r="W745" s="38"/>
      <c r="X745" s="38"/>
    </row>
    <row r="746" spans="1:24">
      <c r="A746" s="18">
        <v>41960</v>
      </c>
      <c r="B746" s="17">
        <v>67.580001999999993</v>
      </c>
      <c r="C746" s="17">
        <v>67.699996999999996</v>
      </c>
      <c r="D746" s="17">
        <v>66.900002000000001</v>
      </c>
      <c r="E746" s="17">
        <v>67.129997000000003</v>
      </c>
      <c r="F746" s="17">
        <v>7260900</v>
      </c>
      <c r="G746" s="17">
        <v>63.182935000000001</v>
      </c>
      <c r="H746" s="38">
        <f t="shared" si="35"/>
        <v>-7.1248901826970398E-3</v>
      </c>
      <c r="I746" s="30">
        <f t="shared" si="33"/>
        <v>-7.1248901826970398E-3</v>
      </c>
      <c r="S746" s="38">
        <v>1781</v>
      </c>
      <c r="T746" s="30">
        <f t="shared" si="34"/>
        <v>-3.1058059013874917E-3</v>
      </c>
      <c r="U746" s="38"/>
      <c r="V746" s="38"/>
      <c r="W746" s="38"/>
      <c r="X746" s="38"/>
    </row>
    <row r="747" spans="1:24">
      <c r="A747" s="18">
        <v>41961</v>
      </c>
      <c r="B747" s="17">
        <v>66.959998999999996</v>
      </c>
      <c r="C747" s="17">
        <v>67.760002</v>
      </c>
      <c r="D747" s="17">
        <v>66.5</v>
      </c>
      <c r="E747" s="17">
        <v>67.510002</v>
      </c>
      <c r="F747" s="17">
        <v>5575400</v>
      </c>
      <c r="G747" s="17">
        <v>63.540596000000001</v>
      </c>
      <c r="H747" s="38">
        <f t="shared" si="35"/>
        <v>5.64475984634954E-3</v>
      </c>
      <c r="I747" s="30">
        <f t="shared" si="33"/>
        <v>5.64475984634954E-3</v>
      </c>
      <c r="S747" s="38">
        <v>1786.540039</v>
      </c>
      <c r="T747" s="30">
        <f t="shared" si="34"/>
        <v>6.3001522572351445E-3</v>
      </c>
      <c r="U747" s="38"/>
      <c r="V747" s="38"/>
      <c r="W747" s="38"/>
      <c r="X747" s="38"/>
    </row>
    <row r="748" spans="1:24">
      <c r="A748" s="18">
        <v>41962</v>
      </c>
      <c r="B748" s="17">
        <v>69.949996999999996</v>
      </c>
      <c r="C748" s="17">
        <v>73.080001999999993</v>
      </c>
      <c r="D748" s="17">
        <v>69.860000999999997</v>
      </c>
      <c r="E748" s="17">
        <v>72.5</v>
      </c>
      <c r="F748" s="17">
        <v>25615400</v>
      </c>
      <c r="G748" s="17">
        <v>68.237195999999997</v>
      </c>
      <c r="H748" s="38">
        <f t="shared" si="35"/>
        <v>7.1310803354018112E-2</v>
      </c>
      <c r="I748" s="30">
        <f t="shared" si="33"/>
        <v>7.1310803354018112E-2</v>
      </c>
      <c r="S748" s="38">
        <v>1775.3199460000001</v>
      </c>
      <c r="T748" s="30">
        <f t="shared" si="34"/>
        <v>-1.0141544932860369E-4</v>
      </c>
      <c r="U748" s="38"/>
      <c r="V748" s="38"/>
      <c r="W748" s="38"/>
      <c r="X748" s="38"/>
    </row>
    <row r="749" spans="1:24">
      <c r="A749" s="18">
        <v>41963</v>
      </c>
      <c r="B749" s="17">
        <v>71.339995999999999</v>
      </c>
      <c r="C749" s="17">
        <v>71.830001999999993</v>
      </c>
      <c r="D749" s="17">
        <v>70.300003000000004</v>
      </c>
      <c r="E749" s="17">
        <v>71.190002000000007</v>
      </c>
      <c r="F749" s="17">
        <v>11065700</v>
      </c>
      <c r="G749" s="17">
        <v>67.004222999999996</v>
      </c>
      <c r="H749" s="38">
        <f t="shared" si="35"/>
        <v>-1.8234164814144169E-2</v>
      </c>
      <c r="I749" s="30">
        <f t="shared" si="33"/>
        <v>-1.8234164814144169E-2</v>
      </c>
      <c r="S749" s="38">
        <v>1775.5</v>
      </c>
      <c r="T749" s="30">
        <f t="shared" si="34"/>
        <v>-3.7776885457322393E-3</v>
      </c>
      <c r="U749" s="38"/>
      <c r="V749" s="38"/>
      <c r="W749" s="38"/>
      <c r="X749" s="38"/>
    </row>
    <row r="750" spans="1:24">
      <c r="A750" s="18">
        <v>41964</v>
      </c>
      <c r="B750" s="17">
        <v>71.800003000000004</v>
      </c>
      <c r="C750" s="17">
        <v>72.260002</v>
      </c>
      <c r="D750" s="17">
        <v>71.050003000000004</v>
      </c>
      <c r="E750" s="17">
        <v>71.510002</v>
      </c>
      <c r="F750" s="17">
        <v>6835200</v>
      </c>
      <c r="G750" s="17">
        <v>67.305407000000002</v>
      </c>
      <c r="H750" s="38">
        <f t="shared" si="35"/>
        <v>4.4849279213849862E-3</v>
      </c>
      <c r="I750" s="30">
        <f t="shared" si="33"/>
        <v>4.4849279213849862E-3</v>
      </c>
      <c r="S750" s="38">
        <v>1782.219971</v>
      </c>
      <c r="T750" s="30">
        <f t="shared" si="34"/>
        <v>-1.1381397443021539E-2</v>
      </c>
      <c r="U750" s="38"/>
      <c r="V750" s="38"/>
      <c r="W750" s="38"/>
      <c r="X750" s="38"/>
    </row>
    <row r="751" spans="1:24">
      <c r="A751" s="18">
        <v>41967</v>
      </c>
      <c r="B751" s="17">
        <v>71.360000999999997</v>
      </c>
      <c r="C751" s="17">
        <v>72.160004000000001</v>
      </c>
      <c r="D751" s="17">
        <v>71</v>
      </c>
      <c r="E751" s="17">
        <v>71.569999999999993</v>
      </c>
      <c r="F751" s="17">
        <v>4095500</v>
      </c>
      <c r="G751" s="17">
        <v>67.361877000000007</v>
      </c>
      <c r="H751" s="38">
        <f t="shared" si="35"/>
        <v>8.3865957094449964E-4</v>
      </c>
      <c r="I751" s="30">
        <f t="shared" si="33"/>
        <v>8.3865957094449964E-4</v>
      </c>
      <c r="S751" s="38">
        <v>1802.619995</v>
      </c>
      <c r="T751" s="30">
        <f t="shared" si="34"/>
        <v>-3.1847248958637646E-3</v>
      </c>
      <c r="U751" s="38"/>
      <c r="V751" s="38"/>
      <c r="W751" s="38"/>
      <c r="X751" s="38"/>
    </row>
    <row r="752" spans="1:24">
      <c r="A752" s="18">
        <v>41968</v>
      </c>
      <c r="B752" s="17">
        <v>71.680000000000007</v>
      </c>
      <c r="C752" s="17">
        <v>72.199996999999996</v>
      </c>
      <c r="D752" s="17">
        <v>71.360000999999997</v>
      </c>
      <c r="E752" s="17">
        <v>72.099997999999999</v>
      </c>
      <c r="F752" s="17">
        <v>6635000</v>
      </c>
      <c r="G752" s="17">
        <v>67.860713000000004</v>
      </c>
      <c r="H752" s="38">
        <f t="shared" si="35"/>
        <v>7.3780314791668938E-3</v>
      </c>
      <c r="I752" s="30">
        <f t="shared" si="33"/>
        <v>7.3780314791668938E-3</v>
      </c>
      <c r="S752" s="38">
        <v>1808.369995</v>
      </c>
      <c r="T752" s="30">
        <f t="shared" si="34"/>
        <v>1.8154510836030993E-3</v>
      </c>
      <c r="U752" s="38"/>
      <c r="V752" s="38"/>
      <c r="W752" s="38"/>
      <c r="X752" s="38"/>
    </row>
    <row r="753" spans="1:24">
      <c r="A753" s="18">
        <v>41969</v>
      </c>
      <c r="B753" s="17">
        <v>71.959998999999996</v>
      </c>
      <c r="C753" s="17">
        <v>72.300003000000004</v>
      </c>
      <c r="D753" s="17">
        <v>71.730002999999996</v>
      </c>
      <c r="E753" s="17">
        <v>72.160004000000001</v>
      </c>
      <c r="F753" s="17">
        <v>4123300</v>
      </c>
      <c r="G753" s="17">
        <v>67.917190000000005</v>
      </c>
      <c r="H753" s="38">
        <f t="shared" si="35"/>
        <v>8.319027177365961E-4</v>
      </c>
      <c r="I753" s="30">
        <f t="shared" si="33"/>
        <v>8.319027177365961E-4</v>
      </c>
      <c r="S753" s="38">
        <v>1805.089966</v>
      </c>
      <c r="T753" s="30">
        <f t="shared" si="34"/>
        <v>1.1175195142734471E-2</v>
      </c>
      <c r="U753" s="38"/>
      <c r="V753" s="38"/>
      <c r="W753" s="38"/>
      <c r="X753" s="38"/>
    </row>
    <row r="754" spans="1:24">
      <c r="A754" s="18">
        <v>41971</v>
      </c>
      <c r="B754" s="17">
        <v>72.559997999999993</v>
      </c>
      <c r="C754" s="17">
        <v>74.760002</v>
      </c>
      <c r="D754" s="17">
        <v>72.559997999999993</v>
      </c>
      <c r="E754" s="17">
        <v>74</v>
      </c>
      <c r="F754" s="17">
        <v>4466500</v>
      </c>
      <c r="G754" s="17">
        <v>69.649000000000001</v>
      </c>
      <c r="H754" s="38">
        <f t="shared" si="35"/>
        <v>2.5179173676302614E-2</v>
      </c>
      <c r="I754" s="30">
        <f t="shared" si="33"/>
        <v>2.5179173676302614E-2</v>
      </c>
      <c r="S754" s="38">
        <v>1785.030029</v>
      </c>
      <c r="T754" s="30">
        <f t="shared" si="34"/>
        <v>-4.3490162059933515E-3</v>
      </c>
      <c r="U754" s="38"/>
      <c r="V754" s="38"/>
      <c r="W754" s="38"/>
      <c r="X754" s="38"/>
    </row>
    <row r="755" spans="1:24">
      <c r="A755" s="18">
        <v>41974</v>
      </c>
      <c r="B755" s="17">
        <v>73.339995999999999</v>
      </c>
      <c r="C755" s="17">
        <v>73.470000999999996</v>
      </c>
      <c r="D755" s="17">
        <v>72.059997999999993</v>
      </c>
      <c r="E755" s="17">
        <v>72.75</v>
      </c>
      <c r="F755" s="17">
        <v>7798400</v>
      </c>
      <c r="G755" s="17">
        <v>68.472496000000007</v>
      </c>
      <c r="H755" s="38">
        <f t="shared" si="35"/>
        <v>-1.7036196230981047E-2</v>
      </c>
      <c r="I755" s="30">
        <f t="shared" si="33"/>
        <v>-1.7036196230981047E-2</v>
      </c>
      <c r="S755" s="38">
        <v>1792.8100589999999</v>
      </c>
      <c r="T755" s="30">
        <f t="shared" si="34"/>
        <v>-1.3043430125310575E-3</v>
      </c>
      <c r="U755" s="38"/>
      <c r="V755" s="38"/>
      <c r="W755" s="38"/>
      <c r="X755" s="38"/>
    </row>
    <row r="756" spans="1:24">
      <c r="A756" s="18">
        <v>41975</v>
      </c>
      <c r="B756" s="17">
        <v>72.529999000000004</v>
      </c>
      <c r="C756" s="17">
        <v>73.400002000000001</v>
      </c>
      <c r="D756" s="17">
        <v>72.379997000000003</v>
      </c>
      <c r="E756" s="17">
        <v>73.069999999999993</v>
      </c>
      <c r="F756" s="17">
        <v>4142600</v>
      </c>
      <c r="G756" s="17">
        <v>68.773680999999996</v>
      </c>
      <c r="H756" s="38">
        <f t="shared" si="35"/>
        <v>4.3889817562073E-3</v>
      </c>
      <c r="I756" s="30">
        <f t="shared" si="33"/>
        <v>4.3889817562073E-3</v>
      </c>
      <c r="S756" s="38">
        <v>1795.150024</v>
      </c>
      <c r="T756" s="30">
        <f t="shared" si="34"/>
        <v>-3.1979559926300456E-3</v>
      </c>
      <c r="U756" s="38"/>
      <c r="V756" s="38"/>
      <c r="W756" s="38"/>
      <c r="X756" s="38"/>
    </row>
    <row r="757" spans="1:24">
      <c r="A757" s="18">
        <v>41976</v>
      </c>
      <c r="B757" s="17">
        <v>73</v>
      </c>
      <c r="C757" s="17">
        <v>73.830001999999993</v>
      </c>
      <c r="D757" s="17">
        <v>72.589995999999999</v>
      </c>
      <c r="E757" s="17">
        <v>73.330001999999993</v>
      </c>
      <c r="F757" s="17">
        <v>6699600</v>
      </c>
      <c r="G757" s="17">
        <v>69.018395999999996</v>
      </c>
      <c r="H757" s="38">
        <f t="shared" si="35"/>
        <v>3.5519496129525273E-3</v>
      </c>
      <c r="I757" s="30">
        <f t="shared" si="33"/>
        <v>3.5519496129525273E-3</v>
      </c>
      <c r="S757" s="38">
        <v>1800.900024</v>
      </c>
      <c r="T757" s="30">
        <f t="shared" si="34"/>
        <v>-2.7227239896043956E-3</v>
      </c>
      <c r="U757" s="38"/>
      <c r="V757" s="38"/>
      <c r="W757" s="38"/>
      <c r="X757" s="38"/>
    </row>
    <row r="758" spans="1:24">
      <c r="A758" s="18">
        <v>41977</v>
      </c>
      <c r="B758" s="17">
        <v>73.330001999999993</v>
      </c>
      <c r="C758" s="17">
        <v>73.400002000000001</v>
      </c>
      <c r="D758" s="17">
        <v>72.529999000000004</v>
      </c>
      <c r="E758" s="17">
        <v>73.279999000000004</v>
      </c>
      <c r="F758" s="17">
        <v>4238000</v>
      </c>
      <c r="G758" s="17">
        <v>68.971333000000001</v>
      </c>
      <c r="H758" s="38">
        <f t="shared" si="35"/>
        <v>-6.8212325896852216E-4</v>
      </c>
      <c r="I758" s="30">
        <f t="shared" si="33"/>
        <v>-6.8212325896852216E-4</v>
      </c>
      <c r="S758" s="38">
        <v>1805.8100589999999</v>
      </c>
      <c r="T758" s="30">
        <f t="shared" si="34"/>
        <v>-7.8599797277335186E-4</v>
      </c>
      <c r="U758" s="38"/>
      <c r="V758" s="38"/>
      <c r="W758" s="38"/>
      <c r="X758" s="38"/>
    </row>
    <row r="759" spans="1:24">
      <c r="A759" s="18">
        <v>41978</v>
      </c>
      <c r="B759" s="17">
        <v>73.519997000000004</v>
      </c>
      <c r="C759" s="17">
        <v>73.709998999999996</v>
      </c>
      <c r="D759" s="17">
        <v>72.879997000000003</v>
      </c>
      <c r="E759" s="17">
        <v>73.660004000000001</v>
      </c>
      <c r="F759" s="17">
        <v>3760000</v>
      </c>
      <c r="G759" s="17">
        <v>69.328993999999994</v>
      </c>
      <c r="H759" s="38">
        <f t="shared" si="35"/>
        <v>5.1722480359673167E-3</v>
      </c>
      <c r="I759" s="30">
        <f t="shared" si="33"/>
        <v>5.1722480359673167E-3</v>
      </c>
      <c r="S759" s="38">
        <v>1807.2299800000001</v>
      </c>
      <c r="T759" s="30">
        <f t="shared" si="34"/>
        <v>2.4819984180859708E-3</v>
      </c>
      <c r="U759" s="38"/>
      <c r="V759" s="38"/>
      <c r="W759" s="38"/>
      <c r="X759" s="38"/>
    </row>
    <row r="760" spans="1:24">
      <c r="A760" s="18">
        <v>41981</v>
      </c>
      <c r="B760" s="17">
        <v>73.5</v>
      </c>
      <c r="C760" s="17">
        <v>74.099997999999999</v>
      </c>
      <c r="D760" s="17">
        <v>73.239998</v>
      </c>
      <c r="E760" s="17">
        <v>73.779999000000004</v>
      </c>
      <c r="F760" s="17">
        <v>3851500</v>
      </c>
      <c r="G760" s="17">
        <v>69.441934000000003</v>
      </c>
      <c r="H760" s="38">
        <f t="shared" si="35"/>
        <v>1.6277188106132003E-3</v>
      </c>
      <c r="I760" s="30">
        <f t="shared" si="33"/>
        <v>1.6277188106132003E-3</v>
      </c>
      <c r="S760" s="38">
        <v>1802.75</v>
      </c>
      <c r="T760" s="30">
        <f t="shared" si="34"/>
        <v>1.4979349556215417E-4</v>
      </c>
      <c r="U760" s="38"/>
      <c r="V760" s="38"/>
      <c r="W760" s="38"/>
      <c r="X760" s="38"/>
    </row>
    <row r="761" spans="1:24">
      <c r="A761" s="18">
        <v>41982</v>
      </c>
      <c r="B761" s="17">
        <v>72.650002000000001</v>
      </c>
      <c r="C761" s="17">
        <v>73.629997000000003</v>
      </c>
      <c r="D761" s="17">
        <v>72.400002000000001</v>
      </c>
      <c r="E761" s="17">
        <v>73.599997999999999</v>
      </c>
      <c r="F761" s="17">
        <v>3367600</v>
      </c>
      <c r="G761" s="17">
        <v>69.272516999999993</v>
      </c>
      <c r="H761" s="38">
        <f t="shared" si="35"/>
        <v>-2.4426738961429257E-3</v>
      </c>
      <c r="I761" s="30">
        <f t="shared" si="33"/>
        <v>-2.4426738961429257E-3</v>
      </c>
      <c r="S761" s="38">
        <v>1802.4799800000001</v>
      </c>
      <c r="T761" s="30">
        <f t="shared" si="34"/>
        <v>-1.2641411771629597E-3</v>
      </c>
      <c r="U761" s="38"/>
      <c r="V761" s="38"/>
      <c r="W761" s="38"/>
      <c r="X761" s="38"/>
    </row>
    <row r="762" spans="1:24">
      <c r="A762" s="18">
        <v>41983</v>
      </c>
      <c r="B762" s="17">
        <v>73.300003000000004</v>
      </c>
      <c r="C762" s="17">
        <v>74.190002000000007</v>
      </c>
      <c r="D762" s="17">
        <v>72.839995999999999</v>
      </c>
      <c r="E762" s="17">
        <v>72.910004000000001</v>
      </c>
      <c r="F762" s="17">
        <v>4556000</v>
      </c>
      <c r="G762" s="17">
        <v>68.623092</v>
      </c>
      <c r="H762" s="38">
        <f t="shared" si="35"/>
        <v>-9.4191512861099558E-3</v>
      </c>
      <c r="I762" s="30">
        <f t="shared" si="33"/>
        <v>-9.4191512861099558E-3</v>
      </c>
      <c r="S762" s="38">
        <v>1804.76001</v>
      </c>
      <c r="T762" s="30">
        <f t="shared" si="34"/>
        <v>4.9491903993277523E-3</v>
      </c>
      <c r="U762" s="38"/>
      <c r="V762" s="38"/>
      <c r="W762" s="38"/>
      <c r="X762" s="38"/>
    </row>
    <row r="763" spans="1:24">
      <c r="A763" s="18">
        <v>41984</v>
      </c>
      <c r="B763" s="17">
        <v>73.660004000000001</v>
      </c>
      <c r="C763" s="17">
        <v>74.580001999999993</v>
      </c>
      <c r="D763" s="17">
        <v>73.319999999999993</v>
      </c>
      <c r="E763" s="17">
        <v>73.529999000000004</v>
      </c>
      <c r="F763" s="17">
        <v>5648200</v>
      </c>
      <c r="G763" s="17">
        <v>69.206632999999997</v>
      </c>
      <c r="H763" s="38">
        <f t="shared" si="35"/>
        <v>8.467614466725051E-3</v>
      </c>
      <c r="I763" s="30">
        <f t="shared" si="33"/>
        <v>8.467614466725051E-3</v>
      </c>
      <c r="S763" s="38">
        <v>1795.849976</v>
      </c>
      <c r="T763" s="30">
        <f t="shared" si="34"/>
        <v>8.0957057171071184E-3</v>
      </c>
      <c r="U763" s="38"/>
      <c r="V763" s="38"/>
      <c r="W763" s="38"/>
      <c r="X763" s="38"/>
    </row>
    <row r="764" spans="1:24">
      <c r="A764" s="18">
        <v>41985</v>
      </c>
      <c r="B764" s="17">
        <v>73.540001000000004</v>
      </c>
      <c r="C764" s="17">
        <v>74</v>
      </c>
      <c r="D764" s="17">
        <v>72.389999000000003</v>
      </c>
      <c r="E764" s="17">
        <v>72.400002000000001</v>
      </c>
      <c r="F764" s="17">
        <v>4592000</v>
      </c>
      <c r="G764" s="17">
        <v>68.143077000000005</v>
      </c>
      <c r="H764" s="38">
        <f t="shared" si="35"/>
        <v>-1.5487142388295381E-2</v>
      </c>
      <c r="I764" s="30">
        <f t="shared" si="33"/>
        <v>-1.5487142388295381E-2</v>
      </c>
      <c r="S764" s="38">
        <v>1781.369995</v>
      </c>
      <c r="T764" s="30">
        <f t="shared" si="34"/>
        <v>-3.6422359964005456E-3</v>
      </c>
      <c r="U764" s="38"/>
      <c r="V764" s="38"/>
      <c r="W764" s="38"/>
      <c r="X764" s="38"/>
    </row>
    <row r="765" spans="1:24">
      <c r="A765" s="18">
        <v>41988</v>
      </c>
      <c r="B765" s="17">
        <v>73.069999999999993</v>
      </c>
      <c r="C765" s="17">
        <v>73.519997000000004</v>
      </c>
      <c r="D765" s="17">
        <v>72.400002000000001</v>
      </c>
      <c r="E765" s="17">
        <v>73.199996999999996</v>
      </c>
      <c r="F765" s="17">
        <v>3638000</v>
      </c>
      <c r="G765" s="17">
        <v>68.896034999999998</v>
      </c>
      <c r="H765" s="38">
        <f t="shared" si="35"/>
        <v>1.0989060950982166E-2</v>
      </c>
      <c r="I765" s="30">
        <f t="shared" si="33"/>
        <v>1.0989060950982166E-2</v>
      </c>
      <c r="S765" s="38">
        <v>1787.869995</v>
      </c>
      <c r="T765" s="30">
        <f t="shared" si="34"/>
        <v>-2.0450551774362094E-3</v>
      </c>
      <c r="U765" s="38"/>
      <c r="V765" s="38"/>
      <c r="W765" s="38"/>
      <c r="X765" s="38"/>
    </row>
    <row r="766" spans="1:24">
      <c r="A766" s="18">
        <v>41989</v>
      </c>
      <c r="B766" s="17">
        <v>73.199996999999996</v>
      </c>
      <c r="C766" s="17">
        <v>73.309997999999993</v>
      </c>
      <c r="D766" s="17">
        <v>71.980002999999996</v>
      </c>
      <c r="E766" s="17">
        <v>72.279999000000004</v>
      </c>
      <c r="F766" s="17">
        <v>7869200</v>
      </c>
      <c r="G766" s="17">
        <v>68.03013</v>
      </c>
      <c r="H766" s="38">
        <f t="shared" si="35"/>
        <v>-1.2647933917103813E-2</v>
      </c>
      <c r="I766" s="30">
        <f t="shared" si="33"/>
        <v>-1.2647933917103813E-2</v>
      </c>
      <c r="S766" s="38">
        <v>1791.530029</v>
      </c>
      <c r="T766" s="30">
        <f t="shared" si="34"/>
        <v>-3.7050527499677332E-3</v>
      </c>
      <c r="U766" s="38"/>
      <c r="V766" s="38"/>
      <c r="W766" s="38"/>
      <c r="X766" s="38"/>
    </row>
    <row r="767" spans="1:24">
      <c r="A767" s="18">
        <v>41990</v>
      </c>
      <c r="B767" s="17">
        <v>72.879997000000003</v>
      </c>
      <c r="C767" s="17">
        <v>73.730002999999996</v>
      </c>
      <c r="D767" s="17">
        <v>72.279999000000004</v>
      </c>
      <c r="E767" s="17">
        <v>73.569999999999993</v>
      </c>
      <c r="F767" s="17">
        <v>2972800</v>
      </c>
      <c r="G767" s="17">
        <v>69.244281999999998</v>
      </c>
      <c r="H767" s="38">
        <f t="shared" si="35"/>
        <v>1.7689875984417305E-2</v>
      </c>
      <c r="I767" s="30">
        <f t="shared" si="33"/>
        <v>1.7689875984417305E-2</v>
      </c>
      <c r="S767" s="38">
        <v>1798.1800539999999</v>
      </c>
      <c r="T767" s="30">
        <f t="shared" si="34"/>
        <v>4.2131465000790243E-3</v>
      </c>
      <c r="U767" s="38"/>
      <c r="V767" s="38"/>
      <c r="W767" s="38"/>
      <c r="X767" s="38"/>
    </row>
    <row r="768" spans="1:24">
      <c r="A768" s="18">
        <v>41991</v>
      </c>
      <c r="B768" s="17">
        <v>74.300003000000004</v>
      </c>
      <c r="C768" s="17">
        <v>74.989998</v>
      </c>
      <c r="D768" s="17">
        <v>73.720000999999996</v>
      </c>
      <c r="E768" s="17">
        <v>74.639999000000003</v>
      </c>
      <c r="F768" s="17">
        <v>7823800</v>
      </c>
      <c r="G768" s="17">
        <v>70.251368999999997</v>
      </c>
      <c r="H768" s="38">
        <f t="shared" si="35"/>
        <v>1.4439224307246243E-2</v>
      </c>
      <c r="I768" s="30">
        <f t="shared" si="33"/>
        <v>1.4439224307246243E-2</v>
      </c>
      <c r="S768" s="38">
        <v>1790.619995</v>
      </c>
      <c r="T768" s="30">
        <f t="shared" si="34"/>
        <v>4.8255967550053921E-3</v>
      </c>
      <c r="U768" s="38"/>
      <c r="V768" s="38"/>
      <c r="W768" s="38"/>
      <c r="X768" s="38"/>
    </row>
    <row r="769" spans="1:24">
      <c r="A769" s="18">
        <v>41992</v>
      </c>
      <c r="B769" s="17">
        <v>74.400002000000001</v>
      </c>
      <c r="C769" s="17">
        <v>74.620002999999997</v>
      </c>
      <c r="D769" s="17">
        <v>73.690002000000007</v>
      </c>
      <c r="E769" s="17">
        <v>73.949996999999996</v>
      </c>
      <c r="F769" s="17">
        <v>6277200</v>
      </c>
      <c r="G769" s="17">
        <v>69.601937000000007</v>
      </c>
      <c r="H769" s="38">
        <f t="shared" si="35"/>
        <v>-9.2873981555752806E-3</v>
      </c>
      <c r="I769" s="30">
        <f t="shared" si="33"/>
        <v>-9.2873981555752806E-3</v>
      </c>
      <c r="S769" s="38">
        <v>1782</v>
      </c>
      <c r="T769" s="30">
        <f t="shared" si="34"/>
        <v>8.0627529503191214E-3</v>
      </c>
      <c r="U769" s="38"/>
      <c r="V769" s="38"/>
      <c r="W769" s="38"/>
      <c r="X769" s="38"/>
    </row>
    <row r="770" spans="1:24">
      <c r="A770" s="18">
        <v>41995</v>
      </c>
      <c r="B770" s="17">
        <v>73.970000999999996</v>
      </c>
      <c r="C770" s="17">
        <v>74.589995999999999</v>
      </c>
      <c r="D770" s="17">
        <v>73.870002999999997</v>
      </c>
      <c r="E770" s="17">
        <v>74.5</v>
      </c>
      <c r="F770" s="17">
        <v>3730300</v>
      </c>
      <c r="G770" s="17">
        <v>70.119601000000003</v>
      </c>
      <c r="H770" s="38">
        <f t="shared" si="35"/>
        <v>7.4099723786664705E-3</v>
      </c>
      <c r="I770" s="30">
        <f t="shared" si="33"/>
        <v>7.4099723786664705E-3</v>
      </c>
      <c r="S770" s="38">
        <v>1767.6899410000001</v>
      </c>
      <c r="T770" s="30">
        <f t="shared" si="34"/>
        <v>-2.3732058738506249E-3</v>
      </c>
      <c r="U770" s="38"/>
      <c r="V770" s="38"/>
      <c r="W770" s="38"/>
      <c r="X770" s="38"/>
    </row>
    <row r="771" spans="1:24">
      <c r="A771" s="18">
        <v>41996</v>
      </c>
      <c r="B771" s="17">
        <v>74.830001999999993</v>
      </c>
      <c r="C771" s="17">
        <v>75.069999999999993</v>
      </c>
      <c r="D771" s="17">
        <v>74.360000999999997</v>
      </c>
      <c r="E771" s="17">
        <v>74.690002000000007</v>
      </c>
      <c r="F771" s="17">
        <v>3514500</v>
      </c>
      <c r="G771" s="17">
        <v>70.298432000000005</v>
      </c>
      <c r="H771" s="38">
        <f t="shared" si="35"/>
        <v>2.547124366648815E-3</v>
      </c>
      <c r="I771" s="30">
        <f t="shared" ref="I771:I834" si="36">H771</f>
        <v>2.547124366648815E-3</v>
      </c>
      <c r="S771" s="38">
        <v>1771.8900149999999</v>
      </c>
      <c r="T771" s="30">
        <f t="shared" ref="T771:T834" si="37">LN(S771/S772)</f>
        <v>7.2267046193816081E-4</v>
      </c>
      <c r="U771" s="38"/>
      <c r="V771" s="38"/>
      <c r="W771" s="38"/>
      <c r="X771" s="38"/>
    </row>
    <row r="772" spans="1:24">
      <c r="A772" s="18">
        <v>41997</v>
      </c>
      <c r="B772" s="17">
        <v>74.790001000000004</v>
      </c>
      <c r="C772" s="17">
        <v>75.319999999999993</v>
      </c>
      <c r="D772" s="17">
        <v>74.610000999999997</v>
      </c>
      <c r="E772" s="17">
        <v>74.650002000000001</v>
      </c>
      <c r="F772" s="17">
        <v>1783800</v>
      </c>
      <c r="G772" s="17">
        <v>70.260783000000004</v>
      </c>
      <c r="H772" s="38">
        <f t="shared" ref="H772:H835" si="38">LN(G772/G771)</f>
        <v>-5.3570306152281148E-4</v>
      </c>
      <c r="I772" s="30">
        <f t="shared" si="36"/>
        <v>-5.3570306152281148E-4</v>
      </c>
      <c r="S772" s="38">
        <v>1770.6099850000001</v>
      </c>
      <c r="T772" s="30">
        <f t="shared" si="37"/>
        <v>1.3338208830702846E-2</v>
      </c>
      <c r="U772" s="38"/>
      <c r="V772" s="38"/>
      <c r="W772" s="38"/>
      <c r="X772" s="38"/>
    </row>
    <row r="773" spans="1:24">
      <c r="A773" s="18">
        <v>41999</v>
      </c>
      <c r="B773" s="17">
        <v>74.720000999999996</v>
      </c>
      <c r="C773" s="17">
        <v>75.370002999999997</v>
      </c>
      <c r="D773" s="17">
        <v>74.610000999999997</v>
      </c>
      <c r="E773" s="17">
        <v>75.059997999999993</v>
      </c>
      <c r="F773" s="17">
        <v>2222500</v>
      </c>
      <c r="G773" s="17">
        <v>70.646671999999995</v>
      </c>
      <c r="H773" s="38">
        <f t="shared" si="38"/>
        <v>5.4772114749648045E-3</v>
      </c>
      <c r="I773" s="30">
        <f t="shared" si="36"/>
        <v>5.4772114749648045E-3</v>
      </c>
      <c r="S773" s="38">
        <v>1747.150024</v>
      </c>
      <c r="T773" s="30">
        <f t="shared" si="37"/>
        <v>-1.3270436104209306E-2</v>
      </c>
      <c r="U773" s="38"/>
      <c r="V773" s="38"/>
      <c r="W773" s="38"/>
      <c r="X773" s="38"/>
    </row>
    <row r="774" spans="1:24">
      <c r="A774" s="18">
        <v>42002</v>
      </c>
      <c r="B774" s="17">
        <v>75.059997999999993</v>
      </c>
      <c r="C774" s="17">
        <v>75.989998</v>
      </c>
      <c r="D774" s="17">
        <v>74.870002999999997</v>
      </c>
      <c r="E774" s="17">
        <v>75.529999000000004</v>
      </c>
      <c r="F774" s="17">
        <v>2744900</v>
      </c>
      <c r="G774" s="17">
        <v>71.089039</v>
      </c>
      <c r="H774" s="38">
        <f t="shared" si="38"/>
        <v>6.2421592027015861E-3</v>
      </c>
      <c r="I774" s="30">
        <f t="shared" si="36"/>
        <v>6.2421592027015861E-3</v>
      </c>
      <c r="S774" s="38">
        <v>1770.48999</v>
      </c>
      <c r="T774" s="30">
        <f t="shared" si="37"/>
        <v>4.2564684115141554E-3</v>
      </c>
      <c r="U774" s="38"/>
      <c r="V774" s="38"/>
      <c r="W774" s="38"/>
      <c r="X774" s="38"/>
    </row>
    <row r="775" spans="1:24">
      <c r="A775" s="18">
        <v>42003</v>
      </c>
      <c r="B775" s="17">
        <v>75.440002000000007</v>
      </c>
      <c r="C775" s="17">
        <v>75.879997000000003</v>
      </c>
      <c r="D775" s="17">
        <v>75.199996999999996</v>
      </c>
      <c r="E775" s="17">
        <v>75.709998999999996</v>
      </c>
      <c r="F775" s="17">
        <v>2160800</v>
      </c>
      <c r="G775" s="17">
        <v>71.258455999999995</v>
      </c>
      <c r="H775" s="38">
        <f t="shared" si="38"/>
        <v>2.3803310341738229E-3</v>
      </c>
      <c r="I775" s="30">
        <f t="shared" si="36"/>
        <v>2.3803310341738229E-3</v>
      </c>
      <c r="S775" s="38">
        <v>1762.969971</v>
      </c>
      <c r="T775" s="30">
        <f t="shared" si="37"/>
        <v>-2.8095308434487949E-3</v>
      </c>
      <c r="U775" s="38"/>
      <c r="V775" s="38"/>
      <c r="W775" s="38"/>
      <c r="X775" s="38"/>
    </row>
    <row r="776" spans="1:24">
      <c r="A776" s="18">
        <v>42004</v>
      </c>
      <c r="B776" s="17">
        <v>75.449996999999996</v>
      </c>
      <c r="C776" s="17">
        <v>76.650002000000001</v>
      </c>
      <c r="D776" s="17">
        <v>75.269997000000004</v>
      </c>
      <c r="E776" s="17">
        <v>75.910004000000001</v>
      </c>
      <c r="F776" s="17">
        <v>3206000</v>
      </c>
      <c r="G776" s="17">
        <v>71.446700000000007</v>
      </c>
      <c r="H776" s="38">
        <f t="shared" si="38"/>
        <v>2.638224356590068E-3</v>
      </c>
      <c r="I776" s="30">
        <f t="shared" si="36"/>
        <v>2.638224356590068E-3</v>
      </c>
      <c r="S776" s="38">
        <v>1767.9300539999999</v>
      </c>
      <c r="T776" s="30">
        <f t="shared" si="37"/>
        <v>3.5641993420361018E-3</v>
      </c>
      <c r="U776" s="38"/>
      <c r="V776" s="38"/>
      <c r="W776" s="38"/>
      <c r="X776" s="38"/>
    </row>
    <row r="777" spans="1:24">
      <c r="A777" s="18">
        <v>42006</v>
      </c>
      <c r="B777" s="17">
        <v>76.110000999999997</v>
      </c>
      <c r="C777" s="17">
        <v>76.639999000000003</v>
      </c>
      <c r="D777" s="17">
        <v>74.550003000000004</v>
      </c>
      <c r="E777" s="17">
        <v>75.330001999999993</v>
      </c>
      <c r="F777" s="17">
        <v>3710300</v>
      </c>
      <c r="G777" s="17">
        <v>70.900801000000001</v>
      </c>
      <c r="H777" s="38">
        <f t="shared" si="38"/>
        <v>-7.669986088585835E-3</v>
      </c>
      <c r="I777" s="30">
        <f t="shared" si="36"/>
        <v>-7.669986088585835E-3</v>
      </c>
      <c r="S777" s="38">
        <v>1761.6400149999999</v>
      </c>
      <c r="T777" s="30">
        <f t="shared" si="37"/>
        <v>2.8992146473564603E-3</v>
      </c>
      <c r="U777" s="38"/>
      <c r="V777" s="38"/>
      <c r="W777" s="38"/>
      <c r="X777" s="38"/>
    </row>
    <row r="778" spans="1:24">
      <c r="A778" s="18">
        <v>42009</v>
      </c>
      <c r="B778" s="17">
        <v>75.169998000000007</v>
      </c>
      <c r="C778" s="17">
        <v>75.510002</v>
      </c>
      <c r="D778" s="17">
        <v>73.879997000000003</v>
      </c>
      <c r="E778" s="17">
        <v>73.980002999999996</v>
      </c>
      <c r="F778" s="17">
        <v>3778200</v>
      </c>
      <c r="G778" s="17">
        <v>69.630178999999998</v>
      </c>
      <c r="H778" s="38">
        <f t="shared" si="38"/>
        <v>-1.8083651394363392E-2</v>
      </c>
      <c r="I778" s="30">
        <f t="shared" si="36"/>
        <v>-1.8083651394363392E-2</v>
      </c>
      <c r="S778" s="38">
        <v>1756.540039</v>
      </c>
      <c r="T778" s="30">
        <f t="shared" si="37"/>
        <v>-3.8467708339101382E-3</v>
      </c>
      <c r="U778" s="38"/>
      <c r="V778" s="38"/>
      <c r="W778" s="38"/>
      <c r="X778" s="38"/>
    </row>
    <row r="779" spans="1:24">
      <c r="A779" s="18">
        <v>42010</v>
      </c>
      <c r="B779" s="17">
        <v>74.300003000000004</v>
      </c>
      <c r="C779" s="17">
        <v>74.690002000000007</v>
      </c>
      <c r="D779" s="17">
        <v>72.739998</v>
      </c>
      <c r="E779" s="17">
        <v>73.970000999999996</v>
      </c>
      <c r="F779" s="17">
        <v>4659300</v>
      </c>
      <c r="G779" s="17">
        <v>69.620765000000006</v>
      </c>
      <c r="H779" s="38">
        <f t="shared" si="38"/>
        <v>-1.3520913745955563E-4</v>
      </c>
      <c r="I779" s="30">
        <f t="shared" si="36"/>
        <v>-1.3520913745955563E-4</v>
      </c>
      <c r="S779" s="38">
        <v>1763.3100589999999</v>
      </c>
      <c r="T779" s="30">
        <f t="shared" si="37"/>
        <v>-4.8878493671811471E-3</v>
      </c>
      <c r="U779" s="38"/>
      <c r="V779" s="38"/>
      <c r="W779" s="38"/>
      <c r="X779" s="38"/>
    </row>
    <row r="780" spans="1:24">
      <c r="A780" s="18">
        <v>42011</v>
      </c>
      <c r="B780" s="17">
        <v>74.879997000000003</v>
      </c>
      <c r="C780" s="17">
        <v>76.949996999999996</v>
      </c>
      <c r="D780" s="17">
        <v>74.879997000000003</v>
      </c>
      <c r="E780" s="17">
        <v>76.769997000000004</v>
      </c>
      <c r="F780" s="17">
        <v>6946900</v>
      </c>
      <c r="G780" s="17">
        <v>72.256128000000004</v>
      </c>
      <c r="H780" s="38">
        <f t="shared" si="38"/>
        <v>3.7154269460114665E-2</v>
      </c>
      <c r="I780" s="30">
        <f t="shared" si="36"/>
        <v>3.7154269460114665E-2</v>
      </c>
      <c r="S780" s="38">
        <v>1771.9499510000001</v>
      </c>
      <c r="T780" s="30">
        <f t="shared" si="37"/>
        <v>5.5686613166085804E-3</v>
      </c>
      <c r="U780" s="38"/>
      <c r="V780" s="38"/>
      <c r="W780" s="38"/>
      <c r="X780" s="38"/>
    </row>
    <row r="781" spans="1:24">
      <c r="A781" s="18">
        <v>42012</v>
      </c>
      <c r="B781" s="17">
        <v>76.809997999999993</v>
      </c>
      <c r="C781" s="17">
        <v>77.75</v>
      </c>
      <c r="D781" s="17">
        <v>76.690002000000007</v>
      </c>
      <c r="E781" s="17">
        <v>77.129997000000003</v>
      </c>
      <c r="F781" s="17">
        <v>6344900</v>
      </c>
      <c r="G781" s="17">
        <v>72.594961999999995</v>
      </c>
      <c r="H781" s="38">
        <f t="shared" si="38"/>
        <v>4.6783854786727457E-3</v>
      </c>
      <c r="I781" s="30">
        <f t="shared" si="36"/>
        <v>4.6783854786727457E-3</v>
      </c>
      <c r="S781" s="38">
        <v>1762.1099850000001</v>
      </c>
      <c r="T781" s="30">
        <f t="shared" si="37"/>
        <v>1.328816053354726E-3</v>
      </c>
      <c r="U781" s="38"/>
      <c r="V781" s="38"/>
      <c r="W781" s="38"/>
      <c r="X781" s="38"/>
    </row>
    <row r="782" spans="1:24">
      <c r="A782" s="18">
        <v>42013</v>
      </c>
      <c r="B782" s="17">
        <v>77.260002</v>
      </c>
      <c r="C782" s="17">
        <v>77.370002999999997</v>
      </c>
      <c r="D782" s="17">
        <v>76.330001999999993</v>
      </c>
      <c r="E782" s="17">
        <v>76.430000000000007</v>
      </c>
      <c r="F782" s="17">
        <v>3215300</v>
      </c>
      <c r="G782" s="17">
        <v>71.936122999999995</v>
      </c>
      <c r="H782" s="38">
        <f t="shared" si="38"/>
        <v>-9.1169808005734446E-3</v>
      </c>
      <c r="I782" s="30">
        <f t="shared" si="36"/>
        <v>-9.1169808005734446E-3</v>
      </c>
      <c r="S782" s="38">
        <v>1759.7700199999999</v>
      </c>
      <c r="T782" s="30">
        <f t="shared" si="37"/>
        <v>4.3852148241281608E-3</v>
      </c>
      <c r="U782" s="38"/>
      <c r="V782" s="38"/>
      <c r="W782" s="38"/>
      <c r="X782" s="38"/>
    </row>
    <row r="783" spans="1:24">
      <c r="A783" s="18">
        <v>42016</v>
      </c>
      <c r="B783" s="17">
        <v>76.080001999999993</v>
      </c>
      <c r="C783" s="17">
        <v>76.940002000000007</v>
      </c>
      <c r="D783" s="17">
        <v>76.040001000000004</v>
      </c>
      <c r="E783" s="17">
        <v>76.629997000000003</v>
      </c>
      <c r="F783" s="17">
        <v>2842900</v>
      </c>
      <c r="G783" s="17">
        <v>72.124359999999996</v>
      </c>
      <c r="H783" s="38">
        <f t="shared" si="38"/>
        <v>2.6133066224462839E-3</v>
      </c>
      <c r="I783" s="30">
        <f t="shared" si="36"/>
        <v>2.6133066224462839E-3</v>
      </c>
      <c r="S783" s="38">
        <v>1752.0699460000001</v>
      </c>
      <c r="T783" s="30">
        <f t="shared" si="37"/>
        <v>3.2528383122691091E-3</v>
      </c>
      <c r="U783" s="38"/>
      <c r="V783" s="38"/>
      <c r="W783" s="38"/>
      <c r="X783" s="38"/>
    </row>
    <row r="784" spans="1:24">
      <c r="A784" s="18">
        <v>42017</v>
      </c>
      <c r="B784" s="17">
        <v>76.889999000000003</v>
      </c>
      <c r="C784" s="17">
        <v>77.660004000000001</v>
      </c>
      <c r="D784" s="17">
        <v>75.470000999999996</v>
      </c>
      <c r="E784" s="17">
        <v>75.949996999999996</v>
      </c>
      <c r="F784" s="17">
        <v>4915600</v>
      </c>
      <c r="G784" s="17">
        <v>71.484341999999998</v>
      </c>
      <c r="H784" s="38">
        <f t="shared" si="38"/>
        <v>-8.9134185948594302E-3</v>
      </c>
      <c r="I784" s="30">
        <f t="shared" si="36"/>
        <v>-8.9134185948594302E-3</v>
      </c>
      <c r="S784" s="38">
        <v>1746.380005</v>
      </c>
      <c r="T784" s="30">
        <f t="shared" si="37"/>
        <v>-4.7357532041004645E-3</v>
      </c>
      <c r="U784" s="38"/>
      <c r="V784" s="38"/>
      <c r="W784" s="38"/>
      <c r="X784" s="38"/>
    </row>
    <row r="785" spans="1:24">
      <c r="A785" s="18">
        <v>42018</v>
      </c>
      <c r="B785" s="17">
        <v>74.610000999999997</v>
      </c>
      <c r="C785" s="17">
        <v>75.040001000000004</v>
      </c>
      <c r="D785" s="17">
        <v>73.690002000000007</v>
      </c>
      <c r="E785" s="17">
        <v>74.330001999999993</v>
      </c>
      <c r="F785" s="17">
        <v>5629300</v>
      </c>
      <c r="G785" s="17">
        <v>69.959598</v>
      </c>
      <c r="H785" s="38">
        <f t="shared" si="38"/>
        <v>-2.1560528717258647E-2</v>
      </c>
      <c r="I785" s="30">
        <f t="shared" si="36"/>
        <v>-2.1560528717258647E-2</v>
      </c>
      <c r="S785" s="38">
        <v>1754.670044</v>
      </c>
      <c r="T785" s="30">
        <f t="shared" si="37"/>
        <v>5.7211163737868895E-3</v>
      </c>
      <c r="U785" s="38"/>
      <c r="V785" s="38"/>
      <c r="W785" s="38"/>
      <c r="X785" s="38"/>
    </row>
    <row r="786" spans="1:24">
      <c r="A786" s="18">
        <v>42019</v>
      </c>
      <c r="B786" s="17">
        <v>77.300003000000004</v>
      </c>
      <c r="C786" s="17">
        <v>77.5</v>
      </c>
      <c r="D786" s="17">
        <v>75.080001999999993</v>
      </c>
      <c r="E786" s="17">
        <v>75.669998000000007</v>
      </c>
      <c r="F786" s="17">
        <v>17296000</v>
      </c>
      <c r="G786" s="17">
        <v>71.220806999999994</v>
      </c>
      <c r="H786" s="38">
        <f t="shared" si="38"/>
        <v>1.7867104878968348E-2</v>
      </c>
      <c r="I786" s="30">
        <f t="shared" si="36"/>
        <v>1.7867104878968348E-2</v>
      </c>
      <c r="S786" s="38">
        <v>1744.660034</v>
      </c>
      <c r="T786" s="30">
        <f t="shared" si="37"/>
        <v>9.173210661182967E-5</v>
      </c>
      <c r="U786" s="38"/>
      <c r="V786" s="38"/>
      <c r="W786" s="38"/>
      <c r="X786" s="38"/>
    </row>
    <row r="787" spans="1:24">
      <c r="A787" s="18">
        <v>42020</v>
      </c>
      <c r="B787" s="17">
        <v>75.330001999999993</v>
      </c>
      <c r="C787" s="17">
        <v>75.459998999999996</v>
      </c>
      <c r="D787" s="17">
        <v>73.349997999999999</v>
      </c>
      <c r="E787" s="17">
        <v>74.940002000000007</v>
      </c>
      <c r="F787" s="17">
        <v>9973000</v>
      </c>
      <c r="G787" s="17">
        <v>70.533732999999998</v>
      </c>
      <c r="H787" s="38">
        <f t="shared" si="38"/>
        <v>-9.6939312206209358E-3</v>
      </c>
      <c r="I787" s="30">
        <f t="shared" si="36"/>
        <v>-9.6939312206209358E-3</v>
      </c>
      <c r="S787" s="38">
        <v>1744.5</v>
      </c>
      <c r="T787" s="30">
        <f t="shared" si="37"/>
        <v>6.5274057025300394E-3</v>
      </c>
      <c r="U787" s="38"/>
      <c r="V787" s="38"/>
      <c r="W787" s="38"/>
      <c r="X787" s="38"/>
    </row>
    <row r="788" spans="1:24">
      <c r="A788" s="18">
        <v>42024</v>
      </c>
      <c r="B788" s="17">
        <v>74.940002000000007</v>
      </c>
      <c r="C788" s="17">
        <v>75.139999000000003</v>
      </c>
      <c r="D788" s="17">
        <v>72.889999000000003</v>
      </c>
      <c r="E788" s="17">
        <v>73.669998000000007</v>
      </c>
      <c r="F788" s="17">
        <v>9165600</v>
      </c>
      <c r="G788" s="17">
        <v>69.338401000000005</v>
      </c>
      <c r="H788" s="38">
        <f t="shared" si="38"/>
        <v>-1.7092197943267811E-2</v>
      </c>
      <c r="I788" s="30">
        <f t="shared" si="36"/>
        <v>-1.7092197943267811E-2</v>
      </c>
      <c r="S788" s="38">
        <v>1733.150024</v>
      </c>
      <c r="T788" s="30">
        <f t="shared" si="37"/>
        <v>6.7213142111343634E-3</v>
      </c>
      <c r="U788" s="38"/>
      <c r="V788" s="38"/>
      <c r="W788" s="38"/>
      <c r="X788" s="38"/>
    </row>
    <row r="789" spans="1:24">
      <c r="A789" s="18">
        <v>42025</v>
      </c>
      <c r="B789" s="17">
        <v>73.510002</v>
      </c>
      <c r="C789" s="17">
        <v>74.319999999999993</v>
      </c>
      <c r="D789" s="17">
        <v>73.080001999999993</v>
      </c>
      <c r="E789" s="17">
        <v>73.949996999999996</v>
      </c>
      <c r="F789" s="17">
        <v>5034400</v>
      </c>
      <c r="G789" s="17">
        <v>69.601937000000007</v>
      </c>
      <c r="H789" s="38">
        <f t="shared" si="38"/>
        <v>3.7935177045641121E-3</v>
      </c>
      <c r="I789" s="30">
        <f t="shared" si="36"/>
        <v>3.7935177045641121E-3</v>
      </c>
      <c r="S789" s="38">
        <v>1721.540039</v>
      </c>
      <c r="T789" s="30">
        <f t="shared" si="37"/>
        <v>1.3732804031583921E-2</v>
      </c>
      <c r="U789" s="38"/>
      <c r="V789" s="38"/>
      <c r="W789" s="38"/>
      <c r="X789" s="38"/>
    </row>
    <row r="790" spans="1:24">
      <c r="A790" s="18">
        <v>42026</v>
      </c>
      <c r="B790" s="17">
        <v>74.470000999999996</v>
      </c>
      <c r="C790" s="17">
        <v>75.940002000000007</v>
      </c>
      <c r="D790" s="17">
        <v>73.629997000000003</v>
      </c>
      <c r="E790" s="17">
        <v>75.769997000000004</v>
      </c>
      <c r="F790" s="17">
        <v>4662800</v>
      </c>
      <c r="G790" s="17">
        <v>71.314925000000002</v>
      </c>
      <c r="H790" s="38">
        <f t="shared" si="38"/>
        <v>2.4313234889789676E-2</v>
      </c>
      <c r="I790" s="30">
        <f t="shared" si="36"/>
        <v>2.4313234889789676E-2</v>
      </c>
      <c r="S790" s="38">
        <v>1698.0600589999999</v>
      </c>
      <c r="T790" s="30">
        <f t="shared" si="37"/>
        <v>-7.0887895800904504E-3</v>
      </c>
      <c r="U790" s="38"/>
      <c r="V790" s="38"/>
      <c r="W790" s="38"/>
      <c r="X790" s="38"/>
    </row>
    <row r="791" spans="1:24">
      <c r="A791" s="18">
        <v>42027</v>
      </c>
      <c r="B791" s="17">
        <v>75.889999000000003</v>
      </c>
      <c r="C791" s="17">
        <v>75.930000000000007</v>
      </c>
      <c r="D791" s="17">
        <v>74.650002000000001</v>
      </c>
      <c r="E791" s="17">
        <v>75.290001000000004</v>
      </c>
      <c r="F791" s="17">
        <v>3954600</v>
      </c>
      <c r="G791" s="17">
        <v>70.863151999999999</v>
      </c>
      <c r="H791" s="38">
        <f t="shared" si="38"/>
        <v>-6.355051777310561E-3</v>
      </c>
      <c r="I791" s="30">
        <f t="shared" si="36"/>
        <v>-6.355051777310561E-3</v>
      </c>
      <c r="S791" s="38">
        <v>1710.1400149999999</v>
      </c>
      <c r="T791" s="30">
        <f t="shared" si="37"/>
        <v>4.0664414517766513E-3</v>
      </c>
      <c r="U791" s="38"/>
      <c r="V791" s="38"/>
      <c r="W791" s="38"/>
      <c r="X791" s="38"/>
    </row>
    <row r="792" spans="1:24">
      <c r="A792" s="18">
        <v>42030</v>
      </c>
      <c r="B792" s="17">
        <v>75.330001999999993</v>
      </c>
      <c r="C792" s="17">
        <v>75.480002999999996</v>
      </c>
      <c r="D792" s="17">
        <v>74.779999000000004</v>
      </c>
      <c r="E792" s="17">
        <v>75.25</v>
      </c>
      <c r="F792" s="17">
        <v>3584800</v>
      </c>
      <c r="G792" s="17">
        <v>70.825502999999998</v>
      </c>
      <c r="H792" s="38">
        <f t="shared" si="38"/>
        <v>-5.3143282200079195E-4</v>
      </c>
      <c r="I792" s="30">
        <f t="shared" si="36"/>
        <v>-5.3143282200079195E-4</v>
      </c>
      <c r="S792" s="38">
        <v>1703.1999510000001</v>
      </c>
      <c r="T792" s="30">
        <f t="shared" si="37"/>
        <v>6.2665952763933152E-3</v>
      </c>
      <c r="U792" s="38"/>
      <c r="V792" s="38"/>
      <c r="W792" s="38"/>
      <c r="X792" s="38"/>
    </row>
    <row r="793" spans="1:24">
      <c r="A793" s="18">
        <v>42031</v>
      </c>
      <c r="B793" s="17">
        <v>75</v>
      </c>
      <c r="C793" s="17">
        <v>75.339995999999999</v>
      </c>
      <c r="D793" s="17">
        <v>74.389999000000003</v>
      </c>
      <c r="E793" s="17">
        <v>74.760002</v>
      </c>
      <c r="F793" s="17">
        <v>3228200</v>
      </c>
      <c r="G793" s="17">
        <v>70.364316000000002</v>
      </c>
      <c r="H793" s="38">
        <f t="shared" si="38"/>
        <v>-6.5328880439242034E-3</v>
      </c>
      <c r="I793" s="30">
        <f t="shared" si="36"/>
        <v>-6.5328880439242034E-3</v>
      </c>
      <c r="S793" s="38">
        <v>1692.5600589999999</v>
      </c>
      <c r="T793" s="30">
        <f t="shared" si="37"/>
        <v>2.1595623372834851E-2</v>
      </c>
      <c r="U793" s="38"/>
      <c r="V793" s="38"/>
      <c r="W793" s="38"/>
      <c r="X793" s="38"/>
    </row>
    <row r="794" spans="1:24">
      <c r="A794" s="18">
        <v>42032</v>
      </c>
      <c r="B794" s="17">
        <v>75.339995999999999</v>
      </c>
      <c r="C794" s="17">
        <v>76.040001000000004</v>
      </c>
      <c r="D794" s="17">
        <v>74.129997000000003</v>
      </c>
      <c r="E794" s="17">
        <v>74.260002</v>
      </c>
      <c r="F794" s="17">
        <v>4174300</v>
      </c>
      <c r="G794" s="17">
        <v>69.893715</v>
      </c>
      <c r="H794" s="38">
        <f t="shared" si="38"/>
        <v>-6.7105286252844886E-3</v>
      </c>
      <c r="I794" s="30">
        <f t="shared" si="36"/>
        <v>-6.7105286252844886E-3</v>
      </c>
      <c r="S794" s="38">
        <v>1656.400024</v>
      </c>
      <c r="T794" s="30">
        <f t="shared" si="37"/>
        <v>5.7374158445198812E-4</v>
      </c>
      <c r="U794" s="38"/>
      <c r="V794" s="38"/>
      <c r="W794" s="38"/>
      <c r="X794" s="38"/>
    </row>
    <row r="795" spans="1:24">
      <c r="A795" s="18">
        <v>42033</v>
      </c>
      <c r="B795" s="17">
        <v>74.260002</v>
      </c>
      <c r="C795" s="17">
        <v>75.489998</v>
      </c>
      <c r="D795" s="17">
        <v>73.830001999999993</v>
      </c>
      <c r="E795" s="17">
        <v>75.489998</v>
      </c>
      <c r="F795" s="17">
        <v>4545700</v>
      </c>
      <c r="G795" s="17">
        <v>71.051389999999998</v>
      </c>
      <c r="H795" s="38">
        <f t="shared" si="38"/>
        <v>1.6427687005133317E-2</v>
      </c>
      <c r="I795" s="30">
        <f t="shared" si="36"/>
        <v>1.6427687005133317E-2</v>
      </c>
      <c r="S795" s="38">
        <v>1655.4499510000001</v>
      </c>
      <c r="T795" s="30">
        <f t="shared" si="37"/>
        <v>-1.2408749964991285E-2</v>
      </c>
      <c r="U795" s="38"/>
      <c r="V795" s="38"/>
      <c r="W795" s="38"/>
      <c r="X795" s="38"/>
    </row>
    <row r="796" spans="1:24">
      <c r="A796" s="18">
        <v>42034</v>
      </c>
      <c r="B796" s="17">
        <v>74.769997000000004</v>
      </c>
      <c r="C796" s="17">
        <v>75.129997000000003</v>
      </c>
      <c r="D796" s="17">
        <v>73.550003000000004</v>
      </c>
      <c r="E796" s="17">
        <v>73.610000999999997</v>
      </c>
      <c r="F796" s="17">
        <v>7176900</v>
      </c>
      <c r="G796" s="17">
        <v>69.281931</v>
      </c>
      <c r="H796" s="38">
        <f t="shared" si="38"/>
        <v>-2.5219281771688015E-2</v>
      </c>
      <c r="I796" s="30">
        <f t="shared" si="36"/>
        <v>-2.5219281771688015E-2</v>
      </c>
      <c r="S796" s="38">
        <v>1676.119995</v>
      </c>
      <c r="T796" s="30">
        <f t="shared" si="37"/>
        <v>-8.5427476067355436E-3</v>
      </c>
      <c r="U796" s="38"/>
      <c r="V796" s="38"/>
      <c r="W796" s="38"/>
      <c r="X796" s="38"/>
    </row>
    <row r="797" spans="1:24">
      <c r="A797" s="18">
        <v>42037</v>
      </c>
      <c r="B797" s="17">
        <v>73.190002000000007</v>
      </c>
      <c r="C797" s="17">
        <v>74.389999000000003</v>
      </c>
      <c r="D797" s="17">
        <v>71.900002000000001</v>
      </c>
      <c r="E797" s="17">
        <v>74.25</v>
      </c>
      <c r="F797" s="17">
        <v>4926500</v>
      </c>
      <c r="G797" s="17">
        <v>69.884299999999996</v>
      </c>
      <c r="H797" s="38">
        <f t="shared" si="38"/>
        <v>8.6568811634998594E-3</v>
      </c>
      <c r="I797" s="30">
        <f t="shared" si="36"/>
        <v>8.6568811634998594E-3</v>
      </c>
      <c r="S797" s="38">
        <v>1690.5</v>
      </c>
      <c r="T797" s="30">
        <f t="shared" si="37"/>
        <v>7.0284668113261943E-3</v>
      </c>
      <c r="U797" s="38"/>
      <c r="V797" s="38"/>
      <c r="W797" s="38"/>
      <c r="X797" s="38"/>
    </row>
    <row r="798" spans="1:24">
      <c r="A798" s="18">
        <v>42038</v>
      </c>
      <c r="B798" s="17">
        <v>74.720000999999996</v>
      </c>
      <c r="C798" s="17">
        <v>75.889999000000003</v>
      </c>
      <c r="D798" s="17">
        <v>74.129997000000003</v>
      </c>
      <c r="E798" s="17">
        <v>75.870002999999997</v>
      </c>
      <c r="F798" s="17">
        <v>4920000</v>
      </c>
      <c r="G798" s="17">
        <v>71.409051000000005</v>
      </c>
      <c r="H798" s="38">
        <f t="shared" si="38"/>
        <v>2.1583608586355656E-2</v>
      </c>
      <c r="I798" s="30">
        <f t="shared" si="36"/>
        <v>2.1583608586355656E-2</v>
      </c>
      <c r="S798" s="38">
        <v>1678.660034</v>
      </c>
      <c r="T798" s="30">
        <f t="shared" si="37"/>
        <v>-9.0199725384119255E-3</v>
      </c>
      <c r="U798" s="38"/>
      <c r="V798" s="38"/>
      <c r="W798" s="38"/>
      <c r="X798" s="38"/>
    </row>
    <row r="799" spans="1:24">
      <c r="A799" s="18">
        <v>42039</v>
      </c>
      <c r="B799" s="17">
        <v>75.610000999999997</v>
      </c>
      <c r="C799" s="17">
        <v>76.660004000000001</v>
      </c>
      <c r="D799" s="17">
        <v>75.459998999999996</v>
      </c>
      <c r="E799" s="17">
        <v>75.610000999999997</v>
      </c>
      <c r="F799" s="17">
        <v>5670200</v>
      </c>
      <c r="G799" s="17">
        <v>71.164337000000003</v>
      </c>
      <c r="H799" s="38">
        <f t="shared" si="38"/>
        <v>-3.4328179156964474E-3</v>
      </c>
      <c r="I799" s="30">
        <f t="shared" si="36"/>
        <v>-3.4328179156964474E-3</v>
      </c>
      <c r="S799" s="38">
        <v>1693.869995</v>
      </c>
      <c r="T799" s="30">
        <f t="shared" si="37"/>
        <v>-6.6689193952412568E-4</v>
      </c>
      <c r="U799" s="38"/>
      <c r="V799" s="38"/>
      <c r="W799" s="38"/>
      <c r="X799" s="38"/>
    </row>
    <row r="800" spans="1:24">
      <c r="A800" s="18">
        <v>42040</v>
      </c>
      <c r="B800" s="17">
        <v>75.940002000000007</v>
      </c>
      <c r="C800" s="17">
        <v>76.389999000000003</v>
      </c>
      <c r="D800" s="17">
        <v>75.819999999999993</v>
      </c>
      <c r="E800" s="17">
        <v>75.949996999999996</v>
      </c>
      <c r="F800" s="17">
        <v>3111300</v>
      </c>
      <c r="G800" s="17">
        <v>71.484341999999998</v>
      </c>
      <c r="H800" s="38">
        <f t="shared" si="38"/>
        <v>4.4866246087407191E-3</v>
      </c>
      <c r="I800" s="30">
        <f t="shared" si="36"/>
        <v>4.4866246087407191E-3</v>
      </c>
      <c r="S800" s="38">
        <v>1695</v>
      </c>
      <c r="T800" s="30">
        <f t="shared" si="37"/>
        <v>7.9667245811945262E-3</v>
      </c>
      <c r="U800" s="38"/>
      <c r="V800" s="38"/>
      <c r="W800" s="38"/>
      <c r="X800" s="38"/>
    </row>
    <row r="801" spans="1:24">
      <c r="A801" s="18">
        <v>42041</v>
      </c>
      <c r="B801" s="17">
        <v>76</v>
      </c>
      <c r="C801" s="17">
        <v>76.699996999999996</v>
      </c>
      <c r="D801" s="17">
        <v>75.559997999999993</v>
      </c>
      <c r="E801" s="17">
        <v>76.360000999999997</v>
      </c>
      <c r="F801" s="17">
        <v>4101400</v>
      </c>
      <c r="G801" s="17">
        <v>71.870238999999998</v>
      </c>
      <c r="H801" s="38">
        <f t="shared" si="38"/>
        <v>5.3838242130497746E-3</v>
      </c>
      <c r="I801" s="30">
        <f t="shared" si="36"/>
        <v>5.3838242130497746E-3</v>
      </c>
      <c r="S801" s="38">
        <v>1681.5500489999999</v>
      </c>
      <c r="T801" s="30">
        <f t="shared" si="37"/>
        <v>-6.0474798789787367E-3</v>
      </c>
      <c r="U801" s="38"/>
      <c r="V801" s="38"/>
      <c r="W801" s="38"/>
      <c r="X801" s="38"/>
    </row>
    <row r="802" spans="1:24">
      <c r="A802" s="18">
        <v>42044</v>
      </c>
      <c r="B802" s="17">
        <v>76.050003000000004</v>
      </c>
      <c r="C802" s="17">
        <v>76.580001999999993</v>
      </c>
      <c r="D802" s="17">
        <v>75.110000999999997</v>
      </c>
      <c r="E802" s="17">
        <v>75.389999000000003</v>
      </c>
      <c r="F802" s="17">
        <v>3112700</v>
      </c>
      <c r="G802" s="17">
        <v>70.957271000000006</v>
      </c>
      <c r="H802" s="38">
        <f t="shared" si="38"/>
        <v>-1.2784377948121978E-2</v>
      </c>
      <c r="I802" s="30">
        <f t="shared" si="36"/>
        <v>-1.2784377948121978E-2</v>
      </c>
      <c r="S802" s="38">
        <v>1691.75</v>
      </c>
      <c r="T802" s="30">
        <f t="shared" si="37"/>
        <v>-4.0821216956378114E-3</v>
      </c>
      <c r="U802" s="38"/>
      <c r="V802" s="38"/>
      <c r="W802" s="38"/>
      <c r="X802" s="38"/>
    </row>
    <row r="803" spans="1:24">
      <c r="A803" s="18">
        <v>42045</v>
      </c>
      <c r="B803" s="17">
        <v>75.599997999999999</v>
      </c>
      <c r="C803" s="17">
        <v>76.699996999999996</v>
      </c>
      <c r="D803" s="17">
        <v>75.569999999999993</v>
      </c>
      <c r="E803" s="17">
        <v>76.650002000000001</v>
      </c>
      <c r="F803" s="17">
        <v>2810100</v>
      </c>
      <c r="G803" s="17">
        <v>72.143187999999995</v>
      </c>
      <c r="H803" s="38">
        <f t="shared" si="38"/>
        <v>1.6574987372717294E-2</v>
      </c>
      <c r="I803" s="30">
        <f t="shared" si="36"/>
        <v>1.6574987372717294E-2</v>
      </c>
      <c r="S803" s="38">
        <v>1698.670044</v>
      </c>
      <c r="T803" s="30">
        <f t="shared" si="37"/>
        <v>3.4793656032791145E-3</v>
      </c>
      <c r="U803" s="38"/>
      <c r="V803" s="38"/>
      <c r="W803" s="38"/>
      <c r="X803" s="38"/>
    </row>
    <row r="804" spans="1:24">
      <c r="A804" s="18">
        <v>42046</v>
      </c>
      <c r="B804" s="17">
        <v>76.419998000000007</v>
      </c>
      <c r="C804" s="17">
        <v>76.699996999999996</v>
      </c>
      <c r="D804" s="17">
        <v>75.889999000000003</v>
      </c>
      <c r="E804" s="17">
        <v>76.419998000000007</v>
      </c>
      <c r="F804" s="17">
        <v>2760400</v>
      </c>
      <c r="G804" s="17">
        <v>71.926709000000002</v>
      </c>
      <c r="H804" s="38">
        <f t="shared" si="38"/>
        <v>-3.0051963308081442E-3</v>
      </c>
      <c r="I804" s="30">
        <f t="shared" si="36"/>
        <v>-3.0051963308081442E-3</v>
      </c>
      <c r="S804" s="38">
        <v>1692.7700199999999</v>
      </c>
      <c r="T804" s="30">
        <f t="shared" si="37"/>
        <v>-2.7432249096826906E-3</v>
      </c>
      <c r="U804" s="38"/>
      <c r="V804" s="38"/>
      <c r="W804" s="38"/>
      <c r="X804" s="38"/>
    </row>
    <row r="805" spans="1:24">
      <c r="A805" s="18">
        <v>42047</v>
      </c>
      <c r="B805" s="17">
        <v>76.400002000000001</v>
      </c>
      <c r="C805" s="17">
        <v>76.940002000000007</v>
      </c>
      <c r="D805" s="17">
        <v>75.849997999999999</v>
      </c>
      <c r="E805" s="17">
        <v>76.870002999999997</v>
      </c>
      <c r="F805" s="17">
        <v>3751000</v>
      </c>
      <c r="G805" s="17">
        <v>72.350254000000007</v>
      </c>
      <c r="H805" s="38">
        <f t="shared" si="38"/>
        <v>5.8712937658121044E-3</v>
      </c>
      <c r="I805" s="30">
        <f t="shared" si="36"/>
        <v>5.8712937658121044E-3</v>
      </c>
      <c r="S805" s="38">
        <v>1697.420044</v>
      </c>
      <c r="T805" s="30">
        <f t="shared" si="37"/>
        <v>-2.6005215710982166E-3</v>
      </c>
      <c r="U805" s="38"/>
      <c r="V805" s="38"/>
      <c r="W805" s="38"/>
      <c r="X805" s="38"/>
    </row>
    <row r="806" spans="1:24">
      <c r="A806" s="18">
        <v>42048</v>
      </c>
      <c r="B806" s="17">
        <v>76.489998</v>
      </c>
      <c r="C806" s="17">
        <v>76.699996999999996</v>
      </c>
      <c r="D806" s="17">
        <v>75.690002000000007</v>
      </c>
      <c r="E806" s="17">
        <v>76.120002999999997</v>
      </c>
      <c r="F806" s="17">
        <v>2381100</v>
      </c>
      <c r="G806" s="17">
        <v>72.132304000000005</v>
      </c>
      <c r="H806" s="38">
        <f t="shared" si="38"/>
        <v>-3.0169754513567309E-3</v>
      </c>
      <c r="I806" s="30">
        <f t="shared" si="36"/>
        <v>-3.0169754513567309E-3</v>
      </c>
      <c r="S806" s="38">
        <v>1701.839966</v>
      </c>
      <c r="T806" s="30">
        <f t="shared" si="37"/>
        <v>-4.7307587312808378E-3</v>
      </c>
      <c r="U806" s="38"/>
      <c r="V806" s="38"/>
      <c r="W806" s="38"/>
      <c r="X806" s="38"/>
    </row>
    <row r="807" spans="1:24">
      <c r="A807" s="18">
        <v>42052</v>
      </c>
      <c r="B807" s="17">
        <v>75.800003000000004</v>
      </c>
      <c r="C807" s="17">
        <v>76.800003000000004</v>
      </c>
      <c r="D807" s="17">
        <v>74.940002000000007</v>
      </c>
      <c r="E807" s="17">
        <v>76.639999000000003</v>
      </c>
      <c r="F807" s="17">
        <v>4037200</v>
      </c>
      <c r="G807" s="17">
        <v>72.625060000000005</v>
      </c>
      <c r="H807" s="38">
        <f t="shared" si="38"/>
        <v>6.8080530017327985E-3</v>
      </c>
      <c r="I807" s="30">
        <f t="shared" si="36"/>
        <v>6.8080530017327985E-3</v>
      </c>
      <c r="S807" s="38">
        <v>1709.910034</v>
      </c>
      <c r="T807" s="30">
        <f t="shared" si="37"/>
        <v>-7.2430541722609517E-3</v>
      </c>
      <c r="U807" s="38"/>
      <c r="V807" s="38"/>
      <c r="W807" s="38"/>
      <c r="X807" s="38"/>
    </row>
    <row r="808" spans="1:24">
      <c r="A808" s="18">
        <v>42053</v>
      </c>
      <c r="B808" s="17">
        <v>76.75</v>
      </c>
      <c r="C808" s="17">
        <v>77.389999000000003</v>
      </c>
      <c r="D808" s="17">
        <v>76.430000000000007</v>
      </c>
      <c r="E808" s="17">
        <v>77.349997999999999</v>
      </c>
      <c r="F808" s="17">
        <v>4545200</v>
      </c>
      <c r="G808" s="17">
        <v>73.297864000000004</v>
      </c>
      <c r="H808" s="38">
        <f t="shared" si="38"/>
        <v>9.2214266160712214E-3</v>
      </c>
      <c r="I808" s="30">
        <f t="shared" si="36"/>
        <v>9.2214266160712214E-3</v>
      </c>
      <c r="S808" s="38">
        <v>1722.339966</v>
      </c>
      <c r="T808" s="30">
        <f t="shared" si="37"/>
        <v>-1.8446543158112249E-3</v>
      </c>
      <c r="U808" s="38"/>
      <c r="V808" s="38"/>
      <c r="W808" s="38"/>
      <c r="X808" s="38"/>
    </row>
    <row r="809" spans="1:24">
      <c r="A809" s="18">
        <v>42054</v>
      </c>
      <c r="B809" s="17">
        <v>77.230002999999996</v>
      </c>
      <c r="C809" s="17">
        <v>77.260002</v>
      </c>
      <c r="D809" s="17">
        <v>76.269997000000004</v>
      </c>
      <c r="E809" s="17">
        <v>76.680000000000007</v>
      </c>
      <c r="F809" s="17">
        <v>5613100</v>
      </c>
      <c r="G809" s="17">
        <v>72.662965</v>
      </c>
      <c r="H809" s="38">
        <f t="shared" si="38"/>
        <v>-8.6996354930929769E-3</v>
      </c>
      <c r="I809" s="30">
        <f t="shared" si="36"/>
        <v>-8.6996354930929769E-3</v>
      </c>
      <c r="S809" s="38">
        <v>1725.5200199999999</v>
      </c>
      <c r="T809" s="30">
        <f t="shared" si="37"/>
        <v>1.2104121692590333E-2</v>
      </c>
      <c r="U809" s="38"/>
      <c r="V809" s="38"/>
      <c r="W809" s="38"/>
      <c r="X809" s="38"/>
    </row>
    <row r="810" spans="1:24">
      <c r="A810" s="18">
        <v>42055</v>
      </c>
      <c r="B810" s="17">
        <v>76.550003000000004</v>
      </c>
      <c r="C810" s="17">
        <v>76.870002999999997</v>
      </c>
      <c r="D810" s="17">
        <v>76</v>
      </c>
      <c r="E810" s="17">
        <v>76.870002999999997</v>
      </c>
      <c r="F810" s="17">
        <v>4477600</v>
      </c>
      <c r="G810" s="17">
        <v>72.843013999999997</v>
      </c>
      <c r="H810" s="38">
        <f t="shared" si="38"/>
        <v>2.4747999103805034E-3</v>
      </c>
      <c r="I810" s="30">
        <f t="shared" si="36"/>
        <v>2.4747999103805034E-3</v>
      </c>
      <c r="S810" s="38">
        <v>1704.76001</v>
      </c>
      <c r="T810" s="30">
        <f t="shared" si="37"/>
        <v>4.2088694901244251E-3</v>
      </c>
      <c r="U810" s="38"/>
      <c r="V810" s="38"/>
      <c r="W810" s="38"/>
      <c r="X810" s="38"/>
    </row>
    <row r="811" spans="1:24">
      <c r="A811" s="18">
        <v>42058</v>
      </c>
      <c r="B811" s="17">
        <v>76.870002999999997</v>
      </c>
      <c r="C811" s="17">
        <v>77.25</v>
      </c>
      <c r="D811" s="17">
        <v>76.290001000000004</v>
      </c>
      <c r="E811" s="17">
        <v>76.690002000000007</v>
      </c>
      <c r="F811" s="17">
        <v>4264100</v>
      </c>
      <c r="G811" s="17">
        <v>72.672443000000001</v>
      </c>
      <c r="H811" s="38">
        <f t="shared" si="38"/>
        <v>-2.344370579443711E-3</v>
      </c>
      <c r="I811" s="30">
        <f t="shared" si="36"/>
        <v>-2.344370579443711E-3</v>
      </c>
      <c r="S811" s="38">
        <v>1697.599976</v>
      </c>
      <c r="T811" s="30">
        <f t="shared" si="37"/>
        <v>5.6770086785799985E-3</v>
      </c>
      <c r="U811" s="38"/>
      <c r="V811" s="38"/>
      <c r="W811" s="38"/>
      <c r="X811" s="38"/>
    </row>
    <row r="812" spans="1:24">
      <c r="A812" s="18">
        <v>42059</v>
      </c>
      <c r="B812" s="17">
        <v>76.830001999999993</v>
      </c>
      <c r="C812" s="17">
        <v>77.010002</v>
      </c>
      <c r="D812" s="17">
        <v>76.069999999999993</v>
      </c>
      <c r="E812" s="17">
        <v>76.949996999999996</v>
      </c>
      <c r="F812" s="17">
        <v>4810000</v>
      </c>
      <c r="G812" s="17">
        <v>72.918818000000002</v>
      </c>
      <c r="H812" s="38">
        <f t="shared" si="38"/>
        <v>3.3844783469404974E-3</v>
      </c>
      <c r="I812" s="30">
        <f t="shared" si="36"/>
        <v>3.3844783469404974E-3</v>
      </c>
      <c r="S812" s="38">
        <v>1687.98999</v>
      </c>
      <c r="T812" s="30">
        <f t="shared" si="37"/>
        <v>2.711001481768862E-3</v>
      </c>
      <c r="U812" s="38"/>
      <c r="V812" s="38"/>
      <c r="W812" s="38"/>
      <c r="X812" s="38"/>
    </row>
    <row r="813" spans="1:24">
      <c r="A813" s="18">
        <v>42060</v>
      </c>
      <c r="B813" s="17">
        <v>78.080001999999993</v>
      </c>
      <c r="C813" s="17">
        <v>78.400002000000001</v>
      </c>
      <c r="D813" s="17">
        <v>75.970000999999996</v>
      </c>
      <c r="E813" s="17">
        <v>77.150002000000001</v>
      </c>
      <c r="F813" s="17">
        <v>9410300</v>
      </c>
      <c r="G813" s="17">
        <v>73.108344000000002</v>
      </c>
      <c r="H813" s="38">
        <f t="shared" si="38"/>
        <v>2.5957651141474687E-3</v>
      </c>
      <c r="I813" s="30">
        <f t="shared" si="36"/>
        <v>2.5957651141474687E-3</v>
      </c>
      <c r="S813" s="38">
        <v>1683.420044</v>
      </c>
      <c r="T813" s="30">
        <f t="shared" si="37"/>
        <v>-3.3861418646932984E-3</v>
      </c>
      <c r="U813" s="38"/>
      <c r="V813" s="38"/>
      <c r="W813" s="38"/>
      <c r="X813" s="38"/>
    </row>
    <row r="814" spans="1:24">
      <c r="A814" s="18">
        <v>42061</v>
      </c>
      <c r="B814" s="17">
        <v>77.139999000000003</v>
      </c>
      <c r="C814" s="17">
        <v>77.400002000000001</v>
      </c>
      <c r="D814" s="17">
        <v>76.269997000000004</v>
      </c>
      <c r="E814" s="17">
        <v>76.900002000000001</v>
      </c>
      <c r="F814" s="17">
        <v>5283000</v>
      </c>
      <c r="G814" s="17">
        <v>72.871441000000004</v>
      </c>
      <c r="H814" s="38">
        <f t="shared" si="38"/>
        <v>-3.2456988201809349E-3</v>
      </c>
      <c r="I814" s="30">
        <f t="shared" si="36"/>
        <v>-3.2456988201809349E-3</v>
      </c>
      <c r="S814" s="38">
        <v>1689.130005</v>
      </c>
      <c r="T814" s="30">
        <f t="shared" si="37"/>
        <v>3.0476348223741328E-3</v>
      </c>
      <c r="U814" s="38"/>
      <c r="V814" s="38"/>
      <c r="W814" s="38"/>
      <c r="X814" s="38"/>
    </row>
    <row r="815" spans="1:24">
      <c r="A815" s="18">
        <v>42062</v>
      </c>
      <c r="B815" s="17">
        <v>77.029999000000004</v>
      </c>
      <c r="C815" s="17">
        <v>77.300003000000004</v>
      </c>
      <c r="D815" s="17">
        <v>76.709998999999996</v>
      </c>
      <c r="E815" s="17">
        <v>76.830001999999993</v>
      </c>
      <c r="F815" s="17">
        <v>4741000</v>
      </c>
      <c r="G815" s="17">
        <v>72.805109000000002</v>
      </c>
      <c r="H815" s="38">
        <f t="shared" si="38"/>
        <v>-9.1067511667811758E-4</v>
      </c>
      <c r="I815" s="30">
        <f t="shared" si="36"/>
        <v>-9.1067511667811758E-4</v>
      </c>
      <c r="S815" s="38">
        <v>1683.98999</v>
      </c>
      <c r="T815" s="30">
        <f t="shared" si="37"/>
        <v>7.3189403082372494E-3</v>
      </c>
      <c r="U815" s="38"/>
      <c r="V815" s="38"/>
      <c r="W815" s="38"/>
      <c r="X815" s="38"/>
    </row>
    <row r="816" spans="1:24">
      <c r="A816" s="18">
        <v>42065</v>
      </c>
      <c r="B816" s="17">
        <v>76.830001999999993</v>
      </c>
      <c r="C816" s="17">
        <v>78.160004000000001</v>
      </c>
      <c r="D816" s="17">
        <v>76.730002999999996</v>
      </c>
      <c r="E816" s="17">
        <v>77.680000000000007</v>
      </c>
      <c r="F816" s="17">
        <v>6116300</v>
      </c>
      <c r="G816" s="17">
        <v>73.610578000000004</v>
      </c>
      <c r="H816" s="38">
        <f t="shared" si="38"/>
        <v>1.1002606922113507E-2</v>
      </c>
      <c r="I816" s="30">
        <f t="shared" si="36"/>
        <v>1.1002606922113507E-2</v>
      </c>
      <c r="S816" s="38">
        <v>1671.709961</v>
      </c>
      <c r="T816" s="30">
        <f t="shared" si="37"/>
        <v>9.9432821433165074E-3</v>
      </c>
      <c r="U816" s="38"/>
      <c r="V816" s="38"/>
      <c r="W816" s="38"/>
      <c r="X816" s="38"/>
    </row>
    <row r="817" spans="1:24">
      <c r="A817" s="18">
        <v>42066</v>
      </c>
      <c r="B817" s="17">
        <v>77.279999000000004</v>
      </c>
      <c r="C817" s="17">
        <v>78.139999000000003</v>
      </c>
      <c r="D817" s="17">
        <v>75.080001999999993</v>
      </c>
      <c r="E817" s="17">
        <v>78</v>
      </c>
      <c r="F817" s="17">
        <v>12906900</v>
      </c>
      <c r="G817" s="17">
        <v>73.913814000000002</v>
      </c>
      <c r="H817" s="38">
        <f t="shared" si="38"/>
        <v>4.1110005329215524E-3</v>
      </c>
      <c r="I817" s="30">
        <f t="shared" si="36"/>
        <v>4.1110005329215524E-3</v>
      </c>
      <c r="S817" s="38">
        <v>1655.170044</v>
      </c>
      <c r="T817" s="30">
        <f t="shared" si="37"/>
        <v>5.4429725864882412E-5</v>
      </c>
      <c r="U817" s="38"/>
      <c r="V817" s="38"/>
      <c r="W817" s="38"/>
      <c r="X817" s="38"/>
    </row>
    <row r="818" spans="1:24">
      <c r="A818" s="18">
        <v>42067</v>
      </c>
      <c r="B818" s="17">
        <v>77.940002000000007</v>
      </c>
      <c r="C818" s="17">
        <v>79</v>
      </c>
      <c r="D818" s="17">
        <v>77.589995999999999</v>
      </c>
      <c r="E818" s="17">
        <v>77.720000999999996</v>
      </c>
      <c r="F818" s="17">
        <v>8019500</v>
      </c>
      <c r="G818" s="17">
        <v>73.648483999999996</v>
      </c>
      <c r="H818" s="38">
        <f t="shared" si="38"/>
        <v>-3.5961799124124938E-3</v>
      </c>
      <c r="I818" s="30">
        <f t="shared" si="36"/>
        <v>-3.5961799124124938E-3</v>
      </c>
      <c r="S818" s="38">
        <v>1655.079956</v>
      </c>
      <c r="T818" s="30">
        <f t="shared" si="37"/>
        <v>1.2091315395072581E-3</v>
      </c>
      <c r="U818" s="38"/>
      <c r="V818" s="38"/>
      <c r="W818" s="38"/>
      <c r="X818" s="38"/>
    </row>
    <row r="819" spans="1:24">
      <c r="A819" s="18">
        <v>42068</v>
      </c>
      <c r="B819" s="17">
        <v>77.790001000000004</v>
      </c>
      <c r="C819" s="17">
        <v>78.239998</v>
      </c>
      <c r="D819" s="17">
        <v>77.790001000000004</v>
      </c>
      <c r="E819" s="17">
        <v>78.199996999999996</v>
      </c>
      <c r="F819" s="17">
        <v>6622300</v>
      </c>
      <c r="G819" s="17">
        <v>74.103334000000004</v>
      </c>
      <c r="H819" s="38">
        <f t="shared" si="38"/>
        <v>6.156965687946131E-3</v>
      </c>
      <c r="I819" s="30">
        <f t="shared" si="36"/>
        <v>6.156965687946131E-3</v>
      </c>
      <c r="S819" s="38">
        <v>1653.079956</v>
      </c>
      <c r="T819" s="30">
        <f t="shared" si="37"/>
        <v>8.0841876096148183E-3</v>
      </c>
      <c r="U819" s="38"/>
      <c r="V819" s="38"/>
      <c r="W819" s="38"/>
      <c r="X819" s="38"/>
    </row>
    <row r="820" spans="1:24">
      <c r="A820" s="18">
        <v>42069</v>
      </c>
      <c r="B820" s="17">
        <v>77.819999999999993</v>
      </c>
      <c r="C820" s="17">
        <v>77.819999999999993</v>
      </c>
      <c r="D820" s="17">
        <v>76.849997999999999</v>
      </c>
      <c r="E820" s="17">
        <v>77.209998999999996</v>
      </c>
      <c r="F820" s="17">
        <v>3927900</v>
      </c>
      <c r="G820" s="17">
        <v>73.165199000000001</v>
      </c>
      <c r="H820" s="38">
        <f t="shared" si="38"/>
        <v>-1.2740640121822041E-2</v>
      </c>
      <c r="I820" s="30">
        <f t="shared" si="36"/>
        <v>-1.2740640121822041E-2</v>
      </c>
      <c r="S820" s="38">
        <v>1639.7700199999999</v>
      </c>
      <c r="T820" s="30">
        <f t="shared" si="37"/>
        <v>4.1555753310222208E-3</v>
      </c>
      <c r="U820" s="38"/>
      <c r="V820" s="38"/>
      <c r="W820" s="38"/>
      <c r="X820" s="38"/>
    </row>
    <row r="821" spans="1:24">
      <c r="A821" s="18">
        <v>42072</v>
      </c>
      <c r="B821" s="17">
        <v>77.110000999999997</v>
      </c>
      <c r="C821" s="17">
        <v>78.660004000000001</v>
      </c>
      <c r="D821" s="17">
        <v>76.949996999999996</v>
      </c>
      <c r="E821" s="17">
        <v>78.569999999999993</v>
      </c>
      <c r="F821" s="17">
        <v>4418000</v>
      </c>
      <c r="G821" s="17">
        <v>74.453952999999998</v>
      </c>
      <c r="H821" s="38">
        <f t="shared" si="38"/>
        <v>1.7460969337667585E-2</v>
      </c>
      <c r="I821" s="30">
        <f t="shared" si="36"/>
        <v>1.7460969337667585E-2</v>
      </c>
      <c r="S821" s="38">
        <v>1632.969971</v>
      </c>
      <c r="T821" s="30">
        <f t="shared" si="37"/>
        <v>-3.1793670442177291E-3</v>
      </c>
      <c r="U821" s="38"/>
      <c r="V821" s="38"/>
      <c r="W821" s="38"/>
      <c r="X821" s="38"/>
    </row>
    <row r="822" spans="1:24">
      <c r="A822" s="18">
        <v>42073</v>
      </c>
      <c r="B822" s="17">
        <v>78.269997000000004</v>
      </c>
      <c r="C822" s="17">
        <v>78.349997999999999</v>
      </c>
      <c r="D822" s="17">
        <v>77.419998000000007</v>
      </c>
      <c r="E822" s="17">
        <v>77.669998000000007</v>
      </c>
      <c r="F822" s="17">
        <v>4807000</v>
      </c>
      <c r="G822" s="17">
        <v>73.601100000000002</v>
      </c>
      <c r="H822" s="38">
        <f t="shared" si="38"/>
        <v>-1.1520882482763039E-2</v>
      </c>
      <c r="I822" s="30">
        <f t="shared" si="36"/>
        <v>-1.1520882482763039E-2</v>
      </c>
      <c r="S822" s="38">
        <v>1638.170044</v>
      </c>
      <c r="T822" s="30">
        <f t="shared" si="37"/>
        <v>1.9614766442517134E-3</v>
      </c>
      <c r="U822" s="38"/>
      <c r="V822" s="38"/>
      <c r="W822" s="38"/>
      <c r="X822" s="38"/>
    </row>
    <row r="823" spans="1:24">
      <c r="A823" s="18">
        <v>42074</v>
      </c>
      <c r="B823" s="17">
        <v>78.370002999999997</v>
      </c>
      <c r="C823" s="17">
        <v>78.459998999999996</v>
      </c>
      <c r="D823" s="17">
        <v>77.220000999999996</v>
      </c>
      <c r="E823" s="17">
        <v>77.779999000000004</v>
      </c>
      <c r="F823" s="17">
        <v>3829900</v>
      </c>
      <c r="G823" s="17">
        <v>73.705337999999998</v>
      </c>
      <c r="H823" s="38">
        <f t="shared" si="38"/>
        <v>1.4152540623996431E-3</v>
      </c>
      <c r="I823" s="30">
        <f t="shared" si="36"/>
        <v>1.4152540623996431E-3</v>
      </c>
      <c r="S823" s="38">
        <v>1634.959961</v>
      </c>
      <c r="T823" s="30">
        <f t="shared" si="37"/>
        <v>2.7438776346883054E-3</v>
      </c>
      <c r="U823" s="38"/>
      <c r="V823" s="38"/>
      <c r="W823" s="38"/>
      <c r="X823" s="38"/>
    </row>
    <row r="824" spans="1:24">
      <c r="A824" s="18">
        <v>42075</v>
      </c>
      <c r="B824" s="17">
        <v>78.099997999999999</v>
      </c>
      <c r="C824" s="17">
        <v>79.459998999999996</v>
      </c>
      <c r="D824" s="17">
        <v>78</v>
      </c>
      <c r="E824" s="17">
        <v>79.300003000000004</v>
      </c>
      <c r="F824" s="17">
        <v>4190900</v>
      </c>
      <c r="G824" s="17">
        <v>75.145713999999998</v>
      </c>
      <c r="H824" s="38">
        <f t="shared" si="38"/>
        <v>1.9353856633379948E-2</v>
      </c>
      <c r="I824" s="30">
        <f t="shared" si="36"/>
        <v>1.9353856633379948E-2</v>
      </c>
      <c r="S824" s="38">
        <v>1630.4799800000001</v>
      </c>
      <c r="T824" s="30">
        <f t="shared" si="37"/>
        <v>-1.6001539337487443E-2</v>
      </c>
      <c r="U824" s="38"/>
      <c r="V824" s="38"/>
      <c r="W824" s="38"/>
      <c r="X824" s="38"/>
    </row>
    <row r="825" spans="1:24">
      <c r="A825" s="18">
        <v>42076</v>
      </c>
      <c r="B825" s="17">
        <v>79.290001000000004</v>
      </c>
      <c r="C825" s="17">
        <v>79.699996999999996</v>
      </c>
      <c r="D825" s="17">
        <v>78.639999000000003</v>
      </c>
      <c r="E825" s="17">
        <v>79.180000000000007</v>
      </c>
      <c r="F825" s="17">
        <v>5401500</v>
      </c>
      <c r="G825" s="17">
        <v>75.031998000000002</v>
      </c>
      <c r="H825" s="38">
        <f t="shared" si="38"/>
        <v>-1.5144194197557453E-3</v>
      </c>
      <c r="I825" s="30">
        <f t="shared" si="36"/>
        <v>-1.5144194197557453E-3</v>
      </c>
      <c r="S825" s="38">
        <v>1656.780029</v>
      </c>
      <c r="T825" s="30">
        <f t="shared" si="37"/>
        <v>-4.0478394092464407E-3</v>
      </c>
      <c r="U825" s="38"/>
      <c r="V825" s="38"/>
      <c r="W825" s="38"/>
      <c r="X825" s="38"/>
    </row>
    <row r="826" spans="1:24">
      <c r="A826" s="18">
        <v>42079</v>
      </c>
      <c r="B826" s="17">
        <v>79.660004000000001</v>
      </c>
      <c r="C826" s="17">
        <v>80.809997999999993</v>
      </c>
      <c r="D826" s="17">
        <v>79.610000999999997</v>
      </c>
      <c r="E826" s="17">
        <v>80.489998</v>
      </c>
      <c r="F826" s="17">
        <v>4452100</v>
      </c>
      <c r="G826" s="17">
        <v>76.273368000000005</v>
      </c>
      <c r="H826" s="38">
        <f t="shared" si="38"/>
        <v>1.6409171558966689E-2</v>
      </c>
      <c r="I826" s="30">
        <f t="shared" si="36"/>
        <v>1.6409171558966689E-2</v>
      </c>
      <c r="S826" s="38">
        <v>1663.5</v>
      </c>
      <c r="T826" s="30">
        <f t="shared" si="37"/>
        <v>3.9392418724934625E-3</v>
      </c>
      <c r="U826" s="38"/>
      <c r="V826" s="38"/>
      <c r="W826" s="38"/>
      <c r="X826" s="38"/>
    </row>
    <row r="827" spans="1:24">
      <c r="A827" s="18">
        <v>42080</v>
      </c>
      <c r="B827" s="17">
        <v>80.470000999999996</v>
      </c>
      <c r="C827" s="17">
        <v>81.349997999999999</v>
      </c>
      <c r="D827" s="17">
        <v>80.199996999999996</v>
      </c>
      <c r="E827" s="17">
        <v>81.029999000000004</v>
      </c>
      <c r="F827" s="17">
        <v>5042400</v>
      </c>
      <c r="G827" s="17">
        <v>76.785079999999994</v>
      </c>
      <c r="H827" s="38">
        <f t="shared" si="38"/>
        <v>6.686516336960365E-3</v>
      </c>
      <c r="I827" s="30">
        <f t="shared" si="36"/>
        <v>6.686516336960365E-3</v>
      </c>
      <c r="S827" s="38">
        <v>1656.959961</v>
      </c>
      <c r="T827" s="30">
        <f t="shared" si="37"/>
        <v>8.5824416765103891E-3</v>
      </c>
      <c r="U827" s="38"/>
      <c r="V827" s="38"/>
      <c r="W827" s="38"/>
      <c r="X827" s="38"/>
    </row>
    <row r="828" spans="1:24">
      <c r="A828" s="18">
        <v>42081</v>
      </c>
      <c r="B828" s="17">
        <v>80.970000999999996</v>
      </c>
      <c r="C828" s="17">
        <v>81.379997000000003</v>
      </c>
      <c r="D828" s="17">
        <v>79.919998000000007</v>
      </c>
      <c r="E828" s="17">
        <v>81.059997999999993</v>
      </c>
      <c r="F828" s="17">
        <v>4906600</v>
      </c>
      <c r="G828" s="17">
        <v>76.813507999999999</v>
      </c>
      <c r="H828" s="38">
        <f t="shared" si="38"/>
        <v>3.7015965699641973E-4</v>
      </c>
      <c r="I828" s="30">
        <f t="shared" si="36"/>
        <v>3.7015965699641973E-4</v>
      </c>
      <c r="S828" s="38">
        <v>1642.8000489999999</v>
      </c>
      <c r="T828" s="30">
        <f t="shared" si="37"/>
        <v>-5.7963696133137383E-3</v>
      </c>
      <c r="U828" s="38"/>
      <c r="V828" s="38"/>
      <c r="W828" s="38"/>
      <c r="X828" s="38"/>
    </row>
    <row r="829" spans="1:24">
      <c r="A829" s="18">
        <v>42082</v>
      </c>
      <c r="B829" s="17">
        <v>80.459998999999996</v>
      </c>
      <c r="C829" s="17">
        <v>80.809997999999993</v>
      </c>
      <c r="D829" s="17">
        <v>80.370002999999997</v>
      </c>
      <c r="E829" s="17">
        <v>80.599997999999999</v>
      </c>
      <c r="F829" s="17">
        <v>3991700</v>
      </c>
      <c r="G829" s="17">
        <v>76.377606</v>
      </c>
      <c r="H829" s="38">
        <f t="shared" si="38"/>
        <v>-5.6909720816896532E-3</v>
      </c>
      <c r="I829" s="30">
        <f t="shared" si="36"/>
        <v>-5.6909720816896532E-3</v>
      </c>
      <c r="S829" s="38">
        <v>1652.349976</v>
      </c>
      <c r="T829" s="30">
        <f t="shared" si="37"/>
        <v>3.8139131021598469E-3</v>
      </c>
      <c r="U829" s="38"/>
      <c r="V829" s="38"/>
      <c r="W829" s="38"/>
      <c r="X829" s="38"/>
    </row>
    <row r="830" spans="1:24">
      <c r="A830" s="18">
        <v>42083</v>
      </c>
      <c r="B830" s="17">
        <v>80.790001000000004</v>
      </c>
      <c r="C830" s="17">
        <v>81.839995999999999</v>
      </c>
      <c r="D830" s="17">
        <v>80.599997999999999</v>
      </c>
      <c r="E830" s="17">
        <v>81.309997999999993</v>
      </c>
      <c r="F830" s="17">
        <v>5534900</v>
      </c>
      <c r="G830" s="17">
        <v>77.050410999999997</v>
      </c>
      <c r="H830" s="38">
        <f t="shared" si="38"/>
        <v>8.7703579278932079E-3</v>
      </c>
      <c r="I830" s="30">
        <f t="shared" si="36"/>
        <v>8.7703579278932079E-3</v>
      </c>
      <c r="S830" s="38">
        <v>1646.0600589999999</v>
      </c>
      <c r="T830" s="30">
        <f t="shared" si="37"/>
        <v>-5.9177776773251568E-3</v>
      </c>
      <c r="U830" s="38"/>
      <c r="V830" s="38"/>
      <c r="W830" s="38"/>
      <c r="X830" s="38"/>
    </row>
    <row r="831" spans="1:24">
      <c r="A831" s="18">
        <v>42086</v>
      </c>
      <c r="B831" s="17">
        <v>81.430000000000007</v>
      </c>
      <c r="C831" s="17">
        <v>82.239998</v>
      </c>
      <c r="D831" s="17">
        <v>81.199996999999996</v>
      </c>
      <c r="E831" s="17">
        <v>81.230002999999996</v>
      </c>
      <c r="F831" s="17">
        <v>3372500</v>
      </c>
      <c r="G831" s="17">
        <v>76.974607000000006</v>
      </c>
      <c r="H831" s="38">
        <f t="shared" si="38"/>
        <v>-9.8430770669071617E-4</v>
      </c>
      <c r="I831" s="30">
        <f t="shared" si="36"/>
        <v>-9.8430770669071617E-4</v>
      </c>
      <c r="S831" s="38">
        <v>1655.829956</v>
      </c>
      <c r="T831" s="30">
        <f t="shared" si="37"/>
        <v>-3.3100674825096146E-3</v>
      </c>
      <c r="U831" s="38"/>
      <c r="V831" s="38"/>
      <c r="W831" s="38"/>
      <c r="X831" s="38"/>
    </row>
    <row r="832" spans="1:24">
      <c r="A832" s="18">
        <v>42087</v>
      </c>
      <c r="B832" s="17">
        <v>81.099997999999999</v>
      </c>
      <c r="C832" s="17">
        <v>82.190002000000007</v>
      </c>
      <c r="D832" s="17">
        <v>80.910004000000001</v>
      </c>
      <c r="E832" s="17">
        <v>82</v>
      </c>
      <c r="F832" s="17">
        <v>5686000</v>
      </c>
      <c r="G832" s="17">
        <v>77.704266000000004</v>
      </c>
      <c r="H832" s="38">
        <f t="shared" si="38"/>
        <v>9.4345710975850695E-3</v>
      </c>
      <c r="I832" s="30">
        <f t="shared" si="36"/>
        <v>9.4345710975850695E-3</v>
      </c>
      <c r="S832" s="38">
        <v>1661.3199460000001</v>
      </c>
      <c r="T832" s="30">
        <f t="shared" si="37"/>
        <v>-1.4384565330551637E-2</v>
      </c>
      <c r="U832" s="38"/>
      <c r="V832" s="38"/>
      <c r="W832" s="38"/>
      <c r="X832" s="38"/>
    </row>
    <row r="833" spans="1:24">
      <c r="A833" s="18">
        <v>42088</v>
      </c>
      <c r="B833" s="17">
        <v>82.080001999999993</v>
      </c>
      <c r="C833" s="17">
        <v>82.099997999999999</v>
      </c>
      <c r="D833" s="17">
        <v>81.349997999999999</v>
      </c>
      <c r="E833" s="17">
        <v>81.620002999999997</v>
      </c>
      <c r="F833" s="17">
        <v>5617100</v>
      </c>
      <c r="G833" s="17">
        <v>77.344176000000004</v>
      </c>
      <c r="H833" s="38">
        <f t="shared" si="38"/>
        <v>-4.6448792746809214E-3</v>
      </c>
      <c r="I833" s="30">
        <f t="shared" si="36"/>
        <v>-4.6448792746809214E-3</v>
      </c>
      <c r="S833" s="38">
        <v>1685.3900149999999</v>
      </c>
      <c r="T833" s="30">
        <f t="shared" si="37"/>
        <v>-5.1900629132010899E-3</v>
      </c>
      <c r="U833" s="38"/>
      <c r="V833" s="38"/>
      <c r="W833" s="38"/>
      <c r="X833" s="38"/>
    </row>
    <row r="834" spans="1:24">
      <c r="A834" s="18">
        <v>42089</v>
      </c>
      <c r="B834" s="17">
        <v>81.360000999999997</v>
      </c>
      <c r="C834" s="17">
        <v>81.360000999999997</v>
      </c>
      <c r="D834" s="17">
        <v>80.319999999999993</v>
      </c>
      <c r="E834" s="17">
        <v>80.440002000000007</v>
      </c>
      <c r="F834" s="17">
        <v>4795000</v>
      </c>
      <c r="G834" s="17">
        <v>76.225992000000005</v>
      </c>
      <c r="H834" s="38">
        <f t="shared" si="38"/>
        <v>-1.4562773174063293E-2</v>
      </c>
      <c r="I834" s="30">
        <f t="shared" si="36"/>
        <v>-1.4562773174063293E-2</v>
      </c>
      <c r="S834" s="38">
        <v>1694.160034</v>
      </c>
      <c r="T834" s="30">
        <f t="shared" si="37"/>
        <v>2.772209725484634E-3</v>
      </c>
      <c r="U834" s="38"/>
      <c r="V834" s="38"/>
      <c r="W834" s="38"/>
      <c r="X834" s="38"/>
    </row>
    <row r="835" spans="1:24">
      <c r="A835" s="18">
        <v>42090</v>
      </c>
      <c r="B835" s="17">
        <v>80.389999000000003</v>
      </c>
      <c r="C835" s="17">
        <v>81.860000999999997</v>
      </c>
      <c r="D835" s="17">
        <v>80.330001999999993</v>
      </c>
      <c r="E835" s="17">
        <v>81.559997999999993</v>
      </c>
      <c r="F835" s="17">
        <v>3752700</v>
      </c>
      <c r="G835" s="17">
        <v>77.287313999999995</v>
      </c>
      <c r="H835" s="38">
        <f t="shared" si="38"/>
        <v>1.3827321390432388E-2</v>
      </c>
      <c r="I835" s="30">
        <f t="shared" ref="I835:I898" si="39">H835</f>
        <v>1.3827321390432388E-2</v>
      </c>
      <c r="S835" s="38">
        <v>1689.469971</v>
      </c>
      <c r="T835" s="30">
        <f t="shared" ref="T835:T898" si="40">LN(S835/S836)</f>
        <v>-1.1535857171363676E-3</v>
      </c>
      <c r="U835" s="38"/>
      <c r="V835" s="38"/>
      <c r="W835" s="38"/>
      <c r="X835" s="38"/>
    </row>
    <row r="836" spans="1:24">
      <c r="A836" s="18">
        <v>42093</v>
      </c>
      <c r="B836" s="17">
        <v>81.910004000000001</v>
      </c>
      <c r="C836" s="17">
        <v>82.75</v>
      </c>
      <c r="D836" s="17">
        <v>81.910004000000001</v>
      </c>
      <c r="E836" s="17">
        <v>82.139999000000003</v>
      </c>
      <c r="F836" s="17">
        <v>3854700</v>
      </c>
      <c r="G836" s="17">
        <v>77.836931000000007</v>
      </c>
      <c r="H836" s="38">
        <f t="shared" ref="H836:H899" si="41">LN(G836/G835)</f>
        <v>7.0861817876265807E-3</v>
      </c>
      <c r="I836" s="30">
        <f t="shared" si="39"/>
        <v>7.0861817876265807E-3</v>
      </c>
      <c r="S836" s="38">
        <v>1691.420044</v>
      </c>
      <c r="T836" s="30">
        <f t="shared" si="40"/>
        <v>-3.5763477329500545E-3</v>
      </c>
      <c r="U836" s="38"/>
      <c r="V836" s="38"/>
      <c r="W836" s="38"/>
      <c r="X836" s="38"/>
    </row>
    <row r="837" spans="1:24">
      <c r="A837" s="18">
        <v>42094</v>
      </c>
      <c r="B837" s="17">
        <v>82.220000999999996</v>
      </c>
      <c r="C837" s="17">
        <v>82.809997999999993</v>
      </c>
      <c r="D837" s="17">
        <v>82</v>
      </c>
      <c r="E837" s="17">
        <v>82.07</v>
      </c>
      <c r="F837" s="17">
        <v>5368000</v>
      </c>
      <c r="G837" s="17">
        <v>77.770599000000004</v>
      </c>
      <c r="H837" s="38">
        <f t="shared" si="41"/>
        <v>-8.525551946977466E-4</v>
      </c>
      <c r="I837" s="30">
        <f t="shared" si="39"/>
        <v>-8.525551946977466E-4</v>
      </c>
      <c r="S837" s="38">
        <v>1697.4799800000001</v>
      </c>
      <c r="T837" s="30">
        <f t="shared" si="40"/>
        <v>3.8779209041685599E-3</v>
      </c>
      <c r="U837" s="38"/>
      <c r="V837" s="38"/>
      <c r="W837" s="38"/>
      <c r="X837" s="38"/>
    </row>
    <row r="838" spans="1:24">
      <c r="A838" s="18">
        <v>42095</v>
      </c>
      <c r="B838" s="17">
        <v>81.830001999999993</v>
      </c>
      <c r="C838" s="17">
        <v>82.230002999999996</v>
      </c>
      <c r="D838" s="17">
        <v>81.260002</v>
      </c>
      <c r="E838" s="17">
        <v>82.089995999999999</v>
      </c>
      <c r="F838" s="17">
        <v>4961700</v>
      </c>
      <c r="G838" s="17">
        <v>77.789547999999996</v>
      </c>
      <c r="H838" s="38">
        <f t="shared" si="41"/>
        <v>2.4362281032963481E-4</v>
      </c>
      <c r="I838" s="30">
        <f t="shared" si="39"/>
        <v>2.4362281032963481E-4</v>
      </c>
      <c r="S838" s="38">
        <v>1690.910034</v>
      </c>
      <c r="T838" s="30">
        <f t="shared" si="40"/>
        <v>-3.8131256991678873E-3</v>
      </c>
      <c r="U838" s="38"/>
      <c r="V838" s="38"/>
      <c r="W838" s="38"/>
      <c r="X838" s="38"/>
    </row>
    <row r="839" spans="1:24">
      <c r="A839" s="18">
        <v>42096</v>
      </c>
      <c r="B839" s="17">
        <v>82.010002</v>
      </c>
      <c r="C839" s="17">
        <v>82.830001999999993</v>
      </c>
      <c r="D839" s="17">
        <v>81.599997999999999</v>
      </c>
      <c r="E839" s="17">
        <v>82.669998000000007</v>
      </c>
      <c r="F839" s="17">
        <v>3002000</v>
      </c>
      <c r="G839" s="17">
        <v>78.339164999999994</v>
      </c>
      <c r="H839" s="38">
        <f t="shared" si="41"/>
        <v>7.0405918272225115E-3</v>
      </c>
      <c r="I839" s="30">
        <f t="shared" si="39"/>
        <v>7.0405918272225115E-3</v>
      </c>
      <c r="S839" s="38">
        <v>1697.369995</v>
      </c>
      <c r="T839" s="30">
        <f t="shared" si="40"/>
        <v>-5.7394731055311343E-3</v>
      </c>
      <c r="U839" s="38"/>
      <c r="V839" s="38"/>
      <c r="W839" s="38"/>
      <c r="X839" s="38"/>
    </row>
    <row r="840" spans="1:24">
      <c r="A840" s="18">
        <v>42100</v>
      </c>
      <c r="B840" s="17">
        <v>82.870002999999997</v>
      </c>
      <c r="C840" s="17">
        <v>83.620002999999997</v>
      </c>
      <c r="D840" s="17">
        <v>82.410004000000001</v>
      </c>
      <c r="E840" s="17">
        <v>83.339995999999999</v>
      </c>
      <c r="F840" s="17">
        <v>3825800</v>
      </c>
      <c r="G840" s="17">
        <v>78.974063999999998</v>
      </c>
      <c r="H840" s="38">
        <f t="shared" si="41"/>
        <v>8.0718252525294586E-3</v>
      </c>
      <c r="I840" s="30">
        <f t="shared" si="39"/>
        <v>8.0718252525294586E-3</v>
      </c>
      <c r="S840" s="38">
        <v>1707.1400149999999</v>
      </c>
      <c r="T840" s="30">
        <f t="shared" si="40"/>
        <v>-1.4809307036142759E-3</v>
      </c>
      <c r="U840" s="38"/>
      <c r="V840" s="38"/>
      <c r="W840" s="38"/>
      <c r="X840" s="38"/>
    </row>
    <row r="841" spans="1:24">
      <c r="A841" s="18">
        <v>42101</v>
      </c>
      <c r="B841" s="17">
        <v>83.25</v>
      </c>
      <c r="C841" s="17">
        <v>83.68</v>
      </c>
      <c r="D841" s="17">
        <v>82.540001000000004</v>
      </c>
      <c r="E841" s="17">
        <v>82.610000999999997</v>
      </c>
      <c r="F841" s="17">
        <v>3021300</v>
      </c>
      <c r="G841" s="17">
        <v>78.282311000000007</v>
      </c>
      <c r="H841" s="38">
        <f t="shared" si="41"/>
        <v>-8.7978304460602057E-3</v>
      </c>
      <c r="I841" s="30">
        <f t="shared" si="39"/>
        <v>-8.7978304460602057E-3</v>
      </c>
      <c r="S841" s="38">
        <v>1709.670044</v>
      </c>
      <c r="T841" s="30">
        <f t="shared" si="40"/>
        <v>1.6391141885906207E-3</v>
      </c>
      <c r="U841" s="38"/>
      <c r="V841" s="38"/>
      <c r="W841" s="38"/>
      <c r="X841" s="38"/>
    </row>
    <row r="842" spans="1:24">
      <c r="A842" s="18">
        <v>42102</v>
      </c>
      <c r="B842" s="17">
        <v>82.779999000000004</v>
      </c>
      <c r="C842" s="17">
        <v>83.620002999999997</v>
      </c>
      <c r="D842" s="17">
        <v>82.730002999999996</v>
      </c>
      <c r="E842" s="17">
        <v>83.139999000000003</v>
      </c>
      <c r="F842" s="17">
        <v>3272200</v>
      </c>
      <c r="G842" s="17">
        <v>78.784543999999997</v>
      </c>
      <c r="H842" s="38">
        <f t="shared" si="41"/>
        <v>6.3951711734671225E-3</v>
      </c>
      <c r="I842" s="30">
        <f t="shared" si="39"/>
        <v>6.3951711734671225E-3</v>
      </c>
      <c r="S842" s="38">
        <v>1706.869995</v>
      </c>
      <c r="T842" s="30">
        <f t="shared" si="40"/>
        <v>1.2462588439829694E-2</v>
      </c>
      <c r="U842" s="38"/>
      <c r="V842" s="38"/>
      <c r="W842" s="38"/>
      <c r="X842" s="38"/>
    </row>
    <row r="843" spans="1:24">
      <c r="A843" s="18">
        <v>42103</v>
      </c>
      <c r="B843" s="17">
        <v>83</v>
      </c>
      <c r="C843" s="17">
        <v>83.610000999999997</v>
      </c>
      <c r="D843" s="17">
        <v>82.68</v>
      </c>
      <c r="E843" s="17">
        <v>83.290001000000004</v>
      </c>
      <c r="F843" s="17">
        <v>3369900</v>
      </c>
      <c r="G843" s="17">
        <v>78.926687999999999</v>
      </c>
      <c r="H843" s="38">
        <f t="shared" si="41"/>
        <v>1.8025861149729306E-3</v>
      </c>
      <c r="I843" s="30">
        <f t="shared" si="39"/>
        <v>1.8025861149729306E-3</v>
      </c>
      <c r="S843" s="38">
        <v>1685.7299800000001</v>
      </c>
      <c r="T843" s="30">
        <f t="shared" si="40"/>
        <v>-1.3641883113869047E-4</v>
      </c>
      <c r="U843" s="38"/>
      <c r="V843" s="38"/>
      <c r="W843" s="38"/>
      <c r="X843" s="38"/>
    </row>
    <row r="844" spans="1:24">
      <c r="A844" s="18">
        <v>42104</v>
      </c>
      <c r="B844" s="17">
        <v>83.330001999999993</v>
      </c>
      <c r="C844" s="17">
        <v>83.739998</v>
      </c>
      <c r="D844" s="17">
        <v>82.959998999999996</v>
      </c>
      <c r="E844" s="17">
        <v>83.57</v>
      </c>
      <c r="F844" s="17">
        <v>2811500</v>
      </c>
      <c r="G844" s="17">
        <v>79.192018000000004</v>
      </c>
      <c r="H844" s="38">
        <f t="shared" si="41"/>
        <v>3.3560893047238287E-3</v>
      </c>
      <c r="I844" s="30">
        <f t="shared" si="39"/>
        <v>3.3560893047238287E-3</v>
      </c>
      <c r="S844" s="38">
        <v>1685.959961</v>
      </c>
      <c r="T844" s="30">
        <f t="shared" si="40"/>
        <v>3.7374715485425335E-4</v>
      </c>
      <c r="U844" s="38"/>
      <c r="V844" s="38"/>
      <c r="W844" s="38"/>
      <c r="X844" s="38"/>
    </row>
    <row r="845" spans="1:24">
      <c r="A845" s="18">
        <v>42107</v>
      </c>
      <c r="B845" s="17">
        <v>83.459998999999996</v>
      </c>
      <c r="C845" s="17">
        <v>83.980002999999996</v>
      </c>
      <c r="D845" s="17">
        <v>82.910004000000001</v>
      </c>
      <c r="E845" s="17">
        <v>82.959998999999996</v>
      </c>
      <c r="F845" s="17">
        <v>2429700</v>
      </c>
      <c r="G845" s="17">
        <v>78.613973999999999</v>
      </c>
      <c r="H845" s="38">
        <f t="shared" si="41"/>
        <v>-7.3260410205682721E-3</v>
      </c>
      <c r="I845" s="30">
        <f t="shared" si="39"/>
        <v>-7.3260410205682721E-3</v>
      </c>
      <c r="S845" s="38">
        <v>1685.329956</v>
      </c>
      <c r="T845" s="30">
        <f t="shared" si="40"/>
        <v>-3.7430339630484658E-3</v>
      </c>
      <c r="U845" s="38"/>
      <c r="V845" s="38"/>
      <c r="W845" s="38"/>
      <c r="X845" s="38"/>
    </row>
    <row r="846" spans="1:24">
      <c r="A846" s="18">
        <v>42108</v>
      </c>
      <c r="B846" s="17">
        <v>82.790001000000004</v>
      </c>
      <c r="C846" s="17">
        <v>83.389999000000003</v>
      </c>
      <c r="D846" s="17">
        <v>82.290001000000004</v>
      </c>
      <c r="E846" s="17">
        <v>83.059997999999993</v>
      </c>
      <c r="F846" s="17">
        <v>2861100</v>
      </c>
      <c r="G846" s="17">
        <v>78.708734000000007</v>
      </c>
      <c r="H846" s="38">
        <f t="shared" si="41"/>
        <v>1.2046577720954675E-3</v>
      </c>
      <c r="I846" s="30">
        <f t="shared" si="39"/>
        <v>1.2046577720954675E-3</v>
      </c>
      <c r="S846" s="38">
        <v>1691.650024</v>
      </c>
      <c r="T846" s="30">
        <f t="shared" si="40"/>
        <v>8.2795119314081199E-4</v>
      </c>
      <c r="U846" s="38"/>
      <c r="V846" s="38"/>
      <c r="W846" s="38"/>
      <c r="X846" s="38"/>
    </row>
    <row r="847" spans="1:24">
      <c r="A847" s="18">
        <v>42109</v>
      </c>
      <c r="B847" s="17">
        <v>83.330001999999993</v>
      </c>
      <c r="C847" s="17">
        <v>83.82</v>
      </c>
      <c r="D847" s="17">
        <v>81.879997000000003</v>
      </c>
      <c r="E847" s="17">
        <v>81.959998999999996</v>
      </c>
      <c r="F847" s="17">
        <v>3841700</v>
      </c>
      <c r="G847" s="17">
        <v>77.666360999999995</v>
      </c>
      <c r="H847" s="38">
        <f t="shared" si="41"/>
        <v>-1.3331898397165542E-2</v>
      </c>
      <c r="I847" s="30">
        <f t="shared" si="39"/>
        <v>-1.3331898397165542E-2</v>
      </c>
      <c r="S847" s="38">
        <v>1690.25</v>
      </c>
      <c r="T847" s="30">
        <f t="shared" si="40"/>
        <v>2.5532102261524472E-3</v>
      </c>
      <c r="U847" s="38"/>
      <c r="V847" s="38"/>
      <c r="W847" s="38"/>
      <c r="X847" s="38"/>
    </row>
    <row r="848" spans="1:24">
      <c r="A848" s="18">
        <v>42110</v>
      </c>
      <c r="B848" s="17">
        <v>81.93</v>
      </c>
      <c r="C848" s="17">
        <v>82.290001000000004</v>
      </c>
      <c r="D848" s="17">
        <v>81.529999000000004</v>
      </c>
      <c r="E848" s="17">
        <v>81.919998000000007</v>
      </c>
      <c r="F848" s="17">
        <v>4219700</v>
      </c>
      <c r="G848" s="17">
        <v>77.628455000000002</v>
      </c>
      <c r="H848" s="38">
        <f t="shared" si="41"/>
        <v>-4.8818114769273827E-4</v>
      </c>
      <c r="I848" s="30">
        <f t="shared" si="39"/>
        <v>-4.8818114769273827E-4</v>
      </c>
      <c r="S848" s="38">
        <v>1685.9399410000001</v>
      </c>
      <c r="T848" s="30">
        <f t="shared" si="40"/>
        <v>-3.8185031784132798E-3</v>
      </c>
      <c r="U848" s="38"/>
      <c r="V848" s="38"/>
      <c r="W848" s="38"/>
      <c r="X848" s="38"/>
    </row>
    <row r="849" spans="1:24">
      <c r="A849" s="18">
        <v>42111</v>
      </c>
      <c r="B849" s="17">
        <v>81.410004000000001</v>
      </c>
      <c r="C849" s="17">
        <v>81.489998</v>
      </c>
      <c r="D849" s="17">
        <v>79.910004000000001</v>
      </c>
      <c r="E849" s="17">
        <v>80.019997000000004</v>
      </c>
      <c r="F849" s="17">
        <v>6089800</v>
      </c>
      <c r="G849" s="17">
        <v>75.827989000000002</v>
      </c>
      <c r="H849" s="38">
        <f t="shared" si="41"/>
        <v>-2.3466575605675229E-2</v>
      </c>
      <c r="I849" s="30">
        <f t="shared" si="39"/>
        <v>-2.3466575605675229E-2</v>
      </c>
      <c r="S849" s="38">
        <v>1692.3900149999999</v>
      </c>
      <c r="T849" s="30">
        <f t="shared" si="40"/>
        <v>-1.8536534855123367E-3</v>
      </c>
      <c r="U849" s="38"/>
      <c r="V849" s="38"/>
      <c r="W849" s="38"/>
      <c r="X849" s="38"/>
    </row>
    <row r="850" spans="1:24">
      <c r="A850" s="18">
        <v>42114</v>
      </c>
      <c r="B850" s="17">
        <v>80.910004000000001</v>
      </c>
      <c r="C850" s="17">
        <v>81.279999000000004</v>
      </c>
      <c r="D850" s="17">
        <v>80.389999000000003</v>
      </c>
      <c r="E850" s="17">
        <v>80.930000000000007</v>
      </c>
      <c r="F850" s="17">
        <v>3898100</v>
      </c>
      <c r="G850" s="17">
        <v>76.69032</v>
      </c>
      <c r="H850" s="38">
        <f t="shared" si="41"/>
        <v>1.1308021897010353E-2</v>
      </c>
      <c r="I850" s="30">
        <f t="shared" si="39"/>
        <v>1.1308021897010353E-2</v>
      </c>
      <c r="S850" s="38">
        <v>1695.530029</v>
      </c>
      <c r="T850" s="30">
        <f t="shared" si="40"/>
        <v>2.0309622611414751E-3</v>
      </c>
      <c r="U850" s="38"/>
      <c r="V850" s="38"/>
      <c r="W850" s="38"/>
      <c r="X850" s="38"/>
    </row>
    <row r="851" spans="1:24">
      <c r="A851" s="18">
        <v>42115</v>
      </c>
      <c r="B851" s="17">
        <v>81.569999999999993</v>
      </c>
      <c r="C851" s="17">
        <v>81.779999000000004</v>
      </c>
      <c r="D851" s="17">
        <v>81.069999999999993</v>
      </c>
      <c r="E851" s="17">
        <v>81.25</v>
      </c>
      <c r="F851" s="17">
        <v>2929400</v>
      </c>
      <c r="G851" s="17">
        <v>76.993555999999998</v>
      </c>
      <c r="H851" s="38">
        <f t="shared" si="41"/>
        <v>3.9462356287623315E-3</v>
      </c>
      <c r="I851" s="30">
        <f t="shared" si="39"/>
        <v>3.9462356287623315E-3</v>
      </c>
      <c r="S851" s="38">
        <v>1692.089966</v>
      </c>
      <c r="T851" s="30">
        <f t="shared" si="40"/>
        <v>1.6087557552058895E-3</v>
      </c>
      <c r="U851" s="38"/>
      <c r="V851" s="38"/>
      <c r="W851" s="38"/>
      <c r="X851" s="38"/>
    </row>
    <row r="852" spans="1:24">
      <c r="A852" s="18">
        <v>42116</v>
      </c>
      <c r="B852" s="17">
        <v>81.330001999999993</v>
      </c>
      <c r="C852" s="17">
        <v>81.680000000000007</v>
      </c>
      <c r="D852" s="17">
        <v>81.010002</v>
      </c>
      <c r="E852" s="17">
        <v>81.339995999999999</v>
      </c>
      <c r="F852" s="17">
        <v>4212600</v>
      </c>
      <c r="G852" s="17">
        <v>77.078838000000005</v>
      </c>
      <c r="H852" s="38">
        <f t="shared" si="41"/>
        <v>1.1070381461024618E-3</v>
      </c>
      <c r="I852" s="30">
        <f t="shared" si="39"/>
        <v>1.1070381461024618E-3</v>
      </c>
      <c r="S852" s="38">
        <v>1689.369995</v>
      </c>
      <c r="T852" s="30">
        <f t="shared" si="40"/>
        <v>5.0203417495381028E-3</v>
      </c>
      <c r="U852" s="38"/>
      <c r="V852" s="38"/>
      <c r="W852" s="38"/>
      <c r="X852" s="38"/>
    </row>
    <row r="853" spans="1:24">
      <c r="A853" s="18">
        <v>42117</v>
      </c>
      <c r="B853" s="17">
        <v>81.279999000000004</v>
      </c>
      <c r="C853" s="17">
        <v>82.260002</v>
      </c>
      <c r="D853" s="17">
        <v>81.220000999999996</v>
      </c>
      <c r="E853" s="17">
        <v>81.93</v>
      </c>
      <c r="F853" s="17">
        <v>4628700</v>
      </c>
      <c r="G853" s="17">
        <v>77.637933000000004</v>
      </c>
      <c r="H853" s="38">
        <f t="shared" si="41"/>
        <v>7.2273668855717997E-3</v>
      </c>
      <c r="I853" s="30">
        <f t="shared" si="39"/>
        <v>7.2273668855717997E-3</v>
      </c>
      <c r="S853" s="38">
        <v>1680.910034</v>
      </c>
      <c r="T853" s="30">
        <f t="shared" si="40"/>
        <v>2.7702064016788992E-3</v>
      </c>
      <c r="U853" s="38"/>
      <c r="V853" s="38"/>
      <c r="W853" s="38"/>
      <c r="X853" s="38"/>
    </row>
    <row r="854" spans="1:24">
      <c r="A854" s="18">
        <v>42118</v>
      </c>
      <c r="B854" s="17">
        <v>82.970000999999996</v>
      </c>
      <c r="C854" s="17">
        <v>83</v>
      </c>
      <c r="D854" s="17">
        <v>82.440002000000007</v>
      </c>
      <c r="E854" s="17">
        <v>82.699996999999996</v>
      </c>
      <c r="F854" s="17">
        <v>3611700</v>
      </c>
      <c r="G854" s="17">
        <v>78.367592000000002</v>
      </c>
      <c r="H854" s="38">
        <f t="shared" si="41"/>
        <v>9.3543394779821466E-3</v>
      </c>
      <c r="I854" s="30">
        <f t="shared" si="39"/>
        <v>9.3543394779821466E-3</v>
      </c>
      <c r="S854" s="38">
        <v>1676.26001</v>
      </c>
      <c r="T854" s="30">
        <f t="shared" si="40"/>
        <v>-3.7156552778868628E-3</v>
      </c>
      <c r="U854" s="38"/>
      <c r="V854" s="38"/>
      <c r="W854" s="38"/>
      <c r="X854" s="38"/>
    </row>
    <row r="855" spans="1:24">
      <c r="A855" s="18">
        <v>42121</v>
      </c>
      <c r="B855" s="17">
        <v>82.849997999999999</v>
      </c>
      <c r="C855" s="17">
        <v>82.940002000000007</v>
      </c>
      <c r="D855" s="17">
        <v>81.169998000000007</v>
      </c>
      <c r="E855" s="17">
        <v>81.379997000000003</v>
      </c>
      <c r="F855" s="17">
        <v>4778900</v>
      </c>
      <c r="G855" s="17">
        <v>77.116743</v>
      </c>
      <c r="H855" s="38">
        <f t="shared" si="41"/>
        <v>-1.6090058022950625E-2</v>
      </c>
      <c r="I855" s="30">
        <f t="shared" si="39"/>
        <v>-1.6090058022950625E-2</v>
      </c>
      <c r="S855" s="38">
        <v>1682.5</v>
      </c>
      <c r="T855" s="30">
        <f t="shared" si="40"/>
        <v>1.373935393344048E-3</v>
      </c>
      <c r="U855" s="38"/>
      <c r="V855" s="38"/>
      <c r="W855" s="38"/>
      <c r="X855" s="38"/>
    </row>
    <row r="856" spans="1:24">
      <c r="A856" s="18">
        <v>42122</v>
      </c>
      <c r="B856" s="17">
        <v>81.279999000000004</v>
      </c>
      <c r="C856" s="17">
        <v>81.809997999999993</v>
      </c>
      <c r="D856" s="17">
        <v>80.870002999999997</v>
      </c>
      <c r="E856" s="17">
        <v>81.510002</v>
      </c>
      <c r="F856" s="17">
        <v>3233300</v>
      </c>
      <c r="G856" s="17">
        <v>77.239937999999995</v>
      </c>
      <c r="H856" s="38">
        <f t="shared" si="41"/>
        <v>1.5962383404468799E-3</v>
      </c>
      <c r="I856" s="30">
        <f t="shared" si="39"/>
        <v>1.5962383404468799E-3</v>
      </c>
      <c r="S856" s="38">
        <v>1680.1899410000001</v>
      </c>
      <c r="T856" s="30">
        <f t="shared" si="40"/>
        <v>3.0817296989934157E-3</v>
      </c>
      <c r="U856" s="38"/>
      <c r="V856" s="38"/>
      <c r="W856" s="38"/>
      <c r="X856" s="38"/>
    </row>
    <row r="857" spans="1:24">
      <c r="A857" s="18">
        <v>42123</v>
      </c>
      <c r="B857" s="17">
        <v>81.199996999999996</v>
      </c>
      <c r="C857" s="17">
        <v>81.290001000000004</v>
      </c>
      <c r="D857" s="17">
        <v>78.739998</v>
      </c>
      <c r="E857" s="17">
        <v>78.870002999999997</v>
      </c>
      <c r="F857" s="17">
        <v>6637200</v>
      </c>
      <c r="G857" s="17">
        <v>74.738240000000005</v>
      </c>
      <c r="H857" s="38">
        <f t="shared" si="41"/>
        <v>-3.2924779387789982E-2</v>
      </c>
      <c r="I857" s="30">
        <f t="shared" si="39"/>
        <v>-3.2924779387789982E-2</v>
      </c>
      <c r="S857" s="38">
        <v>1675.0200199999999</v>
      </c>
      <c r="T857" s="30">
        <f t="shared" si="40"/>
        <v>1.3463213116111398E-2</v>
      </c>
      <c r="U857" s="38"/>
      <c r="V857" s="38"/>
      <c r="W857" s="38"/>
      <c r="X857" s="38"/>
    </row>
    <row r="858" spans="1:24">
      <c r="A858" s="18">
        <v>42124</v>
      </c>
      <c r="B858" s="17">
        <v>78.779999000000004</v>
      </c>
      <c r="C858" s="17">
        <v>79.379997000000003</v>
      </c>
      <c r="D858" s="17">
        <v>78.389999000000003</v>
      </c>
      <c r="E858" s="17">
        <v>78.830001999999993</v>
      </c>
      <c r="F858" s="17">
        <v>5376700</v>
      </c>
      <c r="G858" s="17">
        <v>74.700334999999995</v>
      </c>
      <c r="H858" s="38">
        <f t="shared" si="41"/>
        <v>-5.0729874549352769E-4</v>
      </c>
      <c r="I858" s="30">
        <f t="shared" si="39"/>
        <v>-5.0729874549352769E-4</v>
      </c>
      <c r="S858" s="38">
        <v>1652.619995</v>
      </c>
      <c r="T858" s="30">
        <f t="shared" si="40"/>
        <v>1.8157606866144437E-4</v>
      </c>
      <c r="U858" s="38"/>
      <c r="V858" s="38"/>
      <c r="W858" s="38"/>
      <c r="X858" s="38"/>
    </row>
    <row r="859" spans="1:24">
      <c r="A859" s="18">
        <v>42125</v>
      </c>
      <c r="B859" s="17">
        <v>78.699996999999996</v>
      </c>
      <c r="C859" s="17">
        <v>79.699996999999996</v>
      </c>
      <c r="D859" s="17">
        <v>78.589995999999999</v>
      </c>
      <c r="E859" s="17">
        <v>79.650002000000001</v>
      </c>
      <c r="F859" s="17">
        <v>3066500</v>
      </c>
      <c r="G859" s="17">
        <v>75.477377000000004</v>
      </c>
      <c r="H859" s="38">
        <f t="shared" si="41"/>
        <v>1.0348392235321194E-2</v>
      </c>
      <c r="I859" s="30">
        <f t="shared" si="39"/>
        <v>1.0348392235321194E-2</v>
      </c>
      <c r="S859" s="38">
        <v>1652.3199460000001</v>
      </c>
      <c r="T859" s="30">
        <f t="shared" si="40"/>
        <v>7.2036617218204386E-3</v>
      </c>
      <c r="U859" s="38"/>
      <c r="V859" s="38"/>
      <c r="W859" s="38"/>
      <c r="X859" s="38"/>
    </row>
    <row r="860" spans="1:24">
      <c r="A860" s="18">
        <v>42128</v>
      </c>
      <c r="B860" s="17">
        <v>79.739998</v>
      </c>
      <c r="C860" s="17">
        <v>80.779999000000004</v>
      </c>
      <c r="D860" s="17">
        <v>79.650002000000001</v>
      </c>
      <c r="E860" s="17">
        <v>80.180000000000007</v>
      </c>
      <c r="F860" s="17">
        <v>2946400</v>
      </c>
      <c r="G860" s="17">
        <v>75.979611000000006</v>
      </c>
      <c r="H860" s="38">
        <f t="shared" si="41"/>
        <v>6.6320590088892887E-3</v>
      </c>
      <c r="I860" s="30">
        <f t="shared" si="39"/>
        <v>6.6320590088892887E-3</v>
      </c>
      <c r="S860" s="38">
        <v>1640.459961</v>
      </c>
      <c r="T860" s="30">
        <f t="shared" si="40"/>
        <v>5.2378050365023488E-3</v>
      </c>
      <c r="U860" s="38"/>
      <c r="V860" s="38"/>
      <c r="W860" s="38"/>
      <c r="X860" s="38"/>
    </row>
    <row r="861" spans="1:24">
      <c r="A861" s="18">
        <v>42129</v>
      </c>
      <c r="B861" s="17">
        <v>80.019997000000004</v>
      </c>
      <c r="C861" s="17">
        <v>80.190002000000007</v>
      </c>
      <c r="D861" s="17">
        <v>78.919998000000007</v>
      </c>
      <c r="E861" s="17">
        <v>78.970000999999996</v>
      </c>
      <c r="F861" s="17">
        <v>3172100</v>
      </c>
      <c r="G861" s="17">
        <v>74.832999999999998</v>
      </c>
      <c r="H861" s="38">
        <f t="shared" si="41"/>
        <v>-1.5206063816719144E-2</v>
      </c>
      <c r="I861" s="30">
        <f t="shared" si="39"/>
        <v>-1.5206063816719144E-2</v>
      </c>
      <c r="S861" s="38">
        <v>1631.8900149999999</v>
      </c>
      <c r="T861" s="30">
        <f t="shared" si="40"/>
        <v>1.0150046029892097E-2</v>
      </c>
      <c r="U861" s="38"/>
      <c r="V861" s="38"/>
      <c r="W861" s="38"/>
      <c r="X861" s="38"/>
    </row>
    <row r="862" spans="1:24">
      <c r="A862" s="18">
        <v>42130</v>
      </c>
      <c r="B862" s="17">
        <v>79.430000000000007</v>
      </c>
      <c r="C862" s="17">
        <v>79.430000000000007</v>
      </c>
      <c r="D862" s="17">
        <v>78.5</v>
      </c>
      <c r="E862" s="17">
        <v>79.120002999999997</v>
      </c>
      <c r="F862" s="17">
        <v>3907000</v>
      </c>
      <c r="G862" s="17">
        <v>74.975143000000003</v>
      </c>
      <c r="H862" s="38">
        <f t="shared" si="41"/>
        <v>1.8976677743938514E-3</v>
      </c>
      <c r="I862" s="30">
        <f t="shared" si="39"/>
        <v>1.8976677743938514E-3</v>
      </c>
      <c r="S862" s="38">
        <v>1615.410034</v>
      </c>
      <c r="T862" s="30">
        <f t="shared" si="40"/>
        <v>8.2370781722355968E-4</v>
      </c>
      <c r="U862" s="38"/>
      <c r="V862" s="38"/>
      <c r="W862" s="38"/>
      <c r="X862" s="38"/>
    </row>
    <row r="863" spans="1:24">
      <c r="A863" s="18">
        <v>42131</v>
      </c>
      <c r="B863" s="17">
        <v>79.349997999999999</v>
      </c>
      <c r="C863" s="17">
        <v>80.290001000000004</v>
      </c>
      <c r="D863" s="17">
        <v>79.160004000000001</v>
      </c>
      <c r="E863" s="17">
        <v>80.110000999999997</v>
      </c>
      <c r="F863" s="17">
        <v>3964700</v>
      </c>
      <c r="G863" s="17">
        <v>75.913278000000005</v>
      </c>
      <c r="H863" s="38">
        <f t="shared" si="41"/>
        <v>1.2434977877016765E-2</v>
      </c>
      <c r="I863" s="30">
        <f t="shared" si="39"/>
        <v>1.2434977877016765E-2</v>
      </c>
      <c r="S863" s="38">
        <v>1614.079956</v>
      </c>
      <c r="T863" s="30">
        <f t="shared" si="40"/>
        <v>-5.4505676263308595E-4</v>
      </c>
      <c r="U863" s="38"/>
      <c r="V863" s="38"/>
      <c r="W863" s="38"/>
      <c r="X863" s="38"/>
    </row>
    <row r="864" spans="1:24">
      <c r="A864" s="18">
        <v>42132</v>
      </c>
      <c r="B864" s="17">
        <v>80.800003000000004</v>
      </c>
      <c r="C864" s="17">
        <v>81.330001999999993</v>
      </c>
      <c r="D864" s="17">
        <v>80.580001999999993</v>
      </c>
      <c r="E864" s="17">
        <v>80.739998</v>
      </c>
      <c r="F864" s="17">
        <v>4021200</v>
      </c>
      <c r="G864" s="17">
        <v>76.510272000000001</v>
      </c>
      <c r="H864" s="38">
        <f t="shared" si="41"/>
        <v>7.8333965155739926E-3</v>
      </c>
      <c r="I864" s="30">
        <f t="shared" si="39"/>
        <v>7.8333965155739926E-3</v>
      </c>
      <c r="S864" s="38">
        <v>1614.959961</v>
      </c>
      <c r="T864" s="30">
        <f t="shared" si="40"/>
        <v>5.3891998329119659E-3</v>
      </c>
      <c r="U864" s="38"/>
      <c r="V864" s="38"/>
      <c r="W864" s="38"/>
      <c r="X864" s="38"/>
    </row>
    <row r="865" spans="1:24">
      <c r="A865" s="18">
        <v>42135</v>
      </c>
      <c r="B865" s="17">
        <v>80.800003000000004</v>
      </c>
      <c r="C865" s="17">
        <v>81.370002999999997</v>
      </c>
      <c r="D865" s="17">
        <v>80.529999000000004</v>
      </c>
      <c r="E865" s="17">
        <v>80.610000999999997</v>
      </c>
      <c r="F865" s="17">
        <v>2778000</v>
      </c>
      <c r="G865" s="17">
        <v>76.387084999999999</v>
      </c>
      <c r="H865" s="38">
        <f t="shared" si="41"/>
        <v>-1.6113689480543084E-3</v>
      </c>
      <c r="I865" s="30">
        <f t="shared" si="39"/>
        <v>-1.6113689480543084E-3</v>
      </c>
      <c r="S865" s="38">
        <v>1606.280029</v>
      </c>
      <c r="T865" s="30">
        <f t="shared" si="40"/>
        <v>-4.2987890587464486E-3</v>
      </c>
      <c r="U865" s="38"/>
      <c r="V865" s="38"/>
      <c r="W865" s="38"/>
      <c r="X865" s="38"/>
    </row>
    <row r="866" spans="1:24">
      <c r="A866" s="18">
        <v>42136</v>
      </c>
      <c r="B866" s="17">
        <v>80.209998999999996</v>
      </c>
      <c r="C866" s="17">
        <v>81.309997999999993</v>
      </c>
      <c r="D866" s="17">
        <v>80.139999000000003</v>
      </c>
      <c r="E866" s="17">
        <v>80.809997999999993</v>
      </c>
      <c r="F866" s="17">
        <v>2760900</v>
      </c>
      <c r="G866" s="17">
        <v>76.576604000000003</v>
      </c>
      <c r="H866" s="38">
        <f t="shared" si="41"/>
        <v>2.4779619034319116E-3</v>
      </c>
      <c r="I866" s="30">
        <f t="shared" si="39"/>
        <v>2.4779619034319116E-3</v>
      </c>
      <c r="S866" s="38">
        <v>1613.1999510000001</v>
      </c>
      <c r="T866" s="30">
        <f t="shared" si="40"/>
        <v>6.180691047567341E-3</v>
      </c>
      <c r="U866" s="38"/>
      <c r="V866" s="38"/>
      <c r="W866" s="38"/>
      <c r="X866" s="38"/>
    </row>
    <row r="867" spans="1:24">
      <c r="A867" s="18">
        <v>42137</v>
      </c>
      <c r="B867" s="17">
        <v>80.559997999999993</v>
      </c>
      <c r="C867" s="17">
        <v>80.930000000000007</v>
      </c>
      <c r="D867" s="17">
        <v>79.730002999999996</v>
      </c>
      <c r="E867" s="17">
        <v>79.809997999999993</v>
      </c>
      <c r="F867" s="17">
        <v>4881200</v>
      </c>
      <c r="G867" s="17">
        <v>75.628990999999999</v>
      </c>
      <c r="H867" s="38">
        <f t="shared" si="41"/>
        <v>-1.245191077140711E-2</v>
      </c>
      <c r="I867" s="30">
        <f t="shared" si="39"/>
        <v>-1.245191077140711E-2</v>
      </c>
      <c r="S867" s="38">
        <v>1603.26001</v>
      </c>
      <c r="T867" s="30">
        <f t="shared" si="40"/>
        <v>9.5447899993218819E-3</v>
      </c>
      <c r="U867" s="38"/>
      <c r="V867" s="38"/>
      <c r="W867" s="38"/>
      <c r="X867" s="38"/>
    </row>
    <row r="868" spans="1:24">
      <c r="A868" s="18">
        <v>42138</v>
      </c>
      <c r="B868" s="17">
        <v>77.360000999999997</v>
      </c>
      <c r="C868" s="17">
        <v>78.099997999999999</v>
      </c>
      <c r="D868" s="17">
        <v>76.459998999999996</v>
      </c>
      <c r="E868" s="17">
        <v>77.260002</v>
      </c>
      <c r="F868" s="17">
        <v>9895600</v>
      </c>
      <c r="G868" s="17">
        <v>73.212581999999998</v>
      </c>
      <c r="H868" s="38">
        <f t="shared" si="41"/>
        <v>-3.2472397069658342E-2</v>
      </c>
      <c r="I868" s="30">
        <f t="shared" si="39"/>
        <v>-3.2472397069658342E-2</v>
      </c>
      <c r="S868" s="38">
        <v>1588.030029</v>
      </c>
      <c r="T868" s="30">
        <f t="shared" si="40"/>
        <v>9.4524562581309868E-3</v>
      </c>
      <c r="U868" s="38"/>
      <c r="V868" s="38"/>
      <c r="W868" s="38"/>
      <c r="X868" s="38"/>
    </row>
    <row r="869" spans="1:24">
      <c r="A869" s="18">
        <v>42139</v>
      </c>
      <c r="B869" s="17">
        <v>77.639999000000003</v>
      </c>
      <c r="C869" s="17">
        <v>78.540001000000004</v>
      </c>
      <c r="D869" s="17">
        <v>77.239998</v>
      </c>
      <c r="E869" s="17">
        <v>78.529999000000004</v>
      </c>
      <c r="F869" s="17">
        <v>6851300</v>
      </c>
      <c r="G869" s="17">
        <v>74.416048000000004</v>
      </c>
      <c r="H869" s="38">
        <f t="shared" si="41"/>
        <v>1.6304326061517792E-2</v>
      </c>
      <c r="I869" s="30">
        <f t="shared" si="39"/>
        <v>1.6304326061517792E-2</v>
      </c>
      <c r="S869" s="38">
        <v>1573.089966</v>
      </c>
      <c r="T869" s="30">
        <f t="shared" si="40"/>
        <v>-1.2219369026923953E-2</v>
      </c>
      <c r="U869" s="38"/>
      <c r="V869" s="38"/>
      <c r="W869" s="38"/>
      <c r="X869" s="38"/>
    </row>
    <row r="870" spans="1:24">
      <c r="A870" s="18">
        <v>42142</v>
      </c>
      <c r="B870" s="17">
        <v>78.279999000000004</v>
      </c>
      <c r="C870" s="17">
        <v>78.529999000000004</v>
      </c>
      <c r="D870" s="17">
        <v>77.660004000000001</v>
      </c>
      <c r="E870" s="17">
        <v>78.360000999999997</v>
      </c>
      <c r="F870" s="17">
        <v>4754100</v>
      </c>
      <c r="G870" s="17">
        <v>74.749923999999993</v>
      </c>
      <c r="H870" s="38">
        <f t="shared" si="41"/>
        <v>4.4765780437617652E-3</v>
      </c>
      <c r="I870" s="30">
        <f t="shared" si="39"/>
        <v>4.4765780437617652E-3</v>
      </c>
      <c r="S870" s="38">
        <v>1592.4300539999999</v>
      </c>
      <c r="T870" s="30">
        <f t="shared" si="40"/>
        <v>2.666219490842604E-3</v>
      </c>
      <c r="U870" s="38"/>
      <c r="V870" s="38"/>
      <c r="W870" s="38"/>
      <c r="X870" s="38"/>
    </row>
    <row r="871" spans="1:24">
      <c r="A871" s="18">
        <v>42143</v>
      </c>
      <c r="B871" s="17">
        <v>77.989998</v>
      </c>
      <c r="C871" s="17">
        <v>78.459998999999996</v>
      </c>
      <c r="D871" s="17">
        <v>77.389999000000003</v>
      </c>
      <c r="E871" s="17">
        <v>77.919998000000007</v>
      </c>
      <c r="F871" s="17">
        <v>8702700</v>
      </c>
      <c r="G871" s="17">
        <v>74.330192999999994</v>
      </c>
      <c r="H871" s="38">
        <f t="shared" si="41"/>
        <v>-5.630960285047463E-3</v>
      </c>
      <c r="I871" s="30">
        <f t="shared" si="39"/>
        <v>-5.630960285047463E-3</v>
      </c>
      <c r="S871" s="38">
        <v>1588.1899410000001</v>
      </c>
      <c r="T871" s="30">
        <f t="shared" si="40"/>
        <v>-2.5328424825547896E-2</v>
      </c>
      <c r="U871" s="38"/>
      <c r="V871" s="38"/>
      <c r="W871" s="38"/>
      <c r="X871" s="38"/>
    </row>
    <row r="872" spans="1:24">
      <c r="A872" s="18">
        <v>42144</v>
      </c>
      <c r="B872" s="17">
        <v>77.919998000000007</v>
      </c>
      <c r="C872" s="17">
        <v>79.400002000000001</v>
      </c>
      <c r="D872" s="17">
        <v>77.569999999999993</v>
      </c>
      <c r="E872" s="17">
        <v>78.180000000000007</v>
      </c>
      <c r="F872" s="17">
        <v>10683400</v>
      </c>
      <c r="G872" s="17">
        <v>74.578216999999995</v>
      </c>
      <c r="H872" s="38">
        <f t="shared" si="41"/>
        <v>3.3312319883390781E-3</v>
      </c>
      <c r="I872" s="30">
        <f t="shared" si="39"/>
        <v>3.3312319883390781E-3</v>
      </c>
      <c r="S872" s="38">
        <v>1628.9300539999999</v>
      </c>
      <c r="T872" s="30">
        <f t="shared" si="40"/>
        <v>-1.3948301396968838E-2</v>
      </c>
      <c r="U872" s="38"/>
      <c r="V872" s="38"/>
      <c r="W872" s="38"/>
      <c r="X872" s="38"/>
    </row>
    <row r="873" spans="1:24">
      <c r="A873" s="18">
        <v>42145</v>
      </c>
      <c r="B873" s="17">
        <v>78.300003000000004</v>
      </c>
      <c r="C873" s="17">
        <v>79.970000999999996</v>
      </c>
      <c r="D873" s="17">
        <v>78</v>
      </c>
      <c r="E873" s="17">
        <v>79.389999000000003</v>
      </c>
      <c r="F873" s="17">
        <v>6725000</v>
      </c>
      <c r="G873" s="17">
        <v>75.732471000000004</v>
      </c>
      <c r="H873" s="38">
        <f t="shared" si="41"/>
        <v>1.5358544419236069E-2</v>
      </c>
      <c r="I873" s="30">
        <f t="shared" si="39"/>
        <v>1.5358544419236069E-2</v>
      </c>
      <c r="S873" s="38">
        <v>1651.8100589999999</v>
      </c>
      <c r="T873" s="30">
        <f t="shared" si="40"/>
        <v>7.760963712857687E-3</v>
      </c>
      <c r="U873" s="38"/>
      <c r="V873" s="38"/>
      <c r="W873" s="38"/>
      <c r="X873" s="38"/>
    </row>
    <row r="874" spans="1:24">
      <c r="A874" s="18">
        <v>42146</v>
      </c>
      <c r="B874" s="17">
        <v>79.589995999999999</v>
      </c>
      <c r="C874" s="17">
        <v>79.589995999999999</v>
      </c>
      <c r="D874" s="17">
        <v>78.930000000000007</v>
      </c>
      <c r="E874" s="17">
        <v>79.290001000000004</v>
      </c>
      <c r="F874" s="17">
        <v>3847300</v>
      </c>
      <c r="G874" s="17">
        <v>75.637079</v>
      </c>
      <c r="H874" s="38">
        <f t="shared" si="41"/>
        <v>-1.2603857595942295E-3</v>
      </c>
      <c r="I874" s="30">
        <f t="shared" si="39"/>
        <v>-1.2603857595942295E-3</v>
      </c>
      <c r="S874" s="38">
        <v>1639.040039</v>
      </c>
      <c r="T874" s="30">
        <f t="shared" si="40"/>
        <v>7.5388758127373761E-3</v>
      </c>
      <c r="U874" s="38"/>
      <c r="V874" s="38"/>
      <c r="W874" s="38"/>
      <c r="X874" s="38"/>
    </row>
    <row r="875" spans="1:24">
      <c r="A875" s="18">
        <v>42150</v>
      </c>
      <c r="B875" s="17">
        <v>79.440002000000007</v>
      </c>
      <c r="C875" s="17">
        <v>79.589995999999999</v>
      </c>
      <c r="D875" s="17">
        <v>78.949996999999996</v>
      </c>
      <c r="E875" s="17">
        <v>79.080001999999993</v>
      </c>
      <c r="F875" s="17">
        <v>4691200</v>
      </c>
      <c r="G875" s="17">
        <v>75.436755000000005</v>
      </c>
      <c r="H875" s="38">
        <f t="shared" si="41"/>
        <v>-2.65200282675725E-3</v>
      </c>
      <c r="I875" s="30">
        <f t="shared" si="39"/>
        <v>-2.65200282675725E-3</v>
      </c>
      <c r="S875" s="38">
        <v>1626.7299800000001</v>
      </c>
      <c r="T875" s="30">
        <f t="shared" si="40"/>
        <v>-5.902401135768549E-3</v>
      </c>
      <c r="U875" s="38"/>
      <c r="V875" s="38"/>
      <c r="W875" s="38"/>
      <c r="X875" s="38"/>
    </row>
    <row r="876" spans="1:24">
      <c r="A876" s="18">
        <v>42151</v>
      </c>
      <c r="B876" s="17">
        <v>79.489998</v>
      </c>
      <c r="C876" s="17">
        <v>80.489998</v>
      </c>
      <c r="D876" s="17">
        <v>79.319999999999993</v>
      </c>
      <c r="E876" s="17">
        <v>80.300003000000004</v>
      </c>
      <c r="F876" s="17">
        <v>4792200</v>
      </c>
      <c r="G876" s="17">
        <v>76.600549999999998</v>
      </c>
      <c r="H876" s="38">
        <f t="shared" si="41"/>
        <v>1.5309633793379079E-2</v>
      </c>
      <c r="I876" s="30">
        <f t="shared" si="39"/>
        <v>1.5309633793379079E-2</v>
      </c>
      <c r="S876" s="38">
        <v>1636.3599850000001</v>
      </c>
      <c r="T876" s="30">
        <f t="shared" si="40"/>
        <v>1.4676068591821044E-2</v>
      </c>
      <c r="U876" s="38"/>
      <c r="V876" s="38"/>
      <c r="W876" s="38"/>
      <c r="X876" s="38"/>
    </row>
    <row r="877" spans="1:24">
      <c r="A877" s="18">
        <v>42152</v>
      </c>
      <c r="B877" s="17">
        <v>80.419998000000007</v>
      </c>
      <c r="C877" s="17">
        <v>80.699996999999996</v>
      </c>
      <c r="D877" s="17">
        <v>79.639999000000003</v>
      </c>
      <c r="E877" s="17">
        <v>80.050003000000004</v>
      </c>
      <c r="F877" s="17">
        <v>2968300</v>
      </c>
      <c r="G877" s="17">
        <v>76.362067999999994</v>
      </c>
      <c r="H877" s="38">
        <f t="shared" si="41"/>
        <v>-3.1181761445853644E-3</v>
      </c>
      <c r="I877" s="30">
        <f t="shared" si="39"/>
        <v>-3.1181761445853644E-3</v>
      </c>
      <c r="S877" s="38">
        <v>1612.5200199999999</v>
      </c>
      <c r="T877" s="30">
        <f t="shared" si="40"/>
        <v>-8.404776689422239E-3</v>
      </c>
      <c r="U877" s="38"/>
      <c r="V877" s="38"/>
      <c r="W877" s="38"/>
      <c r="X877" s="38"/>
    </row>
    <row r="878" spans="1:24">
      <c r="A878" s="18">
        <v>42153</v>
      </c>
      <c r="B878" s="17">
        <v>79.959998999999996</v>
      </c>
      <c r="C878" s="17">
        <v>80.010002</v>
      </c>
      <c r="D878" s="17">
        <v>79</v>
      </c>
      <c r="E878" s="17">
        <v>79.319999999999993</v>
      </c>
      <c r="F878" s="17">
        <v>3576700</v>
      </c>
      <c r="G878" s="17">
        <v>75.665695999999997</v>
      </c>
      <c r="H878" s="38">
        <f t="shared" si="41"/>
        <v>-9.1611801956626038E-3</v>
      </c>
      <c r="I878" s="30">
        <f t="shared" si="39"/>
        <v>-9.1611801956626038E-3</v>
      </c>
      <c r="S878" s="38">
        <v>1626.130005</v>
      </c>
      <c r="T878" s="30">
        <f t="shared" si="40"/>
        <v>-1.0205264360045457E-2</v>
      </c>
      <c r="U878" s="38"/>
      <c r="V878" s="38"/>
      <c r="W878" s="38"/>
      <c r="X878" s="38"/>
    </row>
    <row r="879" spans="1:24">
      <c r="A879" s="18">
        <v>42156</v>
      </c>
      <c r="B879" s="17">
        <v>79.5</v>
      </c>
      <c r="C879" s="17">
        <v>79.919998000000007</v>
      </c>
      <c r="D879" s="17">
        <v>79.110000999999997</v>
      </c>
      <c r="E879" s="17">
        <v>79.510002</v>
      </c>
      <c r="F879" s="17">
        <v>3181600</v>
      </c>
      <c r="G879" s="17">
        <v>75.846945000000005</v>
      </c>
      <c r="H879" s="38">
        <f t="shared" si="41"/>
        <v>2.3925275840003604E-3</v>
      </c>
      <c r="I879" s="30">
        <f t="shared" si="39"/>
        <v>2.3925275840003604E-3</v>
      </c>
      <c r="S879" s="38">
        <v>1642.8100589999999</v>
      </c>
      <c r="T879" s="30">
        <f t="shared" si="40"/>
        <v>-3.4687342765627843E-4</v>
      </c>
      <c r="U879" s="38"/>
      <c r="V879" s="38"/>
      <c r="W879" s="38"/>
      <c r="X879" s="38"/>
    </row>
    <row r="880" spans="1:24">
      <c r="A880" s="18">
        <v>42157</v>
      </c>
      <c r="B880" s="17">
        <v>79.199996999999996</v>
      </c>
      <c r="C880" s="17">
        <v>80.139999000000003</v>
      </c>
      <c r="D880" s="17">
        <v>78.910004000000001</v>
      </c>
      <c r="E880" s="17">
        <v>80</v>
      </c>
      <c r="F880" s="17">
        <v>3453000</v>
      </c>
      <c r="G880" s="17">
        <v>76.314368000000002</v>
      </c>
      <c r="H880" s="38">
        <f t="shared" si="41"/>
        <v>6.1438017466345519E-3</v>
      </c>
      <c r="I880" s="30">
        <f t="shared" si="39"/>
        <v>6.1438017466345519E-3</v>
      </c>
      <c r="S880" s="38">
        <v>1643.380005</v>
      </c>
      <c r="T880" s="30">
        <f t="shared" si="40"/>
        <v>1.2749914347878475E-2</v>
      </c>
      <c r="U880" s="38"/>
      <c r="V880" s="38"/>
      <c r="W880" s="38"/>
      <c r="X880" s="38"/>
    </row>
    <row r="881" spans="1:24">
      <c r="A881" s="18">
        <v>42158</v>
      </c>
      <c r="B881" s="17">
        <v>80.349997999999999</v>
      </c>
      <c r="C881" s="17">
        <v>80.75</v>
      </c>
      <c r="D881" s="17">
        <v>79.889999000000003</v>
      </c>
      <c r="E881" s="17">
        <v>80.339995999999999</v>
      </c>
      <c r="F881" s="17">
        <v>3437700</v>
      </c>
      <c r="G881" s="17">
        <v>76.638700999999998</v>
      </c>
      <c r="H881" s="38">
        <f t="shared" si="41"/>
        <v>4.2409542774544083E-3</v>
      </c>
      <c r="I881" s="30">
        <f t="shared" si="39"/>
        <v>4.2409542774544083E-3</v>
      </c>
      <c r="S881" s="38">
        <v>1622.5600589999999</v>
      </c>
      <c r="T881" s="30">
        <f t="shared" si="40"/>
        <v>8.4544546519640211E-3</v>
      </c>
      <c r="U881" s="38"/>
      <c r="V881" s="38"/>
      <c r="W881" s="38"/>
      <c r="X881" s="38"/>
    </row>
    <row r="882" spans="1:24">
      <c r="A882" s="18">
        <v>42159</v>
      </c>
      <c r="B882" s="17">
        <v>79.980002999999996</v>
      </c>
      <c r="C882" s="17">
        <v>80.5</v>
      </c>
      <c r="D882" s="17">
        <v>79.569999999999993</v>
      </c>
      <c r="E882" s="17">
        <v>79.959998999999996</v>
      </c>
      <c r="F882" s="17">
        <v>5688100</v>
      </c>
      <c r="G882" s="17">
        <v>76.276210000000006</v>
      </c>
      <c r="H882" s="38">
        <f t="shared" si="41"/>
        <v>-4.741090017098732E-3</v>
      </c>
      <c r="I882" s="30">
        <f t="shared" si="39"/>
        <v>-4.741090017098732E-3</v>
      </c>
      <c r="S882" s="38">
        <v>1608.900024</v>
      </c>
      <c r="T882" s="30">
        <f t="shared" si="40"/>
        <v>-1.3875554873113023E-2</v>
      </c>
      <c r="U882" s="38"/>
      <c r="V882" s="38"/>
      <c r="W882" s="38"/>
      <c r="X882" s="38"/>
    </row>
    <row r="883" spans="1:24">
      <c r="A883" s="18">
        <v>42160</v>
      </c>
      <c r="B883" s="17">
        <v>80.139999000000003</v>
      </c>
      <c r="C883" s="17">
        <v>80.260002</v>
      </c>
      <c r="D883" s="17">
        <v>79.089995999999999</v>
      </c>
      <c r="E883" s="17">
        <v>79.199996999999996</v>
      </c>
      <c r="F883" s="17">
        <v>3922400</v>
      </c>
      <c r="G883" s="17">
        <v>75.551221999999996</v>
      </c>
      <c r="H883" s="38">
        <f t="shared" si="41"/>
        <v>-9.5502308215004456E-3</v>
      </c>
      <c r="I883" s="30">
        <f t="shared" si="39"/>
        <v>-9.5502308215004456E-3</v>
      </c>
      <c r="S883" s="38">
        <v>1631.380005</v>
      </c>
      <c r="T883" s="30">
        <f t="shared" si="40"/>
        <v>-5.5260479671095713E-3</v>
      </c>
      <c r="U883" s="38"/>
      <c r="V883" s="38"/>
      <c r="W883" s="38"/>
      <c r="X883" s="38"/>
    </row>
    <row r="884" spans="1:24">
      <c r="A884" s="18">
        <v>42163</v>
      </c>
      <c r="B884" s="17">
        <v>79.25</v>
      </c>
      <c r="C884" s="17">
        <v>79.25</v>
      </c>
      <c r="D884" s="17">
        <v>78.629997000000003</v>
      </c>
      <c r="E884" s="17">
        <v>78.889999000000003</v>
      </c>
      <c r="F884" s="17">
        <v>3196000</v>
      </c>
      <c r="G884" s="17">
        <v>75.255505999999997</v>
      </c>
      <c r="H884" s="38">
        <f t="shared" si="41"/>
        <v>-3.9217929192200043E-3</v>
      </c>
      <c r="I884" s="30">
        <f t="shared" si="39"/>
        <v>-3.9217929192200043E-3</v>
      </c>
      <c r="S884" s="38">
        <v>1640.420044</v>
      </c>
      <c r="T884" s="30">
        <f t="shared" si="40"/>
        <v>5.9184400368024036E-3</v>
      </c>
      <c r="U884" s="38"/>
      <c r="V884" s="38"/>
      <c r="W884" s="38"/>
      <c r="X884" s="38"/>
    </row>
    <row r="885" spans="1:24">
      <c r="A885" s="18">
        <v>42164</v>
      </c>
      <c r="B885" s="17">
        <v>78.690002000000007</v>
      </c>
      <c r="C885" s="17">
        <v>79.260002</v>
      </c>
      <c r="D885" s="17">
        <v>78.25</v>
      </c>
      <c r="E885" s="17">
        <v>78.900002000000001</v>
      </c>
      <c r="F885" s="17">
        <v>5471500</v>
      </c>
      <c r="G885" s="17">
        <v>75.265046999999996</v>
      </c>
      <c r="H885" s="38">
        <f t="shared" si="41"/>
        <v>1.2677338506424939E-4</v>
      </c>
      <c r="I885" s="30">
        <f t="shared" si="39"/>
        <v>1.2677338506424939E-4</v>
      </c>
      <c r="S885" s="38">
        <v>1630.73999</v>
      </c>
      <c r="T885" s="30">
        <f t="shared" si="40"/>
        <v>-1.4410576956968865E-2</v>
      </c>
      <c r="U885" s="38"/>
      <c r="V885" s="38"/>
      <c r="W885" s="38"/>
      <c r="X885" s="38"/>
    </row>
    <row r="886" spans="1:24">
      <c r="A886" s="18">
        <v>42165</v>
      </c>
      <c r="B886" s="17">
        <v>79.669998000000007</v>
      </c>
      <c r="C886" s="17">
        <v>79.800003000000004</v>
      </c>
      <c r="D886" s="17">
        <v>79.050003000000004</v>
      </c>
      <c r="E886" s="17">
        <v>79.669998000000007</v>
      </c>
      <c r="F886" s="17">
        <v>4670000</v>
      </c>
      <c r="G886" s="17">
        <v>75.999570000000006</v>
      </c>
      <c r="H886" s="38">
        <f t="shared" si="41"/>
        <v>9.7118386030755847E-3</v>
      </c>
      <c r="I886" s="30">
        <f t="shared" si="39"/>
        <v>9.7118386030755847E-3</v>
      </c>
      <c r="S886" s="38">
        <v>1654.410034</v>
      </c>
      <c r="T886" s="30">
        <f t="shared" si="40"/>
        <v>3.6636252189823312E-3</v>
      </c>
      <c r="U886" s="38"/>
      <c r="V886" s="38"/>
      <c r="W886" s="38"/>
      <c r="X886" s="38"/>
    </row>
    <row r="887" spans="1:24">
      <c r="A887" s="18">
        <v>42166</v>
      </c>
      <c r="B887" s="17">
        <v>80</v>
      </c>
      <c r="C887" s="17">
        <v>80.440002000000007</v>
      </c>
      <c r="D887" s="17">
        <v>79.919998000000007</v>
      </c>
      <c r="E887" s="17">
        <v>80.069999999999993</v>
      </c>
      <c r="F887" s="17">
        <v>3575100</v>
      </c>
      <c r="G887" s="17">
        <v>76.381142999999994</v>
      </c>
      <c r="H887" s="38">
        <f t="shared" si="41"/>
        <v>5.0081639602445431E-3</v>
      </c>
      <c r="I887" s="30">
        <f t="shared" si="39"/>
        <v>5.0081639602445431E-3</v>
      </c>
      <c r="S887" s="38">
        <v>1648.3599850000001</v>
      </c>
      <c r="T887" s="30">
        <f t="shared" si="40"/>
        <v>-7.0729367011660594E-3</v>
      </c>
      <c r="U887" s="38"/>
      <c r="V887" s="38"/>
      <c r="W887" s="38"/>
      <c r="X887" s="38"/>
    </row>
    <row r="888" spans="1:24">
      <c r="A888" s="18">
        <v>42167</v>
      </c>
      <c r="B888" s="17">
        <v>79.599997999999999</v>
      </c>
      <c r="C888" s="17">
        <v>80.150002000000001</v>
      </c>
      <c r="D888" s="17">
        <v>79.410004000000001</v>
      </c>
      <c r="E888" s="17">
        <v>79.470000999999996</v>
      </c>
      <c r="F888" s="17">
        <v>2909100</v>
      </c>
      <c r="G888" s="17">
        <v>75.808786999999995</v>
      </c>
      <c r="H888" s="38">
        <f t="shared" si="41"/>
        <v>-7.5216369232650633E-3</v>
      </c>
      <c r="I888" s="30">
        <f t="shared" si="39"/>
        <v>-7.5216369232650633E-3</v>
      </c>
      <c r="S888" s="38">
        <v>1660.0600589999999</v>
      </c>
      <c r="T888" s="30">
        <f t="shared" si="40"/>
        <v>6.3209621028721763E-3</v>
      </c>
      <c r="U888" s="38"/>
      <c r="V888" s="38"/>
      <c r="W888" s="38"/>
      <c r="X888" s="38"/>
    </row>
    <row r="889" spans="1:24">
      <c r="A889" s="18">
        <v>42170</v>
      </c>
      <c r="B889" s="17">
        <v>80.349997999999999</v>
      </c>
      <c r="C889" s="17">
        <v>81.089995999999999</v>
      </c>
      <c r="D889" s="17">
        <v>80.019997000000004</v>
      </c>
      <c r="E889" s="17">
        <v>80.449996999999996</v>
      </c>
      <c r="F889" s="17">
        <v>6228300</v>
      </c>
      <c r="G889" s="17">
        <v>76.743634</v>
      </c>
      <c r="H889" s="38">
        <f t="shared" si="41"/>
        <v>1.225622898923596E-2</v>
      </c>
      <c r="I889" s="30">
        <f t="shared" si="39"/>
        <v>1.225622898923596E-2</v>
      </c>
      <c r="S889" s="38">
        <v>1649.599976</v>
      </c>
      <c r="T889" s="30">
        <f t="shared" si="40"/>
        <v>-5.515173899826066E-4</v>
      </c>
      <c r="U889" s="38"/>
      <c r="V889" s="38"/>
      <c r="W889" s="38"/>
      <c r="X889" s="38"/>
    </row>
    <row r="890" spans="1:24">
      <c r="A890" s="18">
        <v>42171</v>
      </c>
      <c r="B890" s="17">
        <v>80.480002999999996</v>
      </c>
      <c r="C890" s="17">
        <v>81.470000999999996</v>
      </c>
      <c r="D890" s="17">
        <v>80.050003000000004</v>
      </c>
      <c r="E890" s="17">
        <v>80.970000999999996</v>
      </c>
      <c r="F890" s="17">
        <v>4060700</v>
      </c>
      <c r="G890" s="17">
        <v>77.239681000000004</v>
      </c>
      <c r="H890" s="38">
        <f t="shared" si="41"/>
        <v>6.4428891655175782E-3</v>
      </c>
      <c r="I890" s="30">
        <f t="shared" si="39"/>
        <v>6.4428891655175782E-3</v>
      </c>
      <c r="S890" s="38">
        <v>1650.51001</v>
      </c>
      <c r="T890" s="30">
        <f t="shared" si="40"/>
        <v>-2.9281152127404509E-3</v>
      </c>
      <c r="U890" s="38"/>
      <c r="V890" s="38"/>
      <c r="W890" s="38"/>
      <c r="X890" s="38"/>
    </row>
    <row r="891" spans="1:24">
      <c r="A891" s="18">
        <v>42172</v>
      </c>
      <c r="B891" s="17">
        <v>81.139999000000003</v>
      </c>
      <c r="C891" s="17">
        <v>82.470000999999996</v>
      </c>
      <c r="D891" s="17">
        <v>81.089995999999999</v>
      </c>
      <c r="E891" s="17">
        <v>82.099997999999999</v>
      </c>
      <c r="F891" s="17">
        <v>5215200</v>
      </c>
      <c r="G891" s="17">
        <v>78.317618999999993</v>
      </c>
      <c r="H891" s="38">
        <f t="shared" si="41"/>
        <v>1.3859269273510824E-2</v>
      </c>
      <c r="I891" s="30">
        <f t="shared" si="39"/>
        <v>1.3859269273510824E-2</v>
      </c>
      <c r="S891" s="38">
        <v>1655.349976</v>
      </c>
      <c r="T891" s="30">
        <f t="shared" si="40"/>
        <v>-8.3080739079911762E-3</v>
      </c>
      <c r="U891" s="38"/>
      <c r="V891" s="38"/>
      <c r="W891" s="38"/>
      <c r="X891" s="38"/>
    </row>
    <row r="892" spans="1:24">
      <c r="A892" s="18">
        <v>42173</v>
      </c>
      <c r="B892" s="17">
        <v>82.099997999999999</v>
      </c>
      <c r="C892" s="17">
        <v>83.410004000000001</v>
      </c>
      <c r="D892" s="17">
        <v>82.099997999999999</v>
      </c>
      <c r="E892" s="17">
        <v>83.190002000000007</v>
      </c>
      <c r="F892" s="17">
        <v>6680000</v>
      </c>
      <c r="G892" s="17">
        <v>79.357405999999997</v>
      </c>
      <c r="H892" s="38">
        <f t="shared" si="41"/>
        <v>1.3189179109634701E-2</v>
      </c>
      <c r="I892" s="30">
        <f t="shared" si="39"/>
        <v>1.3189179109634701E-2</v>
      </c>
      <c r="S892" s="38">
        <v>1669.160034</v>
      </c>
      <c r="T892" s="30">
        <f t="shared" si="40"/>
        <v>1.7209046128593664E-3</v>
      </c>
      <c r="U892" s="38"/>
      <c r="V892" s="38"/>
      <c r="W892" s="38"/>
      <c r="X892" s="38"/>
    </row>
    <row r="893" spans="1:24">
      <c r="A893" s="18">
        <v>42174</v>
      </c>
      <c r="B893" s="17">
        <v>83</v>
      </c>
      <c r="C893" s="17">
        <v>84.5</v>
      </c>
      <c r="D893" s="17">
        <v>82.910004000000001</v>
      </c>
      <c r="E893" s="17">
        <v>83.349997999999999</v>
      </c>
      <c r="F893" s="17">
        <v>11601500</v>
      </c>
      <c r="G893" s="17">
        <v>79.510030999999998</v>
      </c>
      <c r="H893" s="38">
        <f t="shared" si="41"/>
        <v>1.9214138509136395E-3</v>
      </c>
      <c r="I893" s="30">
        <f t="shared" si="39"/>
        <v>1.9214138509136395E-3</v>
      </c>
      <c r="S893" s="38">
        <v>1666.290039</v>
      </c>
      <c r="T893" s="30">
        <f t="shared" si="40"/>
        <v>-7.078686202549049E-4</v>
      </c>
      <c r="U893" s="38"/>
      <c r="V893" s="38"/>
      <c r="W893" s="38"/>
      <c r="X893" s="38"/>
    </row>
    <row r="894" spans="1:24">
      <c r="A894" s="18">
        <v>42177</v>
      </c>
      <c r="B894" s="17">
        <v>84.230002999999996</v>
      </c>
      <c r="C894" s="17">
        <v>84.330001999999993</v>
      </c>
      <c r="D894" s="17">
        <v>83.650002000000001</v>
      </c>
      <c r="E894" s="17">
        <v>84.230002999999996</v>
      </c>
      <c r="F894" s="17">
        <v>4797900</v>
      </c>
      <c r="G894" s="17">
        <v>80.349494000000007</v>
      </c>
      <c r="H894" s="38">
        <f t="shared" si="41"/>
        <v>1.0502604913650133E-2</v>
      </c>
      <c r="I894" s="30">
        <f t="shared" si="39"/>
        <v>1.0502604913650133E-2</v>
      </c>
      <c r="S894" s="38">
        <v>1667.469971</v>
      </c>
      <c r="T894" s="30">
        <f t="shared" si="40"/>
        <v>1.0247411984728727E-2</v>
      </c>
      <c r="U894" s="38"/>
      <c r="V894" s="38"/>
      <c r="W894" s="38"/>
      <c r="X894" s="38"/>
    </row>
    <row r="895" spans="1:24">
      <c r="A895" s="18">
        <v>42178</v>
      </c>
      <c r="B895" s="17">
        <v>84.580001999999993</v>
      </c>
      <c r="C895" s="17">
        <v>85.809997999999993</v>
      </c>
      <c r="D895" s="17">
        <v>84.400002000000001</v>
      </c>
      <c r="E895" s="17">
        <v>84.760002</v>
      </c>
      <c r="F895" s="17">
        <v>5916800</v>
      </c>
      <c r="G895" s="17">
        <v>80.855074999999999</v>
      </c>
      <c r="H895" s="38">
        <f t="shared" si="41"/>
        <v>6.2725599008664956E-3</v>
      </c>
      <c r="I895" s="30">
        <f t="shared" si="39"/>
        <v>6.2725599008664956E-3</v>
      </c>
      <c r="S895" s="38">
        <v>1650.469971</v>
      </c>
      <c r="T895" s="30">
        <f t="shared" si="40"/>
        <v>-5.022331626565857E-3</v>
      </c>
      <c r="U895" s="38"/>
      <c r="V895" s="38"/>
      <c r="W895" s="38"/>
      <c r="X895" s="38"/>
    </row>
    <row r="896" spans="1:24">
      <c r="A896" s="18">
        <v>42179</v>
      </c>
      <c r="B896" s="17">
        <v>84.720000999999996</v>
      </c>
      <c r="C896" s="17">
        <v>84.860000999999997</v>
      </c>
      <c r="D896" s="17">
        <v>83.989998</v>
      </c>
      <c r="E896" s="17">
        <v>84.339995999999999</v>
      </c>
      <c r="F896" s="17">
        <v>3281300</v>
      </c>
      <c r="G896" s="17">
        <v>80.454419000000001</v>
      </c>
      <c r="H896" s="38">
        <f t="shared" si="41"/>
        <v>-4.9675541589857385E-3</v>
      </c>
      <c r="I896" s="30">
        <f t="shared" si="39"/>
        <v>-4.9675541589857385E-3</v>
      </c>
      <c r="S896" s="38">
        <v>1658.780029</v>
      </c>
      <c r="T896" s="30">
        <f t="shared" si="40"/>
        <v>5.1011032023599856E-3</v>
      </c>
      <c r="U896" s="38"/>
      <c r="V896" s="38"/>
      <c r="W896" s="38"/>
      <c r="X896" s="38"/>
    </row>
    <row r="897" spans="1:24">
      <c r="A897" s="18">
        <v>42180</v>
      </c>
      <c r="B897" s="17">
        <v>84.419998000000007</v>
      </c>
      <c r="C897" s="17">
        <v>85.209998999999996</v>
      </c>
      <c r="D897" s="17">
        <v>84.339995999999999</v>
      </c>
      <c r="E897" s="17">
        <v>84.5</v>
      </c>
      <c r="F897" s="17">
        <v>5008600</v>
      </c>
      <c r="G897" s="17">
        <v>80.607050999999998</v>
      </c>
      <c r="H897" s="38">
        <f t="shared" si="41"/>
        <v>1.8953266189757792E-3</v>
      </c>
      <c r="I897" s="30">
        <f t="shared" si="39"/>
        <v>1.8953266189757792E-3</v>
      </c>
      <c r="S897" s="38">
        <v>1650.339966</v>
      </c>
      <c r="T897" s="30">
        <f t="shared" si="40"/>
        <v>1.0091066791116456E-2</v>
      </c>
      <c r="U897" s="38"/>
      <c r="V897" s="38"/>
      <c r="W897" s="38"/>
      <c r="X897" s="38"/>
    </row>
    <row r="898" spans="1:24">
      <c r="A898" s="18">
        <v>42181</v>
      </c>
      <c r="B898" s="17">
        <v>84.489998</v>
      </c>
      <c r="C898" s="17">
        <v>84.650002000000001</v>
      </c>
      <c r="D898" s="17">
        <v>83.849997999999999</v>
      </c>
      <c r="E898" s="17">
        <v>84.080001999999993</v>
      </c>
      <c r="F898" s="17">
        <v>6189100</v>
      </c>
      <c r="G898" s="17">
        <v>80.206402999999995</v>
      </c>
      <c r="H898" s="38">
        <f t="shared" si="41"/>
        <v>-4.9827774850574411E-3</v>
      </c>
      <c r="I898" s="30">
        <f t="shared" si="39"/>
        <v>-4.9827774850574411E-3</v>
      </c>
      <c r="S898" s="38">
        <v>1633.7700199999999</v>
      </c>
      <c r="T898" s="30">
        <f t="shared" si="40"/>
        <v>4.2888840988592561E-5</v>
      </c>
      <c r="U898" s="38"/>
      <c r="V898" s="38"/>
      <c r="W898" s="38"/>
      <c r="X898" s="38"/>
    </row>
    <row r="899" spans="1:24">
      <c r="A899" s="18">
        <v>42184</v>
      </c>
      <c r="B899" s="17">
        <v>83.480002999999996</v>
      </c>
      <c r="C899" s="17">
        <v>83.900002000000001</v>
      </c>
      <c r="D899" s="17">
        <v>81.970000999999996</v>
      </c>
      <c r="E899" s="17">
        <v>82.089995999999999</v>
      </c>
      <c r="F899" s="17">
        <v>5224500</v>
      </c>
      <c r="G899" s="17">
        <v>78.308077999999995</v>
      </c>
      <c r="H899" s="38">
        <f t="shared" si="41"/>
        <v>-2.3952584610216564E-2</v>
      </c>
      <c r="I899" s="30">
        <f t="shared" ref="I899:I962" si="42">H899</f>
        <v>-2.3952584610216564E-2</v>
      </c>
      <c r="S899" s="38">
        <v>1633.6999510000001</v>
      </c>
      <c r="T899" s="30">
        <f t="shared" ref="T899:T962" si="43">LN(S899/S900)</f>
        <v>4.3123436327596621E-3</v>
      </c>
      <c r="U899" s="38"/>
      <c r="V899" s="38"/>
      <c r="W899" s="38"/>
      <c r="X899" s="38"/>
    </row>
    <row r="900" spans="1:24">
      <c r="A900" s="18">
        <v>42185</v>
      </c>
      <c r="B900" s="17">
        <v>82.650002000000001</v>
      </c>
      <c r="C900" s="17">
        <v>83</v>
      </c>
      <c r="D900" s="17">
        <v>81.569999999999993</v>
      </c>
      <c r="E900" s="17">
        <v>81.629997000000003</v>
      </c>
      <c r="F900" s="17">
        <v>5060000</v>
      </c>
      <c r="G900" s="17">
        <v>77.869270999999998</v>
      </c>
      <c r="H900" s="38">
        <f t="shared" ref="H900:H963" si="44">LN(G900/G899)</f>
        <v>-5.6193571923140746E-3</v>
      </c>
      <c r="I900" s="30">
        <f t="shared" si="42"/>
        <v>-5.6193571923140746E-3</v>
      </c>
      <c r="S900" s="38">
        <v>1626.670044</v>
      </c>
      <c r="T900" s="30">
        <f t="shared" si="43"/>
        <v>-3.6939177463315705E-3</v>
      </c>
      <c r="U900" s="38"/>
      <c r="V900" s="38"/>
      <c r="W900" s="38"/>
      <c r="X900" s="38"/>
    </row>
    <row r="901" spans="1:24">
      <c r="A901" s="18">
        <v>42186</v>
      </c>
      <c r="B901" s="17">
        <v>82.099997999999999</v>
      </c>
      <c r="C901" s="17">
        <v>83.129997000000003</v>
      </c>
      <c r="D901" s="17">
        <v>81.839995999999999</v>
      </c>
      <c r="E901" s="17">
        <v>82.989998</v>
      </c>
      <c r="F901" s="17">
        <v>4087900</v>
      </c>
      <c r="G901" s="17">
        <v>79.166616000000005</v>
      </c>
      <c r="H901" s="38">
        <f t="shared" si="44"/>
        <v>1.6523287018082439E-2</v>
      </c>
      <c r="I901" s="30">
        <f t="shared" si="42"/>
        <v>1.6523287018082439E-2</v>
      </c>
      <c r="S901" s="38">
        <v>1632.6899410000001</v>
      </c>
      <c r="T901" s="30">
        <f t="shared" si="43"/>
        <v>4.1305385794354298E-3</v>
      </c>
      <c r="U901" s="38"/>
      <c r="V901" s="38"/>
      <c r="W901" s="38"/>
      <c r="X901" s="38"/>
    </row>
    <row r="902" spans="1:24">
      <c r="A902" s="18">
        <v>42187</v>
      </c>
      <c r="B902" s="17">
        <v>83.059997999999993</v>
      </c>
      <c r="C902" s="17">
        <v>83.43</v>
      </c>
      <c r="D902" s="17">
        <v>82.150002000000001</v>
      </c>
      <c r="E902" s="17">
        <v>82.269997000000004</v>
      </c>
      <c r="F902" s="17">
        <v>3422000</v>
      </c>
      <c r="G902" s="17">
        <v>78.479785000000007</v>
      </c>
      <c r="H902" s="38">
        <f t="shared" si="44"/>
        <v>-8.7136191045044178E-3</v>
      </c>
      <c r="I902" s="30">
        <f t="shared" si="42"/>
        <v>-8.7136191045044178E-3</v>
      </c>
      <c r="S902" s="38">
        <v>1625.959961</v>
      </c>
      <c r="T902" s="30">
        <f t="shared" si="43"/>
        <v>5.2166391982765761E-3</v>
      </c>
      <c r="U902" s="38"/>
      <c r="V902" s="38"/>
      <c r="W902" s="38"/>
      <c r="X902" s="38"/>
    </row>
    <row r="903" spans="1:24">
      <c r="A903" s="18">
        <v>42191</v>
      </c>
      <c r="B903" s="17">
        <v>81.849997999999999</v>
      </c>
      <c r="C903" s="17">
        <v>83.209998999999996</v>
      </c>
      <c r="D903" s="17">
        <v>81.75</v>
      </c>
      <c r="E903" s="17">
        <v>82.93</v>
      </c>
      <c r="F903" s="17">
        <v>3539100</v>
      </c>
      <c r="G903" s="17">
        <v>79.109381999999997</v>
      </c>
      <c r="H903" s="38">
        <f t="shared" si="44"/>
        <v>7.9904013934442662E-3</v>
      </c>
      <c r="I903" s="30">
        <f t="shared" si="42"/>
        <v>7.9904013934442662E-3</v>
      </c>
      <c r="S903" s="38">
        <v>1617.5</v>
      </c>
      <c r="T903" s="30">
        <f t="shared" si="43"/>
        <v>1.9059610946097118E-3</v>
      </c>
      <c r="U903" s="38"/>
      <c r="V903" s="38"/>
      <c r="W903" s="38"/>
      <c r="X903" s="38"/>
    </row>
    <row r="904" spans="1:24">
      <c r="A904" s="18">
        <v>42192</v>
      </c>
      <c r="B904" s="17">
        <v>83.089995999999999</v>
      </c>
      <c r="C904" s="17">
        <v>84.480002999999996</v>
      </c>
      <c r="D904" s="17">
        <v>82.75</v>
      </c>
      <c r="E904" s="17">
        <v>84.449996999999996</v>
      </c>
      <c r="F904" s="17">
        <v>5709100</v>
      </c>
      <c r="G904" s="17">
        <v>80.559352000000004</v>
      </c>
      <c r="H904" s="38">
        <f t="shared" si="44"/>
        <v>1.8162727588493872E-2</v>
      </c>
      <c r="I904" s="30">
        <f t="shared" si="42"/>
        <v>1.8162727588493872E-2</v>
      </c>
      <c r="S904" s="38">
        <v>1614.420044</v>
      </c>
      <c r="T904" s="30">
        <f t="shared" si="43"/>
        <v>1.0479563869570564E-2</v>
      </c>
      <c r="U904" s="38"/>
      <c r="V904" s="38"/>
      <c r="W904" s="38"/>
      <c r="X904" s="38"/>
    </row>
    <row r="905" spans="1:24">
      <c r="A905" s="18">
        <v>42193</v>
      </c>
      <c r="B905" s="17">
        <v>83.68</v>
      </c>
      <c r="C905" s="17">
        <v>84.239998</v>
      </c>
      <c r="D905" s="17">
        <v>83.389999000000003</v>
      </c>
      <c r="E905" s="17">
        <v>83.480002999999996</v>
      </c>
      <c r="F905" s="17">
        <v>4087600</v>
      </c>
      <c r="G905" s="17">
        <v>79.634045999999998</v>
      </c>
      <c r="H905" s="38">
        <f t="shared" si="44"/>
        <v>-1.1552489709013347E-2</v>
      </c>
      <c r="I905" s="30">
        <f t="shared" si="42"/>
        <v>-1.1552489709013347E-2</v>
      </c>
      <c r="S905" s="38">
        <v>1597.589966</v>
      </c>
      <c r="T905" s="30">
        <f t="shared" si="43"/>
        <v>9.3640040313908279E-3</v>
      </c>
      <c r="U905" s="38"/>
      <c r="V905" s="38"/>
      <c r="W905" s="38"/>
      <c r="X905" s="38"/>
    </row>
    <row r="906" spans="1:24">
      <c r="A906" s="18">
        <v>42194</v>
      </c>
      <c r="B906" s="17">
        <v>84.199996999999996</v>
      </c>
      <c r="C906" s="17">
        <v>84.330001999999993</v>
      </c>
      <c r="D906" s="17">
        <v>83.019997000000004</v>
      </c>
      <c r="E906" s="17">
        <v>83.040001000000004</v>
      </c>
      <c r="F906" s="17">
        <v>3733000</v>
      </c>
      <c r="G906" s="17">
        <v>79.214314999999999</v>
      </c>
      <c r="H906" s="38">
        <f t="shared" si="44"/>
        <v>-5.2846875373271643E-3</v>
      </c>
      <c r="I906" s="30">
        <f t="shared" si="42"/>
        <v>-5.2846875373271643E-3</v>
      </c>
      <c r="S906" s="38">
        <v>1582.6999510000001</v>
      </c>
      <c r="T906" s="30">
        <f t="shared" si="43"/>
        <v>-9.3514725772215965E-3</v>
      </c>
      <c r="U906" s="38"/>
      <c r="V906" s="38"/>
      <c r="W906" s="38"/>
      <c r="X906" s="38"/>
    </row>
    <row r="907" spans="1:24">
      <c r="A907" s="18">
        <v>42195</v>
      </c>
      <c r="B907" s="17">
        <v>84.089995999999999</v>
      </c>
      <c r="C907" s="17">
        <v>84.190002000000007</v>
      </c>
      <c r="D907" s="17">
        <v>83.610000999999997</v>
      </c>
      <c r="E907" s="17">
        <v>83.910004000000001</v>
      </c>
      <c r="F907" s="17">
        <v>3271100</v>
      </c>
      <c r="G907" s="17">
        <v>80.044235999999998</v>
      </c>
      <c r="H907" s="38">
        <f t="shared" si="44"/>
        <v>1.0422404415887862E-2</v>
      </c>
      <c r="I907" s="30">
        <f t="shared" si="42"/>
        <v>1.0422404415887862E-2</v>
      </c>
      <c r="S907" s="38">
        <v>1597.5699460000001</v>
      </c>
      <c r="T907" s="30">
        <f t="shared" si="43"/>
        <v>2.4818174582509093E-3</v>
      </c>
      <c r="U907" s="38"/>
      <c r="V907" s="38"/>
      <c r="W907" s="38"/>
      <c r="X907" s="38"/>
    </row>
    <row r="908" spans="1:24">
      <c r="A908" s="18">
        <v>42198</v>
      </c>
      <c r="B908" s="17">
        <v>84.669998000000007</v>
      </c>
      <c r="C908" s="17">
        <v>84.739998</v>
      </c>
      <c r="D908" s="17">
        <v>84.099997999999999</v>
      </c>
      <c r="E908" s="17">
        <v>84.099997999999999</v>
      </c>
      <c r="F908" s="17">
        <v>3450800</v>
      </c>
      <c r="G908" s="17">
        <v>80.225477999999995</v>
      </c>
      <c r="H908" s="38">
        <f t="shared" si="44"/>
        <v>2.2617133672509465E-3</v>
      </c>
      <c r="I908" s="30">
        <f t="shared" si="42"/>
        <v>2.2617133672509465E-3</v>
      </c>
      <c r="S908" s="38">
        <v>1593.6099850000001</v>
      </c>
      <c r="T908" s="30">
        <f t="shared" si="43"/>
        <v>7.1603152969284267E-3</v>
      </c>
      <c r="U908" s="38"/>
      <c r="V908" s="38"/>
      <c r="W908" s="38"/>
      <c r="X908" s="38"/>
    </row>
    <row r="909" spans="1:24">
      <c r="A909" s="18">
        <v>42199</v>
      </c>
      <c r="B909" s="17">
        <v>84.110000999999997</v>
      </c>
      <c r="C909" s="17">
        <v>84.370002999999997</v>
      </c>
      <c r="D909" s="17">
        <v>83.32</v>
      </c>
      <c r="E909" s="17">
        <v>84.099997999999999</v>
      </c>
      <c r="F909" s="17">
        <v>4095400</v>
      </c>
      <c r="G909" s="17">
        <v>80.225477999999995</v>
      </c>
      <c r="H909" s="38">
        <f t="shared" si="44"/>
        <v>0</v>
      </c>
      <c r="I909" s="30">
        <f t="shared" si="42"/>
        <v>0</v>
      </c>
      <c r="S909" s="38">
        <v>1582.23999</v>
      </c>
      <c r="T909" s="30">
        <f t="shared" si="43"/>
        <v>-1.8438118362902767E-3</v>
      </c>
      <c r="U909" s="38"/>
      <c r="V909" s="38"/>
      <c r="W909" s="38"/>
      <c r="X909" s="38"/>
    </row>
    <row r="910" spans="1:24">
      <c r="A910" s="18">
        <v>42200</v>
      </c>
      <c r="B910" s="17">
        <v>84.099997999999999</v>
      </c>
      <c r="C910" s="17">
        <v>84.550003000000004</v>
      </c>
      <c r="D910" s="17">
        <v>83.440002000000007</v>
      </c>
      <c r="E910" s="17">
        <v>84.459998999999996</v>
      </c>
      <c r="F910" s="17">
        <v>2853900</v>
      </c>
      <c r="G910" s="17">
        <v>80.568893000000003</v>
      </c>
      <c r="H910" s="38">
        <f t="shared" si="44"/>
        <v>4.2714868687899312E-3</v>
      </c>
      <c r="I910" s="30">
        <f t="shared" si="42"/>
        <v>4.2714868687899312E-3</v>
      </c>
      <c r="S910" s="38">
        <v>1585.160034</v>
      </c>
      <c r="T910" s="30">
        <f t="shared" si="43"/>
        <v>4.026614491222491E-3</v>
      </c>
      <c r="U910" s="38"/>
      <c r="V910" s="38"/>
      <c r="W910" s="38"/>
      <c r="X910" s="38"/>
    </row>
    <row r="911" spans="1:24">
      <c r="A911" s="18">
        <v>42201</v>
      </c>
      <c r="B911" s="17">
        <v>84.75</v>
      </c>
      <c r="C911" s="17">
        <v>85.309997999999993</v>
      </c>
      <c r="D911" s="17">
        <v>84.5</v>
      </c>
      <c r="E911" s="17">
        <v>85.010002</v>
      </c>
      <c r="F911" s="17">
        <v>2971600</v>
      </c>
      <c r="G911" s="17">
        <v>81.093558000000002</v>
      </c>
      <c r="H911" s="38">
        <f t="shared" si="44"/>
        <v>6.4908930779986346E-3</v>
      </c>
      <c r="I911" s="30">
        <f t="shared" si="42"/>
        <v>6.4908930779986346E-3</v>
      </c>
      <c r="S911" s="38">
        <v>1578.790039</v>
      </c>
      <c r="T911" s="30">
        <f t="shared" si="43"/>
        <v>6.3403185262587251E-6</v>
      </c>
      <c r="U911" s="38"/>
      <c r="V911" s="38"/>
      <c r="W911" s="38"/>
      <c r="X911" s="38"/>
    </row>
    <row r="912" spans="1:24">
      <c r="A912" s="18">
        <v>42202</v>
      </c>
      <c r="B912" s="17">
        <v>84.699996999999996</v>
      </c>
      <c r="C912" s="17">
        <v>85.010002</v>
      </c>
      <c r="D912" s="17">
        <v>84.440002000000007</v>
      </c>
      <c r="E912" s="17">
        <v>84.690002000000007</v>
      </c>
      <c r="F912" s="17">
        <v>2924600</v>
      </c>
      <c r="G912" s="17">
        <v>80.788300000000007</v>
      </c>
      <c r="H912" s="38">
        <f t="shared" si="44"/>
        <v>-3.771372105368963E-3</v>
      </c>
      <c r="I912" s="30">
        <f t="shared" si="42"/>
        <v>-3.771372105368963E-3</v>
      </c>
      <c r="S912" s="38">
        <v>1578.780029</v>
      </c>
      <c r="T912" s="30">
        <f t="shared" si="43"/>
        <v>1.0365312617511991E-2</v>
      </c>
      <c r="U912" s="38"/>
      <c r="V912" s="38"/>
      <c r="W912" s="38"/>
      <c r="X912" s="38"/>
    </row>
    <row r="913" spans="1:24">
      <c r="A913" s="18">
        <v>42205</v>
      </c>
      <c r="B913" s="17">
        <v>84.650002000000001</v>
      </c>
      <c r="C913" s="17">
        <v>84.980002999999996</v>
      </c>
      <c r="D913" s="17">
        <v>84.169998000000007</v>
      </c>
      <c r="E913" s="17">
        <v>84.230002999999996</v>
      </c>
      <c r="F913" s="17">
        <v>3261400</v>
      </c>
      <c r="G913" s="17">
        <v>80.349494000000007</v>
      </c>
      <c r="H913" s="38">
        <f t="shared" si="44"/>
        <v>-5.4463583470023081E-3</v>
      </c>
      <c r="I913" s="30">
        <f t="shared" si="42"/>
        <v>-5.4463583470023081E-3</v>
      </c>
      <c r="S913" s="38">
        <v>1562.5</v>
      </c>
      <c r="T913" s="30">
        <f t="shared" si="43"/>
        <v>4.6507982154273889E-3</v>
      </c>
      <c r="U913" s="38"/>
      <c r="V913" s="38"/>
      <c r="W913" s="38"/>
      <c r="X913" s="38"/>
    </row>
    <row r="914" spans="1:24">
      <c r="A914" s="18">
        <v>42206</v>
      </c>
      <c r="B914" s="17">
        <v>84.18</v>
      </c>
      <c r="C914" s="17">
        <v>84.25</v>
      </c>
      <c r="D914" s="17">
        <v>82.150002000000001</v>
      </c>
      <c r="E914" s="17">
        <v>82.279999000000004</v>
      </c>
      <c r="F914" s="17">
        <v>6085900</v>
      </c>
      <c r="G914" s="17">
        <v>78.489327000000003</v>
      </c>
      <c r="H914" s="38">
        <f t="shared" si="44"/>
        <v>-2.3423140953748405E-2</v>
      </c>
      <c r="I914" s="30">
        <f t="shared" si="42"/>
        <v>-2.3423140953748405E-2</v>
      </c>
      <c r="S914" s="38">
        <v>1555.25</v>
      </c>
      <c r="T914" s="30">
        <f t="shared" si="43"/>
        <v>8.808989279103601E-3</v>
      </c>
      <c r="U914" s="38"/>
      <c r="V914" s="38"/>
      <c r="W914" s="38"/>
      <c r="X914" s="38"/>
    </row>
    <row r="915" spans="1:24">
      <c r="A915" s="18">
        <v>42207</v>
      </c>
      <c r="B915" s="17">
        <v>82.550003000000004</v>
      </c>
      <c r="C915" s="17">
        <v>83.349997999999999</v>
      </c>
      <c r="D915" s="17">
        <v>82.440002000000007</v>
      </c>
      <c r="E915" s="17">
        <v>82.82</v>
      </c>
      <c r="F915" s="17">
        <v>4350900</v>
      </c>
      <c r="G915" s="17">
        <v>79.004448999999994</v>
      </c>
      <c r="H915" s="38">
        <f t="shared" si="44"/>
        <v>6.5415135757233922E-3</v>
      </c>
      <c r="I915" s="30">
        <f t="shared" si="42"/>
        <v>6.5415135757233922E-3</v>
      </c>
      <c r="S915" s="38">
        <v>1541.6099850000001</v>
      </c>
      <c r="T915" s="30">
        <f t="shared" si="43"/>
        <v>-6.7235563486069934E-3</v>
      </c>
      <c r="U915" s="38"/>
      <c r="V915" s="38"/>
      <c r="W915" s="38"/>
      <c r="X915" s="38"/>
    </row>
    <row r="916" spans="1:24">
      <c r="A916" s="18">
        <v>42208</v>
      </c>
      <c r="B916" s="17">
        <v>82.889999000000003</v>
      </c>
      <c r="C916" s="17">
        <v>82.949996999999996</v>
      </c>
      <c r="D916" s="17">
        <v>81.620002999999997</v>
      </c>
      <c r="E916" s="17">
        <v>81.650002000000001</v>
      </c>
      <c r="F916" s="17">
        <v>3489600</v>
      </c>
      <c r="G916" s="17">
        <v>77.888354000000007</v>
      </c>
      <c r="H916" s="38">
        <f t="shared" si="44"/>
        <v>-1.422772499459735E-2</v>
      </c>
      <c r="I916" s="30">
        <f t="shared" si="42"/>
        <v>-1.422772499459735E-2</v>
      </c>
      <c r="S916" s="38">
        <v>1552.01001</v>
      </c>
      <c r="T916" s="30">
        <f t="shared" si="43"/>
        <v>-1.4431313351388831E-2</v>
      </c>
      <c r="U916" s="38"/>
      <c r="V916" s="38"/>
      <c r="W916" s="38"/>
      <c r="X916" s="38"/>
    </row>
    <row r="917" spans="1:24">
      <c r="A917" s="18">
        <v>42209</v>
      </c>
      <c r="B917" s="17">
        <v>81.870002999999997</v>
      </c>
      <c r="C917" s="17">
        <v>81.870002999999997</v>
      </c>
      <c r="D917" s="17">
        <v>80.099997999999999</v>
      </c>
      <c r="E917" s="17">
        <v>80.209998999999996</v>
      </c>
      <c r="F917" s="17">
        <v>5294300</v>
      </c>
      <c r="G917" s="17">
        <v>76.514692999999994</v>
      </c>
      <c r="H917" s="38">
        <f t="shared" si="44"/>
        <v>-1.7793654592630805E-2</v>
      </c>
      <c r="I917" s="30">
        <f t="shared" si="42"/>
        <v>-1.7793654592630805E-2</v>
      </c>
      <c r="S917" s="38">
        <v>1574.5699460000001</v>
      </c>
      <c r="T917" s="30">
        <f t="shared" si="43"/>
        <v>1.4205840870952304E-2</v>
      </c>
      <c r="U917" s="38"/>
      <c r="V917" s="38"/>
      <c r="W917" s="38"/>
      <c r="X917" s="38"/>
    </row>
    <row r="918" spans="1:24">
      <c r="A918" s="18">
        <v>42212</v>
      </c>
      <c r="B918" s="17">
        <v>79.870002999999997</v>
      </c>
      <c r="C918" s="17">
        <v>79.879997000000003</v>
      </c>
      <c r="D918" s="17">
        <v>79.129997000000003</v>
      </c>
      <c r="E918" s="17">
        <v>79.489998</v>
      </c>
      <c r="F918" s="17">
        <v>4637300</v>
      </c>
      <c r="G918" s="17">
        <v>75.827861999999996</v>
      </c>
      <c r="H918" s="38">
        <f t="shared" si="44"/>
        <v>-9.0169900803283472E-3</v>
      </c>
      <c r="I918" s="30">
        <f t="shared" si="42"/>
        <v>-9.0169900803283472E-3</v>
      </c>
      <c r="S918" s="38">
        <v>1552.3599850000001</v>
      </c>
      <c r="T918" s="30">
        <f t="shared" si="43"/>
        <v>-2.3234125037439071E-2</v>
      </c>
      <c r="U918" s="38"/>
      <c r="V918" s="38"/>
      <c r="W918" s="38"/>
      <c r="X918" s="38"/>
    </row>
    <row r="919" spans="1:24">
      <c r="A919" s="18">
        <v>42213</v>
      </c>
      <c r="B919" s="17">
        <v>80.489998</v>
      </c>
      <c r="C919" s="17">
        <v>80.599997999999999</v>
      </c>
      <c r="D919" s="17">
        <v>79.489998</v>
      </c>
      <c r="E919" s="17">
        <v>80.529999000000004</v>
      </c>
      <c r="F919" s="17">
        <v>5457200</v>
      </c>
      <c r="G919" s="17">
        <v>76.819950000000006</v>
      </c>
      <c r="H919" s="38">
        <f t="shared" si="44"/>
        <v>1.2998574375929182E-2</v>
      </c>
      <c r="I919" s="30">
        <f t="shared" si="42"/>
        <v>1.2998574375929182E-2</v>
      </c>
      <c r="S919" s="38">
        <v>1588.849976</v>
      </c>
      <c r="T919" s="30">
        <f t="shared" si="43"/>
        <v>-2.8407979843970994E-3</v>
      </c>
      <c r="U919" s="38"/>
      <c r="V919" s="38"/>
      <c r="W919" s="38"/>
      <c r="X919" s="38"/>
    </row>
    <row r="920" spans="1:24">
      <c r="A920" s="18">
        <v>42214</v>
      </c>
      <c r="B920" s="17">
        <v>80.690002000000007</v>
      </c>
      <c r="C920" s="17">
        <v>82.019997000000004</v>
      </c>
      <c r="D920" s="17">
        <v>80.599997999999999</v>
      </c>
      <c r="E920" s="17">
        <v>81.839995999999999</v>
      </c>
      <c r="F920" s="17">
        <v>5323500</v>
      </c>
      <c r="G920" s="17">
        <v>78.069595000000007</v>
      </c>
      <c r="H920" s="38">
        <f t="shared" si="44"/>
        <v>1.6136300421258281E-2</v>
      </c>
      <c r="I920" s="30">
        <f t="shared" si="42"/>
        <v>1.6136300421258281E-2</v>
      </c>
      <c r="S920" s="38">
        <v>1593.369995</v>
      </c>
      <c r="T920" s="30">
        <f t="shared" si="43"/>
        <v>3.5459564012624576E-3</v>
      </c>
      <c r="U920" s="38"/>
      <c r="V920" s="38"/>
      <c r="W920" s="38"/>
      <c r="X920" s="38"/>
    </row>
    <row r="921" spans="1:24">
      <c r="A921" s="18">
        <v>42215</v>
      </c>
      <c r="B921" s="17">
        <v>81.580001999999993</v>
      </c>
      <c r="C921" s="17">
        <v>82.279999000000004</v>
      </c>
      <c r="D921" s="17">
        <v>81.540001000000004</v>
      </c>
      <c r="E921" s="17">
        <v>81.93</v>
      </c>
      <c r="F921" s="17">
        <v>2991300</v>
      </c>
      <c r="G921" s="17">
        <v>78.155452999999994</v>
      </c>
      <c r="H921" s="38">
        <f t="shared" si="44"/>
        <v>1.0991580382691823E-3</v>
      </c>
      <c r="I921" s="30">
        <f t="shared" si="42"/>
        <v>1.0991580382691823E-3</v>
      </c>
      <c r="S921" s="38">
        <v>1587.7299800000001</v>
      </c>
      <c r="T921" s="30">
        <f t="shared" si="43"/>
        <v>1.2115443258439667E-2</v>
      </c>
      <c r="U921" s="38"/>
      <c r="V921" s="38"/>
      <c r="W921" s="38"/>
      <c r="X921" s="38"/>
    </row>
    <row r="922" spans="1:24">
      <c r="A922" s="18">
        <v>42216</v>
      </c>
      <c r="B922" s="17">
        <v>82.279999000000004</v>
      </c>
      <c r="C922" s="17">
        <v>82.360000999999997</v>
      </c>
      <c r="D922" s="17">
        <v>81.709998999999996</v>
      </c>
      <c r="E922" s="17">
        <v>81.849997999999999</v>
      </c>
      <c r="F922" s="17">
        <v>2832200</v>
      </c>
      <c r="G922" s="17">
        <v>78.079137000000003</v>
      </c>
      <c r="H922" s="38">
        <f t="shared" si="44"/>
        <v>-9.7694122754442476E-4</v>
      </c>
      <c r="I922" s="30">
        <f t="shared" si="42"/>
        <v>-9.7694122754442476E-4</v>
      </c>
      <c r="S922" s="38">
        <v>1568.6099850000001</v>
      </c>
      <c r="T922" s="30">
        <f t="shared" si="43"/>
        <v>3.5380657673862808E-3</v>
      </c>
      <c r="U922" s="38"/>
      <c r="V922" s="38"/>
      <c r="W922" s="38"/>
      <c r="X922" s="38"/>
    </row>
    <row r="923" spans="1:24">
      <c r="A923" s="18">
        <v>42219</v>
      </c>
      <c r="B923" s="17">
        <v>81.180000000000007</v>
      </c>
      <c r="C923" s="17">
        <v>81.629997000000003</v>
      </c>
      <c r="D923" s="17">
        <v>80.050003000000004</v>
      </c>
      <c r="E923" s="17">
        <v>80.389999000000003</v>
      </c>
      <c r="F923" s="17">
        <v>3595800</v>
      </c>
      <c r="G923" s="17">
        <v>76.686400000000006</v>
      </c>
      <c r="H923" s="38">
        <f t="shared" si="44"/>
        <v>-1.7998510837386607E-2</v>
      </c>
      <c r="I923" s="30">
        <f t="shared" si="42"/>
        <v>-1.7998510837386607E-2</v>
      </c>
      <c r="S923" s="38">
        <v>1563.0699460000001</v>
      </c>
      <c r="T923" s="30">
        <f t="shared" si="43"/>
        <v>6.2829587714662467E-3</v>
      </c>
      <c r="U923" s="38"/>
      <c r="V923" s="38"/>
      <c r="W923" s="38"/>
      <c r="X923" s="38"/>
    </row>
    <row r="924" spans="1:24">
      <c r="A924" s="18">
        <v>42220</v>
      </c>
      <c r="B924" s="17">
        <v>80.309997999999993</v>
      </c>
      <c r="C924" s="17">
        <v>80.779999000000004</v>
      </c>
      <c r="D924" s="17">
        <v>79.709998999999996</v>
      </c>
      <c r="E924" s="17">
        <v>80.050003000000004</v>
      </c>
      <c r="F924" s="17">
        <v>4355600</v>
      </c>
      <c r="G924" s="17">
        <v>76.362067999999994</v>
      </c>
      <c r="H924" s="38">
        <f t="shared" si="44"/>
        <v>-4.2382977071337364E-3</v>
      </c>
      <c r="I924" s="30">
        <f t="shared" si="42"/>
        <v>-4.2382977071337364E-3</v>
      </c>
      <c r="S924" s="38">
        <v>1553.280029</v>
      </c>
      <c r="T924" s="30">
        <f t="shared" si="43"/>
        <v>-4.3041450595508414E-3</v>
      </c>
      <c r="U924" s="38"/>
      <c r="V924" s="38"/>
      <c r="W924" s="38"/>
      <c r="X924" s="38"/>
    </row>
    <row r="925" spans="1:24">
      <c r="A925" s="18">
        <v>42221</v>
      </c>
      <c r="B925" s="17">
        <v>80.629997000000003</v>
      </c>
      <c r="C925" s="17">
        <v>81.069999999999993</v>
      </c>
      <c r="D925" s="17">
        <v>79.75</v>
      </c>
      <c r="E925" s="17">
        <v>80.040001000000004</v>
      </c>
      <c r="F925" s="17">
        <v>4303400</v>
      </c>
      <c r="G925" s="17">
        <v>76.352525999999997</v>
      </c>
      <c r="H925" s="38">
        <f t="shared" si="44"/>
        <v>-1.2496513610759226E-4</v>
      </c>
      <c r="I925" s="30">
        <f t="shared" si="42"/>
        <v>-1.2496513610759226E-4</v>
      </c>
      <c r="S925" s="38">
        <v>1559.9799800000001</v>
      </c>
      <c r="T925" s="30">
        <f t="shared" si="43"/>
        <v>4.040278973726808E-3</v>
      </c>
      <c r="U925" s="38"/>
      <c r="V925" s="38"/>
      <c r="W925" s="38"/>
      <c r="X925" s="38"/>
    </row>
    <row r="926" spans="1:24">
      <c r="A926" s="18">
        <v>42222</v>
      </c>
      <c r="B926" s="17">
        <v>80</v>
      </c>
      <c r="C926" s="17">
        <v>80.339995999999999</v>
      </c>
      <c r="D926" s="17">
        <v>78.620002999999997</v>
      </c>
      <c r="E926" s="17">
        <v>79.540001000000004</v>
      </c>
      <c r="F926" s="17">
        <v>4508200</v>
      </c>
      <c r="G926" s="17">
        <v>75.875562000000002</v>
      </c>
      <c r="H926" s="38">
        <f t="shared" si="44"/>
        <v>-6.2664593252270079E-3</v>
      </c>
      <c r="I926" s="30">
        <f t="shared" si="42"/>
        <v>-6.2664593252270079E-3</v>
      </c>
      <c r="S926" s="38">
        <v>1553.6899410000001</v>
      </c>
      <c r="T926" s="30">
        <f t="shared" si="43"/>
        <v>-1.060213348031541E-2</v>
      </c>
      <c r="U926" s="38"/>
      <c r="V926" s="38"/>
      <c r="W926" s="38"/>
      <c r="X926" s="38"/>
    </row>
    <row r="927" spans="1:24">
      <c r="A927" s="18">
        <v>42223</v>
      </c>
      <c r="B927" s="17">
        <v>79.639999000000003</v>
      </c>
      <c r="C927" s="17">
        <v>79.739998</v>
      </c>
      <c r="D927" s="17">
        <v>78.599997999999999</v>
      </c>
      <c r="E927" s="17">
        <v>78.980002999999996</v>
      </c>
      <c r="F927" s="17">
        <v>3153400</v>
      </c>
      <c r="G927" s="17">
        <v>75.341363000000001</v>
      </c>
      <c r="H927" s="38">
        <f t="shared" si="44"/>
        <v>-7.0653628519050313E-3</v>
      </c>
      <c r="I927" s="30">
        <f t="shared" si="42"/>
        <v>-7.0653628519050313E-3</v>
      </c>
      <c r="S927" s="38">
        <v>1570.25</v>
      </c>
      <c r="T927" s="30">
        <f t="shared" si="43"/>
        <v>5.1589338638459801E-3</v>
      </c>
      <c r="U927" s="38"/>
      <c r="V927" s="38"/>
      <c r="W927" s="38"/>
      <c r="X927" s="38"/>
    </row>
    <row r="928" spans="1:24">
      <c r="A928" s="18">
        <v>42226</v>
      </c>
      <c r="B928" s="17">
        <v>79.449996999999996</v>
      </c>
      <c r="C928" s="17">
        <v>79.690002000000007</v>
      </c>
      <c r="D928" s="17">
        <v>78.819999999999993</v>
      </c>
      <c r="E928" s="17">
        <v>78.970000999999996</v>
      </c>
      <c r="F928" s="17">
        <v>2998400</v>
      </c>
      <c r="G928" s="17">
        <v>75.331822000000003</v>
      </c>
      <c r="H928" s="38">
        <f t="shared" si="44"/>
        <v>-1.2664496357135452E-4</v>
      </c>
      <c r="I928" s="30">
        <f t="shared" si="42"/>
        <v>-1.2664496357135452E-4</v>
      </c>
      <c r="S928" s="38">
        <v>1562.170044</v>
      </c>
      <c r="T928" s="30">
        <f t="shared" si="43"/>
        <v>-4.4836165714571777E-3</v>
      </c>
      <c r="U928" s="38"/>
      <c r="V928" s="38"/>
      <c r="W928" s="38"/>
      <c r="X928" s="38"/>
    </row>
    <row r="929" spans="1:24">
      <c r="A929" s="18">
        <v>42227</v>
      </c>
      <c r="B929" s="17">
        <v>78.650002000000001</v>
      </c>
      <c r="C929" s="17">
        <v>79.260002</v>
      </c>
      <c r="D929" s="17">
        <v>78.269997000000004</v>
      </c>
      <c r="E929" s="17">
        <v>78.870002999999997</v>
      </c>
      <c r="F929" s="17">
        <v>4188100</v>
      </c>
      <c r="G929" s="17">
        <v>75.236429999999999</v>
      </c>
      <c r="H929" s="38">
        <f t="shared" si="44"/>
        <v>-1.2670933147694008E-3</v>
      </c>
      <c r="I929" s="30">
        <f t="shared" si="42"/>
        <v>-1.2670933147694008E-3</v>
      </c>
      <c r="S929" s="38">
        <v>1569.1899410000001</v>
      </c>
      <c r="T929" s="30">
        <f t="shared" si="43"/>
        <v>4.04846287235908E-3</v>
      </c>
      <c r="U929" s="38"/>
      <c r="V929" s="38"/>
      <c r="W929" s="38"/>
      <c r="X929" s="38"/>
    </row>
    <row r="930" spans="1:24">
      <c r="A930" s="18">
        <v>42228</v>
      </c>
      <c r="B930" s="17">
        <v>78.550003000000004</v>
      </c>
      <c r="C930" s="17">
        <v>79.239998</v>
      </c>
      <c r="D930" s="17">
        <v>77.080001999999993</v>
      </c>
      <c r="E930" s="17">
        <v>79</v>
      </c>
      <c r="F930" s="17">
        <v>5077100</v>
      </c>
      <c r="G930" s="17">
        <v>75.360439</v>
      </c>
      <c r="H930" s="38">
        <f t="shared" si="44"/>
        <v>1.6469004814294915E-3</v>
      </c>
      <c r="I930" s="30">
        <f t="shared" si="42"/>
        <v>1.6469004814294915E-3</v>
      </c>
      <c r="S930" s="38">
        <v>1562.849976</v>
      </c>
      <c r="T930" s="30">
        <f t="shared" si="43"/>
        <v>-5.8852308738024711E-4</v>
      </c>
      <c r="U930" s="38"/>
      <c r="V930" s="38"/>
      <c r="W930" s="38"/>
      <c r="X930" s="38"/>
    </row>
    <row r="931" spans="1:24">
      <c r="A931" s="18">
        <v>42229</v>
      </c>
      <c r="B931" s="17">
        <v>78.730002999999996</v>
      </c>
      <c r="C931" s="17">
        <v>79.809997999999993</v>
      </c>
      <c r="D931" s="17">
        <v>78.290001000000004</v>
      </c>
      <c r="E931" s="17">
        <v>78.989998</v>
      </c>
      <c r="F931" s="17">
        <v>3322900</v>
      </c>
      <c r="G931" s="17">
        <v>75.350897000000003</v>
      </c>
      <c r="H931" s="38">
        <f t="shared" si="44"/>
        <v>-1.2662617512385182E-4</v>
      </c>
      <c r="I931" s="30">
        <f t="shared" si="42"/>
        <v>-1.2662617512385182E-4</v>
      </c>
      <c r="S931" s="38">
        <v>1563.7700199999999</v>
      </c>
      <c r="T931" s="30">
        <f t="shared" si="43"/>
        <v>7.7549637562026423E-3</v>
      </c>
      <c r="U931" s="38"/>
      <c r="V931" s="38"/>
      <c r="W931" s="38"/>
      <c r="X931" s="38"/>
    </row>
    <row r="932" spans="1:24">
      <c r="A932" s="18">
        <v>42230</v>
      </c>
      <c r="B932" s="17">
        <v>78.980002999999996</v>
      </c>
      <c r="C932" s="17">
        <v>79.610000999999997</v>
      </c>
      <c r="D932" s="17">
        <v>78.730002999999996</v>
      </c>
      <c r="E932" s="17">
        <v>79.349997999999999</v>
      </c>
      <c r="F932" s="17">
        <v>3597900</v>
      </c>
      <c r="G932" s="17">
        <v>75.694312999999994</v>
      </c>
      <c r="H932" s="38">
        <f t="shared" si="44"/>
        <v>4.5472026783989978E-3</v>
      </c>
      <c r="I932" s="30">
        <f t="shared" si="42"/>
        <v>4.5472026783989978E-3</v>
      </c>
      <c r="S932" s="38">
        <v>1551.6899410000001</v>
      </c>
      <c r="T932" s="30">
        <f t="shared" si="43"/>
        <v>-3.345629788569204E-3</v>
      </c>
      <c r="U932" s="38"/>
      <c r="V932" s="38"/>
      <c r="W932" s="38"/>
      <c r="X932" s="38"/>
    </row>
    <row r="933" spans="1:24">
      <c r="A933" s="18">
        <v>42233</v>
      </c>
      <c r="B933" s="17">
        <v>78.430000000000007</v>
      </c>
      <c r="C933" s="17">
        <v>79.199996999999996</v>
      </c>
      <c r="D933" s="17">
        <v>78.190002000000007</v>
      </c>
      <c r="E933" s="17">
        <v>78.980002999999996</v>
      </c>
      <c r="F933" s="17">
        <v>2908900</v>
      </c>
      <c r="G933" s="17">
        <v>75.876855000000006</v>
      </c>
      <c r="H933" s="38">
        <f t="shared" si="44"/>
        <v>2.4086650602837454E-3</v>
      </c>
      <c r="I933" s="30">
        <f t="shared" si="42"/>
        <v>2.4086650602837454E-3</v>
      </c>
      <c r="S933" s="38">
        <v>1556.8900149999999</v>
      </c>
      <c r="T933" s="30">
        <f t="shared" si="43"/>
        <v>7.1486439179223246E-3</v>
      </c>
      <c r="U933" s="38"/>
      <c r="V933" s="38"/>
      <c r="W933" s="38"/>
      <c r="X933" s="38"/>
    </row>
    <row r="934" spans="1:24">
      <c r="A934" s="18">
        <v>42234</v>
      </c>
      <c r="B934" s="17">
        <v>78.599997999999999</v>
      </c>
      <c r="C934" s="17">
        <v>80.730002999999996</v>
      </c>
      <c r="D934" s="17">
        <v>78.599997999999999</v>
      </c>
      <c r="E934" s="17">
        <v>80.300003000000004</v>
      </c>
      <c r="F934" s="17">
        <v>7326700</v>
      </c>
      <c r="G934" s="17">
        <v>77.144991000000005</v>
      </c>
      <c r="H934" s="38">
        <f t="shared" si="44"/>
        <v>1.6574954045307604E-2</v>
      </c>
      <c r="I934" s="30">
        <f t="shared" si="42"/>
        <v>1.6574954045307604E-2</v>
      </c>
      <c r="S934" s="38">
        <v>1545.8000489999999</v>
      </c>
      <c r="T934" s="30">
        <f t="shared" si="43"/>
        <v>-8.3169236849140009E-3</v>
      </c>
      <c r="U934" s="38"/>
      <c r="V934" s="38"/>
      <c r="W934" s="38"/>
      <c r="X934" s="38"/>
    </row>
    <row r="935" spans="1:24">
      <c r="A935" s="18">
        <v>42235</v>
      </c>
      <c r="B935" s="17">
        <v>80.300003000000004</v>
      </c>
      <c r="C935" s="17">
        <v>84.620002999999997</v>
      </c>
      <c r="D935" s="17">
        <v>79.120002999999997</v>
      </c>
      <c r="E935" s="17">
        <v>80.870002999999997</v>
      </c>
      <c r="F935" s="17">
        <v>21118400</v>
      </c>
      <c r="G935" s="17">
        <v>77.692594999999997</v>
      </c>
      <c r="H935" s="38">
        <f t="shared" si="44"/>
        <v>7.0732991551763257E-3</v>
      </c>
      <c r="I935" s="30">
        <f t="shared" si="42"/>
        <v>7.0732991551763257E-3</v>
      </c>
      <c r="S935" s="38">
        <v>1558.709961</v>
      </c>
      <c r="T935" s="30">
        <f t="shared" si="43"/>
        <v>6.6751637398633681E-3</v>
      </c>
      <c r="U935" s="38"/>
      <c r="V935" s="38"/>
      <c r="W935" s="38"/>
      <c r="X935" s="38"/>
    </row>
    <row r="936" spans="1:24">
      <c r="A936" s="18">
        <v>42236</v>
      </c>
      <c r="B936" s="17">
        <v>80.349997999999999</v>
      </c>
      <c r="C936" s="17">
        <v>81.669998000000007</v>
      </c>
      <c r="D936" s="17">
        <v>79.809997999999993</v>
      </c>
      <c r="E936" s="17">
        <v>80.660004000000001</v>
      </c>
      <c r="F936" s="17">
        <v>7497600</v>
      </c>
      <c r="G936" s="17">
        <v>77.490847000000002</v>
      </c>
      <c r="H936" s="38">
        <f t="shared" si="44"/>
        <v>-2.6001242279729371E-3</v>
      </c>
      <c r="I936" s="30">
        <f t="shared" si="42"/>
        <v>-2.6001242279729371E-3</v>
      </c>
      <c r="S936" s="38">
        <v>1548.339966</v>
      </c>
      <c r="T936" s="30">
        <f t="shared" si="43"/>
        <v>-2.4254698776000881E-3</v>
      </c>
      <c r="U936" s="38"/>
      <c r="V936" s="38"/>
      <c r="W936" s="38"/>
      <c r="X936" s="38"/>
    </row>
    <row r="937" spans="1:24">
      <c r="A937" s="18">
        <v>42237</v>
      </c>
      <c r="B937" s="17">
        <v>80.069999999999993</v>
      </c>
      <c r="C937" s="17">
        <v>80.870002999999997</v>
      </c>
      <c r="D937" s="17">
        <v>78.360000999999997</v>
      </c>
      <c r="E937" s="17">
        <v>78.400002000000001</v>
      </c>
      <c r="F937" s="17">
        <v>7982000</v>
      </c>
      <c r="G937" s="17">
        <v>75.319641000000004</v>
      </c>
      <c r="H937" s="38">
        <f t="shared" si="44"/>
        <v>-2.8418888711491029E-2</v>
      </c>
      <c r="I937" s="30">
        <f t="shared" si="42"/>
        <v>-2.8418888711491029E-2</v>
      </c>
      <c r="S937" s="38">
        <v>1552.099976</v>
      </c>
      <c r="T937" s="30">
        <f t="shared" si="43"/>
        <v>-5.5255699581215744E-3</v>
      </c>
      <c r="U937" s="38"/>
      <c r="V937" s="38"/>
      <c r="W937" s="38"/>
      <c r="X937" s="38"/>
    </row>
    <row r="938" spans="1:24">
      <c r="A938" s="18">
        <v>42240</v>
      </c>
      <c r="B938" s="17">
        <v>73.900002000000001</v>
      </c>
      <c r="C938" s="17">
        <v>77.580001999999993</v>
      </c>
      <c r="D938" s="17">
        <v>71.910004000000001</v>
      </c>
      <c r="E938" s="17">
        <v>75.279999000000004</v>
      </c>
      <c r="F938" s="17">
        <v>10419100</v>
      </c>
      <c r="G938" s="17">
        <v>72.322224000000006</v>
      </c>
      <c r="H938" s="38">
        <f t="shared" si="44"/>
        <v>-4.0609469623797891E-2</v>
      </c>
      <c r="I938" s="30">
        <f t="shared" si="42"/>
        <v>-4.0609469623797891E-2</v>
      </c>
      <c r="S938" s="38">
        <v>1560.6999510000001</v>
      </c>
      <c r="T938" s="30">
        <f t="shared" si="43"/>
        <v>-1.6197735602557614E-3</v>
      </c>
      <c r="U938" s="38"/>
      <c r="V938" s="38"/>
      <c r="W938" s="38"/>
      <c r="X938" s="38"/>
    </row>
    <row r="939" spans="1:24">
      <c r="A939" s="18">
        <v>42241</v>
      </c>
      <c r="B939" s="17">
        <v>76.760002</v>
      </c>
      <c r="C939" s="17">
        <v>77.160004000000001</v>
      </c>
      <c r="D939" s="17">
        <v>73.870002999999997</v>
      </c>
      <c r="E939" s="17">
        <v>73.940002000000007</v>
      </c>
      <c r="F939" s="17">
        <v>7554700</v>
      </c>
      <c r="G939" s="17">
        <v>71.034876999999994</v>
      </c>
      <c r="H939" s="38">
        <f t="shared" si="44"/>
        <v>-1.7960486041719511E-2</v>
      </c>
      <c r="I939" s="30">
        <f t="shared" si="42"/>
        <v>-1.7960486041719511E-2</v>
      </c>
      <c r="S939" s="38">
        <v>1563.2299800000001</v>
      </c>
      <c r="T939" s="30">
        <f t="shared" si="43"/>
        <v>5.5873515575722895E-3</v>
      </c>
      <c r="U939" s="38"/>
      <c r="V939" s="38"/>
      <c r="W939" s="38"/>
      <c r="X939" s="38"/>
    </row>
    <row r="940" spans="1:24">
      <c r="A940" s="18">
        <v>42242</v>
      </c>
      <c r="B940" s="17">
        <v>75.760002</v>
      </c>
      <c r="C940" s="17">
        <v>77.139999000000003</v>
      </c>
      <c r="D940" s="17">
        <v>74.360000999999997</v>
      </c>
      <c r="E940" s="17">
        <v>76.839995999999999</v>
      </c>
      <c r="F940" s="17">
        <v>8160000</v>
      </c>
      <c r="G940" s="17">
        <v>73.820929000000007</v>
      </c>
      <c r="H940" s="38">
        <f t="shared" si="44"/>
        <v>3.8471300406317174E-2</v>
      </c>
      <c r="I940" s="30">
        <f t="shared" si="42"/>
        <v>3.8471300406317174E-2</v>
      </c>
      <c r="S940" s="38">
        <v>1554.5200199999999</v>
      </c>
      <c r="T940" s="30">
        <f t="shared" si="43"/>
        <v>1.3131897606470596E-3</v>
      </c>
      <c r="U940" s="38"/>
      <c r="V940" s="38"/>
      <c r="W940" s="38"/>
      <c r="X940" s="38"/>
    </row>
    <row r="941" spans="1:24">
      <c r="A941" s="18">
        <v>42243</v>
      </c>
      <c r="B941" s="17">
        <v>77.190002000000007</v>
      </c>
      <c r="C941" s="17">
        <v>77.919998000000007</v>
      </c>
      <c r="D941" s="17">
        <v>76.559997999999993</v>
      </c>
      <c r="E941" s="17">
        <v>77.849997999999999</v>
      </c>
      <c r="F941" s="17">
        <v>6929900</v>
      </c>
      <c r="G941" s="17">
        <v>74.791247999999996</v>
      </c>
      <c r="H941" s="38">
        <f t="shared" si="44"/>
        <v>1.3058590599109608E-2</v>
      </c>
      <c r="I941" s="30">
        <f t="shared" si="42"/>
        <v>1.3058590599109608E-2</v>
      </c>
      <c r="S941" s="38">
        <v>1552.4799800000001</v>
      </c>
      <c r="T941" s="30">
        <f t="shared" si="43"/>
        <v>-2.4061458895049035E-3</v>
      </c>
      <c r="U941" s="38"/>
      <c r="V941" s="38"/>
      <c r="W941" s="38"/>
      <c r="X941" s="38"/>
    </row>
    <row r="942" spans="1:24">
      <c r="A942" s="18">
        <v>42244</v>
      </c>
      <c r="B942" s="17">
        <v>77.790001000000004</v>
      </c>
      <c r="C942" s="17">
        <v>78.800003000000004</v>
      </c>
      <c r="D942" s="17">
        <v>77.559997999999993</v>
      </c>
      <c r="E942" s="17">
        <v>78.029999000000004</v>
      </c>
      <c r="F942" s="17">
        <v>4424900</v>
      </c>
      <c r="G942" s="17">
        <v>74.964175999999995</v>
      </c>
      <c r="H942" s="38">
        <f t="shared" si="44"/>
        <v>2.3094733031064889E-3</v>
      </c>
      <c r="I942" s="30">
        <f t="shared" si="42"/>
        <v>2.3094733031064889E-3</v>
      </c>
      <c r="S942" s="38">
        <v>1556.219971</v>
      </c>
      <c r="T942" s="30">
        <f t="shared" si="43"/>
        <v>3.2438188702904572E-3</v>
      </c>
      <c r="U942" s="38"/>
      <c r="V942" s="38"/>
      <c r="W942" s="38"/>
      <c r="X942" s="38"/>
    </row>
    <row r="943" spans="1:24">
      <c r="A943" s="18">
        <v>42247</v>
      </c>
      <c r="B943" s="17">
        <v>77.430000000000007</v>
      </c>
      <c r="C943" s="17">
        <v>78.199996999999996</v>
      </c>
      <c r="D943" s="17">
        <v>76.949996999999996</v>
      </c>
      <c r="E943" s="17">
        <v>77.709998999999996</v>
      </c>
      <c r="F943" s="17">
        <v>4477100</v>
      </c>
      <c r="G943" s="17">
        <v>74.656749000000005</v>
      </c>
      <c r="H943" s="38">
        <f t="shared" si="44"/>
        <v>-4.1094176183516231E-3</v>
      </c>
      <c r="I943" s="30">
        <f t="shared" si="42"/>
        <v>-4.1094176183516231E-3</v>
      </c>
      <c r="S943" s="38">
        <v>1551.1800539999999</v>
      </c>
      <c r="T943" s="30">
        <f t="shared" si="43"/>
        <v>4.4711287475333464E-3</v>
      </c>
      <c r="U943" s="38"/>
      <c r="V943" s="38"/>
      <c r="W943" s="38"/>
      <c r="X943" s="38"/>
    </row>
    <row r="944" spans="1:24">
      <c r="A944" s="18">
        <v>42248</v>
      </c>
      <c r="B944" s="17">
        <v>76.419998000000007</v>
      </c>
      <c r="C944" s="17">
        <v>76.839995999999999</v>
      </c>
      <c r="D944" s="17">
        <v>74.989998</v>
      </c>
      <c r="E944" s="17">
        <v>75.389999000000003</v>
      </c>
      <c r="F944" s="17">
        <v>6690000</v>
      </c>
      <c r="G944" s="17">
        <v>72.427903000000001</v>
      </c>
      <c r="H944" s="38">
        <f t="shared" si="44"/>
        <v>-3.0309302775492843E-2</v>
      </c>
      <c r="I944" s="30">
        <f t="shared" si="42"/>
        <v>-3.0309302775492843E-2</v>
      </c>
      <c r="S944" s="38">
        <v>1544.26001</v>
      </c>
      <c r="T944" s="30">
        <f t="shared" si="43"/>
        <v>1.8148437284321399E-3</v>
      </c>
      <c r="U944" s="38"/>
      <c r="V944" s="38"/>
      <c r="W944" s="38"/>
      <c r="X944" s="38"/>
    </row>
    <row r="945" spans="1:24">
      <c r="A945" s="18">
        <v>42249</v>
      </c>
      <c r="B945" s="17">
        <v>76.290001000000004</v>
      </c>
      <c r="C945" s="17">
        <v>77.230002999999996</v>
      </c>
      <c r="D945" s="17">
        <v>76.069999999999993</v>
      </c>
      <c r="E945" s="17">
        <v>77.050003000000004</v>
      </c>
      <c r="F945" s="17">
        <v>7527600</v>
      </c>
      <c r="G945" s="17">
        <v>74.022684999999996</v>
      </c>
      <c r="H945" s="38">
        <f t="shared" si="44"/>
        <v>2.1779974583690236E-2</v>
      </c>
      <c r="I945" s="30">
        <f t="shared" si="42"/>
        <v>2.1779974583690236E-2</v>
      </c>
      <c r="S945" s="38">
        <v>1541.459961</v>
      </c>
      <c r="T945" s="30">
        <f t="shared" si="43"/>
        <v>1.0839251365506049E-3</v>
      </c>
      <c r="U945" s="38"/>
      <c r="V945" s="38"/>
      <c r="W945" s="38"/>
      <c r="X945" s="38"/>
    </row>
    <row r="946" spans="1:24">
      <c r="A946" s="18">
        <v>42250</v>
      </c>
      <c r="B946" s="17">
        <v>77.529999000000004</v>
      </c>
      <c r="C946" s="17">
        <v>78.470000999999996</v>
      </c>
      <c r="D946" s="17">
        <v>77.160004000000001</v>
      </c>
      <c r="E946" s="17">
        <v>77.449996999999996</v>
      </c>
      <c r="F946" s="17">
        <v>4559200</v>
      </c>
      <c r="G946" s="17">
        <v>74.406963000000005</v>
      </c>
      <c r="H946" s="38">
        <f t="shared" si="44"/>
        <v>5.1779258894432151E-3</v>
      </c>
      <c r="I946" s="30">
        <f t="shared" si="42"/>
        <v>5.1779258894432151E-3</v>
      </c>
      <c r="S946" s="38">
        <v>1539.790039</v>
      </c>
      <c r="T946" s="30">
        <f t="shared" si="43"/>
        <v>9.5205519446000392E-3</v>
      </c>
      <c r="U946" s="38"/>
      <c r="V946" s="38"/>
      <c r="W946" s="38"/>
      <c r="X946" s="38"/>
    </row>
    <row r="947" spans="1:24">
      <c r="A947" s="18">
        <v>42251</v>
      </c>
      <c r="B947" s="17">
        <v>76.849997999999999</v>
      </c>
      <c r="C947" s="17">
        <v>77.169998000000007</v>
      </c>
      <c r="D947" s="17">
        <v>76.150002000000001</v>
      </c>
      <c r="E947" s="17">
        <v>76.419998000000007</v>
      </c>
      <c r="F947" s="17">
        <v>4112900</v>
      </c>
      <c r="G947" s="17">
        <v>73.417433000000003</v>
      </c>
      <c r="H947" s="38">
        <f t="shared" si="44"/>
        <v>-1.3388111937392321E-2</v>
      </c>
      <c r="I947" s="30">
        <f t="shared" si="42"/>
        <v>-1.3388111937392321E-2</v>
      </c>
      <c r="S947" s="38">
        <v>1525.1999510000001</v>
      </c>
      <c r="T947" s="30">
        <f t="shared" si="43"/>
        <v>4.6001265488692612E-3</v>
      </c>
      <c r="U947" s="38"/>
      <c r="V947" s="38"/>
      <c r="W947" s="38"/>
      <c r="X947" s="38"/>
    </row>
    <row r="948" spans="1:24">
      <c r="A948" s="18">
        <v>42255</v>
      </c>
      <c r="B948" s="17">
        <v>77.690002000000007</v>
      </c>
      <c r="C948" s="17">
        <v>78.440002000000007</v>
      </c>
      <c r="D948" s="17">
        <v>76.980002999999996</v>
      </c>
      <c r="E948" s="17">
        <v>78.379997000000003</v>
      </c>
      <c r="F948" s="17">
        <v>4929100</v>
      </c>
      <c r="G948" s="17">
        <v>75.300422999999995</v>
      </c>
      <c r="H948" s="38">
        <f t="shared" si="44"/>
        <v>2.5324338087768877E-2</v>
      </c>
      <c r="I948" s="30">
        <f t="shared" si="42"/>
        <v>2.5324338087768877E-2</v>
      </c>
      <c r="S948" s="38">
        <v>1518.1999510000001</v>
      </c>
      <c r="T948" s="30">
        <f t="shared" si="43"/>
        <v>2.3211591454764036E-3</v>
      </c>
      <c r="U948" s="38"/>
      <c r="V948" s="38"/>
      <c r="W948" s="38"/>
      <c r="X948" s="38"/>
    </row>
    <row r="949" spans="1:24">
      <c r="A949" s="18">
        <v>42256</v>
      </c>
      <c r="B949" s="17">
        <v>79.050003000000004</v>
      </c>
      <c r="C949" s="17">
        <v>79.089995999999999</v>
      </c>
      <c r="D949" s="17">
        <v>77</v>
      </c>
      <c r="E949" s="17">
        <v>77.160004000000001</v>
      </c>
      <c r="F949" s="17">
        <v>3349100</v>
      </c>
      <c r="G949" s="17">
        <v>74.128362999999993</v>
      </c>
      <c r="H949" s="38">
        <f t="shared" si="44"/>
        <v>-1.5687526722616238E-2</v>
      </c>
      <c r="I949" s="30">
        <f t="shared" si="42"/>
        <v>-1.5687526722616238E-2</v>
      </c>
      <c r="S949" s="38">
        <v>1514.6800539999999</v>
      </c>
      <c r="T949" s="30">
        <f t="shared" si="43"/>
        <v>-8.6445311601472609E-4</v>
      </c>
      <c r="U949" s="38"/>
      <c r="V949" s="38"/>
      <c r="W949" s="38"/>
      <c r="X949" s="38"/>
    </row>
    <row r="950" spans="1:24">
      <c r="A950" s="18">
        <v>42257</v>
      </c>
      <c r="B950" s="17">
        <v>76.709998999999996</v>
      </c>
      <c r="C950" s="17">
        <v>77.75</v>
      </c>
      <c r="D950" s="17">
        <v>76.599997999999999</v>
      </c>
      <c r="E950" s="17">
        <v>77.069999999999993</v>
      </c>
      <c r="F950" s="17">
        <v>4479000</v>
      </c>
      <c r="G950" s="17">
        <v>74.041895999999994</v>
      </c>
      <c r="H950" s="38">
        <f t="shared" si="44"/>
        <v>-1.1671304403320835E-3</v>
      </c>
      <c r="I950" s="30">
        <f t="shared" si="42"/>
        <v>-1.1671304403320835E-3</v>
      </c>
      <c r="S950" s="38">
        <v>1515.98999</v>
      </c>
      <c r="T950" s="30">
        <f t="shared" si="43"/>
        <v>1.2645699235804539E-2</v>
      </c>
      <c r="U950" s="38"/>
      <c r="V950" s="38"/>
      <c r="W950" s="38"/>
      <c r="X950" s="38"/>
    </row>
    <row r="951" spans="1:24">
      <c r="A951" s="18">
        <v>42258</v>
      </c>
      <c r="B951" s="17">
        <v>76.839995999999999</v>
      </c>
      <c r="C951" s="17">
        <v>78.010002</v>
      </c>
      <c r="D951" s="17">
        <v>76.839995999999999</v>
      </c>
      <c r="E951" s="17">
        <v>77.879997000000003</v>
      </c>
      <c r="F951" s="17">
        <v>3346100</v>
      </c>
      <c r="G951" s="17">
        <v>74.820068000000006</v>
      </c>
      <c r="H951" s="38">
        <f t="shared" si="44"/>
        <v>1.0455042610487082E-2</v>
      </c>
      <c r="I951" s="30">
        <f t="shared" si="42"/>
        <v>1.0455042610487082E-2</v>
      </c>
      <c r="S951" s="38">
        <v>1496.9399410000001</v>
      </c>
      <c r="T951" s="30">
        <f t="shared" si="43"/>
        <v>6.0908763128847063E-3</v>
      </c>
      <c r="U951" s="38"/>
      <c r="V951" s="38"/>
      <c r="W951" s="38"/>
      <c r="X951" s="38"/>
    </row>
    <row r="952" spans="1:24">
      <c r="A952" s="18">
        <v>42261</v>
      </c>
      <c r="B952" s="17">
        <v>77.650002000000001</v>
      </c>
      <c r="C952" s="17">
        <v>77.860000999999997</v>
      </c>
      <c r="D952" s="17">
        <v>76.580001999999993</v>
      </c>
      <c r="E952" s="17">
        <v>77.150002000000001</v>
      </c>
      <c r="F952" s="17">
        <v>2715300</v>
      </c>
      <c r="G952" s="17">
        <v>74.118753999999996</v>
      </c>
      <c r="H952" s="38">
        <f t="shared" si="44"/>
        <v>-9.4175470690711187E-3</v>
      </c>
      <c r="I952" s="30">
        <f t="shared" si="42"/>
        <v>-9.4175470690711187E-3</v>
      </c>
      <c r="S952" s="38">
        <v>1487.849976</v>
      </c>
      <c r="T952" s="30">
        <f t="shared" si="43"/>
        <v>-1.8479275579678871E-2</v>
      </c>
      <c r="U952" s="38"/>
      <c r="V952" s="38"/>
      <c r="W952" s="38"/>
      <c r="X952" s="38"/>
    </row>
    <row r="953" spans="1:24">
      <c r="A953" s="18">
        <v>42262</v>
      </c>
      <c r="B953" s="17">
        <v>77.389999000000003</v>
      </c>
      <c r="C953" s="17">
        <v>78.25</v>
      </c>
      <c r="D953" s="17">
        <v>77.160004000000001</v>
      </c>
      <c r="E953" s="17">
        <v>77.819999999999993</v>
      </c>
      <c r="F953" s="17">
        <v>3423600</v>
      </c>
      <c r="G953" s="17">
        <v>74.762428</v>
      </c>
      <c r="H953" s="38">
        <f t="shared" si="44"/>
        <v>8.6468686221366706E-3</v>
      </c>
      <c r="I953" s="30">
        <f t="shared" si="42"/>
        <v>8.6468686221366706E-3</v>
      </c>
      <c r="S953" s="38">
        <v>1515.599976</v>
      </c>
      <c r="T953" s="30">
        <f t="shared" si="43"/>
        <v>8.7342136235753452E-3</v>
      </c>
      <c r="U953" s="38"/>
      <c r="V953" s="38"/>
      <c r="W953" s="38"/>
      <c r="X953" s="38"/>
    </row>
    <row r="954" spans="1:24">
      <c r="A954" s="18">
        <v>42263</v>
      </c>
      <c r="B954" s="17">
        <v>77.779999000000004</v>
      </c>
      <c r="C954" s="17">
        <v>78.610000999999997</v>
      </c>
      <c r="D954" s="17">
        <v>77.639999000000003</v>
      </c>
      <c r="E954" s="17">
        <v>78.5</v>
      </c>
      <c r="F954" s="17">
        <v>3468900</v>
      </c>
      <c r="G954" s="17">
        <v>75.415711000000002</v>
      </c>
      <c r="H954" s="38">
        <f t="shared" si="44"/>
        <v>8.700162687878734E-3</v>
      </c>
      <c r="I954" s="30">
        <f t="shared" si="42"/>
        <v>8.700162687878734E-3</v>
      </c>
      <c r="S954" s="38">
        <v>1502.420044</v>
      </c>
      <c r="T954" s="30">
        <f t="shared" si="43"/>
        <v>-6.3230053155881221E-3</v>
      </c>
      <c r="U954" s="38"/>
      <c r="V954" s="38"/>
      <c r="W954" s="38"/>
      <c r="X954" s="38"/>
    </row>
    <row r="955" spans="1:24">
      <c r="A955" s="18">
        <v>42264</v>
      </c>
      <c r="B955" s="17">
        <v>78.779999000000004</v>
      </c>
      <c r="C955" s="17">
        <v>79.120002999999997</v>
      </c>
      <c r="D955" s="17">
        <v>77.879997000000003</v>
      </c>
      <c r="E955" s="17">
        <v>78.010002</v>
      </c>
      <c r="F955" s="17">
        <v>5668900</v>
      </c>
      <c r="G955" s="17">
        <v>74.944964999999996</v>
      </c>
      <c r="H955" s="38">
        <f t="shared" si="44"/>
        <v>-6.2615778351231876E-3</v>
      </c>
      <c r="I955" s="30">
        <f t="shared" si="42"/>
        <v>-6.2615778351231876E-3</v>
      </c>
      <c r="S955" s="38">
        <v>1511.9499510000001</v>
      </c>
      <c r="T955" s="30">
        <f t="shared" si="43"/>
        <v>-1.2481711278323742E-2</v>
      </c>
      <c r="U955" s="38"/>
      <c r="V955" s="38"/>
      <c r="W955" s="38"/>
      <c r="X955" s="38"/>
    </row>
    <row r="956" spans="1:24">
      <c r="A956" s="18">
        <v>42265</v>
      </c>
      <c r="B956" s="17">
        <v>77.339995999999999</v>
      </c>
      <c r="C956" s="17">
        <v>77.900002000000001</v>
      </c>
      <c r="D956" s="17">
        <v>76.489998</v>
      </c>
      <c r="E956" s="17">
        <v>76.620002999999997</v>
      </c>
      <c r="F956" s="17">
        <v>6651600</v>
      </c>
      <c r="G956" s="17">
        <v>73.609578999999997</v>
      </c>
      <c r="H956" s="38">
        <f t="shared" si="44"/>
        <v>-1.7978877450663483E-2</v>
      </c>
      <c r="I956" s="30">
        <f t="shared" si="42"/>
        <v>-1.7978877450663483E-2</v>
      </c>
      <c r="S956" s="38">
        <v>1530.9399410000001</v>
      </c>
      <c r="T956" s="30">
        <f t="shared" si="43"/>
        <v>7.309694217125475E-3</v>
      </c>
      <c r="U956" s="38"/>
      <c r="V956" s="38"/>
      <c r="W956" s="38"/>
      <c r="X956" s="38"/>
    </row>
    <row r="957" spans="1:24">
      <c r="A957" s="18">
        <v>42268</v>
      </c>
      <c r="B957" s="17">
        <v>77.160004000000001</v>
      </c>
      <c r="C957" s="17">
        <v>78.620002999999997</v>
      </c>
      <c r="D957" s="17">
        <v>76.949996999999996</v>
      </c>
      <c r="E957" s="17">
        <v>78.260002</v>
      </c>
      <c r="F957" s="17">
        <v>4180400</v>
      </c>
      <c r="G957" s="17">
        <v>75.185141999999999</v>
      </c>
      <c r="H957" s="38">
        <f t="shared" si="44"/>
        <v>2.1178464924455926E-2</v>
      </c>
      <c r="I957" s="30">
        <f t="shared" si="42"/>
        <v>2.1178464924455926E-2</v>
      </c>
      <c r="S957" s="38">
        <v>1519.790039</v>
      </c>
      <c r="T957" s="30">
        <f t="shared" si="43"/>
        <v>-1.0456279141647954E-3</v>
      </c>
      <c r="U957" s="38"/>
      <c r="V957" s="38"/>
      <c r="W957" s="38"/>
      <c r="X957" s="38"/>
    </row>
    <row r="958" spans="1:24">
      <c r="A958" s="18">
        <v>42269</v>
      </c>
      <c r="B958" s="17">
        <v>77.599997999999999</v>
      </c>
      <c r="C958" s="17">
        <v>78.120002999999997</v>
      </c>
      <c r="D958" s="17">
        <v>77.279999000000004</v>
      </c>
      <c r="E958" s="17">
        <v>78.050003000000004</v>
      </c>
      <c r="F958" s="17">
        <v>3146400</v>
      </c>
      <c r="G958" s="17">
        <v>74.983394000000004</v>
      </c>
      <c r="H958" s="38">
        <f t="shared" si="44"/>
        <v>-2.6869559596762495E-3</v>
      </c>
      <c r="I958" s="30">
        <f t="shared" si="42"/>
        <v>-2.6869559596762495E-3</v>
      </c>
      <c r="S958" s="38">
        <v>1521.380005</v>
      </c>
      <c r="T958" s="30">
        <f t="shared" si="43"/>
        <v>6.9043337805155551E-4</v>
      </c>
      <c r="U958" s="38"/>
      <c r="V958" s="38"/>
      <c r="W958" s="38"/>
      <c r="X958" s="38"/>
    </row>
    <row r="959" spans="1:24">
      <c r="A959" s="18">
        <v>42270</v>
      </c>
      <c r="B959" s="17">
        <v>78</v>
      </c>
      <c r="C959" s="17">
        <v>78.879997000000003</v>
      </c>
      <c r="D959" s="17">
        <v>77.830001999999993</v>
      </c>
      <c r="E959" s="17">
        <v>78.760002</v>
      </c>
      <c r="F959" s="17">
        <v>3940200</v>
      </c>
      <c r="G959" s="17">
        <v>75.665497000000002</v>
      </c>
      <c r="H959" s="38">
        <f t="shared" si="44"/>
        <v>9.0555948566086574E-3</v>
      </c>
      <c r="I959" s="30">
        <f t="shared" si="42"/>
        <v>9.0555948566086574E-3</v>
      </c>
      <c r="S959" s="38">
        <v>1520.329956</v>
      </c>
      <c r="T959" s="30">
        <f t="shared" si="43"/>
        <v>5.9208754857569565E-4</v>
      </c>
      <c r="U959" s="38"/>
      <c r="V959" s="38"/>
      <c r="W959" s="38"/>
      <c r="X959" s="38"/>
    </row>
    <row r="960" spans="1:24">
      <c r="A960" s="18">
        <v>42271</v>
      </c>
      <c r="B960" s="17">
        <v>78.459998999999996</v>
      </c>
      <c r="C960" s="17">
        <v>79.180000000000007</v>
      </c>
      <c r="D960" s="17">
        <v>77.930000000000007</v>
      </c>
      <c r="E960" s="17">
        <v>79.059997999999993</v>
      </c>
      <c r="F960" s="17">
        <v>3934200</v>
      </c>
      <c r="G960" s="17">
        <v>75.953705999999997</v>
      </c>
      <c r="H960" s="38">
        <f t="shared" si="44"/>
        <v>3.8017525673365547E-3</v>
      </c>
      <c r="I960" s="30">
        <f t="shared" si="42"/>
        <v>3.8017525673365547E-3</v>
      </c>
      <c r="S960" s="38">
        <v>1519.4300539999999</v>
      </c>
      <c r="T960" s="30">
        <f t="shared" si="43"/>
        <v>1.5940011733503196E-3</v>
      </c>
      <c r="U960" s="38"/>
      <c r="V960" s="38"/>
      <c r="W960" s="38"/>
      <c r="X960" s="38"/>
    </row>
    <row r="961" spans="1:24">
      <c r="A961" s="18">
        <v>42272</v>
      </c>
      <c r="B961" s="17">
        <v>79.610000999999997</v>
      </c>
      <c r="C961" s="17">
        <v>79.980002999999996</v>
      </c>
      <c r="D961" s="17">
        <v>78.75</v>
      </c>
      <c r="E961" s="17">
        <v>79.050003000000004</v>
      </c>
      <c r="F961" s="17">
        <v>3055600</v>
      </c>
      <c r="G961" s="17">
        <v>75.944103999999996</v>
      </c>
      <c r="H961" s="38">
        <f t="shared" si="44"/>
        <v>-1.2642710270534006E-4</v>
      </c>
      <c r="I961" s="30">
        <f t="shared" si="42"/>
        <v>-1.2642710270534006E-4</v>
      </c>
      <c r="S961" s="38">
        <v>1517.01001</v>
      </c>
      <c r="T961" s="30">
        <f t="shared" si="43"/>
        <v>-6.0630128357233104E-4</v>
      </c>
      <c r="U961" s="38"/>
      <c r="V961" s="38"/>
      <c r="W961" s="38"/>
      <c r="X961" s="38"/>
    </row>
    <row r="962" spans="1:24">
      <c r="A962" s="18">
        <v>42275</v>
      </c>
      <c r="B962" s="17">
        <v>78.989998</v>
      </c>
      <c r="C962" s="17">
        <v>79.169998000000007</v>
      </c>
      <c r="D962" s="17">
        <v>77.389999000000003</v>
      </c>
      <c r="E962" s="17">
        <v>77.669998000000007</v>
      </c>
      <c r="F962" s="17">
        <v>4332800</v>
      </c>
      <c r="G962" s="17">
        <v>74.618319999999997</v>
      </c>
      <c r="H962" s="38">
        <f t="shared" si="44"/>
        <v>-1.7611542540394397E-2</v>
      </c>
      <c r="I962" s="30">
        <f t="shared" si="42"/>
        <v>-1.7611542540394397E-2</v>
      </c>
      <c r="S962" s="38">
        <v>1517.9300539999999</v>
      </c>
      <c r="T962" s="30">
        <f t="shared" si="43"/>
        <v>5.641994542558368E-3</v>
      </c>
      <c r="U962" s="38"/>
      <c r="V962" s="38"/>
      <c r="W962" s="38"/>
      <c r="X962" s="38"/>
    </row>
    <row r="963" spans="1:24">
      <c r="A963" s="18">
        <v>42276</v>
      </c>
      <c r="B963" s="17">
        <v>77.660004000000001</v>
      </c>
      <c r="C963" s="17">
        <v>78.559997999999993</v>
      </c>
      <c r="D963" s="17">
        <v>77.160004000000001</v>
      </c>
      <c r="E963" s="17">
        <v>77.980002999999996</v>
      </c>
      <c r="F963" s="17">
        <v>4816600</v>
      </c>
      <c r="G963" s="17">
        <v>74.916145</v>
      </c>
      <c r="H963" s="38">
        <f t="shared" si="44"/>
        <v>3.9833678985571677E-3</v>
      </c>
      <c r="I963" s="30">
        <f t="shared" ref="I963:I1026" si="45">H963</f>
        <v>3.9833678985571677E-3</v>
      </c>
      <c r="S963" s="38">
        <v>1509.3900149999999</v>
      </c>
      <c r="T963" s="30">
        <f t="shared" ref="T963:T1026" si="46">LN(S963/S964)</f>
        <v>-1.8070307454410902E-3</v>
      </c>
      <c r="U963" s="38"/>
      <c r="V963" s="38"/>
      <c r="W963" s="38"/>
      <c r="X963" s="38"/>
    </row>
    <row r="964" spans="1:24">
      <c r="A964" s="18">
        <v>42277</v>
      </c>
      <c r="B964" s="17">
        <v>78.819999999999993</v>
      </c>
      <c r="C964" s="17">
        <v>78.940002000000007</v>
      </c>
      <c r="D964" s="17">
        <v>78.180000000000007</v>
      </c>
      <c r="E964" s="17">
        <v>78.660004000000001</v>
      </c>
      <c r="F964" s="17">
        <v>4579600</v>
      </c>
      <c r="G964" s="17">
        <v>75.569428000000002</v>
      </c>
      <c r="H964" s="38">
        <f t="shared" ref="H964:H1027" si="47">LN(G964/G963)</f>
        <v>8.6823884959599026E-3</v>
      </c>
      <c r="I964" s="30">
        <f t="shared" si="45"/>
        <v>8.6823884959599026E-3</v>
      </c>
      <c r="S964" s="38">
        <v>1512.119995</v>
      </c>
      <c r="T964" s="30">
        <f t="shared" si="46"/>
        <v>5.4901982299070617E-4</v>
      </c>
      <c r="U964" s="38"/>
      <c r="V964" s="38"/>
      <c r="W964" s="38"/>
      <c r="X964" s="38"/>
    </row>
    <row r="965" spans="1:24">
      <c r="A965" s="18">
        <v>42278</v>
      </c>
      <c r="B965" s="17">
        <v>78.349997999999999</v>
      </c>
      <c r="C965" s="17">
        <v>79.589995999999999</v>
      </c>
      <c r="D965" s="17">
        <v>78.180000000000007</v>
      </c>
      <c r="E965" s="17">
        <v>79.510002</v>
      </c>
      <c r="F965" s="17">
        <v>6393600</v>
      </c>
      <c r="G965" s="17">
        <v>76.386030000000005</v>
      </c>
      <c r="H965" s="38">
        <f t="shared" si="47"/>
        <v>1.074801618682291E-2</v>
      </c>
      <c r="I965" s="30">
        <f t="shared" si="45"/>
        <v>1.074801618682291E-2</v>
      </c>
      <c r="S965" s="38">
        <v>1511.290039</v>
      </c>
      <c r="T965" s="30">
        <f t="shared" si="46"/>
        <v>1.0362632138918E-2</v>
      </c>
      <c r="U965" s="38"/>
      <c r="V965" s="38"/>
      <c r="W965" s="38"/>
      <c r="X965" s="38"/>
    </row>
    <row r="966" spans="1:24">
      <c r="A966" s="18">
        <v>42279</v>
      </c>
      <c r="B966" s="17">
        <v>78.069999999999993</v>
      </c>
      <c r="C966" s="17">
        <v>79.569999999999993</v>
      </c>
      <c r="D966" s="17">
        <v>77.400002000000001</v>
      </c>
      <c r="E966" s="17">
        <v>79.529999000000004</v>
      </c>
      <c r="F966" s="17">
        <v>4631100</v>
      </c>
      <c r="G966" s="17">
        <v>76.405241000000004</v>
      </c>
      <c r="H966" s="38">
        <f t="shared" si="47"/>
        <v>2.5146724646634089E-4</v>
      </c>
      <c r="I966" s="30">
        <f t="shared" si="45"/>
        <v>2.5146724646634089E-4</v>
      </c>
      <c r="S966" s="38">
        <v>1495.709961</v>
      </c>
      <c r="T966" s="30">
        <f t="shared" si="46"/>
        <v>-1.1605832704006383E-2</v>
      </c>
      <c r="U966" s="38"/>
      <c r="V966" s="38"/>
      <c r="W966" s="38"/>
      <c r="X966" s="38"/>
    </row>
    <row r="967" spans="1:24">
      <c r="A967" s="18">
        <v>42282</v>
      </c>
      <c r="B967" s="17">
        <v>79.970000999999996</v>
      </c>
      <c r="C967" s="17">
        <v>80.169998000000007</v>
      </c>
      <c r="D967" s="17">
        <v>79.290001000000004</v>
      </c>
      <c r="E967" s="17">
        <v>79.510002</v>
      </c>
      <c r="F967" s="17">
        <v>4708700</v>
      </c>
      <c r="G967" s="17">
        <v>76.386030000000005</v>
      </c>
      <c r="H967" s="38">
        <f t="shared" si="47"/>
        <v>-2.5146724646632647E-4</v>
      </c>
      <c r="I967" s="30">
        <f t="shared" si="45"/>
        <v>-2.5146724646632647E-4</v>
      </c>
      <c r="S967" s="38">
        <v>1513.170044</v>
      </c>
      <c r="T967" s="30">
        <f t="shared" si="46"/>
        <v>1.0002513494821156E-2</v>
      </c>
      <c r="U967" s="38"/>
      <c r="V967" s="38"/>
      <c r="W967" s="38"/>
      <c r="X967" s="38"/>
    </row>
    <row r="968" spans="1:24">
      <c r="A968" s="18">
        <v>42283</v>
      </c>
      <c r="B968" s="17">
        <v>79.330001999999993</v>
      </c>
      <c r="C968" s="17">
        <v>79.459998999999996</v>
      </c>
      <c r="D968" s="17">
        <v>77.370002999999997</v>
      </c>
      <c r="E968" s="17">
        <v>78.099997999999999</v>
      </c>
      <c r="F968" s="17">
        <v>4892800</v>
      </c>
      <c r="G968" s="17">
        <v>75.031424999999999</v>
      </c>
      <c r="H968" s="38">
        <f t="shared" si="47"/>
        <v>-1.7892800269289095E-2</v>
      </c>
      <c r="I968" s="30">
        <f t="shared" si="45"/>
        <v>-1.7892800269289095E-2</v>
      </c>
      <c r="S968" s="38">
        <v>1498.1099850000001</v>
      </c>
      <c r="T968" s="30">
        <f t="shared" si="46"/>
        <v>-2.5665922346749968E-3</v>
      </c>
      <c r="U968" s="38"/>
      <c r="V968" s="38"/>
      <c r="W968" s="38"/>
      <c r="X968" s="38"/>
    </row>
    <row r="969" spans="1:24">
      <c r="A969" s="18">
        <v>42284</v>
      </c>
      <c r="B969" s="17">
        <v>78.589995999999999</v>
      </c>
      <c r="C969" s="17">
        <v>78.769997000000004</v>
      </c>
      <c r="D969" s="17">
        <v>77.989998</v>
      </c>
      <c r="E969" s="17">
        <v>78.559997999999993</v>
      </c>
      <c r="F969" s="17">
        <v>3291100</v>
      </c>
      <c r="G969" s="17">
        <v>75.473350999999994</v>
      </c>
      <c r="H969" s="38">
        <f t="shared" si="47"/>
        <v>5.8726012797649906E-3</v>
      </c>
      <c r="I969" s="30">
        <f t="shared" si="45"/>
        <v>5.8726012797649906E-3</v>
      </c>
      <c r="S969" s="38">
        <v>1501.959961</v>
      </c>
      <c r="T969" s="30">
        <f t="shared" si="46"/>
        <v>-3.9072447493082472E-3</v>
      </c>
      <c r="U969" s="38"/>
      <c r="V969" s="38"/>
      <c r="W969" s="38"/>
      <c r="X969" s="38"/>
    </row>
    <row r="970" spans="1:24">
      <c r="A970" s="18">
        <v>42285</v>
      </c>
      <c r="B970" s="17">
        <v>78.540001000000004</v>
      </c>
      <c r="C970" s="17">
        <v>79.660004000000001</v>
      </c>
      <c r="D970" s="17">
        <v>78.389999000000003</v>
      </c>
      <c r="E970" s="17">
        <v>78.690002000000007</v>
      </c>
      <c r="F970" s="17">
        <v>3580600</v>
      </c>
      <c r="G970" s="17">
        <v>75.598247999999998</v>
      </c>
      <c r="H970" s="38">
        <f t="shared" si="47"/>
        <v>1.653481253689564E-3</v>
      </c>
      <c r="I970" s="30">
        <f t="shared" si="45"/>
        <v>1.653481253689564E-3</v>
      </c>
      <c r="S970" s="38">
        <v>1507.839966</v>
      </c>
      <c r="T970" s="30">
        <f t="shared" si="46"/>
        <v>5.0930037076888724E-3</v>
      </c>
      <c r="U970" s="38"/>
      <c r="V970" s="38"/>
      <c r="W970" s="38"/>
      <c r="X970" s="38"/>
    </row>
    <row r="971" spans="1:24">
      <c r="A971" s="18">
        <v>42286</v>
      </c>
      <c r="B971" s="17">
        <v>78.690002000000007</v>
      </c>
      <c r="C971" s="17">
        <v>78.959998999999996</v>
      </c>
      <c r="D971" s="17">
        <v>78.190002000000007</v>
      </c>
      <c r="E971" s="17">
        <v>78.879997000000003</v>
      </c>
      <c r="F971" s="17">
        <v>2857600</v>
      </c>
      <c r="G971" s="17">
        <v>75.780777999999998</v>
      </c>
      <c r="H971" s="38">
        <f t="shared" si="47"/>
        <v>2.4115637850745208E-3</v>
      </c>
      <c r="I971" s="30">
        <f t="shared" si="45"/>
        <v>2.4115637850745208E-3</v>
      </c>
      <c r="S971" s="38">
        <v>1500.1800539999999</v>
      </c>
      <c r="T971" s="30">
        <f t="shared" si="46"/>
        <v>-1.8513341236916236E-3</v>
      </c>
      <c r="U971" s="38"/>
      <c r="V971" s="38"/>
      <c r="W971" s="38"/>
      <c r="X971" s="38"/>
    </row>
    <row r="972" spans="1:24">
      <c r="A972" s="18">
        <v>42289</v>
      </c>
      <c r="B972" s="17">
        <v>78.879997000000003</v>
      </c>
      <c r="C972" s="17">
        <v>79.379997000000003</v>
      </c>
      <c r="D972" s="17">
        <v>78.860000999999997</v>
      </c>
      <c r="E972" s="17">
        <v>79.209998999999996</v>
      </c>
      <c r="F972" s="17">
        <v>1556800</v>
      </c>
      <c r="G972" s="17">
        <v>76.097814</v>
      </c>
      <c r="H972" s="38">
        <f t="shared" si="47"/>
        <v>4.1748669948405313E-3</v>
      </c>
      <c r="I972" s="30">
        <f t="shared" si="45"/>
        <v>4.1748669948405313E-3</v>
      </c>
      <c r="S972" s="38">
        <v>1502.959961</v>
      </c>
      <c r="T972" s="30">
        <f t="shared" si="46"/>
        <v>5.4307088968290696E-3</v>
      </c>
      <c r="U972" s="38"/>
      <c r="V972" s="38"/>
      <c r="W972" s="38"/>
      <c r="X972" s="38"/>
    </row>
    <row r="973" spans="1:24">
      <c r="A973" s="18">
        <v>42290</v>
      </c>
      <c r="B973" s="17">
        <v>79.110000999999997</v>
      </c>
      <c r="C973" s="17">
        <v>79.839995999999999</v>
      </c>
      <c r="D973" s="17">
        <v>78.910004000000001</v>
      </c>
      <c r="E973" s="17">
        <v>78.959998999999996</v>
      </c>
      <c r="F973" s="17">
        <v>2910200</v>
      </c>
      <c r="G973" s="17">
        <v>75.857635999999999</v>
      </c>
      <c r="H973" s="38">
        <f t="shared" si="47"/>
        <v>-3.1611659865783278E-3</v>
      </c>
      <c r="I973" s="30">
        <f t="shared" si="45"/>
        <v>-3.1611659865783278E-3</v>
      </c>
      <c r="S973" s="38">
        <v>1494.8199460000001</v>
      </c>
      <c r="T973" s="30">
        <f t="shared" si="46"/>
        <v>6.6141963945740372E-6</v>
      </c>
      <c r="U973" s="38"/>
      <c r="V973" s="38"/>
      <c r="W973" s="38"/>
      <c r="X973" s="38"/>
    </row>
    <row r="974" spans="1:24">
      <c r="A974" s="18">
        <v>42291</v>
      </c>
      <c r="B974" s="17">
        <v>79.260002</v>
      </c>
      <c r="C974" s="17">
        <v>80.110000999999997</v>
      </c>
      <c r="D974" s="17">
        <v>74.559997999999993</v>
      </c>
      <c r="E974" s="17">
        <v>76.199996999999996</v>
      </c>
      <c r="F974" s="17">
        <v>18449200</v>
      </c>
      <c r="G974" s="17">
        <v>73.206075999999996</v>
      </c>
      <c r="H974" s="38">
        <f t="shared" si="47"/>
        <v>-3.5579950120130377E-2</v>
      </c>
      <c r="I974" s="30">
        <f t="shared" si="45"/>
        <v>-3.5579950120130377E-2</v>
      </c>
      <c r="S974" s="38">
        <v>1494.8100589999999</v>
      </c>
      <c r="T974" s="30">
        <f t="shared" si="46"/>
        <v>1.5063419238833973E-3</v>
      </c>
      <c r="U974" s="38"/>
      <c r="V974" s="38"/>
      <c r="W974" s="38"/>
      <c r="X974" s="38"/>
    </row>
    <row r="975" spans="1:24">
      <c r="A975" s="18">
        <v>42292</v>
      </c>
      <c r="B975" s="17">
        <v>76.120002999999997</v>
      </c>
      <c r="C975" s="17">
        <v>76.209998999999996</v>
      </c>
      <c r="D975" s="17">
        <v>73.379997000000003</v>
      </c>
      <c r="E975" s="17">
        <v>75.129997000000003</v>
      </c>
      <c r="F975" s="17">
        <v>10162100</v>
      </c>
      <c r="G975" s="17">
        <v>72.178116000000003</v>
      </c>
      <c r="H975" s="38">
        <f t="shared" si="47"/>
        <v>-1.414152552612288E-2</v>
      </c>
      <c r="I975" s="30">
        <f t="shared" si="45"/>
        <v>-1.414152552612288E-2</v>
      </c>
      <c r="S975" s="38">
        <v>1492.5600589999999</v>
      </c>
      <c r="T975" s="30">
        <f t="shared" si="46"/>
        <v>4.4183322153430642E-3</v>
      </c>
      <c r="U975" s="38"/>
      <c r="V975" s="38"/>
      <c r="W975" s="38"/>
      <c r="X975" s="38"/>
    </row>
    <row r="976" spans="1:24">
      <c r="A976" s="18">
        <v>42293</v>
      </c>
      <c r="B976" s="17">
        <v>75.370002999999997</v>
      </c>
      <c r="C976" s="17">
        <v>75.389999000000003</v>
      </c>
      <c r="D976" s="17">
        <v>74.699996999999996</v>
      </c>
      <c r="E976" s="17">
        <v>75.050003000000004</v>
      </c>
      <c r="F976" s="17">
        <v>4871600</v>
      </c>
      <c r="G976" s="17">
        <v>72.101264999999998</v>
      </c>
      <c r="H976" s="38">
        <f t="shared" si="47"/>
        <v>-1.0653082475876843E-3</v>
      </c>
      <c r="I976" s="30">
        <f t="shared" si="45"/>
        <v>-1.0653082475876843E-3</v>
      </c>
      <c r="S976" s="38">
        <v>1485.9799800000001</v>
      </c>
      <c r="T976" s="30">
        <f t="shared" si="46"/>
        <v>3.3974923370216413E-3</v>
      </c>
      <c r="U976" s="38"/>
      <c r="V976" s="38"/>
      <c r="W976" s="38"/>
      <c r="X976" s="38"/>
    </row>
    <row r="977" spans="1:24">
      <c r="A977" s="18">
        <v>42296</v>
      </c>
      <c r="B977" s="17">
        <v>75.019997000000004</v>
      </c>
      <c r="C977" s="17">
        <v>75.300003000000004</v>
      </c>
      <c r="D977" s="17">
        <v>74.629997000000003</v>
      </c>
      <c r="E977" s="17">
        <v>74.699996999999996</v>
      </c>
      <c r="F977" s="17">
        <v>4639400</v>
      </c>
      <c r="G977" s="17">
        <v>71.765011000000001</v>
      </c>
      <c r="H977" s="38">
        <f t="shared" si="47"/>
        <v>-4.6745439118810045E-3</v>
      </c>
      <c r="I977" s="30">
        <f t="shared" si="45"/>
        <v>-4.6745439118810045E-3</v>
      </c>
      <c r="S977" s="38">
        <v>1480.9399410000001</v>
      </c>
      <c r="T977" s="30">
        <f t="shared" si="46"/>
        <v>5.6270601874587175E-3</v>
      </c>
      <c r="U977" s="38"/>
      <c r="V977" s="38"/>
      <c r="W977" s="38"/>
      <c r="X977" s="38"/>
    </row>
    <row r="978" spans="1:24">
      <c r="A978" s="18">
        <v>42297</v>
      </c>
      <c r="B978" s="17">
        <v>74.830001999999993</v>
      </c>
      <c r="C978" s="17">
        <v>75.300003000000004</v>
      </c>
      <c r="D978" s="17">
        <v>74.379997000000003</v>
      </c>
      <c r="E978" s="17">
        <v>74.400002000000001</v>
      </c>
      <c r="F978" s="17">
        <v>4881000</v>
      </c>
      <c r="G978" s="17">
        <v>71.476802000000006</v>
      </c>
      <c r="H978" s="38">
        <f t="shared" si="47"/>
        <v>-4.0240957983720725E-3</v>
      </c>
      <c r="I978" s="30">
        <f t="shared" si="45"/>
        <v>-4.0240957983720725E-3</v>
      </c>
      <c r="S978" s="38">
        <v>1472.630005</v>
      </c>
      <c r="T978" s="30">
        <f t="shared" si="46"/>
        <v>1.9697246749126839E-4</v>
      </c>
      <c r="U978" s="38"/>
      <c r="V978" s="38"/>
      <c r="W978" s="38"/>
      <c r="X978" s="38"/>
    </row>
    <row r="979" spans="1:24">
      <c r="A979" s="18">
        <v>42298</v>
      </c>
      <c r="B979" s="17">
        <v>74.849997999999999</v>
      </c>
      <c r="C979" s="17">
        <v>76.599997999999999</v>
      </c>
      <c r="D979" s="17">
        <v>74.610000999999997</v>
      </c>
      <c r="E979" s="17">
        <v>76.400002000000001</v>
      </c>
      <c r="F979" s="17">
        <v>5847400</v>
      </c>
      <c r="G979" s="17">
        <v>73.398222000000004</v>
      </c>
      <c r="H979" s="38">
        <f t="shared" si="47"/>
        <v>2.6526762390815209E-2</v>
      </c>
      <c r="I979" s="30">
        <f t="shared" si="45"/>
        <v>2.6526762390815209E-2</v>
      </c>
      <c r="S979" s="38">
        <v>1472.339966</v>
      </c>
      <c r="T979" s="30">
        <f t="shared" si="46"/>
        <v>1.1280332207962908E-3</v>
      </c>
      <c r="U979" s="38"/>
      <c r="V979" s="38"/>
      <c r="W979" s="38"/>
      <c r="X979" s="38"/>
    </row>
    <row r="980" spans="1:24">
      <c r="A980" s="18">
        <v>42299</v>
      </c>
      <c r="B980" s="17">
        <v>76.569999999999993</v>
      </c>
      <c r="C980" s="17">
        <v>77.169998000000007</v>
      </c>
      <c r="D980" s="17">
        <v>75.959998999999996</v>
      </c>
      <c r="E980" s="17">
        <v>77.110000999999997</v>
      </c>
      <c r="F980" s="17">
        <v>4943800</v>
      </c>
      <c r="G980" s="17">
        <v>74.080325000000002</v>
      </c>
      <c r="H980" s="38">
        <f t="shared" si="47"/>
        <v>9.2502655834931571E-3</v>
      </c>
      <c r="I980" s="30">
        <f t="shared" si="45"/>
        <v>9.2502655834931571E-3</v>
      </c>
      <c r="S980" s="38">
        <v>1470.6800539999999</v>
      </c>
      <c r="T980" s="30">
        <f t="shared" si="46"/>
        <v>-9.3110482512851031E-4</v>
      </c>
      <c r="U980" s="38"/>
      <c r="V980" s="38"/>
      <c r="W980" s="38"/>
      <c r="X980" s="38"/>
    </row>
    <row r="981" spans="1:24">
      <c r="A981" s="18">
        <v>42300</v>
      </c>
      <c r="B981" s="17">
        <v>77.489998</v>
      </c>
      <c r="C981" s="17">
        <v>77.599997999999999</v>
      </c>
      <c r="D981" s="17">
        <v>72.75</v>
      </c>
      <c r="E981" s="17">
        <v>72.940002000000007</v>
      </c>
      <c r="F981" s="17">
        <v>9443200</v>
      </c>
      <c r="G981" s="17">
        <v>70.074167000000003</v>
      </c>
      <c r="H981" s="38">
        <f t="shared" si="47"/>
        <v>-5.5595767760776731E-2</v>
      </c>
      <c r="I981" s="30">
        <f t="shared" si="45"/>
        <v>-5.5595767760776731E-2</v>
      </c>
      <c r="S981" s="38">
        <v>1472.0500489999999</v>
      </c>
      <c r="T981" s="30">
        <f t="shared" si="46"/>
        <v>-4.7514918614037186E-5</v>
      </c>
      <c r="U981" s="38"/>
      <c r="V981" s="38"/>
      <c r="W981" s="38"/>
      <c r="X981" s="38"/>
    </row>
    <row r="982" spans="1:24">
      <c r="A982" s="18">
        <v>42303</v>
      </c>
      <c r="B982" s="17">
        <v>73.25</v>
      </c>
      <c r="C982" s="17">
        <v>74.760002</v>
      </c>
      <c r="D982" s="17">
        <v>73.180000000000007</v>
      </c>
      <c r="E982" s="17">
        <v>74.019997000000004</v>
      </c>
      <c r="F982" s="17">
        <v>6706700</v>
      </c>
      <c r="G982" s="17">
        <v>71.111727999999999</v>
      </c>
      <c r="H982" s="38">
        <f t="shared" si="47"/>
        <v>1.4698064263318655E-2</v>
      </c>
      <c r="I982" s="30">
        <f t="shared" si="45"/>
        <v>1.4698064263318655E-2</v>
      </c>
      <c r="S982" s="38">
        <v>1472.119995</v>
      </c>
      <c r="T982" s="30">
        <f t="shared" si="46"/>
        <v>7.568699708768817E-3</v>
      </c>
      <c r="U982" s="38"/>
      <c r="V982" s="38"/>
      <c r="W982" s="38"/>
      <c r="X982" s="38"/>
    </row>
    <row r="983" spans="1:24">
      <c r="A983" s="18">
        <v>42304</v>
      </c>
      <c r="B983" s="17">
        <v>74.040001000000004</v>
      </c>
      <c r="C983" s="17">
        <v>74.739998</v>
      </c>
      <c r="D983" s="17">
        <v>73.919998000000007</v>
      </c>
      <c r="E983" s="17">
        <v>74.730002999999996</v>
      </c>
      <c r="F983" s="17">
        <v>4083700</v>
      </c>
      <c r="G983" s="17">
        <v>71.793837999999994</v>
      </c>
      <c r="H983" s="38">
        <f t="shared" si="47"/>
        <v>9.5463766643931695E-3</v>
      </c>
      <c r="I983" s="30">
        <f t="shared" si="45"/>
        <v>9.5463766643931695E-3</v>
      </c>
      <c r="S983" s="38">
        <v>1461.0200199999999</v>
      </c>
      <c r="T983" s="30">
        <f t="shared" si="46"/>
        <v>2.6523459636782739E-3</v>
      </c>
      <c r="U983" s="38"/>
      <c r="V983" s="38"/>
      <c r="W983" s="38"/>
      <c r="X983" s="38"/>
    </row>
    <row r="984" spans="1:24">
      <c r="A984" s="18">
        <v>42305</v>
      </c>
      <c r="B984" s="17">
        <v>75.089995999999999</v>
      </c>
      <c r="C984" s="17">
        <v>76.279999000000004</v>
      </c>
      <c r="D984" s="17">
        <v>74.699996999999996</v>
      </c>
      <c r="E984" s="17">
        <v>76.230002999999996</v>
      </c>
      <c r="F984" s="17">
        <v>4327800</v>
      </c>
      <c r="G984" s="17">
        <v>73.234903000000003</v>
      </c>
      <c r="H984" s="38">
        <f t="shared" si="47"/>
        <v>1.9873473621818263E-2</v>
      </c>
      <c r="I984" s="30">
        <f t="shared" si="45"/>
        <v>1.9873473621818263E-2</v>
      </c>
      <c r="S984" s="38">
        <v>1457.150024</v>
      </c>
      <c r="T984" s="30">
        <f t="shared" si="46"/>
        <v>-3.247639705377111E-3</v>
      </c>
      <c r="U984" s="38"/>
      <c r="V984" s="38"/>
      <c r="W984" s="38"/>
      <c r="X984" s="38"/>
    </row>
    <row r="985" spans="1:24">
      <c r="A985" s="18">
        <v>42306</v>
      </c>
      <c r="B985" s="17">
        <v>76.209998999999996</v>
      </c>
      <c r="C985" s="17">
        <v>76.5</v>
      </c>
      <c r="D985" s="17">
        <v>74.970000999999996</v>
      </c>
      <c r="E985" s="17">
        <v>76.279999000000004</v>
      </c>
      <c r="F985" s="17">
        <v>3815800</v>
      </c>
      <c r="G985" s="17">
        <v>73.282933999999997</v>
      </c>
      <c r="H985" s="38">
        <f t="shared" si="47"/>
        <v>6.5563350789191437E-4</v>
      </c>
      <c r="I985" s="30">
        <f t="shared" si="45"/>
        <v>6.5563350789191437E-4</v>
      </c>
      <c r="S985" s="38">
        <v>1461.8900149999999</v>
      </c>
      <c r="T985" s="30">
        <f t="shared" si="46"/>
        <v>-3.1280032210797624E-3</v>
      </c>
      <c r="U985" s="38"/>
      <c r="V985" s="38"/>
      <c r="W985" s="38"/>
      <c r="X985" s="38"/>
    </row>
    <row r="986" spans="1:24">
      <c r="A986" s="18">
        <v>42307</v>
      </c>
      <c r="B986" s="17">
        <v>76.169998000000007</v>
      </c>
      <c r="C986" s="17">
        <v>77.919998000000007</v>
      </c>
      <c r="D986" s="17">
        <v>76.089995999999999</v>
      </c>
      <c r="E986" s="17">
        <v>77.180000000000007</v>
      </c>
      <c r="F986" s="17">
        <v>4952700</v>
      </c>
      <c r="G986" s="17">
        <v>74.147574000000006</v>
      </c>
      <c r="H986" s="38">
        <f t="shared" si="47"/>
        <v>1.1729592810140315E-2</v>
      </c>
      <c r="I986" s="30">
        <f t="shared" si="45"/>
        <v>1.1729592810140315E-2</v>
      </c>
      <c r="S986" s="38">
        <v>1466.469971</v>
      </c>
      <c r="T986" s="30">
        <f t="shared" si="46"/>
        <v>4.8533002617231176E-3</v>
      </c>
      <c r="U986" s="38"/>
      <c r="V986" s="38"/>
      <c r="W986" s="38"/>
      <c r="X986" s="38"/>
    </row>
    <row r="987" spans="1:24">
      <c r="A987" s="18">
        <v>42310</v>
      </c>
      <c r="B987" s="17">
        <v>77</v>
      </c>
      <c r="C987" s="17">
        <v>77.470000999999996</v>
      </c>
      <c r="D987" s="17">
        <v>75.519997000000004</v>
      </c>
      <c r="E987" s="17">
        <v>77.260002</v>
      </c>
      <c r="F987" s="17">
        <v>4147100</v>
      </c>
      <c r="G987" s="17">
        <v>74.224433000000005</v>
      </c>
      <c r="H987" s="38">
        <f t="shared" si="47"/>
        <v>1.0360311008637646E-3</v>
      </c>
      <c r="I987" s="30">
        <f t="shared" si="45"/>
        <v>1.0360311008637646E-3</v>
      </c>
      <c r="S987" s="38">
        <v>1459.369995</v>
      </c>
      <c r="T987" s="30">
        <f t="shared" si="46"/>
        <v>-2.0877955412197577E-3</v>
      </c>
      <c r="U987" s="38"/>
      <c r="V987" s="38"/>
      <c r="W987" s="38"/>
      <c r="X987" s="38"/>
    </row>
    <row r="988" spans="1:24">
      <c r="A988" s="18">
        <v>42311</v>
      </c>
      <c r="B988" s="17">
        <v>77.379997000000003</v>
      </c>
      <c r="C988" s="17">
        <v>78.5</v>
      </c>
      <c r="D988" s="17">
        <v>77.199996999999996</v>
      </c>
      <c r="E988" s="17">
        <v>78.230002999999996</v>
      </c>
      <c r="F988" s="17">
        <v>3740800</v>
      </c>
      <c r="G988" s="17">
        <v>75.156322000000003</v>
      </c>
      <c r="H988" s="38">
        <f t="shared" si="47"/>
        <v>1.2476856058856078E-2</v>
      </c>
      <c r="I988" s="30">
        <f t="shared" si="45"/>
        <v>1.2476856058856078E-2</v>
      </c>
      <c r="S988" s="38">
        <v>1462.420044</v>
      </c>
      <c r="T988" s="30">
        <f t="shared" si="46"/>
        <v>2.5086116280942407E-2</v>
      </c>
      <c r="U988" s="38"/>
      <c r="V988" s="38"/>
      <c r="W988" s="38"/>
      <c r="X988" s="38"/>
    </row>
    <row r="989" spans="1:24">
      <c r="A989" s="18">
        <v>42312</v>
      </c>
      <c r="B989" s="17">
        <v>78.699996999999996</v>
      </c>
      <c r="C989" s="17">
        <v>78.699996999999996</v>
      </c>
      <c r="D989" s="17">
        <v>76.599997999999999</v>
      </c>
      <c r="E989" s="17">
        <v>77.389999000000003</v>
      </c>
      <c r="F989" s="17">
        <v>3726700</v>
      </c>
      <c r="G989" s="17">
        <v>74.349322000000001</v>
      </c>
      <c r="H989" s="38">
        <f t="shared" si="47"/>
        <v>-1.0795683910855928E-2</v>
      </c>
      <c r="I989" s="30">
        <f t="shared" si="45"/>
        <v>-1.0795683910855928E-2</v>
      </c>
      <c r="S989" s="38">
        <v>1426.1899410000001</v>
      </c>
      <c r="T989" s="30">
        <f t="shared" si="46"/>
        <v>1.6800026778920622E-2</v>
      </c>
      <c r="U989" s="38"/>
      <c r="V989" s="38"/>
      <c r="W989" s="38"/>
      <c r="X989" s="38"/>
    </row>
    <row r="990" spans="1:24">
      <c r="A990" s="18">
        <v>42313</v>
      </c>
      <c r="B990" s="17">
        <v>77.139999000000003</v>
      </c>
      <c r="C990" s="17">
        <v>78.209998999999996</v>
      </c>
      <c r="D990" s="17">
        <v>76.599997999999999</v>
      </c>
      <c r="E990" s="17">
        <v>78.150002000000001</v>
      </c>
      <c r="F990" s="17">
        <v>3217600</v>
      </c>
      <c r="G990" s="17">
        <v>75.079464000000002</v>
      </c>
      <c r="H990" s="38">
        <f t="shared" si="47"/>
        <v>9.7725188081685416E-3</v>
      </c>
      <c r="I990" s="30">
        <f t="shared" si="45"/>
        <v>9.7725188081685416E-3</v>
      </c>
      <c r="S990" s="38">
        <v>1402.4300539999999</v>
      </c>
      <c r="T990" s="30">
        <f t="shared" si="46"/>
        <v>-1.1111445760830067E-2</v>
      </c>
      <c r="U990" s="38"/>
      <c r="V990" s="38"/>
      <c r="W990" s="38"/>
      <c r="X990" s="38"/>
    </row>
    <row r="991" spans="1:24">
      <c r="A991" s="18">
        <v>42314</v>
      </c>
      <c r="B991" s="17">
        <v>78.160004000000001</v>
      </c>
      <c r="C991" s="17">
        <v>78.480002999999996</v>
      </c>
      <c r="D991" s="17">
        <v>76.430000000000007</v>
      </c>
      <c r="E991" s="17">
        <v>77.220000999999996</v>
      </c>
      <c r="F991" s="17">
        <v>4483400</v>
      </c>
      <c r="G991" s="17">
        <v>74.186003999999997</v>
      </c>
      <c r="H991" s="38">
        <f t="shared" si="47"/>
        <v>-1.1971565596735515E-2</v>
      </c>
      <c r="I991" s="30">
        <f t="shared" si="45"/>
        <v>-1.1971565596735515E-2</v>
      </c>
      <c r="S991" s="38">
        <v>1418.099976</v>
      </c>
      <c r="T991" s="30">
        <f t="shared" si="46"/>
        <v>-1.2191845857655393E-3</v>
      </c>
      <c r="U991" s="38"/>
      <c r="V991" s="38"/>
      <c r="W991" s="38"/>
      <c r="X991" s="38"/>
    </row>
    <row r="992" spans="1:24">
      <c r="A992" s="18">
        <v>42317</v>
      </c>
      <c r="B992" s="17">
        <v>77.389999000000003</v>
      </c>
      <c r="C992" s="17">
        <v>77.540001000000004</v>
      </c>
      <c r="D992" s="17">
        <v>74.919998000000007</v>
      </c>
      <c r="E992" s="17">
        <v>76.230002999999996</v>
      </c>
      <c r="F992" s="17">
        <v>5529800</v>
      </c>
      <c r="G992" s="17">
        <v>73.234903000000003</v>
      </c>
      <c r="H992" s="38">
        <f t="shared" si="47"/>
        <v>-1.2903382778329196E-2</v>
      </c>
      <c r="I992" s="30">
        <f t="shared" si="45"/>
        <v>-1.2903382778329196E-2</v>
      </c>
      <c r="S992" s="38">
        <v>1419.829956</v>
      </c>
      <c r="T992" s="30">
        <f t="shared" si="46"/>
        <v>-4.7989567024928539E-3</v>
      </c>
      <c r="U992" s="38"/>
      <c r="V992" s="38"/>
      <c r="W992" s="38"/>
      <c r="X992" s="38"/>
    </row>
    <row r="993" spans="1:24">
      <c r="A993" s="18">
        <v>42318</v>
      </c>
      <c r="B993" s="17">
        <v>76.419998000000007</v>
      </c>
      <c r="C993" s="17">
        <v>77.910004000000001</v>
      </c>
      <c r="D993" s="17">
        <v>76</v>
      </c>
      <c r="E993" s="17">
        <v>77.190002000000007</v>
      </c>
      <c r="F993" s="17">
        <v>3943700</v>
      </c>
      <c r="G993" s="17">
        <v>74.157183000000003</v>
      </c>
      <c r="H993" s="38">
        <f t="shared" si="47"/>
        <v>1.2514810833159381E-2</v>
      </c>
      <c r="I993" s="30">
        <f t="shared" si="45"/>
        <v>1.2514810833159381E-2</v>
      </c>
      <c r="S993" s="38">
        <v>1426.660034</v>
      </c>
      <c r="T993" s="30">
        <f t="shared" si="46"/>
        <v>-2.4432788076923112E-3</v>
      </c>
      <c r="U993" s="38"/>
      <c r="V993" s="38"/>
      <c r="W993" s="38"/>
      <c r="X993" s="38"/>
    </row>
    <row r="994" spans="1:24">
      <c r="A994" s="18">
        <v>42319</v>
      </c>
      <c r="B994" s="17">
        <v>76.400002000000001</v>
      </c>
      <c r="C994" s="17">
        <v>76.629997000000003</v>
      </c>
      <c r="D994" s="17">
        <v>73.949996999999996</v>
      </c>
      <c r="E994" s="17">
        <v>74.870002999999997</v>
      </c>
      <c r="F994" s="17">
        <v>7441100</v>
      </c>
      <c r="G994" s="17">
        <v>71.928336999999999</v>
      </c>
      <c r="H994" s="38">
        <f t="shared" si="47"/>
        <v>-3.0516631186949146E-2</v>
      </c>
      <c r="I994" s="30">
        <f t="shared" si="45"/>
        <v>-3.0516631186949146E-2</v>
      </c>
      <c r="S994" s="38">
        <v>1430.150024</v>
      </c>
      <c r="T994" s="30">
        <f t="shared" si="46"/>
        <v>-9.4229444582716784E-3</v>
      </c>
      <c r="U994" s="38"/>
      <c r="V994" s="38"/>
      <c r="W994" s="38"/>
      <c r="X994" s="38"/>
    </row>
    <row r="995" spans="1:24">
      <c r="A995" s="18">
        <v>42320</v>
      </c>
      <c r="B995" s="17">
        <v>74.849997999999999</v>
      </c>
      <c r="C995" s="17">
        <v>75.769997000000004</v>
      </c>
      <c r="D995" s="17">
        <v>74.330001999999993</v>
      </c>
      <c r="E995" s="17">
        <v>74.930000000000007</v>
      </c>
      <c r="F995" s="17">
        <v>5801900</v>
      </c>
      <c r="G995" s="17">
        <v>71.985977000000005</v>
      </c>
      <c r="H995" s="38">
        <f t="shared" si="47"/>
        <v>8.0103224592487185E-4</v>
      </c>
      <c r="I995" s="30">
        <f t="shared" si="45"/>
        <v>8.0103224592487185E-4</v>
      </c>
      <c r="S995" s="38">
        <v>1443.6899410000001</v>
      </c>
      <c r="T995" s="30">
        <f t="shared" si="46"/>
        <v>5.473104129230565E-3</v>
      </c>
      <c r="U995" s="38"/>
      <c r="V995" s="38"/>
      <c r="W995" s="38"/>
      <c r="X995" s="38"/>
    </row>
    <row r="996" spans="1:24">
      <c r="A996" s="18">
        <v>42321</v>
      </c>
      <c r="B996" s="17">
        <v>73.709998999999996</v>
      </c>
      <c r="C996" s="17">
        <v>73.709998999999996</v>
      </c>
      <c r="D996" s="17">
        <v>71.540001000000004</v>
      </c>
      <c r="E996" s="17">
        <v>71.889999000000003</v>
      </c>
      <c r="F996" s="17">
        <v>8161000</v>
      </c>
      <c r="G996" s="17">
        <v>69.065419000000006</v>
      </c>
      <c r="H996" s="38">
        <f t="shared" si="47"/>
        <v>-4.1417179275981666E-2</v>
      </c>
      <c r="I996" s="30">
        <f t="shared" si="45"/>
        <v>-4.1417179275981666E-2</v>
      </c>
      <c r="S996" s="38">
        <v>1435.8100589999999</v>
      </c>
      <c r="T996" s="30">
        <f t="shared" si="46"/>
        <v>-7.6181452366808726E-3</v>
      </c>
      <c r="U996" s="38"/>
      <c r="V996" s="38"/>
      <c r="W996" s="38"/>
      <c r="X996" s="38"/>
    </row>
    <row r="997" spans="1:24">
      <c r="A997" s="18">
        <v>42324</v>
      </c>
      <c r="B997" s="17">
        <v>71.199996999999996</v>
      </c>
      <c r="C997" s="17">
        <v>72.379997000000003</v>
      </c>
      <c r="D997" s="17">
        <v>70.800003000000004</v>
      </c>
      <c r="E997" s="17">
        <v>72.309997999999993</v>
      </c>
      <c r="F997" s="17">
        <v>8938200</v>
      </c>
      <c r="G997" s="17">
        <v>70.014303999999996</v>
      </c>
      <c r="H997" s="38">
        <f t="shared" si="47"/>
        <v>1.3645407149108339E-2</v>
      </c>
      <c r="I997" s="30">
        <f t="shared" si="45"/>
        <v>1.3645407149108339E-2</v>
      </c>
      <c r="S997" s="38">
        <v>1446.790039</v>
      </c>
      <c r="T997" s="30">
        <f t="shared" si="46"/>
        <v>1.1421185869362593E-2</v>
      </c>
      <c r="U997" s="38"/>
      <c r="V997" s="38"/>
      <c r="W997" s="38"/>
      <c r="X997" s="38"/>
    </row>
    <row r="998" spans="1:24">
      <c r="A998" s="18">
        <v>42325</v>
      </c>
      <c r="B998" s="17">
        <v>71.199996999999996</v>
      </c>
      <c r="C998" s="17">
        <v>74.379997000000003</v>
      </c>
      <c r="D998" s="17">
        <v>71.199996999999996</v>
      </c>
      <c r="E998" s="17">
        <v>72.910004000000001</v>
      </c>
      <c r="F998" s="17">
        <v>9077600</v>
      </c>
      <c r="G998" s="17">
        <v>70.595260999999994</v>
      </c>
      <c r="H998" s="38">
        <f t="shared" si="47"/>
        <v>8.2634535690002051E-3</v>
      </c>
      <c r="I998" s="30">
        <f t="shared" si="45"/>
        <v>8.2634535690002051E-3</v>
      </c>
      <c r="S998" s="38">
        <v>1430.3599850000001</v>
      </c>
      <c r="T998" s="30">
        <f t="shared" si="46"/>
        <v>1.1800687830712153E-2</v>
      </c>
      <c r="U998" s="38"/>
      <c r="V998" s="38"/>
      <c r="W998" s="38"/>
      <c r="X998" s="38"/>
    </row>
    <row r="999" spans="1:24">
      <c r="A999" s="18">
        <v>42326</v>
      </c>
      <c r="B999" s="17">
        <v>71.639999000000003</v>
      </c>
      <c r="C999" s="17">
        <v>71.980002999999996</v>
      </c>
      <c r="D999" s="17">
        <v>68.150002000000001</v>
      </c>
      <c r="E999" s="17">
        <v>69.779999000000004</v>
      </c>
      <c r="F999" s="17">
        <v>25042800</v>
      </c>
      <c r="G999" s="17">
        <v>67.564627999999999</v>
      </c>
      <c r="H999" s="38">
        <f t="shared" si="47"/>
        <v>-4.387842593467247E-2</v>
      </c>
      <c r="I999" s="30">
        <f t="shared" si="45"/>
        <v>-4.387842593467247E-2</v>
      </c>
      <c r="S999" s="38">
        <v>1413.579956</v>
      </c>
      <c r="T999" s="30">
        <f t="shared" si="46"/>
        <v>-4.1439755970931981E-3</v>
      </c>
      <c r="U999" s="38"/>
      <c r="V999" s="38"/>
      <c r="W999" s="38"/>
      <c r="X999" s="38"/>
    </row>
    <row r="1000" spans="1:24">
      <c r="A1000" s="18">
        <v>42327</v>
      </c>
      <c r="B1000" s="17">
        <v>70</v>
      </c>
      <c r="C1000" s="17">
        <v>71.480002999999996</v>
      </c>
      <c r="D1000" s="17">
        <v>69.849997999999999</v>
      </c>
      <c r="E1000" s="17">
        <v>70.550003000000004</v>
      </c>
      <c r="F1000" s="17">
        <v>8337100</v>
      </c>
      <c r="G1000" s="17">
        <v>68.310186000000002</v>
      </c>
      <c r="H1000" s="38">
        <f t="shared" si="47"/>
        <v>1.097429995536308E-2</v>
      </c>
      <c r="I1000" s="30">
        <f t="shared" si="45"/>
        <v>1.097429995536308E-2</v>
      </c>
      <c r="S1000" s="38">
        <v>1419.4499510000001</v>
      </c>
      <c r="T1000" s="30">
        <f t="shared" si="46"/>
        <v>-6.3414897699479037E-3</v>
      </c>
      <c r="U1000" s="38"/>
      <c r="V1000" s="38"/>
      <c r="W1000" s="38"/>
      <c r="X1000" s="38"/>
    </row>
    <row r="1001" spans="1:24">
      <c r="A1001" s="18">
        <v>42328</v>
      </c>
      <c r="B1001" s="17">
        <v>71.110000999999997</v>
      </c>
      <c r="C1001" s="17">
        <v>71.650002000000001</v>
      </c>
      <c r="D1001" s="17">
        <v>70.589995999999999</v>
      </c>
      <c r="E1001" s="17">
        <v>70.830001999999993</v>
      </c>
      <c r="F1001" s="17">
        <v>5994100</v>
      </c>
      <c r="G1001" s="17">
        <v>68.581294999999997</v>
      </c>
      <c r="H1001" s="38">
        <f t="shared" si="47"/>
        <v>3.9609382917414641E-3</v>
      </c>
      <c r="I1001" s="30">
        <f t="shared" si="45"/>
        <v>3.9609382917414641E-3</v>
      </c>
      <c r="S1001" s="38">
        <v>1428.4799800000001</v>
      </c>
      <c r="T1001" s="30">
        <f t="shared" si="46"/>
        <v>4.4813887996507606E-4</v>
      </c>
      <c r="U1001" s="38"/>
      <c r="V1001" s="38"/>
      <c r="W1001" s="38"/>
      <c r="X1001" s="38"/>
    </row>
    <row r="1002" spans="1:24">
      <c r="A1002" s="18">
        <v>42331</v>
      </c>
      <c r="B1002" s="17">
        <v>71.059997999999993</v>
      </c>
      <c r="C1002" s="17">
        <v>72.900002000000001</v>
      </c>
      <c r="D1002" s="17">
        <v>71</v>
      </c>
      <c r="E1002" s="17">
        <v>72.279999000000004</v>
      </c>
      <c r="F1002" s="17">
        <v>5454100</v>
      </c>
      <c r="G1002" s="17">
        <v>69.985258000000002</v>
      </c>
      <c r="H1002" s="38">
        <f t="shared" si="47"/>
        <v>2.0264789957288792E-2</v>
      </c>
      <c r="I1002" s="30">
        <f t="shared" si="45"/>
        <v>2.0264789957288792E-2</v>
      </c>
      <c r="S1002" s="38">
        <v>1427.839966</v>
      </c>
      <c r="T1002" s="30">
        <f t="shared" si="46"/>
        <v>6.5275313199763116E-3</v>
      </c>
      <c r="U1002" s="38"/>
      <c r="V1002" s="38"/>
      <c r="W1002" s="38"/>
      <c r="X1002" s="38"/>
    </row>
    <row r="1003" spans="1:24">
      <c r="A1003" s="18">
        <v>42332</v>
      </c>
      <c r="B1003" s="17">
        <v>71.870002999999997</v>
      </c>
      <c r="C1003" s="17">
        <v>73.160004000000001</v>
      </c>
      <c r="D1003" s="17">
        <v>71.760002</v>
      </c>
      <c r="E1003" s="17">
        <v>72.889999000000003</v>
      </c>
      <c r="F1003" s="17">
        <v>4802400</v>
      </c>
      <c r="G1003" s="17">
        <v>70.575891999999996</v>
      </c>
      <c r="H1003" s="38">
        <f t="shared" si="47"/>
        <v>8.4039932261020626E-3</v>
      </c>
      <c r="I1003" s="30">
        <f t="shared" si="45"/>
        <v>8.4039932261020626E-3</v>
      </c>
      <c r="S1003" s="38">
        <v>1418.5500489999999</v>
      </c>
      <c r="T1003" s="30">
        <f t="shared" si="46"/>
        <v>3.3850357498046443E-4</v>
      </c>
      <c r="U1003" s="38"/>
      <c r="V1003" s="38"/>
      <c r="W1003" s="38"/>
      <c r="X1003" s="38"/>
    </row>
    <row r="1004" spans="1:24">
      <c r="A1004" s="18">
        <v>42333</v>
      </c>
      <c r="B1004" s="17">
        <v>73.220000999999996</v>
      </c>
      <c r="C1004" s="17">
        <v>73.620002999999997</v>
      </c>
      <c r="D1004" s="17">
        <v>72.949996999999996</v>
      </c>
      <c r="E1004" s="17">
        <v>73.160004000000001</v>
      </c>
      <c r="F1004" s="17">
        <v>5598700</v>
      </c>
      <c r="G1004" s="17">
        <v>70.837323999999995</v>
      </c>
      <c r="H1004" s="38">
        <f t="shared" si="47"/>
        <v>3.6974238367522907E-3</v>
      </c>
      <c r="I1004" s="30">
        <f t="shared" si="45"/>
        <v>3.6974238367522907E-3</v>
      </c>
      <c r="S1004" s="38">
        <v>1418.0699460000001</v>
      </c>
      <c r="T1004" s="30">
        <f t="shared" si="46"/>
        <v>2.9166620828259197E-3</v>
      </c>
      <c r="U1004" s="38"/>
      <c r="V1004" s="38"/>
      <c r="W1004" s="38"/>
      <c r="X1004" s="38"/>
    </row>
    <row r="1005" spans="1:24">
      <c r="A1005" s="18">
        <v>42335</v>
      </c>
      <c r="B1005" s="17">
        <v>73.559997999999993</v>
      </c>
      <c r="C1005" s="17">
        <v>73.879997000000003</v>
      </c>
      <c r="D1005" s="17">
        <v>72.819999999999993</v>
      </c>
      <c r="E1005" s="17">
        <v>73.440002000000007</v>
      </c>
      <c r="F1005" s="17">
        <v>2596100</v>
      </c>
      <c r="G1005" s="17">
        <v>71.108434000000003</v>
      </c>
      <c r="H1005" s="38">
        <f t="shared" si="47"/>
        <v>3.8199145009175537E-3</v>
      </c>
      <c r="I1005" s="30">
        <f t="shared" si="45"/>
        <v>3.8199145009175537E-3</v>
      </c>
      <c r="S1005" s="38">
        <v>1413.9399410000001</v>
      </c>
      <c r="T1005" s="30">
        <f t="shared" si="46"/>
        <v>3.3011357820488317E-3</v>
      </c>
      <c r="U1005" s="38"/>
      <c r="V1005" s="38"/>
      <c r="W1005" s="38"/>
      <c r="X1005" s="38"/>
    </row>
    <row r="1006" spans="1:24">
      <c r="A1006" s="18">
        <v>42338</v>
      </c>
      <c r="B1006" s="17">
        <v>73.779999000000004</v>
      </c>
      <c r="C1006" s="17">
        <v>73.779999000000004</v>
      </c>
      <c r="D1006" s="17">
        <v>72.120002999999997</v>
      </c>
      <c r="E1006" s="17">
        <v>72.5</v>
      </c>
      <c r="F1006" s="17">
        <v>7748900</v>
      </c>
      <c r="G1006" s="17">
        <v>70.198274999999995</v>
      </c>
      <c r="H1006" s="38">
        <f t="shared" si="47"/>
        <v>-1.2882213353556569E-2</v>
      </c>
      <c r="I1006" s="30">
        <f t="shared" si="45"/>
        <v>-1.2882213353556569E-2</v>
      </c>
      <c r="S1006" s="38">
        <v>1409.280029</v>
      </c>
      <c r="T1006" s="30">
        <f t="shared" si="46"/>
        <v>1.583607321777076E-3</v>
      </c>
      <c r="U1006" s="38"/>
      <c r="V1006" s="38"/>
      <c r="W1006" s="38"/>
      <c r="X1006" s="38"/>
    </row>
    <row r="1007" spans="1:24">
      <c r="A1007" s="18">
        <v>42339</v>
      </c>
      <c r="B1007" s="17">
        <v>73.069999999999993</v>
      </c>
      <c r="C1007" s="17">
        <v>73.430000000000007</v>
      </c>
      <c r="D1007" s="17">
        <v>72.25</v>
      </c>
      <c r="E1007" s="17">
        <v>72.809997999999993</v>
      </c>
      <c r="F1007" s="17">
        <v>4361100</v>
      </c>
      <c r="G1007" s="17">
        <v>70.498429999999999</v>
      </c>
      <c r="H1007" s="38">
        <f t="shared" si="47"/>
        <v>4.2667019864274756E-3</v>
      </c>
      <c r="I1007" s="30">
        <f t="shared" si="45"/>
        <v>4.2667019864274756E-3</v>
      </c>
      <c r="S1007" s="38">
        <v>1407.0500489999999</v>
      </c>
      <c r="T1007" s="30">
        <f t="shared" si="46"/>
        <v>-1.7112757132447503E-3</v>
      </c>
      <c r="U1007" s="38"/>
      <c r="V1007" s="38"/>
      <c r="W1007" s="38"/>
      <c r="X1007" s="38"/>
    </row>
    <row r="1008" spans="1:24">
      <c r="A1008" s="18">
        <v>42340</v>
      </c>
      <c r="B1008" s="17">
        <v>72.800003000000004</v>
      </c>
      <c r="C1008" s="17">
        <v>73.010002</v>
      </c>
      <c r="D1008" s="17">
        <v>71.860000999999997</v>
      </c>
      <c r="E1008" s="17">
        <v>71.930000000000007</v>
      </c>
      <c r="F1008" s="17">
        <v>5571100</v>
      </c>
      <c r="G1008" s="17">
        <v>69.646371000000002</v>
      </c>
      <c r="H1008" s="38">
        <f t="shared" si="47"/>
        <v>-1.2159844572333879E-2</v>
      </c>
      <c r="I1008" s="30">
        <f t="shared" si="45"/>
        <v>-1.2159844572333879E-2</v>
      </c>
      <c r="S1008" s="38">
        <v>1409.459961</v>
      </c>
      <c r="T1008" s="30">
        <f t="shared" si="46"/>
        <v>-4.7565193260310137E-3</v>
      </c>
      <c r="U1008" s="38"/>
      <c r="V1008" s="38"/>
      <c r="W1008" s="38"/>
      <c r="X1008" s="38"/>
    </row>
    <row r="1009" spans="1:24">
      <c r="A1009" s="18">
        <v>42341</v>
      </c>
      <c r="B1009" s="17">
        <v>72.010002</v>
      </c>
      <c r="C1009" s="17">
        <v>73.239998</v>
      </c>
      <c r="D1009" s="17">
        <v>71.760002</v>
      </c>
      <c r="E1009" s="17">
        <v>73.190002000000007</v>
      </c>
      <c r="F1009" s="17">
        <v>7226800</v>
      </c>
      <c r="G1009" s="17">
        <v>70.866371000000001</v>
      </c>
      <c r="H1009" s="38">
        <f t="shared" si="47"/>
        <v>1.7365409582380292E-2</v>
      </c>
      <c r="I1009" s="30">
        <f t="shared" si="45"/>
        <v>1.7365409582380292E-2</v>
      </c>
      <c r="S1009" s="38">
        <v>1416.1800539999999</v>
      </c>
      <c r="T1009" s="30">
        <f t="shared" si="46"/>
        <v>1.6249465956725198E-4</v>
      </c>
      <c r="U1009" s="38"/>
      <c r="V1009" s="38"/>
      <c r="W1009" s="38"/>
      <c r="X1009" s="38"/>
    </row>
    <row r="1010" spans="1:24">
      <c r="A1010" s="18">
        <v>42342</v>
      </c>
      <c r="B1010" s="17">
        <v>73.120002999999997</v>
      </c>
      <c r="C1010" s="17">
        <v>74.239998</v>
      </c>
      <c r="D1010" s="17">
        <v>73.110000999999997</v>
      </c>
      <c r="E1010" s="17">
        <v>73.900002000000001</v>
      </c>
      <c r="F1010" s="17">
        <v>6492900</v>
      </c>
      <c r="G1010" s="17">
        <v>71.553828999999993</v>
      </c>
      <c r="H1010" s="38">
        <f t="shared" si="47"/>
        <v>9.6540145182864249E-3</v>
      </c>
      <c r="I1010" s="30">
        <f t="shared" si="45"/>
        <v>9.6540145182864249E-3</v>
      </c>
      <c r="S1010" s="38">
        <v>1415.9499510000001</v>
      </c>
      <c r="T1010" s="30">
        <f t="shared" si="46"/>
        <v>4.2605532404780952E-3</v>
      </c>
      <c r="U1010" s="38"/>
      <c r="V1010" s="38"/>
      <c r="W1010" s="38"/>
      <c r="X1010" s="38"/>
    </row>
    <row r="1011" spans="1:24">
      <c r="A1011" s="18">
        <v>42345</v>
      </c>
      <c r="B1011" s="17">
        <v>73.5</v>
      </c>
      <c r="C1011" s="17">
        <v>74.260002</v>
      </c>
      <c r="D1011" s="17">
        <v>73.150002000000001</v>
      </c>
      <c r="E1011" s="17">
        <v>73.389999000000003</v>
      </c>
      <c r="F1011" s="17">
        <v>4991800</v>
      </c>
      <c r="G1011" s="17">
        <v>71.060017999999999</v>
      </c>
      <c r="H1011" s="38">
        <f t="shared" si="47"/>
        <v>-6.9251756951270588E-3</v>
      </c>
      <c r="I1011" s="30">
        <f t="shared" si="45"/>
        <v>-6.9251756951270588E-3</v>
      </c>
      <c r="S1011" s="38">
        <v>1409.9300539999999</v>
      </c>
      <c r="T1011" s="30">
        <f t="shared" si="46"/>
        <v>7.8253312555425121E-3</v>
      </c>
      <c r="U1011" s="38"/>
      <c r="V1011" s="38"/>
      <c r="W1011" s="38"/>
      <c r="X1011" s="38"/>
    </row>
    <row r="1012" spans="1:24">
      <c r="A1012" s="18">
        <v>42346</v>
      </c>
      <c r="B1012" s="17">
        <v>73.080001999999993</v>
      </c>
      <c r="C1012" s="17">
        <v>73.360000999999997</v>
      </c>
      <c r="D1012" s="17">
        <v>72.489998</v>
      </c>
      <c r="E1012" s="17">
        <v>72.660004000000001</v>
      </c>
      <c r="F1012" s="17">
        <v>3839500</v>
      </c>
      <c r="G1012" s="17">
        <v>70.353198000000006</v>
      </c>
      <c r="H1012" s="38">
        <f t="shared" si="47"/>
        <v>-9.9966029505432156E-3</v>
      </c>
      <c r="I1012" s="30">
        <f t="shared" si="45"/>
        <v>-9.9966029505432156E-3</v>
      </c>
      <c r="S1012" s="38">
        <v>1398.9399410000001</v>
      </c>
      <c r="T1012" s="30">
        <f t="shared" si="46"/>
        <v>-5.2402939311829893E-3</v>
      </c>
      <c r="U1012" s="38"/>
      <c r="V1012" s="38"/>
      <c r="W1012" s="38"/>
      <c r="X1012" s="38"/>
    </row>
    <row r="1013" spans="1:24">
      <c r="A1013" s="18">
        <v>42347</v>
      </c>
      <c r="B1013" s="17">
        <v>72.25</v>
      </c>
      <c r="C1013" s="17">
        <v>72.989998</v>
      </c>
      <c r="D1013" s="17">
        <v>71.169998000000007</v>
      </c>
      <c r="E1013" s="17">
        <v>72.010002</v>
      </c>
      <c r="F1013" s="17">
        <v>4235900</v>
      </c>
      <c r="G1013" s="17">
        <v>69.723832999999999</v>
      </c>
      <c r="H1013" s="38">
        <f t="shared" si="47"/>
        <v>-8.9860447576713461E-3</v>
      </c>
      <c r="I1013" s="30">
        <f t="shared" si="45"/>
        <v>-8.9860447576713461E-3</v>
      </c>
      <c r="S1013" s="38">
        <v>1406.290039</v>
      </c>
      <c r="T1013" s="30">
        <f t="shared" si="46"/>
        <v>-2.0316440199310446E-3</v>
      </c>
      <c r="U1013" s="38"/>
      <c r="V1013" s="38"/>
      <c r="W1013" s="38"/>
      <c r="X1013" s="38"/>
    </row>
    <row r="1014" spans="1:24">
      <c r="A1014" s="18">
        <v>42348</v>
      </c>
      <c r="B1014" s="17">
        <v>72.349997999999999</v>
      </c>
      <c r="C1014" s="17">
        <v>73.050003000000004</v>
      </c>
      <c r="D1014" s="17">
        <v>72.099997999999999</v>
      </c>
      <c r="E1014" s="17">
        <v>72.370002999999997</v>
      </c>
      <c r="F1014" s="17">
        <v>4215100</v>
      </c>
      <c r="G1014" s="17">
        <v>70.072404000000006</v>
      </c>
      <c r="H1014" s="38">
        <f t="shared" si="47"/>
        <v>4.9868541508131352E-3</v>
      </c>
      <c r="I1014" s="30">
        <f t="shared" si="45"/>
        <v>4.9868541508131352E-3</v>
      </c>
      <c r="S1014" s="38">
        <v>1409.150024</v>
      </c>
      <c r="T1014" s="30">
        <f t="shared" si="46"/>
        <v>1.2942201988550794E-2</v>
      </c>
      <c r="U1014" s="38"/>
      <c r="V1014" s="38"/>
      <c r="W1014" s="38"/>
      <c r="X1014" s="38"/>
    </row>
    <row r="1015" spans="1:24">
      <c r="A1015" s="18">
        <v>42349</v>
      </c>
      <c r="B1015" s="17">
        <v>71.790001000000004</v>
      </c>
      <c r="C1015" s="17">
        <v>72.550003000000004</v>
      </c>
      <c r="D1015" s="17">
        <v>71.300003000000004</v>
      </c>
      <c r="E1015" s="17">
        <v>71.839995999999999</v>
      </c>
      <c r="F1015" s="17">
        <v>3764900</v>
      </c>
      <c r="G1015" s="17">
        <v>69.559224999999998</v>
      </c>
      <c r="H1015" s="38">
        <f t="shared" si="47"/>
        <v>-7.3505023791058735E-3</v>
      </c>
      <c r="I1015" s="30">
        <f t="shared" si="45"/>
        <v>-7.3505023791058735E-3</v>
      </c>
      <c r="S1015" s="38">
        <v>1391.030029</v>
      </c>
      <c r="T1015" s="30">
        <f t="shared" si="46"/>
        <v>2.3174931548233398E-3</v>
      </c>
      <c r="U1015" s="38"/>
      <c r="V1015" s="38"/>
      <c r="W1015" s="38"/>
      <c r="X1015" s="38"/>
    </row>
    <row r="1016" spans="1:24">
      <c r="A1016" s="18">
        <v>42352</v>
      </c>
      <c r="B1016" s="17">
        <v>71.830001999999993</v>
      </c>
      <c r="C1016" s="17">
        <v>72.989998</v>
      </c>
      <c r="D1016" s="17">
        <v>71.629997000000003</v>
      </c>
      <c r="E1016" s="17">
        <v>72.720000999999996</v>
      </c>
      <c r="F1016" s="17">
        <v>4721100</v>
      </c>
      <c r="G1016" s="17">
        <v>70.411291000000006</v>
      </c>
      <c r="H1016" s="38">
        <f t="shared" si="47"/>
        <v>1.2175085863255782E-2</v>
      </c>
      <c r="I1016" s="30">
        <f t="shared" si="45"/>
        <v>1.2175085863255782E-2</v>
      </c>
      <c r="S1016" s="38">
        <v>1387.8100589999999</v>
      </c>
      <c r="T1016" s="30">
        <f t="shared" si="46"/>
        <v>6.6316647506514334E-4</v>
      </c>
      <c r="U1016" s="38"/>
      <c r="V1016" s="38"/>
      <c r="W1016" s="38"/>
      <c r="X1016" s="38"/>
    </row>
    <row r="1017" spans="1:24">
      <c r="A1017" s="18">
        <v>42353</v>
      </c>
      <c r="B1017" s="17">
        <v>73.059997999999993</v>
      </c>
      <c r="C1017" s="17">
        <v>74.25</v>
      </c>
      <c r="D1017" s="17">
        <v>72.769997000000004</v>
      </c>
      <c r="E1017" s="17">
        <v>72.980002999999996</v>
      </c>
      <c r="F1017" s="17">
        <v>4581800</v>
      </c>
      <c r="G1017" s="17">
        <v>70.663038999999998</v>
      </c>
      <c r="H1017" s="38">
        <f t="shared" si="47"/>
        <v>3.5690159538991385E-3</v>
      </c>
      <c r="I1017" s="30">
        <f t="shared" si="45"/>
        <v>3.5690159538991385E-3</v>
      </c>
      <c r="S1017" s="38">
        <v>1386.8900149999999</v>
      </c>
      <c r="T1017" s="30">
        <f t="shared" si="46"/>
        <v>1.9667376906862512E-2</v>
      </c>
      <c r="U1017" s="38"/>
      <c r="V1017" s="38"/>
      <c r="W1017" s="38"/>
      <c r="X1017" s="38"/>
    </row>
    <row r="1018" spans="1:24">
      <c r="A1018" s="18">
        <v>42354</v>
      </c>
      <c r="B1018" s="17">
        <v>73.029999000000004</v>
      </c>
      <c r="C1018" s="17">
        <v>74.040001000000004</v>
      </c>
      <c r="D1018" s="17">
        <v>73</v>
      </c>
      <c r="E1018" s="17">
        <v>73.800003000000004</v>
      </c>
      <c r="F1018" s="17">
        <v>3959100</v>
      </c>
      <c r="G1018" s="17">
        <v>71.457004999999995</v>
      </c>
      <c r="H1018" s="38">
        <f t="shared" si="47"/>
        <v>1.117329037747462E-2</v>
      </c>
      <c r="I1018" s="30">
        <f t="shared" si="45"/>
        <v>1.117329037747462E-2</v>
      </c>
      <c r="S1018" s="38">
        <v>1359.880005</v>
      </c>
      <c r="T1018" s="30">
        <f t="shared" si="46"/>
        <v>4.8282748617601819E-3</v>
      </c>
      <c r="U1018" s="38"/>
      <c r="V1018" s="38"/>
      <c r="W1018" s="38"/>
      <c r="X1018" s="38"/>
    </row>
    <row r="1019" spans="1:24">
      <c r="A1019" s="18">
        <v>42355</v>
      </c>
      <c r="B1019" s="17">
        <v>73.800003000000004</v>
      </c>
      <c r="C1019" s="17">
        <v>74.040001000000004</v>
      </c>
      <c r="D1019" s="17">
        <v>72.059997999999993</v>
      </c>
      <c r="E1019" s="17">
        <v>72.330001999999993</v>
      </c>
      <c r="F1019" s="17">
        <v>6749900</v>
      </c>
      <c r="G1019" s="17">
        <v>70.033672999999993</v>
      </c>
      <c r="H1019" s="38">
        <f t="shared" si="47"/>
        <v>-2.0119770915557732E-2</v>
      </c>
      <c r="I1019" s="30">
        <f t="shared" si="45"/>
        <v>-2.0119770915557732E-2</v>
      </c>
      <c r="S1019" s="38">
        <v>1353.329956</v>
      </c>
      <c r="T1019" s="30">
        <f t="shared" si="46"/>
        <v>-1.5948158245184026E-3</v>
      </c>
      <c r="U1019" s="38"/>
      <c r="V1019" s="38"/>
      <c r="W1019" s="38"/>
      <c r="X1019" s="38"/>
    </row>
    <row r="1020" spans="1:24">
      <c r="A1020" s="18">
        <v>42356</v>
      </c>
      <c r="B1020" s="17">
        <v>71.860000999999997</v>
      </c>
      <c r="C1020" s="17">
        <v>72.180000000000007</v>
      </c>
      <c r="D1020" s="17">
        <v>70.699996999999996</v>
      </c>
      <c r="E1020" s="17">
        <v>71.370002999999997</v>
      </c>
      <c r="F1020" s="17">
        <v>7597700</v>
      </c>
      <c r="G1020" s="17">
        <v>69.104151999999999</v>
      </c>
      <c r="H1020" s="38">
        <f t="shared" si="47"/>
        <v>-1.3361353443314839E-2</v>
      </c>
      <c r="I1020" s="30">
        <f t="shared" si="45"/>
        <v>-1.3361353443314839E-2</v>
      </c>
      <c r="S1020" s="38">
        <v>1355.48999</v>
      </c>
      <c r="T1020" s="30">
        <f t="shared" si="46"/>
        <v>-1.3948870401252686E-2</v>
      </c>
      <c r="U1020" s="38"/>
      <c r="V1020" s="38"/>
      <c r="W1020" s="38"/>
      <c r="X1020" s="38"/>
    </row>
    <row r="1021" spans="1:24">
      <c r="A1021" s="18">
        <v>42359</v>
      </c>
      <c r="B1021" s="17">
        <v>71.510002</v>
      </c>
      <c r="C1021" s="17">
        <v>71.959998999999996</v>
      </c>
      <c r="D1021" s="17">
        <v>71.080001999999993</v>
      </c>
      <c r="E1021" s="17">
        <v>71.709998999999996</v>
      </c>
      <c r="F1021" s="17">
        <v>3727800</v>
      </c>
      <c r="G1021" s="17">
        <v>69.433355000000006</v>
      </c>
      <c r="H1021" s="38">
        <f t="shared" si="47"/>
        <v>4.752555849532946E-3</v>
      </c>
      <c r="I1021" s="30">
        <f t="shared" si="45"/>
        <v>4.752555849532946E-3</v>
      </c>
      <c r="S1021" s="38">
        <v>1374.530029</v>
      </c>
      <c r="T1021" s="30">
        <f t="shared" si="46"/>
        <v>-3.9933834756060715E-3</v>
      </c>
      <c r="U1021" s="38"/>
      <c r="V1021" s="38"/>
      <c r="W1021" s="38"/>
      <c r="X1021" s="38"/>
    </row>
    <row r="1022" spans="1:24">
      <c r="A1022" s="18">
        <v>42360</v>
      </c>
      <c r="B1022" s="17">
        <v>72.089995999999999</v>
      </c>
      <c r="C1022" s="17">
        <v>72.940002000000007</v>
      </c>
      <c r="D1022" s="17">
        <v>71.870002999999997</v>
      </c>
      <c r="E1022" s="17">
        <v>72.610000999999997</v>
      </c>
      <c r="F1022" s="17">
        <v>3524500</v>
      </c>
      <c r="G1022" s="17">
        <v>70.304783</v>
      </c>
      <c r="H1022" s="38">
        <f t="shared" si="47"/>
        <v>1.2472461837865273E-2</v>
      </c>
      <c r="I1022" s="30">
        <f t="shared" si="45"/>
        <v>1.2472461837865273E-2</v>
      </c>
      <c r="S1022" s="38">
        <v>1380.030029</v>
      </c>
      <c r="T1022" s="30">
        <f t="shared" si="46"/>
        <v>1.3047886134862779E-4</v>
      </c>
      <c r="U1022" s="38"/>
      <c r="V1022" s="38"/>
      <c r="W1022" s="38"/>
      <c r="X1022" s="38"/>
    </row>
    <row r="1023" spans="1:24">
      <c r="A1023" s="18">
        <v>42361</v>
      </c>
      <c r="B1023" s="17">
        <v>73.040001000000004</v>
      </c>
      <c r="C1023" s="17">
        <v>73.800003000000004</v>
      </c>
      <c r="D1023" s="17">
        <v>72.940002000000007</v>
      </c>
      <c r="E1023" s="17">
        <v>73.650002000000001</v>
      </c>
      <c r="F1023" s="17">
        <v>2592900</v>
      </c>
      <c r="G1023" s="17">
        <v>71.311766000000006</v>
      </c>
      <c r="H1023" s="38">
        <f t="shared" si="47"/>
        <v>1.4221501357083482E-2</v>
      </c>
      <c r="I1023" s="30">
        <f t="shared" si="45"/>
        <v>1.4221501357083482E-2</v>
      </c>
      <c r="S1023" s="38">
        <v>1379.849976</v>
      </c>
      <c r="T1023" s="30">
        <f t="shared" si="46"/>
        <v>1.6972514097554265E-3</v>
      </c>
      <c r="U1023" s="38"/>
      <c r="V1023" s="38"/>
      <c r="W1023" s="38"/>
      <c r="X1023" s="38"/>
    </row>
    <row r="1024" spans="1:24">
      <c r="A1024" s="18">
        <v>42362</v>
      </c>
      <c r="B1024" s="17">
        <v>73.459998999999996</v>
      </c>
      <c r="C1024" s="17">
        <v>73.589995999999999</v>
      </c>
      <c r="D1024" s="17">
        <v>72.760002</v>
      </c>
      <c r="E1024" s="17">
        <v>73.169998000000007</v>
      </c>
      <c r="F1024" s="17">
        <v>1097700</v>
      </c>
      <c r="G1024" s="17">
        <v>70.847002000000003</v>
      </c>
      <c r="H1024" s="38">
        <f t="shared" si="47"/>
        <v>-6.5386843517202661E-3</v>
      </c>
      <c r="I1024" s="30">
        <f t="shared" si="45"/>
        <v>-6.5386843517202661E-3</v>
      </c>
      <c r="S1024" s="38">
        <v>1377.51001</v>
      </c>
      <c r="T1024" s="30">
        <f t="shared" si="46"/>
        <v>-1.2279932930479829E-2</v>
      </c>
      <c r="U1024" s="38"/>
      <c r="V1024" s="38"/>
      <c r="W1024" s="38"/>
      <c r="X1024" s="38"/>
    </row>
    <row r="1025" spans="1:24">
      <c r="A1025" s="18">
        <v>42366</v>
      </c>
      <c r="B1025" s="17">
        <v>73.040001000000004</v>
      </c>
      <c r="C1025" s="17">
        <v>73.430000000000007</v>
      </c>
      <c r="D1025" s="17">
        <v>72.220000999999996</v>
      </c>
      <c r="E1025" s="17">
        <v>72.870002999999997</v>
      </c>
      <c r="F1025" s="17">
        <v>2427300</v>
      </c>
      <c r="G1025" s="17">
        <v>70.556529999999995</v>
      </c>
      <c r="H1025" s="38">
        <f t="shared" si="47"/>
        <v>-4.1084180072015969E-3</v>
      </c>
      <c r="I1025" s="30">
        <f t="shared" si="45"/>
        <v>-4.1084180072015969E-3</v>
      </c>
      <c r="S1025" s="38">
        <v>1394.530029</v>
      </c>
      <c r="T1025" s="30">
        <f t="shared" si="46"/>
        <v>-2.3990484638215012E-2</v>
      </c>
      <c r="U1025" s="38"/>
      <c r="V1025" s="38"/>
      <c r="W1025" s="38"/>
      <c r="X1025" s="38"/>
    </row>
    <row r="1026" spans="1:24">
      <c r="A1026" s="18">
        <v>42367</v>
      </c>
      <c r="B1026" s="17">
        <v>73.470000999999996</v>
      </c>
      <c r="C1026" s="17">
        <v>75</v>
      </c>
      <c r="D1026" s="17">
        <v>73.339995999999999</v>
      </c>
      <c r="E1026" s="17">
        <v>74.440002000000007</v>
      </c>
      <c r="F1026" s="17">
        <v>4548300</v>
      </c>
      <c r="G1026" s="17">
        <v>72.076685999999995</v>
      </c>
      <c r="H1026" s="38">
        <f t="shared" si="47"/>
        <v>2.1316403065835196E-2</v>
      </c>
      <c r="I1026" s="30">
        <f t="shared" si="45"/>
        <v>2.1316403065835196E-2</v>
      </c>
      <c r="S1026" s="38">
        <v>1428.3900149999999</v>
      </c>
      <c r="T1026" s="30">
        <f t="shared" si="46"/>
        <v>7.822509203480283E-3</v>
      </c>
      <c r="U1026" s="38"/>
      <c r="V1026" s="38"/>
      <c r="W1026" s="38"/>
      <c r="X1026" s="38"/>
    </row>
    <row r="1027" spans="1:24">
      <c r="A1027" s="18">
        <v>42368</v>
      </c>
      <c r="B1027" s="17">
        <v>74.559997999999993</v>
      </c>
      <c r="C1027" s="17">
        <v>74.569999999999993</v>
      </c>
      <c r="D1027" s="17">
        <v>73.559997999999993</v>
      </c>
      <c r="E1027" s="17">
        <v>73.620002999999997</v>
      </c>
      <c r="F1027" s="17">
        <v>2143600</v>
      </c>
      <c r="G1027" s="17">
        <v>71.282719999999998</v>
      </c>
      <c r="H1027" s="38">
        <f t="shared" si="47"/>
        <v>-1.10766937445618E-2</v>
      </c>
      <c r="I1027" s="30">
        <f t="shared" ref="I1027:I1090" si="48">H1027</f>
        <v>-1.10766937445618E-2</v>
      </c>
      <c r="S1027" s="38">
        <v>1417.26001</v>
      </c>
      <c r="T1027" s="30">
        <f t="shared" ref="T1027:T1090" si="49">LN(S1027/S1028)</f>
        <v>2.1614716319645596E-3</v>
      </c>
      <c r="U1027" s="38"/>
      <c r="V1027" s="38"/>
      <c r="W1027" s="38"/>
      <c r="X1027" s="38"/>
    </row>
    <row r="1028" spans="1:24">
      <c r="A1028" s="18">
        <v>42369</v>
      </c>
      <c r="B1028" s="17">
        <v>73.209998999999996</v>
      </c>
      <c r="C1028" s="17">
        <v>73.209998999999996</v>
      </c>
      <c r="D1028" s="17">
        <v>72.470000999999996</v>
      </c>
      <c r="E1028" s="17">
        <v>72.610000999999997</v>
      </c>
      <c r="F1028" s="17">
        <v>3436500</v>
      </c>
      <c r="G1028" s="17">
        <v>70.304783</v>
      </c>
      <c r="H1028" s="38">
        <f t="shared" ref="H1028:H1091" si="50">LN(G1028/G1027)</f>
        <v>-1.3814108319434882E-2</v>
      </c>
      <c r="I1028" s="30">
        <f t="shared" si="48"/>
        <v>-1.3814108319434882E-2</v>
      </c>
      <c r="S1028" s="38">
        <v>1414.1999510000001</v>
      </c>
      <c r="T1028" s="30">
        <f t="shared" si="49"/>
        <v>-9.4237184902954164E-3</v>
      </c>
      <c r="U1028" s="38"/>
      <c r="V1028" s="38"/>
      <c r="W1028" s="38"/>
      <c r="X1028" s="38"/>
    </row>
    <row r="1029" spans="1:24">
      <c r="A1029" s="18">
        <v>42373</v>
      </c>
      <c r="B1029" s="17">
        <v>71.839995999999999</v>
      </c>
      <c r="C1029" s="17">
        <v>73.709998999999996</v>
      </c>
      <c r="D1029" s="17">
        <v>71.529999000000004</v>
      </c>
      <c r="E1029" s="17">
        <v>73.550003000000004</v>
      </c>
      <c r="F1029" s="17">
        <v>8233300</v>
      </c>
      <c r="G1029" s="17">
        <v>71.214941999999994</v>
      </c>
      <c r="H1029" s="38">
        <f t="shared" si="50"/>
        <v>1.2862822464495202E-2</v>
      </c>
      <c r="I1029" s="30">
        <f t="shared" si="48"/>
        <v>1.2862822464495202E-2</v>
      </c>
      <c r="S1029" s="38">
        <v>1427.589966</v>
      </c>
      <c r="T1029" s="30">
        <f t="shared" si="49"/>
        <v>1.0867212854096794E-2</v>
      </c>
      <c r="U1029" s="38"/>
      <c r="V1029" s="38"/>
      <c r="W1029" s="38"/>
      <c r="X1029" s="38"/>
    </row>
    <row r="1030" spans="1:24">
      <c r="A1030" s="18">
        <v>42374</v>
      </c>
      <c r="B1030" s="17">
        <v>73.739998</v>
      </c>
      <c r="C1030" s="17">
        <v>75.239998</v>
      </c>
      <c r="D1030" s="17">
        <v>73.629997000000003</v>
      </c>
      <c r="E1030" s="17">
        <v>74.839995999999999</v>
      </c>
      <c r="F1030" s="17">
        <v>8191400</v>
      </c>
      <c r="G1030" s="17">
        <v>72.463981000000004</v>
      </c>
      <c r="H1030" s="38">
        <f t="shared" si="50"/>
        <v>1.738696866360618E-2</v>
      </c>
      <c r="I1030" s="30">
        <f t="shared" si="48"/>
        <v>1.738696866360618E-2</v>
      </c>
      <c r="S1030" s="38">
        <v>1412.160034</v>
      </c>
      <c r="T1030" s="30">
        <f t="shared" si="49"/>
        <v>1.5586771176223611E-4</v>
      </c>
      <c r="U1030" s="38"/>
      <c r="V1030" s="38"/>
      <c r="W1030" s="38"/>
      <c r="X1030" s="38"/>
    </row>
    <row r="1031" spans="1:24">
      <c r="A1031" s="18">
        <v>42375</v>
      </c>
      <c r="B1031" s="17">
        <v>73.800003000000004</v>
      </c>
      <c r="C1031" s="17">
        <v>74.800003000000004</v>
      </c>
      <c r="D1031" s="17">
        <v>73.379997000000003</v>
      </c>
      <c r="E1031" s="17">
        <v>74.080001999999993</v>
      </c>
      <c r="F1031" s="17">
        <v>4921400</v>
      </c>
      <c r="G1031" s="17">
        <v>71.728115000000003</v>
      </c>
      <c r="H1031" s="38">
        <f t="shared" si="50"/>
        <v>-1.0206833923810105E-2</v>
      </c>
      <c r="I1031" s="30">
        <f t="shared" si="48"/>
        <v>-1.0206833923810105E-2</v>
      </c>
      <c r="S1031" s="38">
        <v>1411.9399410000001</v>
      </c>
      <c r="T1031" s="30">
        <f t="shared" si="49"/>
        <v>-7.2924806647616078E-4</v>
      </c>
      <c r="U1031" s="38"/>
      <c r="V1031" s="38"/>
      <c r="W1031" s="38"/>
      <c r="X1031" s="38"/>
    </row>
    <row r="1032" spans="1:24">
      <c r="A1032" s="18">
        <v>42376</v>
      </c>
      <c r="B1032" s="17">
        <v>73.580001999999993</v>
      </c>
      <c r="C1032" s="17">
        <v>76</v>
      </c>
      <c r="D1032" s="17">
        <v>73.489998</v>
      </c>
      <c r="E1032" s="17">
        <v>73.879997000000003</v>
      </c>
      <c r="F1032" s="17">
        <v>11289900</v>
      </c>
      <c r="G1032" s="17">
        <v>71.534459999999996</v>
      </c>
      <c r="H1032" s="38">
        <f t="shared" si="50"/>
        <v>-2.7034990534063321E-3</v>
      </c>
      <c r="I1032" s="30">
        <f t="shared" si="48"/>
        <v>-2.7034990534063321E-3</v>
      </c>
      <c r="S1032" s="38">
        <v>1412.969971</v>
      </c>
      <c r="T1032" s="30">
        <f t="shared" si="49"/>
        <v>2.9910651585018625E-3</v>
      </c>
      <c r="U1032" s="38"/>
      <c r="V1032" s="38"/>
      <c r="W1032" s="38"/>
      <c r="X1032" s="38"/>
    </row>
    <row r="1033" spans="1:24">
      <c r="A1033" s="18">
        <v>42377</v>
      </c>
      <c r="B1033" s="17">
        <v>74.209998999999996</v>
      </c>
      <c r="C1033" s="17">
        <v>74.790001000000004</v>
      </c>
      <c r="D1033" s="17">
        <v>71.269997000000004</v>
      </c>
      <c r="E1033" s="17">
        <v>71.379997000000003</v>
      </c>
      <c r="F1033" s="17">
        <v>7749000</v>
      </c>
      <c r="G1033" s="17">
        <v>69.113829999999993</v>
      </c>
      <c r="H1033" s="38">
        <f t="shared" si="50"/>
        <v>-3.4424436172303931E-2</v>
      </c>
      <c r="I1033" s="30">
        <f t="shared" si="48"/>
        <v>-3.4424436172303931E-2</v>
      </c>
      <c r="S1033" s="38">
        <v>1408.75</v>
      </c>
      <c r="T1033" s="30">
        <f t="shared" si="49"/>
        <v>-3.0901522348015147E-3</v>
      </c>
      <c r="U1033" s="38"/>
      <c r="V1033" s="38"/>
      <c r="W1033" s="38"/>
      <c r="X1033" s="38"/>
    </row>
    <row r="1034" spans="1:24">
      <c r="A1034" s="18">
        <v>42380</v>
      </c>
      <c r="B1034" s="17">
        <v>71.529999000000004</v>
      </c>
      <c r="C1034" s="17">
        <v>72.75</v>
      </c>
      <c r="D1034" s="17">
        <v>70.510002</v>
      </c>
      <c r="E1034" s="17">
        <v>72.419998000000007</v>
      </c>
      <c r="F1034" s="17">
        <v>6369700</v>
      </c>
      <c r="G1034" s="17">
        <v>70.120812999999998</v>
      </c>
      <c r="H1034" s="38">
        <f t="shared" si="50"/>
        <v>1.446479893026024E-2</v>
      </c>
      <c r="I1034" s="30">
        <f t="shared" si="48"/>
        <v>1.446479893026024E-2</v>
      </c>
      <c r="S1034" s="38">
        <v>1413.1099850000001</v>
      </c>
      <c r="T1034" s="30">
        <f t="shared" si="49"/>
        <v>-1.4549235017921323E-2</v>
      </c>
      <c r="U1034" s="38"/>
      <c r="V1034" s="38"/>
      <c r="W1034" s="38"/>
      <c r="X1034" s="38"/>
    </row>
    <row r="1035" spans="1:24">
      <c r="A1035" s="18">
        <v>42381</v>
      </c>
      <c r="B1035" s="17">
        <v>72.970000999999996</v>
      </c>
      <c r="C1035" s="17">
        <v>73.550003000000004</v>
      </c>
      <c r="D1035" s="17">
        <v>72.629997000000003</v>
      </c>
      <c r="E1035" s="17">
        <v>73.360000999999997</v>
      </c>
      <c r="F1035" s="17">
        <v>4851100</v>
      </c>
      <c r="G1035" s="17">
        <v>71.030972000000006</v>
      </c>
      <c r="H1035" s="38">
        <f t="shared" si="50"/>
        <v>1.2896352879407789E-2</v>
      </c>
      <c r="I1035" s="30">
        <f t="shared" si="48"/>
        <v>1.2896352879407789E-2</v>
      </c>
      <c r="S1035" s="38">
        <v>1433.8199460000001</v>
      </c>
      <c r="T1035" s="30">
        <f t="shared" si="49"/>
        <v>4.3948576040626187E-4</v>
      </c>
      <c r="U1035" s="38"/>
      <c r="V1035" s="38"/>
      <c r="W1035" s="38"/>
      <c r="X1035" s="38"/>
    </row>
    <row r="1036" spans="1:24">
      <c r="A1036" s="18">
        <v>42382</v>
      </c>
      <c r="B1036" s="17">
        <v>73.290001000000004</v>
      </c>
      <c r="C1036" s="17">
        <v>73.75</v>
      </c>
      <c r="D1036" s="17">
        <v>71.550003000000004</v>
      </c>
      <c r="E1036" s="17">
        <v>71.639999000000003</v>
      </c>
      <c r="F1036" s="17">
        <v>5963500</v>
      </c>
      <c r="G1036" s="17">
        <v>69.365577000000002</v>
      </c>
      <c r="H1036" s="38">
        <f t="shared" si="50"/>
        <v>-2.3725271460564797E-2</v>
      </c>
      <c r="I1036" s="30">
        <f t="shared" si="48"/>
        <v>-2.3725271460564797E-2</v>
      </c>
      <c r="S1036" s="38">
        <v>1433.1899410000001</v>
      </c>
      <c r="T1036" s="30">
        <f t="shared" si="49"/>
        <v>-1.6710145006792722E-2</v>
      </c>
      <c r="U1036" s="38"/>
      <c r="V1036" s="38"/>
      <c r="W1036" s="38"/>
      <c r="X1036" s="38"/>
    </row>
    <row r="1037" spans="1:24">
      <c r="A1037" s="18">
        <v>42383</v>
      </c>
      <c r="B1037" s="17">
        <v>71.620002999999997</v>
      </c>
      <c r="C1037" s="17">
        <v>71.639999000000003</v>
      </c>
      <c r="D1037" s="17">
        <v>70</v>
      </c>
      <c r="E1037" s="17">
        <v>70.410004000000001</v>
      </c>
      <c r="F1037" s="17">
        <v>6283200</v>
      </c>
      <c r="G1037" s="17">
        <v>68.174631000000005</v>
      </c>
      <c r="H1037" s="38">
        <f t="shared" si="50"/>
        <v>-1.7318219638495273E-2</v>
      </c>
      <c r="I1037" s="30">
        <f t="shared" si="48"/>
        <v>-1.7318219638495273E-2</v>
      </c>
      <c r="S1037" s="38">
        <v>1457.339966</v>
      </c>
      <c r="T1037" s="30">
        <f t="shared" si="49"/>
        <v>-2.4467196305996124E-3</v>
      </c>
      <c r="U1037" s="38"/>
      <c r="V1037" s="38"/>
      <c r="W1037" s="38"/>
      <c r="X1037" s="38"/>
    </row>
    <row r="1038" spans="1:24">
      <c r="A1038" s="18">
        <v>42384</v>
      </c>
      <c r="B1038" s="17">
        <v>68.830001999999993</v>
      </c>
      <c r="C1038" s="17">
        <v>70.589995999999999</v>
      </c>
      <c r="D1038" s="17">
        <v>68.830001999999993</v>
      </c>
      <c r="E1038" s="17">
        <v>70.080001999999993</v>
      </c>
      <c r="F1038" s="17">
        <v>7268900</v>
      </c>
      <c r="G1038" s="17">
        <v>67.855106000000006</v>
      </c>
      <c r="H1038" s="38">
        <f t="shared" si="50"/>
        <v>-4.6978784890420533E-3</v>
      </c>
      <c r="I1038" s="30">
        <f t="shared" si="48"/>
        <v>-4.6978784890420533E-3</v>
      </c>
      <c r="S1038" s="38">
        <v>1460.910034</v>
      </c>
      <c r="T1038" s="30">
        <f t="shared" si="49"/>
        <v>4.108605965369814E-3</v>
      </c>
      <c r="U1038" s="38"/>
      <c r="V1038" s="38"/>
      <c r="W1038" s="38"/>
      <c r="X1038" s="38"/>
    </row>
    <row r="1039" spans="1:24">
      <c r="A1039" s="18">
        <v>42388</v>
      </c>
      <c r="B1039" s="17">
        <v>69.849997999999999</v>
      </c>
      <c r="C1039" s="17">
        <v>70.559997999999993</v>
      </c>
      <c r="D1039" s="17">
        <v>68.699996999999996</v>
      </c>
      <c r="E1039" s="17">
        <v>69.239998</v>
      </c>
      <c r="F1039" s="17">
        <v>5645400</v>
      </c>
      <c r="G1039" s="17">
        <v>67.041770999999997</v>
      </c>
      <c r="H1039" s="38">
        <f t="shared" si="50"/>
        <v>-1.2058764797366135E-2</v>
      </c>
      <c r="I1039" s="30">
        <f t="shared" si="48"/>
        <v>-1.2058764797366135E-2</v>
      </c>
      <c r="S1039" s="38">
        <v>1454.920044</v>
      </c>
      <c r="T1039" s="30">
        <f t="shared" si="49"/>
        <v>1.0217555773385567E-2</v>
      </c>
      <c r="U1039" s="38"/>
      <c r="V1039" s="38"/>
      <c r="W1039" s="38"/>
      <c r="X1039" s="38"/>
    </row>
    <row r="1040" spans="1:24">
      <c r="A1040" s="18">
        <v>42389</v>
      </c>
      <c r="B1040" s="17">
        <v>68.220000999999996</v>
      </c>
      <c r="C1040" s="17">
        <v>68.620002999999997</v>
      </c>
      <c r="D1040" s="17">
        <v>66.459998999999996</v>
      </c>
      <c r="E1040" s="17">
        <v>67.589995999999999</v>
      </c>
      <c r="F1040" s="17">
        <v>9395700</v>
      </c>
      <c r="G1040" s="17">
        <v>65.444153</v>
      </c>
      <c r="H1040" s="38">
        <f t="shared" si="50"/>
        <v>-2.411871989458694E-2</v>
      </c>
      <c r="I1040" s="30">
        <f t="shared" si="48"/>
        <v>-2.411871989458694E-2</v>
      </c>
      <c r="S1040" s="38">
        <v>1440.130005</v>
      </c>
      <c r="T1040" s="30">
        <f t="shared" si="49"/>
        <v>8.0454707082601232E-3</v>
      </c>
      <c r="U1040" s="38"/>
      <c r="V1040" s="38"/>
      <c r="W1040" s="38"/>
      <c r="X1040" s="38"/>
    </row>
    <row r="1041" spans="1:24">
      <c r="A1041" s="18">
        <v>42390</v>
      </c>
      <c r="B1041" s="17">
        <v>68.069999999999993</v>
      </c>
      <c r="C1041" s="17">
        <v>69.669998000000007</v>
      </c>
      <c r="D1041" s="17">
        <v>67.540001000000004</v>
      </c>
      <c r="E1041" s="17">
        <v>68.639999000000003</v>
      </c>
      <c r="F1041" s="17">
        <v>6869300</v>
      </c>
      <c r="G1041" s="17">
        <v>66.460820999999996</v>
      </c>
      <c r="H1041" s="38">
        <f t="shared" si="50"/>
        <v>1.5415463150606823E-2</v>
      </c>
      <c r="I1041" s="30">
        <f t="shared" si="48"/>
        <v>1.5415463150606823E-2</v>
      </c>
      <c r="S1041" s="38">
        <v>1428.589966</v>
      </c>
      <c r="T1041" s="30">
        <f t="shared" si="49"/>
        <v>-2.9705449556433985E-3</v>
      </c>
      <c r="U1041" s="38"/>
      <c r="V1041" s="38"/>
      <c r="W1041" s="38"/>
      <c r="X1041" s="38"/>
    </row>
    <row r="1042" spans="1:24">
      <c r="A1042" s="18">
        <v>42391</v>
      </c>
      <c r="B1042" s="17">
        <v>69.180000000000007</v>
      </c>
      <c r="C1042" s="17">
        <v>69.980002999999996</v>
      </c>
      <c r="D1042" s="17">
        <v>69.139999000000003</v>
      </c>
      <c r="E1042" s="17">
        <v>69.720000999999996</v>
      </c>
      <c r="F1042" s="17">
        <v>3740800</v>
      </c>
      <c r="G1042" s="17">
        <v>67.506535</v>
      </c>
      <c r="H1042" s="38">
        <f t="shared" si="50"/>
        <v>1.5611791861685154E-2</v>
      </c>
      <c r="I1042" s="30">
        <f t="shared" si="48"/>
        <v>1.5611791861685154E-2</v>
      </c>
      <c r="S1042" s="38">
        <v>1432.839966</v>
      </c>
      <c r="T1042" s="30">
        <f t="shared" si="49"/>
        <v>1.953702788080363E-4</v>
      </c>
      <c r="U1042" s="38"/>
      <c r="V1042" s="38"/>
      <c r="W1042" s="38"/>
      <c r="X1042" s="38"/>
    </row>
    <row r="1043" spans="1:24">
      <c r="A1043" s="18">
        <v>42394</v>
      </c>
      <c r="B1043" s="17">
        <v>69.769997000000004</v>
      </c>
      <c r="C1043" s="17">
        <v>69.989998</v>
      </c>
      <c r="D1043" s="17">
        <v>68.849997999999999</v>
      </c>
      <c r="E1043" s="17">
        <v>68.919998000000007</v>
      </c>
      <c r="F1043" s="17">
        <v>5312200</v>
      </c>
      <c r="G1043" s="17">
        <v>66.731930000000006</v>
      </c>
      <c r="H1043" s="38">
        <f t="shared" si="50"/>
        <v>-1.1540858986177493E-2</v>
      </c>
      <c r="I1043" s="30">
        <f t="shared" si="48"/>
        <v>-1.1540858986177493E-2</v>
      </c>
      <c r="S1043" s="38">
        <v>1432.5600589999999</v>
      </c>
      <c r="T1043" s="30">
        <f t="shared" si="49"/>
        <v>-6.2072549577114533E-3</v>
      </c>
      <c r="U1043" s="38"/>
      <c r="V1043" s="38"/>
      <c r="W1043" s="38"/>
      <c r="X1043" s="38"/>
    </row>
    <row r="1044" spans="1:24">
      <c r="A1044" s="18">
        <v>42395</v>
      </c>
      <c r="B1044" s="17">
        <v>69.389999000000003</v>
      </c>
      <c r="C1044" s="17">
        <v>70.650002000000001</v>
      </c>
      <c r="D1044" s="17">
        <v>69.010002</v>
      </c>
      <c r="E1044" s="17">
        <v>70.440002000000007</v>
      </c>
      <c r="F1044" s="17">
        <v>4052600</v>
      </c>
      <c r="G1044" s="17">
        <v>68.203677999999996</v>
      </c>
      <c r="H1044" s="38">
        <f t="shared" si="50"/>
        <v>2.1814943993165324E-2</v>
      </c>
      <c r="I1044" s="30">
        <f t="shared" si="48"/>
        <v>2.1814943993165324E-2</v>
      </c>
      <c r="S1044" s="38">
        <v>1441.4799800000001</v>
      </c>
      <c r="T1044" s="30">
        <f t="shared" si="49"/>
        <v>-9.940182540820991E-3</v>
      </c>
      <c r="U1044" s="38"/>
      <c r="V1044" s="38"/>
      <c r="W1044" s="38"/>
      <c r="X1044" s="38"/>
    </row>
    <row r="1045" spans="1:24">
      <c r="A1045" s="18">
        <v>42396</v>
      </c>
      <c r="B1045" s="17">
        <v>70.209998999999996</v>
      </c>
      <c r="C1045" s="17">
        <v>71.870002999999997</v>
      </c>
      <c r="D1045" s="17">
        <v>70.080001999999993</v>
      </c>
      <c r="E1045" s="17">
        <v>70.690002000000007</v>
      </c>
      <c r="F1045" s="17">
        <v>3961400</v>
      </c>
      <c r="G1045" s="17">
        <v>68.445740999999998</v>
      </c>
      <c r="H1045" s="38">
        <f t="shared" si="50"/>
        <v>3.5428361856635628E-3</v>
      </c>
      <c r="I1045" s="30">
        <f t="shared" si="48"/>
        <v>3.5428361856635628E-3</v>
      </c>
      <c r="S1045" s="38">
        <v>1455.880005</v>
      </c>
      <c r="T1045" s="30">
        <f t="shared" si="49"/>
        <v>-3.4627239647982812E-3</v>
      </c>
      <c r="U1045" s="38"/>
      <c r="V1045" s="38"/>
      <c r="W1045" s="38"/>
      <c r="X1045" s="38"/>
    </row>
    <row r="1046" spans="1:24">
      <c r="A1046" s="18">
        <v>42397</v>
      </c>
      <c r="B1046" s="17">
        <v>71.309997999999993</v>
      </c>
      <c r="C1046" s="17">
        <v>71.440002000000007</v>
      </c>
      <c r="D1046" s="17">
        <v>70.180000000000007</v>
      </c>
      <c r="E1046" s="17">
        <v>70.989998</v>
      </c>
      <c r="F1046" s="17">
        <v>4073300</v>
      </c>
      <c r="G1046" s="17">
        <v>68.736211999999995</v>
      </c>
      <c r="H1046" s="38">
        <f t="shared" si="50"/>
        <v>4.2348345063217595E-3</v>
      </c>
      <c r="I1046" s="30">
        <f t="shared" si="48"/>
        <v>4.2348345063217595E-3</v>
      </c>
      <c r="S1046" s="38">
        <v>1460.9300539999999</v>
      </c>
      <c r="T1046" s="30">
        <f t="shared" si="49"/>
        <v>-3.2164060288039127E-4</v>
      </c>
      <c r="U1046" s="38"/>
      <c r="V1046" s="38"/>
      <c r="W1046" s="38"/>
      <c r="X1046" s="38"/>
    </row>
    <row r="1047" spans="1:24">
      <c r="A1047" s="18">
        <v>42398</v>
      </c>
      <c r="B1047" s="17">
        <v>71.139999000000003</v>
      </c>
      <c r="C1047" s="17">
        <v>72.529999000000004</v>
      </c>
      <c r="D1047" s="17">
        <v>71.019997000000004</v>
      </c>
      <c r="E1047" s="17">
        <v>72.419998000000007</v>
      </c>
      <c r="F1047" s="17">
        <v>5184500</v>
      </c>
      <c r="G1047" s="17">
        <v>70.120812999999998</v>
      </c>
      <c r="H1047" s="38">
        <f t="shared" si="50"/>
        <v>1.994349068938223E-2</v>
      </c>
      <c r="I1047" s="30">
        <f t="shared" si="48"/>
        <v>1.994349068938223E-2</v>
      </c>
      <c r="S1047" s="38">
        <v>1461.400024</v>
      </c>
      <c r="T1047" s="30">
        <f t="shared" si="49"/>
        <v>7.1488216098922665E-3</v>
      </c>
      <c r="U1047" s="38"/>
      <c r="V1047" s="38"/>
      <c r="W1047" s="38"/>
      <c r="X1047" s="38"/>
    </row>
    <row r="1048" spans="1:24">
      <c r="A1048" s="18">
        <v>42401</v>
      </c>
      <c r="B1048" s="17">
        <v>71.25</v>
      </c>
      <c r="C1048" s="17">
        <v>73.209998999999996</v>
      </c>
      <c r="D1048" s="17">
        <v>70.330001999999993</v>
      </c>
      <c r="E1048" s="17">
        <v>72.830001999999993</v>
      </c>
      <c r="F1048" s="17">
        <v>4714900</v>
      </c>
      <c r="G1048" s="17">
        <v>70.517799999999994</v>
      </c>
      <c r="H1048" s="38">
        <f t="shared" si="50"/>
        <v>5.6455058240395097E-3</v>
      </c>
      <c r="I1048" s="30">
        <f t="shared" si="48"/>
        <v>5.6455058240395097E-3</v>
      </c>
      <c r="S1048" s="38">
        <v>1450.98999</v>
      </c>
      <c r="T1048" s="30">
        <f t="shared" si="49"/>
        <v>3.617857131505876E-3</v>
      </c>
      <c r="U1048" s="38"/>
      <c r="V1048" s="38"/>
      <c r="W1048" s="38"/>
      <c r="X1048" s="38"/>
    </row>
    <row r="1049" spans="1:24">
      <c r="A1049" s="18">
        <v>42402</v>
      </c>
      <c r="B1049" s="17">
        <v>72.709998999999996</v>
      </c>
      <c r="C1049" s="17">
        <v>73.410004000000001</v>
      </c>
      <c r="D1049" s="17">
        <v>72.319999999999993</v>
      </c>
      <c r="E1049" s="17">
        <v>73.309997999999993</v>
      </c>
      <c r="F1049" s="17">
        <v>4635500</v>
      </c>
      <c r="G1049" s="17">
        <v>70.982556000000002</v>
      </c>
      <c r="H1049" s="38">
        <f t="shared" si="50"/>
        <v>6.568996494260927E-3</v>
      </c>
      <c r="I1049" s="30">
        <f t="shared" si="48"/>
        <v>6.568996494260927E-3</v>
      </c>
      <c r="S1049" s="38">
        <v>1445.75</v>
      </c>
      <c r="T1049" s="30">
        <f t="shared" si="49"/>
        <v>8.7190688952015695E-4</v>
      </c>
      <c r="U1049" s="38"/>
      <c r="V1049" s="38"/>
      <c r="W1049" s="38"/>
      <c r="X1049" s="38"/>
    </row>
    <row r="1050" spans="1:24">
      <c r="A1050" s="18">
        <v>42403</v>
      </c>
      <c r="B1050" s="17">
        <v>73.860000999999997</v>
      </c>
      <c r="C1050" s="17">
        <v>73.940002000000007</v>
      </c>
      <c r="D1050" s="17">
        <v>71.599997999999999</v>
      </c>
      <c r="E1050" s="17">
        <v>72.569999999999993</v>
      </c>
      <c r="F1050" s="17">
        <v>5444900</v>
      </c>
      <c r="G1050" s="17">
        <v>70.266052000000002</v>
      </c>
      <c r="H1050" s="38">
        <f t="shared" si="50"/>
        <v>-1.0145376380949827E-2</v>
      </c>
      <c r="I1050" s="30">
        <f t="shared" si="48"/>
        <v>-1.0145376380949827E-2</v>
      </c>
      <c r="S1050" s="38">
        <v>1444.48999</v>
      </c>
      <c r="T1050" s="30">
        <f t="shared" si="49"/>
        <v>2.64799746778056E-3</v>
      </c>
      <c r="U1050" s="38"/>
      <c r="V1050" s="38"/>
      <c r="W1050" s="38"/>
      <c r="X1050" s="38"/>
    </row>
    <row r="1051" spans="1:24">
      <c r="A1051" s="18">
        <v>42404</v>
      </c>
      <c r="B1051" s="17">
        <v>70.669998000000007</v>
      </c>
      <c r="C1051" s="17">
        <v>70.669998000000007</v>
      </c>
      <c r="D1051" s="17">
        <v>69.129997000000003</v>
      </c>
      <c r="E1051" s="17">
        <v>70.040001000000004</v>
      </c>
      <c r="F1051" s="17">
        <v>7650400</v>
      </c>
      <c r="G1051" s="17">
        <v>67.816374999999994</v>
      </c>
      <c r="H1051" s="38">
        <f t="shared" si="50"/>
        <v>-3.5485095373422801E-2</v>
      </c>
      <c r="I1051" s="30">
        <f t="shared" si="48"/>
        <v>-3.5485095373422801E-2</v>
      </c>
      <c r="S1051" s="38">
        <v>1440.670044</v>
      </c>
      <c r="T1051" s="30">
        <f t="shared" si="49"/>
        <v>-4.4878079126844167E-3</v>
      </c>
      <c r="U1051" s="38"/>
      <c r="V1051" s="38"/>
      <c r="W1051" s="38"/>
      <c r="X1051" s="38"/>
    </row>
    <row r="1052" spans="1:24">
      <c r="A1052" s="18">
        <v>42405</v>
      </c>
      <c r="B1052" s="17">
        <v>70.040001000000004</v>
      </c>
      <c r="C1052" s="17">
        <v>70.75</v>
      </c>
      <c r="D1052" s="17">
        <v>69.449996999999996</v>
      </c>
      <c r="E1052" s="17">
        <v>69.559997999999993</v>
      </c>
      <c r="F1052" s="17">
        <v>3764200</v>
      </c>
      <c r="G1052" s="17">
        <v>67.351611000000005</v>
      </c>
      <c r="H1052" s="38">
        <f t="shared" si="50"/>
        <v>-6.8768625672056298E-3</v>
      </c>
      <c r="I1052" s="30">
        <f t="shared" si="48"/>
        <v>-6.8768625672056298E-3</v>
      </c>
      <c r="S1052" s="38">
        <v>1447.150024</v>
      </c>
      <c r="T1052" s="30">
        <f t="shared" si="49"/>
        <v>9.6027276237853117E-3</v>
      </c>
      <c r="U1052" s="38"/>
      <c r="V1052" s="38"/>
      <c r="W1052" s="38"/>
      <c r="X1052" s="38"/>
    </row>
    <row r="1053" spans="1:24">
      <c r="A1053" s="18">
        <v>42408</v>
      </c>
      <c r="B1053" s="17">
        <v>69.180000000000007</v>
      </c>
      <c r="C1053" s="17">
        <v>70.290001000000004</v>
      </c>
      <c r="D1053" s="17">
        <v>68.239998</v>
      </c>
      <c r="E1053" s="17">
        <v>70</v>
      </c>
      <c r="F1053" s="17">
        <v>5392400</v>
      </c>
      <c r="G1053" s="17">
        <v>67.777643999999995</v>
      </c>
      <c r="H1053" s="38">
        <f t="shared" si="50"/>
        <v>6.3055836665727285E-3</v>
      </c>
      <c r="I1053" s="30">
        <f t="shared" si="48"/>
        <v>6.3055836665727285E-3</v>
      </c>
      <c r="S1053" s="38">
        <v>1433.3199460000001</v>
      </c>
      <c r="T1053" s="30">
        <f t="shared" si="49"/>
        <v>-5.7532535380596522E-3</v>
      </c>
      <c r="U1053" s="38"/>
      <c r="V1053" s="38"/>
      <c r="W1053" s="38"/>
      <c r="X1053" s="38"/>
    </row>
    <row r="1054" spans="1:24">
      <c r="A1054" s="18">
        <v>42409</v>
      </c>
      <c r="B1054" s="17">
        <v>69.800003000000004</v>
      </c>
      <c r="C1054" s="17">
        <v>70.470000999999996</v>
      </c>
      <c r="D1054" s="17">
        <v>68.970000999999996</v>
      </c>
      <c r="E1054" s="17">
        <v>69.860000999999997</v>
      </c>
      <c r="F1054" s="17">
        <v>5110600</v>
      </c>
      <c r="G1054" s="17">
        <v>67.642089999999996</v>
      </c>
      <c r="H1054" s="38">
        <f t="shared" si="50"/>
        <v>-2.0019836292742084E-3</v>
      </c>
      <c r="I1054" s="30">
        <f t="shared" si="48"/>
        <v>-2.0019836292742084E-3</v>
      </c>
      <c r="S1054" s="38">
        <v>1441.589966</v>
      </c>
      <c r="T1054" s="30">
        <f t="shared" si="49"/>
        <v>-1.0557389535232569E-2</v>
      </c>
      <c r="U1054" s="38"/>
      <c r="V1054" s="38"/>
      <c r="W1054" s="38"/>
      <c r="X1054" s="38"/>
    </row>
    <row r="1055" spans="1:24">
      <c r="A1055" s="18">
        <v>42410</v>
      </c>
      <c r="B1055" s="17">
        <v>70.430000000000007</v>
      </c>
      <c r="C1055" s="17">
        <v>70.699996999999996</v>
      </c>
      <c r="D1055" s="17">
        <v>68.569999999999993</v>
      </c>
      <c r="E1055" s="17">
        <v>68.760002</v>
      </c>
      <c r="F1055" s="17">
        <v>4691200</v>
      </c>
      <c r="G1055" s="17">
        <v>66.577014000000005</v>
      </c>
      <c r="H1055" s="38">
        <f t="shared" si="50"/>
        <v>-1.5871039591053356E-2</v>
      </c>
      <c r="I1055" s="30">
        <f t="shared" si="48"/>
        <v>-1.5871039591053356E-2</v>
      </c>
      <c r="S1055" s="38">
        <v>1456.8900149999999</v>
      </c>
      <c r="T1055" s="30">
        <f t="shared" si="49"/>
        <v>-2.2351495444944314E-3</v>
      </c>
      <c r="U1055" s="38"/>
      <c r="V1055" s="38"/>
      <c r="W1055" s="38"/>
      <c r="X1055" s="38"/>
    </row>
    <row r="1056" spans="1:24">
      <c r="A1056" s="18">
        <v>42411</v>
      </c>
      <c r="B1056" s="17">
        <v>68.319999999999993</v>
      </c>
      <c r="C1056" s="17">
        <v>69.169998000000007</v>
      </c>
      <c r="D1056" s="17">
        <v>67.650002000000001</v>
      </c>
      <c r="E1056" s="17">
        <v>68.050003000000004</v>
      </c>
      <c r="F1056" s="17">
        <v>3846100</v>
      </c>
      <c r="G1056" s="17">
        <v>65.889555999999999</v>
      </c>
      <c r="H1056" s="38">
        <f t="shared" si="50"/>
        <v>-1.0379436438911942E-2</v>
      </c>
      <c r="I1056" s="30">
        <f t="shared" si="48"/>
        <v>-1.0379436438911942E-2</v>
      </c>
      <c r="S1056" s="38">
        <v>1460.150024</v>
      </c>
      <c r="T1056" s="30">
        <f t="shared" si="49"/>
        <v>-7.5322299794522847E-5</v>
      </c>
      <c r="U1056" s="38"/>
      <c r="V1056" s="38"/>
      <c r="W1056" s="38"/>
      <c r="X1056" s="38"/>
    </row>
    <row r="1057" spans="1:24">
      <c r="A1057" s="18">
        <v>42412</v>
      </c>
      <c r="B1057" s="17">
        <v>68.029999000000004</v>
      </c>
      <c r="C1057" s="17">
        <v>69.980002999999996</v>
      </c>
      <c r="D1057" s="17">
        <v>67.430000000000007</v>
      </c>
      <c r="E1057" s="17">
        <v>69.949996999999996</v>
      </c>
      <c r="F1057" s="17">
        <v>4651800</v>
      </c>
      <c r="G1057" s="17">
        <v>68.291214999999994</v>
      </c>
      <c r="H1057" s="38">
        <f t="shared" si="50"/>
        <v>3.5801188185658937E-2</v>
      </c>
      <c r="I1057" s="30">
        <f t="shared" si="48"/>
        <v>3.5801188185658937E-2</v>
      </c>
      <c r="S1057" s="38">
        <v>1460.26001</v>
      </c>
      <c r="T1057" s="30">
        <f t="shared" si="49"/>
        <v>-5.4087994995709787E-4</v>
      </c>
      <c r="U1057" s="38"/>
      <c r="V1057" s="38"/>
      <c r="W1057" s="38"/>
      <c r="X1057" s="38"/>
    </row>
    <row r="1058" spans="1:24">
      <c r="A1058" s="18">
        <v>42416</v>
      </c>
      <c r="B1058" s="17">
        <v>70.620002999999997</v>
      </c>
      <c r="C1058" s="17">
        <v>71.559997999999993</v>
      </c>
      <c r="D1058" s="17">
        <v>69.699996999999996</v>
      </c>
      <c r="E1058" s="17">
        <v>71.5</v>
      </c>
      <c r="F1058" s="17">
        <v>3952000</v>
      </c>
      <c r="G1058" s="17">
        <v>69.804461000000003</v>
      </c>
      <c r="H1058" s="38">
        <f t="shared" si="50"/>
        <v>2.1916784315762775E-2</v>
      </c>
      <c r="I1058" s="30">
        <f t="shared" si="48"/>
        <v>2.1916784315762775E-2</v>
      </c>
      <c r="S1058" s="38">
        <v>1461.0500489999999</v>
      </c>
      <c r="T1058" s="30">
        <f t="shared" si="49"/>
        <v>1.1848520600924431E-3</v>
      </c>
      <c r="U1058" s="38"/>
      <c r="V1058" s="38"/>
      <c r="W1058" s="38"/>
      <c r="X1058" s="38"/>
    </row>
    <row r="1059" spans="1:24">
      <c r="A1059" s="18">
        <v>42417</v>
      </c>
      <c r="B1059" s="17">
        <v>72.199996999999996</v>
      </c>
      <c r="C1059" s="17">
        <v>72.650002000000001</v>
      </c>
      <c r="D1059" s="17">
        <v>71.519997000000004</v>
      </c>
      <c r="E1059" s="17">
        <v>72.099997999999999</v>
      </c>
      <c r="F1059" s="17">
        <v>4933400</v>
      </c>
      <c r="G1059" s="17">
        <v>70.390231999999997</v>
      </c>
      <c r="H1059" s="38">
        <f t="shared" si="50"/>
        <v>8.3565846364450479E-3</v>
      </c>
      <c r="I1059" s="30">
        <f t="shared" si="48"/>
        <v>8.3565846364450479E-3</v>
      </c>
      <c r="S1059" s="38">
        <v>1459.3199460000001</v>
      </c>
      <c r="T1059" s="30">
        <f t="shared" si="49"/>
        <v>-1.2805950521708822E-3</v>
      </c>
      <c r="U1059" s="38"/>
      <c r="V1059" s="38"/>
      <c r="W1059" s="38"/>
      <c r="X1059" s="38"/>
    </row>
    <row r="1060" spans="1:24">
      <c r="A1060" s="18">
        <v>42418</v>
      </c>
      <c r="B1060" s="17">
        <v>70.949996999999996</v>
      </c>
      <c r="C1060" s="17">
        <v>72.669998000000007</v>
      </c>
      <c r="D1060" s="17">
        <v>69.5</v>
      </c>
      <c r="E1060" s="17">
        <v>72.529999000000004</v>
      </c>
      <c r="F1060" s="17">
        <v>5394800</v>
      </c>
      <c r="G1060" s="17">
        <v>70.810034999999999</v>
      </c>
      <c r="H1060" s="38">
        <f t="shared" si="50"/>
        <v>5.9462244067043195E-3</v>
      </c>
      <c r="I1060" s="30">
        <f t="shared" si="48"/>
        <v>5.9462244067043195E-3</v>
      </c>
      <c r="S1060" s="38">
        <v>1461.1899410000001</v>
      </c>
      <c r="T1060" s="30">
        <f t="shared" si="49"/>
        <v>-3.1295834580900429E-3</v>
      </c>
      <c r="U1060" s="38"/>
      <c r="V1060" s="38"/>
      <c r="W1060" s="38"/>
      <c r="X1060" s="38"/>
    </row>
    <row r="1061" spans="1:24">
      <c r="A1061" s="18">
        <v>42419</v>
      </c>
      <c r="B1061" s="17">
        <v>72.199996999999996</v>
      </c>
      <c r="C1061" s="17">
        <v>72.319999999999993</v>
      </c>
      <c r="D1061" s="17">
        <v>70.559997999999993</v>
      </c>
      <c r="E1061" s="17">
        <v>72.319999999999993</v>
      </c>
      <c r="F1061" s="17">
        <v>4390800</v>
      </c>
      <c r="G1061" s="17">
        <v>70.605016000000006</v>
      </c>
      <c r="H1061" s="38">
        <f t="shared" si="50"/>
        <v>-2.8995378099934705E-3</v>
      </c>
      <c r="I1061" s="30">
        <f t="shared" si="48"/>
        <v>-2.8995378099934705E-3</v>
      </c>
      <c r="S1061" s="38">
        <v>1465.7700199999999</v>
      </c>
      <c r="T1061" s="30">
        <f t="shared" si="49"/>
        <v>3.9511357731378911E-3</v>
      </c>
      <c r="U1061" s="38"/>
      <c r="V1061" s="38"/>
      <c r="W1061" s="38"/>
      <c r="X1061" s="38"/>
    </row>
    <row r="1062" spans="1:24">
      <c r="A1062" s="18">
        <v>42422</v>
      </c>
      <c r="B1062" s="17">
        <v>72.319999999999993</v>
      </c>
      <c r="C1062" s="17">
        <v>73.25</v>
      </c>
      <c r="D1062" s="17">
        <v>72.260002</v>
      </c>
      <c r="E1062" s="17">
        <v>72.470000999999996</v>
      </c>
      <c r="F1062" s="17">
        <v>4766400</v>
      </c>
      <c r="G1062" s="17">
        <v>70.751459999999994</v>
      </c>
      <c r="H1062" s="38">
        <f t="shared" si="50"/>
        <v>2.071982218793747E-3</v>
      </c>
      <c r="I1062" s="30">
        <f t="shared" si="48"/>
        <v>2.071982218793747E-3</v>
      </c>
      <c r="S1062" s="38">
        <v>1459.98999</v>
      </c>
      <c r="T1062" s="30">
        <f t="shared" si="49"/>
        <v>1.6178171710518767E-2</v>
      </c>
      <c r="U1062" s="38"/>
      <c r="V1062" s="38"/>
      <c r="W1062" s="38"/>
      <c r="X1062" s="38"/>
    </row>
    <row r="1063" spans="1:24">
      <c r="A1063" s="18">
        <v>42423</v>
      </c>
      <c r="B1063" s="17">
        <v>72.830001999999993</v>
      </c>
      <c r="C1063" s="17">
        <v>74.379997000000003</v>
      </c>
      <c r="D1063" s="17">
        <v>72.669998000000007</v>
      </c>
      <c r="E1063" s="17">
        <v>73.989998</v>
      </c>
      <c r="F1063" s="17">
        <v>5823100</v>
      </c>
      <c r="G1063" s="17">
        <v>72.235411999999997</v>
      </c>
      <c r="H1063" s="38">
        <f t="shared" si="50"/>
        <v>2.0757224218534633E-2</v>
      </c>
      <c r="I1063" s="30">
        <f t="shared" si="48"/>
        <v>2.0757224218534633E-2</v>
      </c>
      <c r="S1063" s="38">
        <v>1436.5600589999999</v>
      </c>
      <c r="T1063" s="30">
        <f t="shared" si="49"/>
        <v>2.0905056020050954E-3</v>
      </c>
      <c r="U1063" s="38"/>
      <c r="V1063" s="38"/>
      <c r="W1063" s="38"/>
      <c r="X1063" s="38"/>
    </row>
    <row r="1064" spans="1:24">
      <c r="A1064" s="18">
        <v>42424</v>
      </c>
      <c r="B1064" s="17">
        <v>74.389999000000003</v>
      </c>
      <c r="C1064" s="17">
        <v>77</v>
      </c>
      <c r="D1064" s="17">
        <v>73.400002000000001</v>
      </c>
      <c r="E1064" s="17">
        <v>76.940002000000007</v>
      </c>
      <c r="F1064" s="17">
        <v>15048400</v>
      </c>
      <c r="G1064" s="17">
        <v>75.115460999999996</v>
      </c>
      <c r="H1064" s="38">
        <f t="shared" si="50"/>
        <v>3.9096013180396939E-2</v>
      </c>
      <c r="I1064" s="30">
        <f t="shared" si="48"/>
        <v>3.9096013180396939E-2</v>
      </c>
      <c r="S1064" s="38">
        <v>1433.5600589999999</v>
      </c>
      <c r="T1064" s="30">
        <f t="shared" si="49"/>
        <v>3.1300524231057353E-3</v>
      </c>
      <c r="U1064" s="38"/>
      <c r="V1064" s="38"/>
      <c r="W1064" s="38"/>
      <c r="X1064" s="38"/>
    </row>
    <row r="1065" spans="1:24">
      <c r="A1065" s="18">
        <v>42425</v>
      </c>
      <c r="B1065" s="17">
        <v>77</v>
      </c>
      <c r="C1065" s="17">
        <v>78.819999999999993</v>
      </c>
      <c r="D1065" s="17">
        <v>76.160004000000001</v>
      </c>
      <c r="E1065" s="17">
        <v>78.669998000000007</v>
      </c>
      <c r="F1065" s="17">
        <v>8383100</v>
      </c>
      <c r="G1065" s="17">
        <v>76.804430999999994</v>
      </c>
      <c r="H1065" s="38">
        <f t="shared" si="50"/>
        <v>2.2235924050054725E-2</v>
      </c>
      <c r="I1065" s="30">
        <f t="shared" si="48"/>
        <v>2.2235924050054725E-2</v>
      </c>
      <c r="S1065" s="38">
        <v>1429.079956</v>
      </c>
      <c r="T1065" s="30">
        <f t="shared" si="49"/>
        <v>-6.1668057309528122E-3</v>
      </c>
      <c r="U1065" s="38"/>
      <c r="V1065" s="38"/>
      <c r="W1065" s="38"/>
      <c r="X1065" s="38"/>
    </row>
    <row r="1066" spans="1:24">
      <c r="A1066" s="18">
        <v>42426</v>
      </c>
      <c r="B1066" s="17">
        <v>78.900002000000001</v>
      </c>
      <c r="C1066" s="17">
        <v>78.970000999999996</v>
      </c>
      <c r="D1066" s="17">
        <v>77.319999999999993</v>
      </c>
      <c r="E1066" s="17">
        <v>78.430000000000007</v>
      </c>
      <c r="F1066" s="17">
        <v>5190100</v>
      </c>
      <c r="G1066" s="17">
        <v>76.570125000000004</v>
      </c>
      <c r="H1066" s="38">
        <f t="shared" si="50"/>
        <v>-3.055346184972742E-3</v>
      </c>
      <c r="I1066" s="30">
        <f t="shared" si="48"/>
        <v>-3.055346184972742E-3</v>
      </c>
      <c r="S1066" s="38">
        <v>1437.920044</v>
      </c>
      <c r="T1066" s="30">
        <f t="shared" si="49"/>
        <v>4.0417951088033317E-3</v>
      </c>
      <c r="U1066" s="38"/>
      <c r="V1066" s="38"/>
      <c r="W1066" s="38"/>
      <c r="X1066" s="38"/>
    </row>
    <row r="1067" spans="1:24">
      <c r="A1067" s="18">
        <v>42429</v>
      </c>
      <c r="B1067" s="17">
        <v>78.269997000000004</v>
      </c>
      <c r="C1067" s="17">
        <v>79.169998000000007</v>
      </c>
      <c r="D1067" s="17">
        <v>78.019997000000004</v>
      </c>
      <c r="E1067" s="17">
        <v>78.449996999999996</v>
      </c>
      <c r="F1067" s="17">
        <v>5226200</v>
      </c>
      <c r="G1067" s="17">
        <v>76.589646999999999</v>
      </c>
      <c r="H1067" s="38">
        <f t="shared" si="50"/>
        <v>2.5492333725489762E-4</v>
      </c>
      <c r="I1067" s="30">
        <f t="shared" si="48"/>
        <v>2.5492333725489762E-4</v>
      </c>
      <c r="S1067" s="38">
        <v>1432.119995</v>
      </c>
      <c r="T1067" s="30">
        <f t="shared" si="49"/>
        <v>2.0229536819646184E-2</v>
      </c>
      <c r="U1067" s="38"/>
      <c r="V1067" s="38"/>
      <c r="W1067" s="38"/>
      <c r="X1067" s="38"/>
    </row>
    <row r="1068" spans="1:24">
      <c r="A1068" s="18">
        <v>42430</v>
      </c>
      <c r="B1068" s="17">
        <v>79.120002999999997</v>
      </c>
      <c r="C1068" s="17">
        <v>81.050003000000004</v>
      </c>
      <c r="D1068" s="17">
        <v>78.879997000000003</v>
      </c>
      <c r="E1068" s="17">
        <v>80.959998999999996</v>
      </c>
      <c r="F1068" s="17">
        <v>7174400</v>
      </c>
      <c r="G1068" s="17">
        <v>79.040127999999996</v>
      </c>
      <c r="H1068" s="38">
        <f t="shared" si="50"/>
        <v>3.1493761917401435E-2</v>
      </c>
      <c r="I1068" s="30">
        <f t="shared" si="48"/>
        <v>3.1493761917401435E-2</v>
      </c>
      <c r="S1068" s="38">
        <v>1403.4399410000001</v>
      </c>
      <c r="T1068" s="30">
        <f t="shared" si="49"/>
        <v>-1.0682316535977731E-3</v>
      </c>
      <c r="U1068" s="38"/>
      <c r="V1068" s="38"/>
      <c r="W1068" s="38"/>
      <c r="X1068" s="38"/>
    </row>
    <row r="1069" spans="1:24">
      <c r="A1069" s="18">
        <v>42431</v>
      </c>
      <c r="B1069" s="17">
        <v>80.940002000000007</v>
      </c>
      <c r="C1069" s="17">
        <v>81.639999000000003</v>
      </c>
      <c r="D1069" s="17">
        <v>80.180000000000007</v>
      </c>
      <c r="E1069" s="17">
        <v>81.099997999999999</v>
      </c>
      <c r="F1069" s="17">
        <v>9385300</v>
      </c>
      <c r="G1069" s="17">
        <v>79.176806999999997</v>
      </c>
      <c r="H1069" s="38">
        <f t="shared" si="50"/>
        <v>1.7277421535181131E-3</v>
      </c>
      <c r="I1069" s="30">
        <f t="shared" si="48"/>
        <v>1.7277421535181131E-3</v>
      </c>
      <c r="S1069" s="38">
        <v>1404.9399410000001</v>
      </c>
      <c r="T1069" s="30">
        <f t="shared" si="49"/>
        <v>-1.1666395729665923E-3</v>
      </c>
      <c r="U1069" s="38"/>
      <c r="V1069" s="38"/>
      <c r="W1069" s="38"/>
      <c r="X1069" s="38"/>
    </row>
    <row r="1070" spans="1:24">
      <c r="A1070" s="18">
        <v>42432</v>
      </c>
      <c r="B1070" s="17">
        <v>80.510002</v>
      </c>
      <c r="C1070" s="17">
        <v>80.690002000000007</v>
      </c>
      <c r="D1070" s="17">
        <v>78.569999999999993</v>
      </c>
      <c r="E1070" s="17">
        <v>79.709998999999996</v>
      </c>
      <c r="F1070" s="17">
        <v>11353900</v>
      </c>
      <c r="G1070" s="17">
        <v>77.819770000000005</v>
      </c>
      <c r="H1070" s="38">
        <f t="shared" si="50"/>
        <v>-1.7287903011399472E-2</v>
      </c>
      <c r="I1070" s="30">
        <f t="shared" si="48"/>
        <v>-1.7287903011399472E-2</v>
      </c>
      <c r="S1070" s="38">
        <v>1406.579956</v>
      </c>
      <c r="T1070" s="30">
        <f t="shared" si="49"/>
        <v>5.060470063711105E-3</v>
      </c>
      <c r="U1070" s="38"/>
      <c r="V1070" s="38"/>
      <c r="W1070" s="38"/>
      <c r="X1070" s="38"/>
    </row>
    <row r="1071" spans="1:24">
      <c r="A1071" s="18">
        <v>42433</v>
      </c>
      <c r="B1071" s="17">
        <v>80.069999999999993</v>
      </c>
      <c r="C1071" s="17">
        <v>81.599997999999999</v>
      </c>
      <c r="D1071" s="17">
        <v>79.459998999999996</v>
      </c>
      <c r="E1071" s="17">
        <v>81.129997000000003</v>
      </c>
      <c r="F1071" s="17">
        <v>6059200</v>
      </c>
      <c r="G1071" s="17">
        <v>79.206095000000005</v>
      </c>
      <c r="H1071" s="38">
        <f t="shared" si="50"/>
        <v>1.7657740916425777E-2</v>
      </c>
      <c r="I1071" s="30">
        <f t="shared" si="48"/>
        <v>1.7657740916425777E-2</v>
      </c>
      <c r="S1071" s="38">
        <v>1399.4799800000001</v>
      </c>
      <c r="T1071" s="30">
        <f t="shared" si="49"/>
        <v>-7.836429898453557E-3</v>
      </c>
      <c r="U1071" s="38"/>
      <c r="V1071" s="38"/>
      <c r="W1071" s="38"/>
      <c r="X1071" s="38"/>
    </row>
    <row r="1072" spans="1:24">
      <c r="A1072" s="18">
        <v>42436</v>
      </c>
      <c r="B1072" s="17">
        <v>80.529999000000004</v>
      </c>
      <c r="C1072" s="17">
        <v>81.199996999999996</v>
      </c>
      <c r="D1072" s="17">
        <v>80.25</v>
      </c>
      <c r="E1072" s="17">
        <v>80.819999999999993</v>
      </c>
      <c r="F1072" s="17">
        <v>4665000</v>
      </c>
      <c r="G1072" s="17">
        <v>78.903447999999997</v>
      </c>
      <c r="H1072" s="38">
        <f t="shared" si="50"/>
        <v>-3.8283251458722549E-3</v>
      </c>
      <c r="I1072" s="30">
        <f t="shared" si="48"/>
        <v>-3.8283251458722549E-3</v>
      </c>
      <c r="S1072" s="38">
        <v>1410.48999</v>
      </c>
      <c r="T1072" s="30">
        <f t="shared" si="49"/>
        <v>8.4399267617631276E-4</v>
      </c>
      <c r="U1072" s="38"/>
      <c r="V1072" s="38"/>
      <c r="W1072" s="38"/>
      <c r="X1072" s="38"/>
    </row>
    <row r="1073" spans="1:24">
      <c r="A1073" s="18">
        <v>42437</v>
      </c>
      <c r="B1073" s="17">
        <v>80.550003000000004</v>
      </c>
      <c r="C1073" s="17">
        <v>81.400002000000001</v>
      </c>
      <c r="D1073" s="17">
        <v>80.459998999999996</v>
      </c>
      <c r="E1073" s="17">
        <v>80.529999000000004</v>
      </c>
      <c r="F1073" s="17">
        <v>3981100</v>
      </c>
      <c r="G1073" s="17">
        <v>78.620323999999997</v>
      </c>
      <c r="H1073" s="38">
        <f t="shared" si="50"/>
        <v>-3.5946867101674892E-3</v>
      </c>
      <c r="I1073" s="30">
        <f t="shared" si="48"/>
        <v>-3.5946867101674892E-3</v>
      </c>
      <c r="S1073" s="38">
        <v>1409.3000489999999</v>
      </c>
      <c r="T1073" s="30">
        <f t="shared" si="49"/>
        <v>-8.0850863280795967E-4</v>
      </c>
      <c r="U1073" s="38"/>
      <c r="V1073" s="38"/>
      <c r="W1073" s="38"/>
      <c r="X1073" s="38"/>
    </row>
    <row r="1074" spans="1:24">
      <c r="A1074" s="18">
        <v>42438</v>
      </c>
      <c r="B1074" s="17">
        <v>81</v>
      </c>
      <c r="C1074" s="17">
        <v>81.5</v>
      </c>
      <c r="D1074" s="17">
        <v>80.589995999999999</v>
      </c>
      <c r="E1074" s="17">
        <v>81.209998999999996</v>
      </c>
      <c r="F1074" s="17">
        <v>3573100</v>
      </c>
      <c r="G1074" s="17">
        <v>79.284199000000001</v>
      </c>
      <c r="H1074" s="38">
        <f t="shared" si="50"/>
        <v>8.4086117227742813E-3</v>
      </c>
      <c r="I1074" s="30">
        <f t="shared" si="48"/>
        <v>8.4086117227742813E-3</v>
      </c>
      <c r="S1074" s="38">
        <v>1410.4399410000001</v>
      </c>
      <c r="T1074" s="30">
        <f t="shared" si="49"/>
        <v>-4.8913479159822231E-4</v>
      </c>
      <c r="U1074" s="38"/>
      <c r="V1074" s="38"/>
      <c r="W1074" s="38"/>
      <c r="X1074" s="38"/>
    </row>
    <row r="1075" spans="1:24">
      <c r="A1075" s="18">
        <v>42439</v>
      </c>
      <c r="B1075" s="17">
        <v>81.610000999999997</v>
      </c>
      <c r="C1075" s="17">
        <v>82.029999000000004</v>
      </c>
      <c r="D1075" s="17">
        <v>80.300003000000004</v>
      </c>
      <c r="E1075" s="17">
        <v>81.5</v>
      </c>
      <c r="F1075" s="17">
        <v>5694800</v>
      </c>
      <c r="G1075" s="17">
        <v>79.567323000000002</v>
      </c>
      <c r="H1075" s="38">
        <f t="shared" si="50"/>
        <v>3.564640693800929E-3</v>
      </c>
      <c r="I1075" s="30">
        <f t="shared" si="48"/>
        <v>3.564640693800929E-3</v>
      </c>
      <c r="S1075" s="38">
        <v>1411.130005</v>
      </c>
      <c r="T1075" s="30">
        <f t="shared" si="49"/>
        <v>6.4339884653119859E-3</v>
      </c>
      <c r="U1075" s="38"/>
      <c r="V1075" s="38"/>
      <c r="W1075" s="38"/>
      <c r="X1075" s="38"/>
    </row>
    <row r="1076" spans="1:24">
      <c r="A1076" s="18">
        <v>42440</v>
      </c>
      <c r="B1076" s="17">
        <v>81.889999000000003</v>
      </c>
      <c r="C1076" s="17">
        <v>82.449996999999996</v>
      </c>
      <c r="D1076" s="17">
        <v>81.519997000000004</v>
      </c>
      <c r="E1076" s="17">
        <v>81.870002999999997</v>
      </c>
      <c r="F1076" s="17">
        <v>4103300</v>
      </c>
      <c r="G1076" s="17">
        <v>79.928551999999996</v>
      </c>
      <c r="H1076" s="38">
        <f t="shared" si="50"/>
        <v>4.5296421318841585E-3</v>
      </c>
      <c r="I1076" s="30">
        <f t="shared" si="48"/>
        <v>4.5296421318841585E-3</v>
      </c>
      <c r="S1076" s="38">
        <v>1402.079956</v>
      </c>
      <c r="T1076" s="30">
        <f t="shared" si="49"/>
        <v>-8.1049994709141097E-3</v>
      </c>
      <c r="U1076" s="38"/>
      <c r="V1076" s="38"/>
      <c r="W1076" s="38"/>
      <c r="X1076" s="38"/>
    </row>
    <row r="1077" spans="1:24">
      <c r="A1077" s="18">
        <v>42443</v>
      </c>
      <c r="B1077" s="17">
        <v>81.849997999999999</v>
      </c>
      <c r="C1077" s="17">
        <v>82.099997999999999</v>
      </c>
      <c r="D1077" s="17">
        <v>81.269997000000004</v>
      </c>
      <c r="E1077" s="17">
        <v>81.769997000000004</v>
      </c>
      <c r="F1077" s="17">
        <v>3548800</v>
      </c>
      <c r="G1077" s="17">
        <v>79.830916999999999</v>
      </c>
      <c r="H1077" s="38">
        <f t="shared" si="50"/>
        <v>-1.2222751210471314E-3</v>
      </c>
      <c r="I1077" s="30">
        <f t="shared" si="48"/>
        <v>-1.2222751210471314E-3</v>
      </c>
      <c r="S1077" s="38">
        <v>1413.48999</v>
      </c>
      <c r="T1077" s="30">
        <f t="shared" si="49"/>
        <v>2.2637741894539467E-4</v>
      </c>
      <c r="U1077" s="38"/>
      <c r="V1077" s="38"/>
      <c r="W1077" s="38"/>
      <c r="X1077" s="38"/>
    </row>
    <row r="1078" spans="1:24">
      <c r="A1078" s="18">
        <v>42444</v>
      </c>
      <c r="B1078" s="17">
        <v>81.360000999999997</v>
      </c>
      <c r="C1078" s="17">
        <v>81.889999000000003</v>
      </c>
      <c r="D1078" s="17">
        <v>81.180000000000007</v>
      </c>
      <c r="E1078" s="17">
        <v>81.650002000000001</v>
      </c>
      <c r="F1078" s="17">
        <v>3213000</v>
      </c>
      <c r="G1078" s="17">
        <v>79.713768000000002</v>
      </c>
      <c r="H1078" s="38">
        <f t="shared" si="50"/>
        <v>-1.4685418201649252E-3</v>
      </c>
      <c r="I1078" s="30">
        <f t="shared" si="48"/>
        <v>-1.4685418201649252E-3</v>
      </c>
      <c r="S1078" s="38">
        <v>1413.170044</v>
      </c>
      <c r="T1078" s="30">
        <f t="shared" si="49"/>
        <v>-3.5036668583813906E-3</v>
      </c>
      <c r="U1078" s="38"/>
      <c r="V1078" s="38"/>
      <c r="W1078" s="38"/>
      <c r="X1078" s="38"/>
    </row>
    <row r="1079" spans="1:24">
      <c r="A1079" s="18">
        <v>42445</v>
      </c>
      <c r="B1079" s="17">
        <v>81.889999000000003</v>
      </c>
      <c r="C1079" s="17">
        <v>82.449996999999996</v>
      </c>
      <c r="D1079" s="17">
        <v>80.959998999999996</v>
      </c>
      <c r="E1079" s="17">
        <v>82.389999000000003</v>
      </c>
      <c r="F1079" s="17">
        <v>4066000</v>
      </c>
      <c r="G1079" s="17">
        <v>80.436216999999999</v>
      </c>
      <c r="H1079" s="38">
        <f t="shared" si="50"/>
        <v>9.0222162759367071E-3</v>
      </c>
      <c r="I1079" s="30">
        <f t="shared" si="48"/>
        <v>9.0222162759367071E-3</v>
      </c>
      <c r="S1079" s="38">
        <v>1418.130005</v>
      </c>
      <c r="T1079" s="30">
        <f t="shared" si="49"/>
        <v>-2.1174844312951057E-5</v>
      </c>
      <c r="U1079" s="38"/>
      <c r="V1079" s="38"/>
      <c r="W1079" s="38"/>
      <c r="X1079" s="38"/>
    </row>
    <row r="1080" spans="1:24">
      <c r="A1080" s="18">
        <v>42446</v>
      </c>
      <c r="B1080" s="17">
        <v>82.260002</v>
      </c>
      <c r="C1080" s="17">
        <v>83.32</v>
      </c>
      <c r="D1080" s="17">
        <v>82.260002</v>
      </c>
      <c r="E1080" s="17">
        <v>83.019997000000004</v>
      </c>
      <c r="F1080" s="17">
        <v>5689900</v>
      </c>
      <c r="G1080" s="17">
        <v>81.051275000000004</v>
      </c>
      <c r="H1080" s="38">
        <f t="shared" si="50"/>
        <v>7.6174441309939198E-3</v>
      </c>
      <c r="I1080" s="30">
        <f t="shared" si="48"/>
        <v>7.6174441309939198E-3</v>
      </c>
      <c r="S1080" s="38">
        <v>1418.160034</v>
      </c>
      <c r="T1080" s="30">
        <f t="shared" si="49"/>
        <v>1.8703834471956854E-3</v>
      </c>
      <c r="U1080" s="38"/>
      <c r="V1080" s="38"/>
      <c r="W1080" s="38"/>
      <c r="X1080" s="38"/>
    </row>
    <row r="1081" spans="1:24">
      <c r="A1081" s="18">
        <v>42447</v>
      </c>
      <c r="B1081" s="17">
        <v>83.370002999999997</v>
      </c>
      <c r="C1081" s="17">
        <v>84</v>
      </c>
      <c r="D1081" s="17">
        <v>82.699996999999996</v>
      </c>
      <c r="E1081" s="17">
        <v>82.709998999999996</v>
      </c>
      <c r="F1081" s="17">
        <v>7754400</v>
      </c>
      <c r="G1081" s="17">
        <v>80.748627999999997</v>
      </c>
      <c r="H1081" s="38">
        <f t="shared" si="50"/>
        <v>-3.7410078418342956E-3</v>
      </c>
      <c r="I1081" s="30">
        <f t="shared" si="48"/>
        <v>-3.7410078418342956E-3</v>
      </c>
      <c r="S1081" s="38">
        <v>1415.51001</v>
      </c>
      <c r="T1081" s="30">
        <f t="shared" si="49"/>
        <v>7.0754207643009236E-3</v>
      </c>
      <c r="U1081" s="38"/>
      <c r="V1081" s="38"/>
      <c r="W1081" s="38"/>
      <c r="X1081" s="38"/>
    </row>
    <row r="1082" spans="1:24">
      <c r="A1082" s="18">
        <v>42450</v>
      </c>
      <c r="B1082" s="17">
        <v>82.5</v>
      </c>
      <c r="C1082" s="17">
        <v>82.900002000000001</v>
      </c>
      <c r="D1082" s="17">
        <v>82.129997000000003</v>
      </c>
      <c r="E1082" s="17">
        <v>82.199996999999996</v>
      </c>
      <c r="F1082" s="17">
        <v>4656000</v>
      </c>
      <c r="G1082" s="17">
        <v>80.250720000000001</v>
      </c>
      <c r="H1082" s="38">
        <f t="shared" si="50"/>
        <v>-6.1852373138534976E-3</v>
      </c>
      <c r="I1082" s="30">
        <f t="shared" si="48"/>
        <v>-6.1852373138534976E-3</v>
      </c>
      <c r="S1082" s="38">
        <v>1405.530029</v>
      </c>
      <c r="T1082" s="30">
        <f t="shared" si="49"/>
        <v>1.1389912123344658E-3</v>
      </c>
      <c r="U1082" s="38"/>
      <c r="V1082" s="38"/>
      <c r="W1082" s="38"/>
      <c r="X1082" s="38"/>
    </row>
    <row r="1083" spans="1:24">
      <c r="A1083" s="18">
        <v>42451</v>
      </c>
      <c r="B1083" s="17">
        <v>82.389999000000003</v>
      </c>
      <c r="C1083" s="17">
        <v>82.620002999999997</v>
      </c>
      <c r="D1083" s="17">
        <v>81.650002000000001</v>
      </c>
      <c r="E1083" s="17">
        <v>81.699996999999996</v>
      </c>
      <c r="F1083" s="17">
        <v>5264600</v>
      </c>
      <c r="G1083" s="17">
        <v>79.762576999999993</v>
      </c>
      <c r="H1083" s="38">
        <f t="shared" si="50"/>
        <v>-6.1012993725649781E-3</v>
      </c>
      <c r="I1083" s="30">
        <f t="shared" si="48"/>
        <v>-6.1012993725649781E-3</v>
      </c>
      <c r="S1083" s="38">
        <v>1403.9300539999999</v>
      </c>
      <c r="T1083" s="30">
        <f t="shared" si="49"/>
        <v>-1.2815415574377143E-4</v>
      </c>
      <c r="U1083" s="38"/>
      <c r="V1083" s="38"/>
      <c r="W1083" s="38"/>
      <c r="X1083" s="38"/>
    </row>
    <row r="1084" spans="1:24">
      <c r="A1084" s="18">
        <v>42452</v>
      </c>
      <c r="B1084" s="17">
        <v>81.730002999999996</v>
      </c>
      <c r="C1084" s="17">
        <v>82.349997999999999</v>
      </c>
      <c r="D1084" s="17">
        <v>81.5</v>
      </c>
      <c r="E1084" s="17">
        <v>81.5</v>
      </c>
      <c r="F1084" s="17">
        <v>4792700</v>
      </c>
      <c r="G1084" s="17">
        <v>79.567323000000002</v>
      </c>
      <c r="H1084" s="38">
        <f t="shared" si="50"/>
        <v>-2.4509410693498729E-3</v>
      </c>
      <c r="I1084" s="30">
        <f t="shared" si="48"/>
        <v>-2.4509410693498729E-3</v>
      </c>
      <c r="S1084" s="38">
        <v>1404.1099850000001</v>
      </c>
      <c r="T1084" s="30">
        <f t="shared" si="49"/>
        <v>-1.2526852452191702E-3</v>
      </c>
      <c r="U1084" s="38"/>
      <c r="V1084" s="38"/>
      <c r="W1084" s="38"/>
      <c r="X1084" s="38"/>
    </row>
    <row r="1085" spans="1:24">
      <c r="A1085" s="18">
        <v>42453</v>
      </c>
      <c r="B1085" s="17">
        <v>81.360000999999997</v>
      </c>
      <c r="C1085" s="17">
        <v>82.18</v>
      </c>
      <c r="D1085" s="17">
        <v>81.180000000000007</v>
      </c>
      <c r="E1085" s="17">
        <v>82.040001000000004</v>
      </c>
      <c r="F1085" s="17">
        <v>4304900</v>
      </c>
      <c r="G1085" s="17">
        <v>80.094519000000005</v>
      </c>
      <c r="H1085" s="38">
        <f t="shared" si="50"/>
        <v>6.6039312762104091E-3</v>
      </c>
      <c r="I1085" s="30">
        <f t="shared" si="48"/>
        <v>6.6039312762104091E-3</v>
      </c>
      <c r="S1085" s="38">
        <v>1405.869995</v>
      </c>
      <c r="T1085" s="30">
        <f t="shared" si="49"/>
        <v>2.1860504612261716E-3</v>
      </c>
      <c r="U1085" s="38"/>
      <c r="V1085" s="38"/>
      <c r="W1085" s="38"/>
      <c r="X1085" s="38"/>
    </row>
    <row r="1086" spans="1:24">
      <c r="A1086" s="18">
        <v>42457</v>
      </c>
      <c r="B1086" s="17">
        <v>82.379997000000003</v>
      </c>
      <c r="C1086" s="17">
        <v>83.440002000000007</v>
      </c>
      <c r="D1086" s="17">
        <v>82.309997999999993</v>
      </c>
      <c r="E1086" s="17">
        <v>82.800003000000004</v>
      </c>
      <c r="F1086" s="17">
        <v>5692900</v>
      </c>
      <c r="G1086" s="17">
        <v>80.836498000000006</v>
      </c>
      <c r="H1086" s="38">
        <f t="shared" si="50"/>
        <v>9.2211466917409557E-3</v>
      </c>
      <c r="I1086" s="30">
        <f t="shared" si="48"/>
        <v>9.2211466917409557E-3</v>
      </c>
      <c r="S1086" s="38">
        <v>1402.8000489999999</v>
      </c>
      <c r="T1086" s="30">
        <f t="shared" si="49"/>
        <v>4.1359990597796258E-4</v>
      </c>
      <c r="U1086" s="38"/>
      <c r="V1086" s="38"/>
      <c r="W1086" s="38"/>
      <c r="X1086" s="38"/>
    </row>
    <row r="1087" spans="1:24">
      <c r="A1087" s="18">
        <v>42458</v>
      </c>
      <c r="B1087" s="17">
        <v>82.860000999999997</v>
      </c>
      <c r="C1087" s="17">
        <v>83.269997000000004</v>
      </c>
      <c r="D1087" s="17">
        <v>82.120002999999997</v>
      </c>
      <c r="E1087" s="17">
        <v>82.970000999999996</v>
      </c>
      <c r="F1087" s="17">
        <v>3576500</v>
      </c>
      <c r="G1087" s="17">
        <v>81.002465000000001</v>
      </c>
      <c r="H1087" s="38">
        <f t="shared" si="50"/>
        <v>2.0510148496265352E-3</v>
      </c>
      <c r="I1087" s="30">
        <f t="shared" si="48"/>
        <v>2.0510148496265352E-3</v>
      </c>
      <c r="S1087" s="38">
        <v>1402.219971</v>
      </c>
      <c r="T1087" s="30">
        <f t="shared" si="49"/>
        <v>6.2063372369711937E-4</v>
      </c>
      <c r="U1087" s="38"/>
      <c r="V1087" s="38"/>
      <c r="W1087" s="38"/>
      <c r="X1087" s="38"/>
    </row>
    <row r="1088" spans="1:24">
      <c r="A1088" s="18">
        <v>42459</v>
      </c>
      <c r="B1088" s="17">
        <v>83.419998000000007</v>
      </c>
      <c r="C1088" s="17">
        <v>83.900002000000001</v>
      </c>
      <c r="D1088" s="17">
        <v>82.970000999999996</v>
      </c>
      <c r="E1088" s="17">
        <v>83.599997999999999</v>
      </c>
      <c r="F1088" s="17">
        <v>3205900</v>
      </c>
      <c r="G1088" s="17">
        <v>81.617523000000006</v>
      </c>
      <c r="H1088" s="38">
        <f t="shared" si="50"/>
        <v>7.5643952550609817E-3</v>
      </c>
      <c r="I1088" s="30">
        <f t="shared" si="48"/>
        <v>7.5643952550609817E-3</v>
      </c>
      <c r="S1088" s="38">
        <v>1401.349976</v>
      </c>
      <c r="T1088" s="30">
        <f t="shared" si="49"/>
        <v>5.0937633742738596E-3</v>
      </c>
      <c r="U1088" s="38"/>
      <c r="V1088" s="38"/>
      <c r="W1088" s="38"/>
      <c r="X1088" s="38"/>
    </row>
    <row r="1089" spans="1:24">
      <c r="A1089" s="18">
        <v>42460</v>
      </c>
      <c r="B1089" s="17">
        <v>82.5</v>
      </c>
      <c r="C1089" s="17">
        <v>83.150002000000001</v>
      </c>
      <c r="D1089" s="17">
        <v>80.980002999999996</v>
      </c>
      <c r="E1089" s="17">
        <v>82.279999000000004</v>
      </c>
      <c r="F1089" s="17">
        <v>9481500</v>
      </c>
      <c r="G1089" s="17">
        <v>80.328824999999995</v>
      </c>
      <c r="H1089" s="38">
        <f t="shared" si="50"/>
        <v>-1.5915458647428032E-2</v>
      </c>
      <c r="I1089" s="30">
        <f t="shared" si="48"/>
        <v>-1.5915458647428032E-2</v>
      </c>
      <c r="S1089" s="38">
        <v>1394.2299800000001</v>
      </c>
      <c r="T1089" s="30">
        <f t="shared" si="49"/>
        <v>2.3265605563456818E-3</v>
      </c>
      <c r="U1089" s="38"/>
      <c r="V1089" s="38"/>
      <c r="W1089" s="38"/>
      <c r="X1089" s="38"/>
    </row>
    <row r="1090" spans="1:24">
      <c r="A1090" s="18">
        <v>42461</v>
      </c>
      <c r="B1090" s="17">
        <v>81.760002</v>
      </c>
      <c r="C1090" s="17">
        <v>83.190002000000007</v>
      </c>
      <c r="D1090" s="17">
        <v>81.760002</v>
      </c>
      <c r="E1090" s="17">
        <v>82.760002</v>
      </c>
      <c r="F1090" s="17">
        <v>4288800</v>
      </c>
      <c r="G1090" s="17">
        <v>80.797445999999994</v>
      </c>
      <c r="H1090" s="38">
        <f t="shared" si="50"/>
        <v>5.816833200796131E-3</v>
      </c>
      <c r="I1090" s="30">
        <f t="shared" si="48"/>
        <v>5.816833200796131E-3</v>
      </c>
      <c r="S1090" s="38">
        <v>1390.98999</v>
      </c>
      <c r="T1090" s="30">
        <f t="shared" si="49"/>
        <v>1.8861288016807361E-2</v>
      </c>
      <c r="U1090" s="38"/>
      <c r="V1090" s="38"/>
      <c r="W1090" s="38"/>
      <c r="X1090" s="38"/>
    </row>
    <row r="1091" spans="1:24">
      <c r="A1091" s="18">
        <v>42464</v>
      </c>
      <c r="B1091" s="17">
        <v>82.889999000000003</v>
      </c>
      <c r="C1091" s="17">
        <v>83.360000999999997</v>
      </c>
      <c r="D1091" s="17">
        <v>82.120002999999997</v>
      </c>
      <c r="E1091" s="17">
        <v>82.300003000000004</v>
      </c>
      <c r="F1091" s="17">
        <v>3753600</v>
      </c>
      <c r="G1091" s="17">
        <v>80.348354999999998</v>
      </c>
      <c r="H1091" s="38">
        <f t="shared" si="50"/>
        <v>-5.5737370735652698E-3</v>
      </c>
      <c r="I1091" s="30">
        <f t="shared" ref="I1091:I1154" si="51">H1091</f>
        <v>-5.5737370735652698E-3</v>
      </c>
      <c r="S1091" s="38">
        <v>1365</v>
      </c>
      <c r="T1091" s="30">
        <f t="shared" ref="T1091:T1154" si="52">LN(S1091/S1092)</f>
        <v>-7.5319634139576893E-3</v>
      </c>
      <c r="U1091" s="38"/>
      <c r="V1091" s="38"/>
      <c r="W1091" s="38"/>
      <c r="X1091" s="38"/>
    </row>
    <row r="1092" spans="1:24">
      <c r="A1092" s="18">
        <v>42465</v>
      </c>
      <c r="B1092" s="17">
        <v>82.150002000000001</v>
      </c>
      <c r="C1092" s="17">
        <v>82.599997999999999</v>
      </c>
      <c r="D1092" s="17">
        <v>81.809997999999993</v>
      </c>
      <c r="E1092" s="17">
        <v>82.099997999999999</v>
      </c>
      <c r="F1092" s="17">
        <v>4397200</v>
      </c>
      <c r="G1092" s="17">
        <v>80.153092999999998</v>
      </c>
      <c r="H1092" s="38">
        <f t="shared" ref="H1092:H1155" si="53">LN(G1092/G1091)</f>
        <v>-2.4331505885586357E-3</v>
      </c>
      <c r="I1092" s="30">
        <f t="shared" si="51"/>
        <v>-2.4331505885586357E-3</v>
      </c>
      <c r="S1092" s="38">
        <v>1375.3199460000001</v>
      </c>
      <c r="T1092" s="30">
        <f t="shared" si="52"/>
        <v>-2.9041929023549294E-3</v>
      </c>
      <c r="U1092" s="38"/>
      <c r="V1092" s="38"/>
      <c r="W1092" s="38"/>
      <c r="X1092" s="38"/>
    </row>
    <row r="1093" spans="1:24">
      <c r="A1093" s="18">
        <v>42466</v>
      </c>
      <c r="B1093" s="17">
        <v>82.050003000000004</v>
      </c>
      <c r="C1093" s="17">
        <v>82.410004000000001</v>
      </c>
      <c r="D1093" s="17">
        <v>81.660004000000001</v>
      </c>
      <c r="E1093" s="17">
        <v>82.169998000000007</v>
      </c>
      <c r="F1093" s="17">
        <v>3885500</v>
      </c>
      <c r="G1093" s="17">
        <v>80.221433000000005</v>
      </c>
      <c r="H1093" s="38">
        <f t="shared" si="53"/>
        <v>8.5225510361298658E-4</v>
      </c>
      <c r="I1093" s="30">
        <f t="shared" si="51"/>
        <v>8.5225510361298658E-4</v>
      </c>
      <c r="S1093" s="38">
        <v>1379.3199460000001</v>
      </c>
      <c r="T1093" s="30">
        <f t="shared" si="52"/>
        <v>-4.326173099859644E-3</v>
      </c>
      <c r="U1093" s="38"/>
      <c r="V1093" s="38"/>
      <c r="W1093" s="38"/>
      <c r="X1093" s="38"/>
    </row>
    <row r="1094" spans="1:24">
      <c r="A1094" s="18">
        <v>42467</v>
      </c>
      <c r="B1094" s="17">
        <v>81.949996999999996</v>
      </c>
      <c r="C1094" s="17">
        <v>82.32</v>
      </c>
      <c r="D1094" s="17">
        <v>81</v>
      </c>
      <c r="E1094" s="17">
        <v>81.569999999999993</v>
      </c>
      <c r="F1094" s="17">
        <v>4138800</v>
      </c>
      <c r="G1094" s="17">
        <v>79.635662999999994</v>
      </c>
      <c r="H1094" s="38">
        <f t="shared" si="53"/>
        <v>-7.3287034039622567E-3</v>
      </c>
      <c r="I1094" s="30">
        <f t="shared" si="51"/>
        <v>-7.3287034039622567E-3</v>
      </c>
      <c r="S1094" s="38">
        <v>1385.3000489999999</v>
      </c>
      <c r="T1094" s="30">
        <f t="shared" si="52"/>
        <v>-4.8347653474023201E-4</v>
      </c>
      <c r="U1094" s="38"/>
      <c r="V1094" s="38"/>
      <c r="W1094" s="38"/>
      <c r="X1094" s="38"/>
    </row>
    <row r="1095" spans="1:24">
      <c r="A1095" s="18">
        <v>42468</v>
      </c>
      <c r="B1095" s="17">
        <v>81.260002</v>
      </c>
      <c r="C1095" s="17">
        <v>81.379997000000003</v>
      </c>
      <c r="D1095" s="17">
        <v>80.550003000000004</v>
      </c>
      <c r="E1095" s="17">
        <v>80.879997000000003</v>
      </c>
      <c r="F1095" s="17">
        <v>3958500</v>
      </c>
      <c r="G1095" s="17">
        <v>78.962023000000002</v>
      </c>
      <c r="H1095" s="38">
        <f t="shared" si="53"/>
        <v>-8.495004789712322E-3</v>
      </c>
      <c r="I1095" s="30">
        <f t="shared" si="51"/>
        <v>-8.495004789712322E-3</v>
      </c>
      <c r="S1095" s="38">
        <v>1385.969971</v>
      </c>
      <c r="T1095" s="30">
        <f t="shared" si="52"/>
        <v>1.8900814359986393E-2</v>
      </c>
      <c r="U1095" s="38"/>
      <c r="V1095" s="38"/>
      <c r="W1095" s="38"/>
      <c r="X1095" s="38"/>
    </row>
    <row r="1096" spans="1:24">
      <c r="A1096" s="18">
        <v>42471</v>
      </c>
      <c r="B1096" s="17">
        <v>80.940002000000007</v>
      </c>
      <c r="C1096" s="17">
        <v>81.339995999999999</v>
      </c>
      <c r="D1096" s="17">
        <v>79.709998999999996</v>
      </c>
      <c r="E1096" s="17">
        <v>79.769997000000004</v>
      </c>
      <c r="F1096" s="17">
        <v>4683000</v>
      </c>
      <c r="G1096" s="17">
        <v>77.878344999999996</v>
      </c>
      <c r="H1096" s="38">
        <f t="shared" si="53"/>
        <v>-1.3819085728213521E-2</v>
      </c>
      <c r="I1096" s="30">
        <f t="shared" si="51"/>
        <v>-1.3819085728213521E-2</v>
      </c>
      <c r="S1096" s="38">
        <v>1360.0200199999999</v>
      </c>
      <c r="T1096" s="30">
        <f t="shared" si="52"/>
        <v>1.6405662946841319E-2</v>
      </c>
      <c r="U1096" s="38"/>
      <c r="V1096" s="38"/>
      <c r="W1096" s="38"/>
      <c r="X1096" s="38"/>
    </row>
    <row r="1097" spans="1:24">
      <c r="A1097" s="18">
        <v>42472</v>
      </c>
      <c r="B1097" s="17">
        <v>79.940002000000007</v>
      </c>
      <c r="C1097" s="17">
        <v>81.059997999999993</v>
      </c>
      <c r="D1097" s="17">
        <v>79.360000999999997</v>
      </c>
      <c r="E1097" s="17">
        <v>80.779999000000004</v>
      </c>
      <c r="F1097" s="17">
        <v>3338900</v>
      </c>
      <c r="G1097" s="17">
        <v>78.864395999999999</v>
      </c>
      <c r="H1097" s="38">
        <f t="shared" si="53"/>
        <v>1.258194161672335E-2</v>
      </c>
      <c r="I1097" s="30">
        <f t="shared" si="51"/>
        <v>1.258194161672335E-2</v>
      </c>
      <c r="S1097" s="38">
        <v>1337.8900149999999</v>
      </c>
      <c r="T1097" s="30">
        <f t="shared" si="52"/>
        <v>-3.1391076289847745E-4</v>
      </c>
      <c r="U1097" s="38"/>
      <c r="V1097" s="38"/>
      <c r="W1097" s="38"/>
      <c r="X1097" s="38"/>
    </row>
    <row r="1098" spans="1:24">
      <c r="A1098" s="18">
        <v>42473</v>
      </c>
      <c r="B1098" s="17">
        <v>81.110000999999997</v>
      </c>
      <c r="C1098" s="17">
        <v>81.669998000000007</v>
      </c>
      <c r="D1098" s="17">
        <v>80.489998</v>
      </c>
      <c r="E1098" s="17">
        <v>81.559997999999993</v>
      </c>
      <c r="F1098" s="17">
        <v>2497900</v>
      </c>
      <c r="G1098" s="17">
        <v>79.625898000000007</v>
      </c>
      <c r="H1098" s="38">
        <f t="shared" si="53"/>
        <v>9.6095204408143484E-3</v>
      </c>
      <c r="I1098" s="30">
        <f t="shared" si="51"/>
        <v>9.6095204408143484E-3</v>
      </c>
      <c r="S1098" s="38">
        <v>1338.3100589999999</v>
      </c>
      <c r="T1098" s="30">
        <f t="shared" si="52"/>
        <v>-9.0820502359581987E-3</v>
      </c>
      <c r="U1098" s="38"/>
      <c r="V1098" s="38"/>
      <c r="W1098" s="38"/>
      <c r="X1098" s="38"/>
    </row>
    <row r="1099" spans="1:24">
      <c r="A1099" s="18">
        <v>42474</v>
      </c>
      <c r="B1099" s="17">
        <v>81.349997999999999</v>
      </c>
      <c r="C1099" s="17">
        <v>82.099997999999999</v>
      </c>
      <c r="D1099" s="17">
        <v>81.279999000000004</v>
      </c>
      <c r="E1099" s="17">
        <v>81.779999000000004</v>
      </c>
      <c r="F1099" s="17">
        <v>2689900</v>
      </c>
      <c r="G1099" s="17">
        <v>79.840682000000001</v>
      </c>
      <c r="H1099" s="38">
        <f t="shared" si="53"/>
        <v>2.6937823571684641E-3</v>
      </c>
      <c r="I1099" s="30">
        <f t="shared" si="51"/>
        <v>2.6937823571684641E-3</v>
      </c>
      <c r="S1099" s="38">
        <v>1350.5200199999999</v>
      </c>
      <c r="T1099" s="30">
        <f t="shared" si="52"/>
        <v>-8.9489785247535963E-3</v>
      </c>
      <c r="U1099" s="38"/>
      <c r="V1099" s="38"/>
      <c r="W1099" s="38"/>
      <c r="X1099" s="38"/>
    </row>
    <row r="1100" spans="1:24">
      <c r="A1100" s="18">
        <v>42475</v>
      </c>
      <c r="B1100" s="17">
        <v>82.07</v>
      </c>
      <c r="C1100" s="17">
        <v>83.059997999999993</v>
      </c>
      <c r="D1100" s="17">
        <v>82</v>
      </c>
      <c r="E1100" s="17">
        <v>82.599997999999999</v>
      </c>
      <c r="F1100" s="17">
        <v>3547000</v>
      </c>
      <c r="G1100" s="17">
        <v>80.641236000000006</v>
      </c>
      <c r="H1100" s="38">
        <f t="shared" si="53"/>
        <v>9.9769575356543246E-3</v>
      </c>
      <c r="I1100" s="30">
        <f t="shared" si="51"/>
        <v>9.9769575356543246E-3</v>
      </c>
      <c r="S1100" s="38">
        <v>1362.660034</v>
      </c>
      <c r="T1100" s="30">
        <f t="shared" si="52"/>
        <v>-1.0112620836301853E-2</v>
      </c>
      <c r="U1100" s="38"/>
      <c r="V1100" s="38"/>
      <c r="W1100" s="38"/>
      <c r="X1100" s="38"/>
    </row>
    <row r="1101" spans="1:24">
      <c r="A1101" s="18">
        <v>42478</v>
      </c>
      <c r="B1101" s="17">
        <v>82.669998000000007</v>
      </c>
      <c r="C1101" s="17">
        <v>83.75</v>
      </c>
      <c r="D1101" s="17">
        <v>82.660004000000001</v>
      </c>
      <c r="E1101" s="17">
        <v>83.419998000000007</v>
      </c>
      <c r="F1101" s="17">
        <v>3716800</v>
      </c>
      <c r="G1101" s="17">
        <v>81.441790999999995</v>
      </c>
      <c r="H1101" s="38">
        <f t="shared" si="53"/>
        <v>9.8784126241465882E-3</v>
      </c>
      <c r="I1101" s="30">
        <f t="shared" si="51"/>
        <v>9.8784126241465882E-3</v>
      </c>
      <c r="S1101" s="38">
        <v>1376.51001</v>
      </c>
      <c r="T1101" s="30">
        <f t="shared" si="52"/>
        <v>2.7134156350371252E-3</v>
      </c>
      <c r="U1101" s="38"/>
      <c r="V1101" s="38"/>
      <c r="W1101" s="38"/>
      <c r="X1101" s="38"/>
    </row>
    <row r="1102" spans="1:24">
      <c r="A1102" s="18">
        <v>42479</v>
      </c>
      <c r="B1102" s="17">
        <v>83.5</v>
      </c>
      <c r="C1102" s="17">
        <v>84.139999000000003</v>
      </c>
      <c r="D1102" s="17">
        <v>83.389999000000003</v>
      </c>
      <c r="E1102" s="17">
        <v>83.980002999999996</v>
      </c>
      <c r="F1102" s="17">
        <v>3423700</v>
      </c>
      <c r="G1102" s="17">
        <v>81.988516000000004</v>
      </c>
      <c r="H1102" s="38">
        <f t="shared" si="53"/>
        <v>6.6906444653246451E-3</v>
      </c>
      <c r="I1102" s="30">
        <f t="shared" si="51"/>
        <v>6.6906444653246451E-3</v>
      </c>
      <c r="S1102" s="38">
        <v>1372.780029</v>
      </c>
      <c r="T1102" s="30">
        <f t="shared" si="52"/>
        <v>6.65827507372362E-3</v>
      </c>
      <c r="U1102" s="38"/>
      <c r="V1102" s="38"/>
      <c r="W1102" s="38"/>
      <c r="X1102" s="38"/>
    </row>
    <row r="1103" spans="1:24">
      <c r="A1103" s="18">
        <v>42480</v>
      </c>
      <c r="B1103" s="17">
        <v>83.940002000000007</v>
      </c>
      <c r="C1103" s="17">
        <v>83.959998999999996</v>
      </c>
      <c r="D1103" s="17">
        <v>82.519997000000004</v>
      </c>
      <c r="E1103" s="17">
        <v>82.870002999999997</v>
      </c>
      <c r="F1103" s="17">
        <v>3737200</v>
      </c>
      <c r="G1103" s="17">
        <v>80.904837999999998</v>
      </c>
      <c r="H1103" s="38">
        <f t="shared" si="53"/>
        <v>-1.330556417468582E-2</v>
      </c>
      <c r="I1103" s="30">
        <f t="shared" si="51"/>
        <v>-1.330556417468582E-2</v>
      </c>
      <c r="S1103" s="38">
        <v>1363.670044</v>
      </c>
      <c r="T1103" s="30">
        <f t="shared" si="52"/>
        <v>7.3823555902986617E-3</v>
      </c>
      <c r="U1103" s="38"/>
      <c r="V1103" s="38"/>
      <c r="W1103" s="38"/>
      <c r="X1103" s="38"/>
    </row>
    <row r="1104" spans="1:24">
      <c r="A1104" s="18">
        <v>42481</v>
      </c>
      <c r="B1104" s="17">
        <v>83.080001999999993</v>
      </c>
      <c r="C1104" s="17">
        <v>83.629997000000003</v>
      </c>
      <c r="D1104" s="17">
        <v>82.5</v>
      </c>
      <c r="E1104" s="17">
        <v>82.75</v>
      </c>
      <c r="F1104" s="17">
        <v>3328900</v>
      </c>
      <c r="G1104" s="17">
        <v>80.787681000000006</v>
      </c>
      <c r="H1104" s="38">
        <f t="shared" si="53"/>
        <v>-1.4491334692157169E-3</v>
      </c>
      <c r="I1104" s="30">
        <f t="shared" si="51"/>
        <v>-1.4491334692157169E-3</v>
      </c>
      <c r="S1104" s="38">
        <v>1353.6400149999999</v>
      </c>
      <c r="T1104" s="30">
        <f t="shared" si="52"/>
        <v>-2.3169954130956559E-3</v>
      </c>
      <c r="U1104" s="38"/>
      <c r="V1104" s="38"/>
      <c r="W1104" s="38"/>
      <c r="X1104" s="38"/>
    </row>
    <row r="1105" spans="1:24">
      <c r="A1105" s="18">
        <v>42482</v>
      </c>
      <c r="B1105" s="17">
        <v>82.889999000000003</v>
      </c>
      <c r="C1105" s="17">
        <v>83.129997000000003</v>
      </c>
      <c r="D1105" s="17">
        <v>82.150002000000001</v>
      </c>
      <c r="E1105" s="17">
        <v>82.330001999999993</v>
      </c>
      <c r="F1105" s="17">
        <v>3208300</v>
      </c>
      <c r="G1105" s="17">
        <v>80.377641999999994</v>
      </c>
      <c r="H1105" s="38">
        <f t="shared" si="53"/>
        <v>-5.0884380969971697E-3</v>
      </c>
      <c r="I1105" s="30">
        <f t="shared" si="51"/>
        <v>-5.0884380969971697E-3</v>
      </c>
      <c r="S1105" s="38">
        <v>1356.780029</v>
      </c>
      <c r="T1105" s="30">
        <f t="shared" si="52"/>
        <v>1.6362758853171448E-2</v>
      </c>
      <c r="U1105" s="38"/>
      <c r="V1105" s="38"/>
      <c r="W1105" s="38"/>
      <c r="X1105" s="38"/>
    </row>
    <row r="1106" spans="1:24">
      <c r="A1106" s="18">
        <v>42485</v>
      </c>
      <c r="B1106" s="17">
        <v>82.150002000000001</v>
      </c>
      <c r="C1106" s="17">
        <v>82.599997999999999</v>
      </c>
      <c r="D1106" s="17">
        <v>81.599997999999999</v>
      </c>
      <c r="E1106" s="17">
        <v>82.599997999999999</v>
      </c>
      <c r="F1106" s="17">
        <v>3163700</v>
      </c>
      <c r="G1106" s="17">
        <v>80.641236000000006</v>
      </c>
      <c r="H1106" s="38">
        <f t="shared" si="53"/>
        <v>3.2740786514273944E-3</v>
      </c>
      <c r="I1106" s="30">
        <f t="shared" si="51"/>
        <v>3.2740786514273944E-3</v>
      </c>
      <c r="S1106" s="38">
        <v>1334.76001</v>
      </c>
      <c r="T1106" s="30">
        <f t="shared" si="52"/>
        <v>-4.9995740487394713E-3</v>
      </c>
      <c r="U1106" s="38"/>
      <c r="V1106" s="38"/>
      <c r="W1106" s="38"/>
      <c r="X1106" s="38"/>
    </row>
    <row r="1107" spans="1:24">
      <c r="A1107" s="18">
        <v>42486</v>
      </c>
      <c r="B1107" s="17">
        <v>82.639999000000003</v>
      </c>
      <c r="C1107" s="17">
        <v>83.110000999999997</v>
      </c>
      <c r="D1107" s="17">
        <v>82.43</v>
      </c>
      <c r="E1107" s="17">
        <v>82.599997999999999</v>
      </c>
      <c r="F1107" s="17">
        <v>2933800</v>
      </c>
      <c r="G1107" s="17">
        <v>80.641236000000006</v>
      </c>
      <c r="H1107" s="38">
        <f t="shared" si="53"/>
        <v>0</v>
      </c>
      <c r="I1107" s="30">
        <f t="shared" si="51"/>
        <v>0</v>
      </c>
      <c r="S1107" s="38">
        <v>1341.4499510000001</v>
      </c>
      <c r="T1107" s="30">
        <f t="shared" si="52"/>
        <v>-1.4924038422614223E-5</v>
      </c>
      <c r="U1107" s="38"/>
      <c r="V1107" s="38"/>
      <c r="W1107" s="38"/>
      <c r="X1107" s="38"/>
    </row>
    <row r="1108" spans="1:24">
      <c r="A1108" s="18">
        <v>42487</v>
      </c>
      <c r="B1108" s="17">
        <v>82.669998000000007</v>
      </c>
      <c r="C1108" s="17">
        <v>83.57</v>
      </c>
      <c r="D1108" s="17">
        <v>82.199996999999996</v>
      </c>
      <c r="E1108" s="17">
        <v>83.290001000000004</v>
      </c>
      <c r="F1108" s="17">
        <v>3580200</v>
      </c>
      <c r="G1108" s="17">
        <v>81.314875999999998</v>
      </c>
      <c r="H1108" s="38">
        <f t="shared" si="53"/>
        <v>8.3188448588016866E-3</v>
      </c>
      <c r="I1108" s="30">
        <f t="shared" si="51"/>
        <v>8.3188448588016866E-3</v>
      </c>
      <c r="S1108" s="38">
        <v>1341.469971</v>
      </c>
      <c r="T1108" s="30">
        <f t="shared" si="52"/>
        <v>-8.1591216144970367E-3</v>
      </c>
      <c r="U1108" s="38"/>
      <c r="V1108" s="38"/>
      <c r="W1108" s="38"/>
      <c r="X1108" s="38"/>
    </row>
    <row r="1109" spans="1:24">
      <c r="A1109" s="18">
        <v>42488</v>
      </c>
      <c r="B1109" s="17">
        <v>82.82</v>
      </c>
      <c r="C1109" s="17">
        <v>82.989998</v>
      </c>
      <c r="D1109" s="17">
        <v>81.150002000000001</v>
      </c>
      <c r="E1109" s="17">
        <v>81.330001999999993</v>
      </c>
      <c r="F1109" s="17">
        <v>3833000</v>
      </c>
      <c r="G1109" s="17">
        <v>79.401356000000007</v>
      </c>
      <c r="H1109" s="38">
        <f t="shared" si="53"/>
        <v>-2.3813530252445852E-2</v>
      </c>
      <c r="I1109" s="30">
        <f t="shared" si="51"/>
        <v>-2.3813530252445852E-2</v>
      </c>
      <c r="S1109" s="38">
        <v>1352.459961</v>
      </c>
      <c r="T1109" s="30">
        <f t="shared" si="52"/>
        <v>-1.6401763376865891E-3</v>
      </c>
      <c r="U1109" s="38"/>
      <c r="V1109" s="38"/>
      <c r="W1109" s="38"/>
      <c r="X1109" s="38"/>
    </row>
    <row r="1110" spans="1:24">
      <c r="A1110" s="18">
        <v>42489</v>
      </c>
      <c r="B1110" s="17">
        <v>80.599997999999999</v>
      </c>
      <c r="C1110" s="17">
        <v>80.680000000000007</v>
      </c>
      <c r="D1110" s="17">
        <v>79.010002</v>
      </c>
      <c r="E1110" s="17">
        <v>79.5</v>
      </c>
      <c r="F1110" s="17">
        <v>6838700</v>
      </c>
      <c r="G1110" s="17">
        <v>77.614750999999998</v>
      </c>
      <c r="H1110" s="38">
        <f t="shared" si="53"/>
        <v>-2.2757946862399014E-2</v>
      </c>
      <c r="I1110" s="30">
        <f t="shared" si="51"/>
        <v>-2.2757946862399014E-2</v>
      </c>
      <c r="S1110" s="38">
        <v>1354.6800539999999</v>
      </c>
      <c r="T1110" s="30">
        <f t="shared" si="52"/>
        <v>-9.4774184022127991E-3</v>
      </c>
      <c r="U1110" s="38"/>
      <c r="V1110" s="38"/>
      <c r="W1110" s="38"/>
      <c r="X1110" s="38"/>
    </row>
    <row r="1111" spans="1:24">
      <c r="A1111" s="18">
        <v>42492</v>
      </c>
      <c r="B1111" s="17">
        <v>79.449996999999996</v>
      </c>
      <c r="C1111" s="17">
        <v>80.160004000000001</v>
      </c>
      <c r="D1111" s="17">
        <v>79.040001000000004</v>
      </c>
      <c r="E1111" s="17">
        <v>80.120002999999997</v>
      </c>
      <c r="F1111" s="17">
        <v>4891900</v>
      </c>
      <c r="G1111" s="17">
        <v>78.220050999999998</v>
      </c>
      <c r="H1111" s="38">
        <f t="shared" si="53"/>
        <v>7.7685220038102307E-3</v>
      </c>
      <c r="I1111" s="30">
        <f t="shared" si="51"/>
        <v>7.7685220038102307E-3</v>
      </c>
      <c r="S1111" s="38">
        <v>1367.579956</v>
      </c>
      <c r="T1111" s="30">
        <f t="shared" si="52"/>
        <v>-4.6980419474619405E-3</v>
      </c>
      <c r="U1111" s="38"/>
      <c r="V1111" s="38"/>
      <c r="W1111" s="38"/>
      <c r="X1111" s="38"/>
    </row>
    <row r="1112" spans="1:24">
      <c r="A1112" s="18">
        <v>42493</v>
      </c>
      <c r="B1112" s="17">
        <v>79.970000999999996</v>
      </c>
      <c r="C1112" s="17">
        <v>80.339995999999999</v>
      </c>
      <c r="D1112" s="17">
        <v>79.569999999999993</v>
      </c>
      <c r="E1112" s="17">
        <v>79.989998</v>
      </c>
      <c r="F1112" s="17">
        <v>3231300</v>
      </c>
      <c r="G1112" s="17">
        <v>78.093129000000005</v>
      </c>
      <c r="H1112" s="38">
        <f t="shared" si="53"/>
        <v>-1.6239453114983975E-3</v>
      </c>
      <c r="I1112" s="30">
        <f t="shared" si="51"/>
        <v>-1.6239453114983975E-3</v>
      </c>
      <c r="S1112" s="38">
        <v>1374.0200199999999</v>
      </c>
      <c r="T1112" s="30">
        <f t="shared" si="52"/>
        <v>6.212771737937388E-3</v>
      </c>
      <c r="U1112" s="38"/>
      <c r="V1112" s="38"/>
      <c r="W1112" s="38"/>
      <c r="X1112" s="38"/>
    </row>
    <row r="1113" spans="1:24">
      <c r="A1113" s="18">
        <v>42494</v>
      </c>
      <c r="B1113" s="17">
        <v>79.669998000000007</v>
      </c>
      <c r="C1113" s="17">
        <v>80.269997000000004</v>
      </c>
      <c r="D1113" s="17">
        <v>79.430000000000007</v>
      </c>
      <c r="E1113" s="17">
        <v>79.709998999999996</v>
      </c>
      <c r="F1113" s="17">
        <v>3214500</v>
      </c>
      <c r="G1113" s="17">
        <v>77.819770000000005</v>
      </c>
      <c r="H1113" s="38">
        <f t="shared" si="53"/>
        <v>-3.5065640091984291E-3</v>
      </c>
      <c r="I1113" s="30">
        <f t="shared" si="51"/>
        <v>-3.5065640091984291E-3</v>
      </c>
      <c r="S1113" s="38">
        <v>1365.51001</v>
      </c>
      <c r="T1113" s="30">
        <f t="shared" si="52"/>
        <v>2.456292462259558E-3</v>
      </c>
      <c r="U1113" s="38"/>
      <c r="V1113" s="38"/>
      <c r="W1113" s="38"/>
      <c r="X1113" s="38"/>
    </row>
    <row r="1114" spans="1:24">
      <c r="A1114" s="18">
        <v>42495</v>
      </c>
      <c r="B1114" s="17">
        <v>79.559997999999993</v>
      </c>
      <c r="C1114" s="17">
        <v>79.709998999999996</v>
      </c>
      <c r="D1114" s="17">
        <v>77.620002999999997</v>
      </c>
      <c r="E1114" s="17">
        <v>78.129997000000003</v>
      </c>
      <c r="F1114" s="17">
        <v>5655500</v>
      </c>
      <c r="G1114" s="17">
        <v>76.277236000000002</v>
      </c>
      <c r="H1114" s="38">
        <f t="shared" si="53"/>
        <v>-2.002096686186474E-2</v>
      </c>
      <c r="I1114" s="30">
        <f t="shared" si="51"/>
        <v>-2.002096686186474E-2</v>
      </c>
      <c r="S1114" s="38">
        <v>1362.160034</v>
      </c>
      <c r="T1114" s="30">
        <f t="shared" si="52"/>
        <v>2.461479365003303E-2</v>
      </c>
      <c r="U1114" s="38"/>
      <c r="V1114" s="38"/>
      <c r="W1114" s="38"/>
      <c r="X1114" s="38"/>
    </row>
    <row r="1115" spans="1:24">
      <c r="A1115" s="18">
        <v>42496</v>
      </c>
      <c r="B1115" s="17">
        <v>78.129997000000003</v>
      </c>
      <c r="C1115" s="17">
        <v>78.860000999999997</v>
      </c>
      <c r="D1115" s="17">
        <v>77.849997999999999</v>
      </c>
      <c r="E1115" s="17">
        <v>78.739998</v>
      </c>
      <c r="F1115" s="17">
        <v>3459200</v>
      </c>
      <c r="G1115" s="17">
        <v>76.872771</v>
      </c>
      <c r="H1115" s="38">
        <f t="shared" si="53"/>
        <v>7.777185432610796E-3</v>
      </c>
      <c r="I1115" s="30">
        <f t="shared" si="51"/>
        <v>7.777185432610796E-3</v>
      </c>
      <c r="S1115" s="38">
        <v>1329.040039</v>
      </c>
      <c r="T1115" s="30">
        <f t="shared" si="52"/>
        <v>-2.1120287036858554E-3</v>
      </c>
      <c r="U1115" s="38"/>
      <c r="V1115" s="38"/>
      <c r="W1115" s="38"/>
      <c r="X1115" s="38"/>
    </row>
    <row r="1116" spans="1:24">
      <c r="A1116" s="18">
        <v>42499</v>
      </c>
      <c r="B1116" s="17">
        <v>79.089995999999999</v>
      </c>
      <c r="C1116" s="17">
        <v>80.300003000000004</v>
      </c>
      <c r="D1116" s="17">
        <v>78.769997000000004</v>
      </c>
      <c r="E1116" s="17">
        <v>79.930000000000007</v>
      </c>
      <c r="F1116" s="17">
        <v>4391500</v>
      </c>
      <c r="G1116" s="17">
        <v>78.034554</v>
      </c>
      <c r="H1116" s="38">
        <f t="shared" si="53"/>
        <v>1.4999998009697436E-2</v>
      </c>
      <c r="I1116" s="30">
        <f t="shared" si="51"/>
        <v>1.4999998009697436E-2</v>
      </c>
      <c r="S1116" s="38">
        <v>1331.849976</v>
      </c>
      <c r="T1116" s="30">
        <f t="shared" si="52"/>
        <v>8.944781908068293E-3</v>
      </c>
      <c r="U1116" s="38"/>
      <c r="V1116" s="38"/>
      <c r="W1116" s="38"/>
      <c r="X1116" s="38"/>
    </row>
    <row r="1117" spans="1:24">
      <c r="A1117" s="18">
        <v>42500</v>
      </c>
      <c r="B1117" s="17">
        <v>79.860000999999997</v>
      </c>
      <c r="C1117" s="17">
        <v>80.510002</v>
      </c>
      <c r="D1117" s="17">
        <v>79.300003000000004</v>
      </c>
      <c r="E1117" s="17">
        <v>80.050003000000004</v>
      </c>
      <c r="F1117" s="17">
        <v>3855000</v>
      </c>
      <c r="G1117" s="17">
        <v>78.151711000000006</v>
      </c>
      <c r="H1117" s="38">
        <f t="shared" si="53"/>
        <v>1.5002218277443856E-3</v>
      </c>
      <c r="I1117" s="30">
        <f t="shared" si="51"/>
        <v>1.5002218277443856E-3</v>
      </c>
      <c r="S1117" s="38">
        <v>1319.98999</v>
      </c>
      <c r="T1117" s="30">
        <f t="shared" si="52"/>
        <v>4.7613677574816406E-3</v>
      </c>
      <c r="U1117" s="38"/>
      <c r="V1117" s="38"/>
      <c r="W1117" s="38"/>
      <c r="X1117" s="38"/>
    </row>
    <row r="1118" spans="1:24">
      <c r="A1118" s="18">
        <v>42501</v>
      </c>
      <c r="B1118" s="17">
        <v>77.059997999999993</v>
      </c>
      <c r="C1118" s="17">
        <v>77.370002999999997</v>
      </c>
      <c r="D1118" s="17">
        <v>75.680000000000007</v>
      </c>
      <c r="E1118" s="17">
        <v>75.699996999999996</v>
      </c>
      <c r="F1118" s="17">
        <v>11492700</v>
      </c>
      <c r="G1118" s="17">
        <v>73.904859999999999</v>
      </c>
      <c r="H1118" s="38">
        <f t="shared" si="53"/>
        <v>-5.5873360083358165E-2</v>
      </c>
      <c r="I1118" s="30">
        <f t="shared" si="51"/>
        <v>-5.5873360083358165E-2</v>
      </c>
      <c r="S1118" s="38">
        <v>1313.719971</v>
      </c>
      <c r="T1118" s="30">
        <f t="shared" si="52"/>
        <v>-1.6083502515740949E-2</v>
      </c>
      <c r="U1118" s="38"/>
      <c r="V1118" s="38"/>
      <c r="W1118" s="38"/>
      <c r="X1118" s="38"/>
    </row>
    <row r="1119" spans="1:24">
      <c r="A1119" s="18">
        <v>42502</v>
      </c>
      <c r="B1119" s="17">
        <v>75.330001999999993</v>
      </c>
      <c r="C1119" s="17">
        <v>76.400002000000001</v>
      </c>
      <c r="D1119" s="17">
        <v>75.309997999999993</v>
      </c>
      <c r="E1119" s="17">
        <v>75.599997999999999</v>
      </c>
      <c r="F1119" s="17">
        <v>9124900</v>
      </c>
      <c r="G1119" s="17">
        <v>73.807232999999997</v>
      </c>
      <c r="H1119" s="38">
        <f t="shared" si="53"/>
        <v>-1.3218554044227377E-3</v>
      </c>
      <c r="I1119" s="30">
        <f t="shared" si="51"/>
        <v>-1.3218554044227377E-3</v>
      </c>
      <c r="S1119" s="38">
        <v>1335.0200199999999</v>
      </c>
      <c r="T1119" s="30">
        <f t="shared" si="52"/>
        <v>7.1489894088038386E-3</v>
      </c>
      <c r="U1119" s="38"/>
      <c r="V1119" s="38"/>
      <c r="W1119" s="38"/>
      <c r="X1119" s="38"/>
    </row>
    <row r="1120" spans="1:24">
      <c r="A1120" s="18">
        <v>42503</v>
      </c>
      <c r="B1120" s="17">
        <v>75.260002</v>
      </c>
      <c r="C1120" s="17">
        <v>75.389999000000003</v>
      </c>
      <c r="D1120" s="17">
        <v>73.779999000000004</v>
      </c>
      <c r="E1120" s="17">
        <v>73.879997000000003</v>
      </c>
      <c r="F1120" s="17">
        <v>9456800</v>
      </c>
      <c r="G1120" s="17">
        <v>72.128020000000006</v>
      </c>
      <c r="H1120" s="38">
        <f t="shared" si="53"/>
        <v>-2.3014139231925392E-2</v>
      </c>
      <c r="I1120" s="30">
        <f t="shared" si="51"/>
        <v>-2.3014139231925392E-2</v>
      </c>
      <c r="S1120" s="38">
        <v>1325.51001</v>
      </c>
      <c r="T1120" s="30">
        <f t="shared" si="52"/>
        <v>-2.2513207706894238E-2</v>
      </c>
      <c r="U1120" s="38"/>
      <c r="V1120" s="38"/>
      <c r="W1120" s="38"/>
      <c r="X1120" s="38"/>
    </row>
    <row r="1121" spans="1:24">
      <c r="A1121" s="18">
        <v>42506</v>
      </c>
      <c r="B1121" s="17">
        <v>73.550003000000004</v>
      </c>
      <c r="C1121" s="17">
        <v>75.349997999999999</v>
      </c>
      <c r="D1121" s="17">
        <v>73</v>
      </c>
      <c r="E1121" s="17">
        <v>74.610000999999997</v>
      </c>
      <c r="F1121" s="17">
        <v>8756400</v>
      </c>
      <c r="G1121" s="17">
        <v>73.397048999999996</v>
      </c>
      <c r="H1121" s="38">
        <f t="shared" si="53"/>
        <v>1.7441134750480182E-2</v>
      </c>
      <c r="I1121" s="30">
        <f t="shared" si="51"/>
        <v>1.7441134750480182E-2</v>
      </c>
      <c r="S1121" s="38">
        <v>1355.6899410000001</v>
      </c>
      <c r="T1121" s="30">
        <f t="shared" si="52"/>
        <v>-1.6877804672527561E-3</v>
      </c>
      <c r="U1121" s="38"/>
      <c r="V1121" s="38"/>
      <c r="W1121" s="38"/>
      <c r="X1121" s="38"/>
    </row>
    <row r="1122" spans="1:24">
      <c r="A1122" s="18">
        <v>42507</v>
      </c>
      <c r="B1122" s="17">
        <v>74.650002000000001</v>
      </c>
      <c r="C1122" s="17">
        <v>75.099997999999999</v>
      </c>
      <c r="D1122" s="17">
        <v>73.059997999999993</v>
      </c>
      <c r="E1122" s="17">
        <v>73.610000999999997</v>
      </c>
      <c r="F1122" s="17">
        <v>9292800</v>
      </c>
      <c r="G1122" s="17">
        <v>72.413306000000006</v>
      </c>
      <c r="H1122" s="38">
        <f t="shared" si="53"/>
        <v>-1.3493663416830243E-2</v>
      </c>
      <c r="I1122" s="30">
        <f t="shared" si="51"/>
        <v>-1.3493663416830243E-2</v>
      </c>
      <c r="S1122" s="38">
        <v>1357.9799800000001</v>
      </c>
      <c r="T1122" s="30">
        <f t="shared" si="52"/>
        <v>9.7678342931920813E-3</v>
      </c>
      <c r="U1122" s="38"/>
      <c r="V1122" s="38"/>
      <c r="W1122" s="38"/>
      <c r="X1122" s="38"/>
    </row>
    <row r="1123" spans="1:24">
      <c r="A1123" s="18">
        <v>42508</v>
      </c>
      <c r="B1123" s="17">
        <v>67.480002999999996</v>
      </c>
      <c r="C1123" s="17">
        <v>68.620002999999997</v>
      </c>
      <c r="D1123" s="17">
        <v>65.5</v>
      </c>
      <c r="E1123" s="17">
        <v>68</v>
      </c>
      <c r="F1123" s="17">
        <v>36405600</v>
      </c>
      <c r="G1123" s="17">
        <v>66.894508999999999</v>
      </c>
      <c r="H1123" s="38">
        <f t="shared" si="53"/>
        <v>-7.9273180998080076E-2</v>
      </c>
      <c r="I1123" s="30">
        <f t="shared" si="51"/>
        <v>-7.9273180998080076E-2</v>
      </c>
      <c r="S1123" s="38">
        <v>1344.780029</v>
      </c>
      <c r="T1123" s="30">
        <f t="shared" si="52"/>
        <v>1.4437036043627751E-3</v>
      </c>
      <c r="U1123" s="38"/>
      <c r="V1123" s="38"/>
      <c r="W1123" s="38"/>
      <c r="X1123" s="38"/>
    </row>
    <row r="1124" spans="1:24">
      <c r="A1124" s="18">
        <v>42509</v>
      </c>
      <c r="B1124" s="17">
        <v>68.160004000000001</v>
      </c>
      <c r="C1124" s="17">
        <v>68.709998999999996</v>
      </c>
      <c r="D1124" s="17">
        <v>66.790001000000004</v>
      </c>
      <c r="E1124" s="17">
        <v>67.059997999999993</v>
      </c>
      <c r="F1124" s="17">
        <v>12987700</v>
      </c>
      <c r="G1124" s="17">
        <v>65.969787999999994</v>
      </c>
      <c r="H1124" s="38">
        <f t="shared" si="53"/>
        <v>-1.3920006389984876E-2</v>
      </c>
      <c r="I1124" s="30">
        <f t="shared" si="51"/>
        <v>-1.3920006389984876E-2</v>
      </c>
      <c r="S1124" s="38">
        <v>1342.839966</v>
      </c>
      <c r="T1124" s="30">
        <f t="shared" si="52"/>
        <v>1.0284745474422378E-2</v>
      </c>
      <c r="U1124" s="38"/>
      <c r="V1124" s="38"/>
      <c r="W1124" s="38"/>
      <c r="X1124" s="38"/>
    </row>
    <row r="1125" spans="1:24">
      <c r="A1125" s="18">
        <v>42510</v>
      </c>
      <c r="B1125" s="17">
        <v>67.389999000000003</v>
      </c>
      <c r="C1125" s="17">
        <v>69.139999000000003</v>
      </c>
      <c r="D1125" s="17">
        <v>67</v>
      </c>
      <c r="E1125" s="17">
        <v>68.660004000000001</v>
      </c>
      <c r="F1125" s="17">
        <v>9325800</v>
      </c>
      <c r="G1125" s="17">
        <v>67.543781999999993</v>
      </c>
      <c r="H1125" s="38">
        <f t="shared" si="53"/>
        <v>2.3579130188544562E-2</v>
      </c>
      <c r="I1125" s="30">
        <f t="shared" si="51"/>
        <v>2.3579130188544562E-2</v>
      </c>
      <c r="S1125" s="38">
        <v>1329.099976</v>
      </c>
      <c r="T1125" s="30">
        <f t="shared" si="52"/>
        <v>1.0756592872281524E-2</v>
      </c>
      <c r="U1125" s="38"/>
      <c r="V1125" s="38"/>
      <c r="W1125" s="38"/>
      <c r="X1125" s="38"/>
    </row>
    <row r="1126" spans="1:24">
      <c r="A1126" s="18">
        <v>42513</v>
      </c>
      <c r="B1126" s="17">
        <v>68.779999000000004</v>
      </c>
      <c r="C1126" s="17">
        <v>69.050003000000004</v>
      </c>
      <c r="D1126" s="17">
        <v>67.860000999999997</v>
      </c>
      <c r="E1126" s="17">
        <v>67.930000000000007</v>
      </c>
      <c r="F1126" s="17">
        <v>7890200</v>
      </c>
      <c r="G1126" s="17">
        <v>66.825647000000004</v>
      </c>
      <c r="H1126" s="38">
        <f t="shared" si="53"/>
        <v>-1.0689065852879202E-2</v>
      </c>
      <c r="I1126" s="30">
        <f t="shared" si="51"/>
        <v>-1.0689065852879202E-2</v>
      </c>
      <c r="S1126" s="38">
        <v>1314.880005</v>
      </c>
      <c r="T1126" s="30">
        <f t="shared" si="52"/>
        <v>-7.0480302002755551E-3</v>
      </c>
      <c r="U1126" s="38"/>
      <c r="V1126" s="38"/>
      <c r="W1126" s="38"/>
      <c r="X1126" s="38"/>
    </row>
    <row r="1127" spans="1:24">
      <c r="A1127" s="18">
        <v>42514</v>
      </c>
      <c r="B1127" s="17">
        <v>68.069999999999993</v>
      </c>
      <c r="C1127" s="17">
        <v>69.220000999999996</v>
      </c>
      <c r="D1127" s="17">
        <v>68.019997000000004</v>
      </c>
      <c r="E1127" s="17">
        <v>68.690002000000007</v>
      </c>
      <c r="F1127" s="17">
        <v>7586700</v>
      </c>
      <c r="G1127" s="17">
        <v>67.573294000000004</v>
      </c>
      <c r="H1127" s="38">
        <f t="shared" si="53"/>
        <v>1.1125901837537779E-2</v>
      </c>
      <c r="I1127" s="30">
        <f t="shared" si="51"/>
        <v>1.1125901837537779E-2</v>
      </c>
      <c r="S1127" s="38">
        <v>1324.1800539999999</v>
      </c>
      <c r="T1127" s="30">
        <f t="shared" si="52"/>
        <v>1.1583389898696603E-2</v>
      </c>
      <c r="U1127" s="38"/>
      <c r="V1127" s="38"/>
      <c r="W1127" s="38"/>
      <c r="X1127" s="38"/>
    </row>
    <row r="1128" spans="1:24">
      <c r="A1128" s="18">
        <v>42515</v>
      </c>
      <c r="B1128" s="17">
        <v>68.819999999999993</v>
      </c>
      <c r="C1128" s="17">
        <v>69.680000000000007</v>
      </c>
      <c r="D1128" s="17">
        <v>68.319999999999993</v>
      </c>
      <c r="E1128" s="17">
        <v>69.279999000000004</v>
      </c>
      <c r="F1128" s="17">
        <v>8697700</v>
      </c>
      <c r="G1128" s="17">
        <v>68.153698000000006</v>
      </c>
      <c r="H1128" s="38">
        <f t="shared" si="53"/>
        <v>8.5525735053953757E-3</v>
      </c>
      <c r="I1128" s="30">
        <f t="shared" si="51"/>
        <v>8.5525735053953757E-3</v>
      </c>
      <c r="S1128" s="38">
        <v>1308.9300539999999</v>
      </c>
      <c r="T1128" s="30">
        <f t="shared" si="52"/>
        <v>-1.2700423459016714E-2</v>
      </c>
      <c r="U1128" s="38"/>
      <c r="V1128" s="38"/>
      <c r="W1128" s="38"/>
      <c r="X1128" s="38"/>
    </row>
    <row r="1129" spans="1:24">
      <c r="A1129" s="18">
        <v>42516</v>
      </c>
      <c r="B1129" s="17">
        <v>69.629997000000003</v>
      </c>
      <c r="C1129" s="17">
        <v>70.110000999999997</v>
      </c>
      <c r="D1129" s="17">
        <v>68.800003000000004</v>
      </c>
      <c r="E1129" s="17">
        <v>68.910004000000001</v>
      </c>
      <c r="F1129" s="17">
        <v>7018000</v>
      </c>
      <c r="G1129" s="17">
        <v>67.789717999999993</v>
      </c>
      <c r="H1129" s="38">
        <f t="shared" si="53"/>
        <v>-5.3548877976522672E-3</v>
      </c>
      <c r="I1129" s="30">
        <f t="shared" si="51"/>
        <v>-5.3548877976522672E-3</v>
      </c>
      <c r="S1129" s="38">
        <v>1325.660034</v>
      </c>
      <c r="T1129" s="30">
        <f t="shared" si="52"/>
        <v>8.0814208426770347E-3</v>
      </c>
      <c r="U1129" s="38"/>
      <c r="V1129" s="38"/>
      <c r="W1129" s="38"/>
      <c r="X1129" s="38"/>
    </row>
    <row r="1130" spans="1:24">
      <c r="A1130" s="18">
        <v>42517</v>
      </c>
      <c r="B1130" s="17">
        <v>68.980002999999996</v>
      </c>
      <c r="C1130" s="17">
        <v>69.529999000000004</v>
      </c>
      <c r="D1130" s="17">
        <v>68.760002</v>
      </c>
      <c r="E1130" s="17">
        <v>68.900002000000001</v>
      </c>
      <c r="F1130" s="17">
        <v>4778000</v>
      </c>
      <c r="G1130" s="17">
        <v>67.779878999999994</v>
      </c>
      <c r="H1130" s="38">
        <f t="shared" si="53"/>
        <v>-1.4515053869009357E-4</v>
      </c>
      <c r="I1130" s="30">
        <f t="shared" si="51"/>
        <v>-1.4515053869009357E-4</v>
      </c>
      <c r="S1130" s="38">
        <v>1314.98999</v>
      </c>
      <c r="T1130" s="30">
        <f t="shared" si="52"/>
        <v>-1.0647042750778646E-4</v>
      </c>
      <c r="U1130" s="38"/>
      <c r="V1130" s="38"/>
      <c r="W1130" s="38"/>
      <c r="X1130" s="38"/>
    </row>
    <row r="1131" spans="1:24">
      <c r="A1131" s="18">
        <v>42521</v>
      </c>
      <c r="B1131" s="17">
        <v>69.279999000000004</v>
      </c>
      <c r="C1131" s="17">
        <v>69.470000999999996</v>
      </c>
      <c r="D1131" s="17">
        <v>68.470000999999996</v>
      </c>
      <c r="E1131" s="17">
        <v>68.779999000000004</v>
      </c>
      <c r="F1131" s="17">
        <v>8560500</v>
      </c>
      <c r="G1131" s="17">
        <v>67.661827000000002</v>
      </c>
      <c r="H1131" s="38">
        <f t="shared" si="53"/>
        <v>-1.7432153415830205E-3</v>
      </c>
      <c r="I1131" s="30">
        <f t="shared" si="51"/>
        <v>-1.7432153415830205E-3</v>
      </c>
      <c r="S1131" s="38">
        <v>1315.130005</v>
      </c>
      <c r="T1131" s="30">
        <f t="shared" si="52"/>
        <v>2.2787776137155467E-2</v>
      </c>
      <c r="U1131" s="38"/>
      <c r="V1131" s="38"/>
      <c r="W1131" s="38"/>
      <c r="X1131" s="38"/>
    </row>
    <row r="1132" spans="1:24">
      <c r="A1132" s="18">
        <v>42522</v>
      </c>
      <c r="B1132" s="17">
        <v>68.959998999999996</v>
      </c>
      <c r="C1132" s="17">
        <v>68.959998999999996</v>
      </c>
      <c r="D1132" s="17">
        <v>68.010002</v>
      </c>
      <c r="E1132" s="17">
        <v>68.410004000000001</v>
      </c>
      <c r="F1132" s="17">
        <v>8786700</v>
      </c>
      <c r="G1132" s="17">
        <v>67.297847000000004</v>
      </c>
      <c r="H1132" s="38">
        <f t="shared" si="53"/>
        <v>-5.3939205940966416E-3</v>
      </c>
      <c r="I1132" s="30">
        <f t="shared" si="51"/>
        <v>-5.3939205940966416E-3</v>
      </c>
      <c r="S1132" s="38">
        <v>1285.5</v>
      </c>
      <c r="T1132" s="30">
        <f t="shared" si="52"/>
        <v>5.7105143682074332E-3</v>
      </c>
      <c r="U1132" s="38"/>
      <c r="V1132" s="38"/>
      <c r="W1132" s="38"/>
      <c r="X1132" s="38"/>
    </row>
    <row r="1133" spans="1:24">
      <c r="A1133" s="18">
        <v>42523</v>
      </c>
      <c r="B1133" s="17">
        <v>67.739998</v>
      </c>
      <c r="C1133" s="17">
        <v>68.419998000000007</v>
      </c>
      <c r="D1133" s="17">
        <v>67.739998</v>
      </c>
      <c r="E1133" s="17">
        <v>68.319999999999993</v>
      </c>
      <c r="F1133" s="17">
        <v>13664100</v>
      </c>
      <c r="G1133" s="17">
        <v>67.209305999999998</v>
      </c>
      <c r="H1133" s="38">
        <f t="shared" si="53"/>
        <v>-1.3165249700669715E-3</v>
      </c>
      <c r="I1133" s="30">
        <f t="shared" si="51"/>
        <v>-1.3165249700669715E-3</v>
      </c>
      <c r="S1133" s="38">
        <v>1278.1800539999999</v>
      </c>
      <c r="T1133" s="30">
        <f t="shared" si="52"/>
        <v>1.0954847004250914E-4</v>
      </c>
      <c r="U1133" s="38"/>
      <c r="V1133" s="38"/>
      <c r="W1133" s="38"/>
      <c r="X1133" s="38"/>
    </row>
    <row r="1134" spans="1:24">
      <c r="A1134" s="18">
        <v>42524</v>
      </c>
      <c r="B1134" s="17">
        <v>68.379997000000003</v>
      </c>
      <c r="C1134" s="17">
        <v>69.029999000000004</v>
      </c>
      <c r="D1134" s="17">
        <v>68.069999999999993</v>
      </c>
      <c r="E1134" s="17">
        <v>68.650002000000001</v>
      </c>
      <c r="F1134" s="17">
        <v>7236300</v>
      </c>
      <c r="G1134" s="17">
        <v>67.533942999999994</v>
      </c>
      <c r="H1134" s="38">
        <f t="shared" si="53"/>
        <v>4.8186106622014526E-3</v>
      </c>
      <c r="I1134" s="30">
        <f t="shared" si="51"/>
        <v>4.8186106622014526E-3</v>
      </c>
      <c r="S1134" s="38">
        <v>1278.040039</v>
      </c>
      <c r="T1134" s="30">
        <f t="shared" si="52"/>
        <v>-2.4951295421528887E-2</v>
      </c>
      <c r="U1134" s="38"/>
      <c r="V1134" s="38"/>
      <c r="W1134" s="38"/>
      <c r="X1134" s="38"/>
    </row>
    <row r="1135" spans="1:24">
      <c r="A1135" s="18">
        <v>42527</v>
      </c>
      <c r="B1135" s="17">
        <v>68.620002999999997</v>
      </c>
      <c r="C1135" s="17">
        <v>69.220000999999996</v>
      </c>
      <c r="D1135" s="17">
        <v>68.230002999999996</v>
      </c>
      <c r="E1135" s="17">
        <v>68.809997999999993</v>
      </c>
      <c r="F1135" s="17">
        <v>5623900</v>
      </c>
      <c r="G1135" s="17">
        <v>67.691338000000002</v>
      </c>
      <c r="H1135" s="38">
        <f t="shared" si="53"/>
        <v>2.3278941617160868E-3</v>
      </c>
      <c r="I1135" s="30">
        <f t="shared" si="51"/>
        <v>2.3278941617160868E-3</v>
      </c>
      <c r="S1135" s="38">
        <v>1310.329956</v>
      </c>
      <c r="T1135" s="30">
        <f t="shared" si="52"/>
        <v>-2.2792608816784216E-3</v>
      </c>
      <c r="U1135" s="38"/>
      <c r="V1135" s="38"/>
      <c r="W1135" s="38"/>
      <c r="X1135" s="38"/>
    </row>
    <row r="1136" spans="1:24">
      <c r="A1136" s="18">
        <v>42528</v>
      </c>
      <c r="B1136" s="17">
        <v>69.220000999999996</v>
      </c>
      <c r="C1136" s="17">
        <v>69.639999000000003</v>
      </c>
      <c r="D1136" s="17">
        <v>68.190002000000007</v>
      </c>
      <c r="E1136" s="17">
        <v>68.239998</v>
      </c>
      <c r="F1136" s="17">
        <v>5375400</v>
      </c>
      <c r="G1136" s="17">
        <v>67.130605000000003</v>
      </c>
      <c r="H1136" s="38">
        <f t="shared" si="53"/>
        <v>-8.318174633992868E-3</v>
      </c>
      <c r="I1136" s="30">
        <f t="shared" si="51"/>
        <v>-8.318174633992868E-3</v>
      </c>
      <c r="S1136" s="38">
        <v>1313.3199460000001</v>
      </c>
      <c r="T1136" s="30">
        <f t="shared" si="52"/>
        <v>-1.4438629565941524E-2</v>
      </c>
      <c r="U1136" s="38"/>
      <c r="V1136" s="38"/>
      <c r="W1136" s="38"/>
      <c r="X1136" s="38"/>
    </row>
    <row r="1137" spans="1:24">
      <c r="A1137" s="18">
        <v>42529</v>
      </c>
      <c r="B1137" s="17">
        <v>68.349997999999999</v>
      </c>
      <c r="C1137" s="17">
        <v>68.910004000000001</v>
      </c>
      <c r="D1137" s="17">
        <v>68.120002999999997</v>
      </c>
      <c r="E1137" s="17">
        <v>68.620002999999997</v>
      </c>
      <c r="F1137" s="17">
        <v>5708900</v>
      </c>
      <c r="G1137" s="17">
        <v>67.504431999999994</v>
      </c>
      <c r="H1137" s="38">
        <f t="shared" si="53"/>
        <v>5.5532047081496196E-3</v>
      </c>
      <c r="I1137" s="30">
        <f t="shared" si="51"/>
        <v>5.5532047081496196E-3</v>
      </c>
      <c r="S1137" s="38">
        <v>1332.420044</v>
      </c>
      <c r="T1137" s="30">
        <f t="shared" si="52"/>
        <v>1.1018055539220986E-2</v>
      </c>
      <c r="U1137" s="38"/>
      <c r="V1137" s="38"/>
      <c r="W1137" s="38"/>
      <c r="X1137" s="38"/>
    </row>
    <row r="1138" spans="1:24">
      <c r="A1138" s="18">
        <v>42530</v>
      </c>
      <c r="B1138" s="17">
        <v>68.580001999999993</v>
      </c>
      <c r="C1138" s="17">
        <v>68.870002999999997</v>
      </c>
      <c r="D1138" s="17">
        <v>67.360000999999997</v>
      </c>
      <c r="E1138" s="17">
        <v>67.690002000000007</v>
      </c>
      <c r="F1138" s="17">
        <v>6122900</v>
      </c>
      <c r="G1138" s="17">
        <v>66.589551</v>
      </c>
      <c r="H1138" s="38">
        <f t="shared" si="53"/>
        <v>-1.3645581636637295E-2</v>
      </c>
      <c r="I1138" s="30">
        <f t="shared" si="51"/>
        <v>-1.3645581636637295E-2</v>
      </c>
      <c r="S1138" s="38">
        <v>1317.8199460000001</v>
      </c>
      <c r="T1138" s="30">
        <f t="shared" si="52"/>
        <v>-2.1679811409836308E-3</v>
      </c>
      <c r="U1138" s="38"/>
      <c r="V1138" s="38"/>
      <c r="W1138" s="38"/>
      <c r="X1138" s="38"/>
    </row>
    <row r="1139" spans="1:24">
      <c r="A1139" s="18">
        <v>42531</v>
      </c>
      <c r="B1139" s="17">
        <v>67.449996999999996</v>
      </c>
      <c r="C1139" s="17">
        <v>68.129997000000003</v>
      </c>
      <c r="D1139" s="17">
        <v>67.050003000000004</v>
      </c>
      <c r="E1139" s="17">
        <v>67.879997000000003</v>
      </c>
      <c r="F1139" s="17">
        <v>4743600</v>
      </c>
      <c r="G1139" s="17">
        <v>66.776456999999994</v>
      </c>
      <c r="H1139" s="38">
        <f t="shared" si="53"/>
        <v>2.8029049555926512E-3</v>
      </c>
      <c r="I1139" s="30">
        <f t="shared" si="51"/>
        <v>2.8029049555926512E-3</v>
      </c>
      <c r="S1139" s="38">
        <v>1320.6800539999999</v>
      </c>
      <c r="T1139" s="30">
        <f t="shared" si="52"/>
        <v>1.3790806440273197E-3</v>
      </c>
      <c r="U1139" s="38"/>
      <c r="V1139" s="38"/>
      <c r="W1139" s="38"/>
      <c r="X1139" s="38"/>
    </row>
    <row r="1140" spans="1:24">
      <c r="A1140" s="18">
        <v>42534</v>
      </c>
      <c r="B1140" s="17">
        <v>67.849997999999999</v>
      </c>
      <c r="C1140" s="17">
        <v>68.089995999999999</v>
      </c>
      <c r="D1140" s="17">
        <v>66.839995999999999</v>
      </c>
      <c r="E1140" s="17">
        <v>66.889999000000003</v>
      </c>
      <c r="F1140" s="17">
        <v>4603700</v>
      </c>
      <c r="G1140" s="17">
        <v>65.802554000000001</v>
      </c>
      <c r="H1140" s="38">
        <f t="shared" si="53"/>
        <v>-1.4691926133553461E-2</v>
      </c>
      <c r="I1140" s="30">
        <f t="shared" si="51"/>
        <v>-1.4691926133553461E-2</v>
      </c>
      <c r="S1140" s="38">
        <v>1318.8599850000001</v>
      </c>
      <c r="T1140" s="30">
        <f t="shared" si="52"/>
        <v>1.6922701589776837E-3</v>
      </c>
      <c r="U1140" s="38"/>
      <c r="V1140" s="38"/>
      <c r="W1140" s="38"/>
      <c r="X1140" s="38"/>
    </row>
    <row r="1141" spans="1:24">
      <c r="A1141" s="18">
        <v>42535</v>
      </c>
      <c r="B1141" s="17">
        <v>66.669998000000007</v>
      </c>
      <c r="C1141" s="17">
        <v>66.940002000000007</v>
      </c>
      <c r="D1141" s="17">
        <v>65.930000000000007</v>
      </c>
      <c r="E1141" s="17">
        <v>66.739998</v>
      </c>
      <c r="F1141" s="17">
        <v>5271800</v>
      </c>
      <c r="G1141" s="17">
        <v>65.654990999999995</v>
      </c>
      <c r="H1141" s="38">
        <f t="shared" si="53"/>
        <v>-2.245029936903494E-3</v>
      </c>
      <c r="I1141" s="30">
        <f t="shared" si="51"/>
        <v>-2.245029936903494E-3</v>
      </c>
      <c r="S1141" s="38">
        <v>1316.630005</v>
      </c>
      <c r="T1141" s="30">
        <f t="shared" si="52"/>
        <v>4.8621906224531267E-4</v>
      </c>
      <c r="U1141" s="38"/>
      <c r="V1141" s="38"/>
      <c r="W1141" s="38"/>
      <c r="X1141" s="38"/>
    </row>
    <row r="1142" spans="1:24">
      <c r="A1142" s="18">
        <v>42536</v>
      </c>
      <c r="B1142" s="17">
        <v>66.980002999999996</v>
      </c>
      <c r="C1142" s="17">
        <v>67.849997999999999</v>
      </c>
      <c r="D1142" s="17">
        <v>66.889999000000003</v>
      </c>
      <c r="E1142" s="17">
        <v>67.269997000000004</v>
      </c>
      <c r="F1142" s="17">
        <v>5894700</v>
      </c>
      <c r="G1142" s="17">
        <v>66.176372999999998</v>
      </c>
      <c r="H1142" s="38">
        <f t="shared" si="53"/>
        <v>7.9098736837834652E-3</v>
      </c>
      <c r="I1142" s="30">
        <f t="shared" si="51"/>
        <v>7.9098736837834652E-3</v>
      </c>
      <c r="S1142" s="38">
        <v>1315.98999</v>
      </c>
      <c r="T1142" s="30">
        <f t="shared" si="52"/>
        <v>1.59086839885332E-2</v>
      </c>
      <c r="U1142" s="38"/>
      <c r="V1142" s="38"/>
      <c r="W1142" s="38"/>
      <c r="X1142" s="38"/>
    </row>
    <row r="1143" spans="1:24">
      <c r="A1143" s="18">
        <v>42537</v>
      </c>
      <c r="B1143" s="17">
        <v>67.220000999999996</v>
      </c>
      <c r="C1143" s="17">
        <v>67.540001000000004</v>
      </c>
      <c r="D1143" s="17">
        <v>66.730002999999996</v>
      </c>
      <c r="E1143" s="17">
        <v>66.980002999999996</v>
      </c>
      <c r="F1143" s="17">
        <v>4967900</v>
      </c>
      <c r="G1143" s="17">
        <v>65.891093999999995</v>
      </c>
      <c r="H1143" s="38">
        <f t="shared" si="53"/>
        <v>-4.3202076966983591E-3</v>
      </c>
      <c r="I1143" s="30">
        <f t="shared" si="51"/>
        <v>-4.3202076966983591E-3</v>
      </c>
      <c r="S1143" s="38">
        <v>1295.219971</v>
      </c>
      <c r="T1143" s="30">
        <f t="shared" si="52"/>
        <v>-7.4152013281213241E-3</v>
      </c>
      <c r="U1143" s="38"/>
      <c r="V1143" s="38"/>
      <c r="W1143" s="38"/>
      <c r="X1143" s="38"/>
    </row>
    <row r="1144" spans="1:24">
      <c r="A1144" s="18">
        <v>42538</v>
      </c>
      <c r="B1144" s="17">
        <v>67.010002</v>
      </c>
      <c r="C1144" s="17">
        <v>68.089995999999999</v>
      </c>
      <c r="D1144" s="17">
        <v>66.870002999999997</v>
      </c>
      <c r="E1144" s="17">
        <v>67.5</v>
      </c>
      <c r="F1144" s="17">
        <v>7864300</v>
      </c>
      <c r="G1144" s="17">
        <v>66.402636999999999</v>
      </c>
      <c r="H1144" s="38">
        <f t="shared" si="53"/>
        <v>7.7334813313834263E-3</v>
      </c>
      <c r="I1144" s="30">
        <f t="shared" si="51"/>
        <v>7.7334813313834263E-3</v>
      </c>
      <c r="S1144" s="38">
        <v>1304.8599850000001</v>
      </c>
      <c r="T1144" s="30">
        <f t="shared" si="52"/>
        <v>-1.5165797804766351E-2</v>
      </c>
      <c r="U1144" s="38"/>
      <c r="V1144" s="38"/>
      <c r="W1144" s="38"/>
      <c r="X1144" s="38"/>
    </row>
    <row r="1145" spans="1:24">
      <c r="A1145" s="18">
        <v>42541</v>
      </c>
      <c r="B1145" s="17">
        <v>68.110000999999997</v>
      </c>
      <c r="C1145" s="17">
        <v>68.889999000000003</v>
      </c>
      <c r="D1145" s="17">
        <v>67.989998</v>
      </c>
      <c r="E1145" s="17">
        <v>67.989998</v>
      </c>
      <c r="F1145" s="17">
        <v>4327200</v>
      </c>
      <c r="G1145" s="17">
        <v>66.884669000000002</v>
      </c>
      <c r="H1145" s="38">
        <f t="shared" si="53"/>
        <v>7.2330083933648363E-3</v>
      </c>
      <c r="I1145" s="30">
        <f t="shared" si="51"/>
        <v>7.2330083933648363E-3</v>
      </c>
      <c r="S1145" s="38">
        <v>1324.8000489999999</v>
      </c>
      <c r="T1145" s="30">
        <f t="shared" si="52"/>
        <v>-4.4135436641749987E-3</v>
      </c>
      <c r="U1145" s="38"/>
      <c r="V1145" s="38"/>
      <c r="W1145" s="38"/>
      <c r="X1145" s="38"/>
    </row>
    <row r="1146" spans="1:24">
      <c r="A1146" s="18">
        <v>42542</v>
      </c>
      <c r="B1146" s="17">
        <v>68.269997000000004</v>
      </c>
      <c r="C1146" s="17">
        <v>68.839995999999999</v>
      </c>
      <c r="D1146" s="17">
        <v>67.669998000000007</v>
      </c>
      <c r="E1146" s="17">
        <v>68.300003000000004</v>
      </c>
      <c r="F1146" s="17">
        <v>4579800</v>
      </c>
      <c r="G1146" s="17">
        <v>67.189633999999998</v>
      </c>
      <c r="H1146" s="38">
        <f t="shared" si="53"/>
        <v>4.5492017354492606E-3</v>
      </c>
      <c r="I1146" s="30">
        <f t="shared" si="51"/>
        <v>4.5492017354492606E-3</v>
      </c>
      <c r="S1146" s="38">
        <v>1330.660034</v>
      </c>
      <c r="T1146" s="30">
        <f t="shared" si="52"/>
        <v>-5.7624087209215804E-3</v>
      </c>
      <c r="U1146" s="38"/>
      <c r="V1146" s="38"/>
      <c r="W1146" s="38"/>
      <c r="X1146" s="38"/>
    </row>
    <row r="1147" spans="1:24">
      <c r="A1147" s="18">
        <v>42543</v>
      </c>
      <c r="B1147" s="17">
        <v>68.260002</v>
      </c>
      <c r="C1147" s="17">
        <v>69.199996999999996</v>
      </c>
      <c r="D1147" s="17">
        <v>68.260002</v>
      </c>
      <c r="E1147" s="17">
        <v>68.860000999999997</v>
      </c>
      <c r="F1147" s="17">
        <v>4421800</v>
      </c>
      <c r="G1147" s="17">
        <v>67.740527999999998</v>
      </c>
      <c r="H1147" s="38">
        <f t="shared" si="53"/>
        <v>8.1656621896132927E-3</v>
      </c>
      <c r="I1147" s="30">
        <f t="shared" si="51"/>
        <v>8.1656621896132927E-3</v>
      </c>
      <c r="S1147" s="38">
        <v>1338.349976</v>
      </c>
      <c r="T1147" s="30">
        <f t="shared" si="52"/>
        <v>-1.1175073052719999E-2</v>
      </c>
      <c r="U1147" s="38"/>
      <c r="V1147" s="38"/>
      <c r="W1147" s="38"/>
      <c r="X1147" s="38"/>
    </row>
    <row r="1148" spans="1:24">
      <c r="A1148" s="18">
        <v>42544</v>
      </c>
      <c r="B1148" s="17">
        <v>69.370002999999997</v>
      </c>
      <c r="C1148" s="17">
        <v>70.199996999999996</v>
      </c>
      <c r="D1148" s="17">
        <v>69.290001000000004</v>
      </c>
      <c r="E1148" s="17">
        <v>69.779999000000004</v>
      </c>
      <c r="F1148" s="17">
        <v>7511100</v>
      </c>
      <c r="G1148" s="17">
        <v>68.645570000000006</v>
      </c>
      <c r="H1148" s="38">
        <f t="shared" si="53"/>
        <v>1.3271958038369445E-2</v>
      </c>
      <c r="I1148" s="30">
        <f t="shared" si="51"/>
        <v>1.3271958038369445E-2</v>
      </c>
      <c r="S1148" s="38">
        <v>1353.3900149999999</v>
      </c>
      <c r="T1148" s="30">
        <f t="shared" si="52"/>
        <v>-3.3930909019277778E-3</v>
      </c>
      <c r="U1148" s="38"/>
      <c r="V1148" s="38"/>
      <c r="W1148" s="38"/>
      <c r="X1148" s="38"/>
    </row>
    <row r="1149" spans="1:24">
      <c r="A1149" s="18">
        <v>42545</v>
      </c>
      <c r="B1149" s="17">
        <v>68.230002999999996</v>
      </c>
      <c r="C1149" s="17">
        <v>69.860000999999997</v>
      </c>
      <c r="D1149" s="17">
        <v>68.080001999999993</v>
      </c>
      <c r="E1149" s="17">
        <v>69.349997999999999</v>
      </c>
      <c r="F1149" s="17">
        <v>6760800</v>
      </c>
      <c r="G1149" s="17">
        <v>68.222560000000001</v>
      </c>
      <c r="H1149" s="38">
        <f t="shared" si="53"/>
        <v>-6.1812979673012188E-3</v>
      </c>
      <c r="I1149" s="30">
        <f t="shared" si="51"/>
        <v>-6.1812979673012188E-3</v>
      </c>
      <c r="S1149" s="38">
        <v>1357.98999</v>
      </c>
      <c r="T1149" s="30">
        <f t="shared" si="52"/>
        <v>2.5142472741679048E-3</v>
      </c>
      <c r="U1149" s="38"/>
      <c r="V1149" s="38"/>
      <c r="W1149" s="38"/>
      <c r="X1149" s="38"/>
    </row>
    <row r="1150" spans="1:24">
      <c r="A1150" s="18">
        <v>42548</v>
      </c>
      <c r="B1150" s="17">
        <v>69.050003000000004</v>
      </c>
      <c r="C1150" s="17">
        <v>69.720000999999996</v>
      </c>
      <c r="D1150" s="17">
        <v>67.900002000000001</v>
      </c>
      <c r="E1150" s="17">
        <v>69.449996999999996</v>
      </c>
      <c r="F1150" s="17">
        <v>5570000</v>
      </c>
      <c r="G1150" s="17">
        <v>68.320932999999997</v>
      </c>
      <c r="H1150" s="38">
        <f t="shared" si="53"/>
        <v>1.4409037715212307E-3</v>
      </c>
      <c r="I1150" s="30">
        <f t="shared" si="51"/>
        <v>1.4409037715212307E-3</v>
      </c>
      <c r="S1150" s="38">
        <v>1354.579956</v>
      </c>
      <c r="T1150" s="30">
        <f t="shared" si="52"/>
        <v>-6.7248277898492026E-3</v>
      </c>
      <c r="U1150" s="38"/>
      <c r="V1150" s="38"/>
      <c r="W1150" s="38"/>
      <c r="X1150" s="38"/>
    </row>
    <row r="1151" spans="1:24">
      <c r="A1151" s="18">
        <v>42549</v>
      </c>
      <c r="B1151" s="17">
        <v>69.709998999999996</v>
      </c>
      <c r="C1151" s="17">
        <v>70.410004000000001</v>
      </c>
      <c r="D1151" s="17">
        <v>69.059997999999993</v>
      </c>
      <c r="E1151" s="17">
        <v>69.739998</v>
      </c>
      <c r="F1151" s="17">
        <v>7325300</v>
      </c>
      <c r="G1151" s="17">
        <v>68.606218999999996</v>
      </c>
      <c r="H1151" s="38">
        <f t="shared" si="53"/>
        <v>4.1669808892585512E-3</v>
      </c>
      <c r="I1151" s="30">
        <f t="shared" si="51"/>
        <v>4.1669808892585512E-3</v>
      </c>
      <c r="S1151" s="38">
        <v>1363.719971</v>
      </c>
      <c r="T1151" s="30">
        <f t="shared" si="52"/>
        <v>-4.2878528773442146E-3</v>
      </c>
      <c r="U1151" s="38"/>
      <c r="V1151" s="38"/>
      <c r="W1151" s="38"/>
      <c r="X1151" s="38"/>
    </row>
    <row r="1152" spans="1:24">
      <c r="A1152" s="18">
        <v>42550</v>
      </c>
      <c r="B1152" s="17">
        <v>69.760002</v>
      </c>
      <c r="C1152" s="17">
        <v>70.580001999999993</v>
      </c>
      <c r="D1152" s="17">
        <v>69.680000000000007</v>
      </c>
      <c r="E1152" s="17">
        <v>70</v>
      </c>
      <c r="F1152" s="17">
        <v>6771300</v>
      </c>
      <c r="G1152" s="17">
        <v>68.861993999999996</v>
      </c>
      <c r="H1152" s="38">
        <f t="shared" si="53"/>
        <v>3.7212281962879347E-3</v>
      </c>
      <c r="I1152" s="30">
        <f t="shared" si="51"/>
        <v>3.7212281962879347E-3</v>
      </c>
      <c r="S1152" s="38">
        <v>1369.579956</v>
      </c>
      <c r="T1152" s="30">
        <f t="shared" si="52"/>
        <v>3.5051924053340915E-4</v>
      </c>
      <c r="U1152" s="38"/>
      <c r="V1152" s="38"/>
      <c r="W1152" s="38"/>
      <c r="X1152" s="38"/>
    </row>
    <row r="1153" spans="1:24">
      <c r="A1153" s="18">
        <v>42551</v>
      </c>
      <c r="B1153" s="17">
        <v>70.199996999999996</v>
      </c>
      <c r="C1153" s="17">
        <v>70.300003000000004</v>
      </c>
      <c r="D1153" s="17">
        <v>69.400002000000001</v>
      </c>
      <c r="E1153" s="17">
        <v>69.819999999999993</v>
      </c>
      <c r="F1153" s="17">
        <v>6502300</v>
      </c>
      <c r="G1153" s="17">
        <v>68.684920000000005</v>
      </c>
      <c r="H1153" s="38">
        <f t="shared" si="53"/>
        <v>-2.5747447568789496E-3</v>
      </c>
      <c r="I1153" s="30">
        <f t="shared" si="51"/>
        <v>-2.5747447568789496E-3</v>
      </c>
      <c r="S1153" s="38">
        <v>1369.099976</v>
      </c>
      <c r="T1153" s="30">
        <f t="shared" si="52"/>
        <v>-1.6278995211432022E-2</v>
      </c>
      <c r="U1153" s="38"/>
      <c r="V1153" s="38"/>
      <c r="W1153" s="38"/>
      <c r="X1153" s="38"/>
    </row>
    <row r="1154" spans="1:24">
      <c r="A1154" s="18">
        <v>42552</v>
      </c>
      <c r="B1154" s="17">
        <v>69.639999000000003</v>
      </c>
      <c r="C1154" s="17">
        <v>70.5</v>
      </c>
      <c r="D1154" s="17">
        <v>69.599997999999999</v>
      </c>
      <c r="E1154" s="17">
        <v>70.050003000000004</v>
      </c>
      <c r="F1154" s="17">
        <v>5005400</v>
      </c>
      <c r="G1154" s="17">
        <v>68.911184000000006</v>
      </c>
      <c r="H1154" s="38">
        <f t="shared" si="53"/>
        <v>3.2888170139647572E-3</v>
      </c>
      <c r="I1154" s="30">
        <f t="shared" si="51"/>
        <v>3.2888170139647572E-3</v>
      </c>
      <c r="S1154" s="38">
        <v>1391.5699460000001</v>
      </c>
      <c r="T1154" s="30">
        <f t="shared" si="52"/>
        <v>-7.6883516009313684E-3</v>
      </c>
      <c r="U1154" s="38"/>
      <c r="V1154" s="38"/>
      <c r="W1154" s="38"/>
      <c r="X1154" s="38"/>
    </row>
    <row r="1155" spans="1:24">
      <c r="A1155" s="18">
        <v>42556</v>
      </c>
      <c r="B1155" s="17">
        <v>70</v>
      </c>
      <c r="C1155" s="17">
        <v>70.209998999999996</v>
      </c>
      <c r="D1155" s="17">
        <v>69.379997000000003</v>
      </c>
      <c r="E1155" s="17">
        <v>69.739998</v>
      </c>
      <c r="F1155" s="17">
        <v>3311100</v>
      </c>
      <c r="G1155" s="17">
        <v>68.606218999999996</v>
      </c>
      <c r="H1155" s="38">
        <f t="shared" si="53"/>
        <v>-4.4353004533738173E-3</v>
      </c>
      <c r="I1155" s="30">
        <f t="shared" ref="I1155:I1218" si="54">H1155</f>
        <v>-4.4353004533738173E-3</v>
      </c>
      <c r="S1155" s="38">
        <v>1402.3100589999999</v>
      </c>
      <c r="T1155" s="30">
        <f t="shared" ref="T1155:T1218" si="55">LN(S1155/S1156)</f>
        <v>-2.4998050813398887E-3</v>
      </c>
      <c r="U1155" s="38"/>
      <c r="V1155" s="38"/>
      <c r="W1155" s="38"/>
      <c r="X1155" s="38"/>
    </row>
    <row r="1156" spans="1:24">
      <c r="A1156" s="18">
        <v>42557</v>
      </c>
      <c r="B1156" s="17">
        <v>69.540001000000004</v>
      </c>
      <c r="C1156" s="17">
        <v>70.540001000000004</v>
      </c>
      <c r="D1156" s="17">
        <v>69.440002000000007</v>
      </c>
      <c r="E1156" s="17">
        <v>70.510002</v>
      </c>
      <c r="F1156" s="17">
        <v>3907800</v>
      </c>
      <c r="G1156" s="17">
        <v>69.363704999999996</v>
      </c>
      <c r="H1156" s="38">
        <f t="shared" ref="H1156:H1219" si="56">LN(G1156/G1155)</f>
        <v>1.0980561401157832E-2</v>
      </c>
      <c r="I1156" s="30">
        <f t="shared" si="54"/>
        <v>1.0980561401157832E-2</v>
      </c>
      <c r="S1156" s="38">
        <v>1405.8199460000001</v>
      </c>
      <c r="T1156" s="30">
        <f t="shared" si="55"/>
        <v>5.6424356426058335E-3</v>
      </c>
      <c r="U1156" s="38"/>
      <c r="V1156" s="38"/>
      <c r="W1156" s="38"/>
      <c r="X1156" s="38"/>
    </row>
    <row r="1157" spans="1:24">
      <c r="A1157" s="18">
        <v>42558</v>
      </c>
      <c r="B1157" s="17">
        <v>70.459998999999996</v>
      </c>
      <c r="C1157" s="17">
        <v>70.919998000000007</v>
      </c>
      <c r="D1157" s="17">
        <v>69.75</v>
      </c>
      <c r="E1157" s="17">
        <v>70.089995999999999</v>
      </c>
      <c r="F1157" s="17">
        <v>5088100</v>
      </c>
      <c r="G1157" s="17">
        <v>68.950526999999994</v>
      </c>
      <c r="H1157" s="38">
        <f t="shared" si="56"/>
        <v>-5.9745005708430115E-3</v>
      </c>
      <c r="I1157" s="30">
        <f t="shared" si="54"/>
        <v>-5.9745005708430115E-3</v>
      </c>
      <c r="S1157" s="38">
        <v>1397.910034</v>
      </c>
      <c r="T1157" s="30">
        <f t="shared" si="55"/>
        <v>-3.8910621533950053E-3</v>
      </c>
      <c r="U1157" s="38"/>
      <c r="V1157" s="38"/>
      <c r="W1157" s="38"/>
      <c r="X1157" s="38"/>
    </row>
    <row r="1158" spans="1:24">
      <c r="A1158" s="18">
        <v>42559</v>
      </c>
      <c r="B1158" s="17">
        <v>70.669998000000007</v>
      </c>
      <c r="C1158" s="17">
        <v>71.569999999999993</v>
      </c>
      <c r="D1158" s="17">
        <v>70.459998999999996</v>
      </c>
      <c r="E1158" s="17">
        <v>71.309997999999993</v>
      </c>
      <c r="F1158" s="17">
        <v>4675400</v>
      </c>
      <c r="G1158" s="17">
        <v>70.150694999999999</v>
      </c>
      <c r="H1158" s="38">
        <f t="shared" si="56"/>
        <v>1.7256466410977896E-2</v>
      </c>
      <c r="I1158" s="30">
        <f t="shared" si="54"/>
        <v>1.7256466410977896E-2</v>
      </c>
      <c r="S1158" s="38">
        <v>1403.3599850000001</v>
      </c>
      <c r="T1158" s="30">
        <f t="shared" si="55"/>
        <v>2.4114140133343781E-3</v>
      </c>
      <c r="U1158" s="38"/>
      <c r="V1158" s="38"/>
      <c r="W1158" s="38"/>
      <c r="X1158" s="38"/>
    </row>
    <row r="1159" spans="1:24">
      <c r="A1159" s="18">
        <v>42562</v>
      </c>
      <c r="B1159" s="17">
        <v>71.400002000000001</v>
      </c>
      <c r="C1159" s="17">
        <v>72.720000999999996</v>
      </c>
      <c r="D1159" s="17">
        <v>71.349997999999999</v>
      </c>
      <c r="E1159" s="17">
        <v>72.540001000000004</v>
      </c>
      <c r="F1159" s="17">
        <v>5264100</v>
      </c>
      <c r="G1159" s="17">
        <v>71.360702000000003</v>
      </c>
      <c r="H1159" s="38">
        <f t="shared" si="56"/>
        <v>1.7101611826509135E-2</v>
      </c>
      <c r="I1159" s="30">
        <f t="shared" si="54"/>
        <v>1.7101611826509135E-2</v>
      </c>
      <c r="S1159" s="38">
        <v>1399.9799800000001</v>
      </c>
      <c r="T1159" s="30">
        <f t="shared" si="55"/>
        <v>6.6579520908027967E-3</v>
      </c>
      <c r="U1159" s="38"/>
      <c r="V1159" s="38"/>
      <c r="W1159" s="38"/>
      <c r="X1159" s="38"/>
    </row>
    <row r="1160" spans="1:24">
      <c r="A1160" s="18">
        <v>42563</v>
      </c>
      <c r="B1160" s="17">
        <v>72.489998</v>
      </c>
      <c r="C1160" s="17">
        <v>73.599997999999999</v>
      </c>
      <c r="D1160" s="17">
        <v>72.440002000000007</v>
      </c>
      <c r="E1160" s="17">
        <v>73.519997000000004</v>
      </c>
      <c r="F1160" s="17">
        <v>6648500</v>
      </c>
      <c r="G1160" s="17">
        <v>72.324764999999999</v>
      </c>
      <c r="H1160" s="38">
        <f t="shared" si="56"/>
        <v>1.3419275967346572E-2</v>
      </c>
      <c r="I1160" s="30">
        <f t="shared" si="54"/>
        <v>1.3419275967346572E-2</v>
      </c>
      <c r="S1160" s="38">
        <v>1390.6899410000001</v>
      </c>
      <c r="T1160" s="30">
        <f t="shared" si="55"/>
        <v>1.3552342390234307E-2</v>
      </c>
      <c r="U1160" s="38"/>
      <c r="V1160" s="38"/>
      <c r="W1160" s="38"/>
      <c r="X1160" s="38"/>
    </row>
    <row r="1161" spans="1:24">
      <c r="A1161" s="18">
        <v>42564</v>
      </c>
      <c r="B1161" s="17">
        <v>73.519997000000004</v>
      </c>
      <c r="C1161" s="17">
        <v>73.839995999999999</v>
      </c>
      <c r="D1161" s="17">
        <v>73.089995999999999</v>
      </c>
      <c r="E1161" s="17">
        <v>73.169998000000007</v>
      </c>
      <c r="F1161" s="17">
        <v>3606700</v>
      </c>
      <c r="G1161" s="17">
        <v>71.980457000000001</v>
      </c>
      <c r="H1161" s="38">
        <f t="shared" si="56"/>
        <v>-4.7719500181001391E-3</v>
      </c>
      <c r="I1161" s="30">
        <f t="shared" si="54"/>
        <v>-4.7719500181001391E-3</v>
      </c>
      <c r="S1161" s="38">
        <v>1371.969971</v>
      </c>
      <c r="T1161" s="30">
        <f t="shared" si="55"/>
        <v>3.6730201552113684E-3</v>
      </c>
      <c r="U1161" s="38"/>
      <c r="V1161" s="38"/>
      <c r="W1161" s="38"/>
      <c r="X1161" s="38"/>
    </row>
    <row r="1162" spans="1:24">
      <c r="A1162" s="18">
        <v>42565</v>
      </c>
      <c r="B1162" s="17">
        <v>73.589995999999999</v>
      </c>
      <c r="C1162" s="17">
        <v>74.220000999999996</v>
      </c>
      <c r="D1162" s="17">
        <v>73.489998</v>
      </c>
      <c r="E1162" s="17">
        <v>73.489998</v>
      </c>
      <c r="F1162" s="17">
        <v>4802000</v>
      </c>
      <c r="G1162" s="17">
        <v>72.295254</v>
      </c>
      <c r="H1162" s="38">
        <f t="shared" si="56"/>
        <v>4.3638322400265973E-3</v>
      </c>
      <c r="I1162" s="30">
        <f t="shared" si="54"/>
        <v>4.3638322400265973E-3</v>
      </c>
      <c r="S1162" s="38">
        <v>1366.9399410000001</v>
      </c>
      <c r="T1162" s="30">
        <f t="shared" si="55"/>
        <v>-8.4431131847278185E-3</v>
      </c>
      <c r="U1162" s="38"/>
      <c r="V1162" s="38"/>
      <c r="W1162" s="38"/>
      <c r="X1162" s="38"/>
    </row>
    <row r="1163" spans="1:24">
      <c r="A1163" s="18">
        <v>42566</v>
      </c>
      <c r="B1163" s="17">
        <v>73.489998</v>
      </c>
      <c r="C1163" s="17">
        <v>73.790001000000004</v>
      </c>
      <c r="D1163" s="17">
        <v>72.5</v>
      </c>
      <c r="E1163" s="17">
        <v>73.040001000000004</v>
      </c>
      <c r="F1163" s="17">
        <v>5205300</v>
      </c>
      <c r="G1163" s="17">
        <v>71.852573000000007</v>
      </c>
      <c r="H1163" s="38">
        <f t="shared" si="56"/>
        <v>-6.1420612559692448E-3</v>
      </c>
      <c r="I1163" s="30">
        <f t="shared" si="54"/>
        <v>-6.1420612559692448E-3</v>
      </c>
      <c r="S1163" s="38">
        <v>1378.530029</v>
      </c>
      <c r="T1163" s="30">
        <f t="shared" si="55"/>
        <v>1.1685823662640762E-3</v>
      </c>
      <c r="U1163" s="38"/>
      <c r="V1163" s="38"/>
      <c r="W1163" s="38"/>
      <c r="X1163" s="38"/>
    </row>
    <row r="1164" spans="1:24">
      <c r="A1164" s="18">
        <v>42569</v>
      </c>
      <c r="B1164" s="17">
        <v>72.879997000000003</v>
      </c>
      <c r="C1164" s="17">
        <v>74.019997000000004</v>
      </c>
      <c r="D1164" s="17">
        <v>72.879997000000003</v>
      </c>
      <c r="E1164" s="17">
        <v>73.959998999999996</v>
      </c>
      <c r="F1164" s="17">
        <v>3852600</v>
      </c>
      <c r="G1164" s="17">
        <v>72.757615000000001</v>
      </c>
      <c r="H1164" s="38">
        <f t="shared" si="56"/>
        <v>1.2517151512611398E-2</v>
      </c>
      <c r="I1164" s="30">
        <f t="shared" si="54"/>
        <v>1.2517151512611398E-2</v>
      </c>
      <c r="S1164" s="38">
        <v>1376.920044</v>
      </c>
      <c r="T1164" s="30">
        <f t="shared" si="55"/>
        <v>-5.9520756912950466E-3</v>
      </c>
      <c r="U1164" s="38"/>
      <c r="V1164" s="38"/>
      <c r="W1164" s="38"/>
      <c r="X1164" s="38"/>
    </row>
    <row r="1165" spans="1:24">
      <c r="A1165" s="18">
        <v>42570</v>
      </c>
      <c r="B1165" s="17">
        <v>73.889999000000003</v>
      </c>
      <c r="C1165" s="17">
        <v>74.019997000000004</v>
      </c>
      <c r="D1165" s="17">
        <v>73.410004000000001</v>
      </c>
      <c r="E1165" s="17">
        <v>73.949996999999996</v>
      </c>
      <c r="F1165" s="17">
        <v>4255700</v>
      </c>
      <c r="G1165" s="17">
        <v>72.747775000000004</v>
      </c>
      <c r="H1165" s="38">
        <f t="shared" si="56"/>
        <v>-1.352527217719777E-4</v>
      </c>
      <c r="I1165" s="30">
        <f t="shared" si="54"/>
        <v>-1.352527217719777E-4</v>
      </c>
      <c r="S1165" s="38">
        <v>1385.1400149999999</v>
      </c>
      <c r="T1165" s="30">
        <f t="shared" si="55"/>
        <v>-4.0635332944765944E-3</v>
      </c>
      <c r="U1165" s="38"/>
      <c r="V1165" s="38"/>
      <c r="W1165" s="38"/>
      <c r="X1165" s="38"/>
    </row>
    <row r="1166" spans="1:24">
      <c r="A1166" s="18">
        <v>42571</v>
      </c>
      <c r="B1166" s="17">
        <v>74.199996999999996</v>
      </c>
      <c r="C1166" s="17">
        <v>74.5</v>
      </c>
      <c r="D1166" s="17">
        <v>73.959998999999996</v>
      </c>
      <c r="E1166" s="17">
        <v>74.480002999999996</v>
      </c>
      <c r="F1166" s="17">
        <v>2802300</v>
      </c>
      <c r="G1166" s="17">
        <v>73.269165000000001</v>
      </c>
      <c r="H1166" s="38">
        <f t="shared" si="56"/>
        <v>7.1415305096650334E-3</v>
      </c>
      <c r="I1166" s="30">
        <f t="shared" si="54"/>
        <v>7.1415305096650334E-3</v>
      </c>
      <c r="S1166" s="38">
        <v>1390.780029</v>
      </c>
      <c r="T1166" s="30">
        <f t="shared" si="55"/>
        <v>1.5367979155556181E-2</v>
      </c>
      <c r="U1166" s="38"/>
      <c r="V1166" s="38"/>
      <c r="W1166" s="38"/>
      <c r="X1166" s="38"/>
    </row>
    <row r="1167" spans="1:24">
      <c r="A1167" s="18">
        <v>42572</v>
      </c>
      <c r="B1167" s="17">
        <v>74.410004000000001</v>
      </c>
      <c r="C1167" s="17">
        <v>74.690002000000007</v>
      </c>
      <c r="D1167" s="17">
        <v>74.150002000000001</v>
      </c>
      <c r="E1167" s="17">
        <v>74.339995999999999</v>
      </c>
      <c r="F1167" s="17">
        <v>3269200</v>
      </c>
      <c r="G1167" s="17">
        <v>73.131433999999999</v>
      </c>
      <c r="H1167" s="38">
        <f t="shared" si="56"/>
        <v>-1.8815638948839336E-3</v>
      </c>
      <c r="I1167" s="30">
        <f t="shared" si="54"/>
        <v>-1.8815638948839336E-3</v>
      </c>
      <c r="S1167" s="38">
        <v>1369.5699460000001</v>
      </c>
      <c r="T1167" s="30">
        <f t="shared" si="55"/>
        <v>-5.0372762227827148E-4</v>
      </c>
      <c r="U1167" s="38"/>
      <c r="V1167" s="38"/>
      <c r="W1167" s="38"/>
      <c r="X1167" s="38"/>
    </row>
    <row r="1168" spans="1:24">
      <c r="A1168" s="18">
        <v>42573</v>
      </c>
      <c r="B1168" s="17">
        <v>74.5</v>
      </c>
      <c r="C1168" s="17">
        <v>75</v>
      </c>
      <c r="D1168" s="17">
        <v>74.169998000000007</v>
      </c>
      <c r="E1168" s="17">
        <v>74.919998000000007</v>
      </c>
      <c r="F1168" s="17">
        <v>2514400</v>
      </c>
      <c r="G1168" s="17">
        <v>73.702006999999995</v>
      </c>
      <c r="H1168" s="38">
        <f t="shared" si="56"/>
        <v>7.7717428399784825E-3</v>
      </c>
      <c r="I1168" s="30">
        <f t="shared" si="54"/>
        <v>7.7717428399784825E-3</v>
      </c>
      <c r="S1168" s="38">
        <v>1370.26001</v>
      </c>
      <c r="T1168" s="30">
        <f t="shared" si="55"/>
        <v>-1.2553466745689194E-2</v>
      </c>
      <c r="U1168" s="38"/>
      <c r="V1168" s="38"/>
      <c r="W1168" s="38"/>
      <c r="X1168" s="38"/>
    </row>
    <row r="1169" spans="1:24">
      <c r="A1169" s="18">
        <v>42576</v>
      </c>
      <c r="B1169" s="17">
        <v>74.940002000000007</v>
      </c>
      <c r="C1169" s="17">
        <v>76.330001999999993</v>
      </c>
      <c r="D1169" s="17">
        <v>74.870002999999997</v>
      </c>
      <c r="E1169" s="17">
        <v>76.300003000000004</v>
      </c>
      <c r="F1169" s="17">
        <v>4208000</v>
      </c>
      <c r="G1169" s="17">
        <v>75.059577000000004</v>
      </c>
      <c r="H1169" s="38">
        <f t="shared" si="56"/>
        <v>1.8252127353173019E-2</v>
      </c>
      <c r="I1169" s="30">
        <f t="shared" si="54"/>
        <v>1.8252127353173019E-2</v>
      </c>
      <c r="S1169" s="38">
        <v>1387.5699460000001</v>
      </c>
      <c r="T1169" s="30">
        <f t="shared" si="55"/>
        <v>1.3685314981989711E-2</v>
      </c>
      <c r="U1169" s="38"/>
      <c r="V1169" s="38"/>
      <c r="W1169" s="38"/>
      <c r="X1169" s="38"/>
    </row>
    <row r="1170" spans="1:24">
      <c r="A1170" s="18">
        <v>42577</v>
      </c>
      <c r="B1170" s="17">
        <v>76.379997000000003</v>
      </c>
      <c r="C1170" s="17">
        <v>77.379997000000003</v>
      </c>
      <c r="D1170" s="17">
        <v>76.029999000000004</v>
      </c>
      <c r="E1170" s="17">
        <v>76.220000999999996</v>
      </c>
      <c r="F1170" s="17">
        <v>5027200</v>
      </c>
      <c r="G1170" s="17">
        <v>74.980874999999997</v>
      </c>
      <c r="H1170" s="38">
        <f t="shared" si="56"/>
        <v>-1.0490771811064762E-3</v>
      </c>
      <c r="I1170" s="30">
        <f t="shared" si="54"/>
        <v>-1.0490771811064762E-3</v>
      </c>
      <c r="S1170" s="38">
        <v>1368.709961</v>
      </c>
      <c r="T1170" s="30">
        <f t="shared" si="55"/>
        <v>7.421289713527038E-3</v>
      </c>
      <c r="U1170" s="38"/>
      <c r="V1170" s="38"/>
      <c r="W1170" s="38"/>
      <c r="X1170" s="38"/>
    </row>
    <row r="1171" spans="1:24">
      <c r="A1171" s="18">
        <v>42578</v>
      </c>
      <c r="B1171" s="17">
        <v>76.379997000000003</v>
      </c>
      <c r="C1171" s="17">
        <v>76.379997000000003</v>
      </c>
      <c r="D1171" s="17">
        <v>75.040001000000004</v>
      </c>
      <c r="E1171" s="17">
        <v>75.25</v>
      </c>
      <c r="F1171" s="17">
        <v>3161800</v>
      </c>
      <c r="G1171" s="17">
        <v>74.026644000000005</v>
      </c>
      <c r="H1171" s="38">
        <f t="shared" si="56"/>
        <v>-1.2807998563964423E-2</v>
      </c>
      <c r="I1171" s="30">
        <f t="shared" si="54"/>
        <v>-1.2807998563964423E-2</v>
      </c>
      <c r="S1171" s="38">
        <v>1358.589966</v>
      </c>
      <c r="T1171" s="30">
        <f t="shared" si="55"/>
        <v>-1.722902502057664E-2</v>
      </c>
      <c r="U1171" s="38"/>
      <c r="V1171" s="38"/>
      <c r="W1171" s="38"/>
      <c r="X1171" s="38"/>
    </row>
    <row r="1172" spans="1:24">
      <c r="A1172" s="18">
        <v>42579</v>
      </c>
      <c r="B1172" s="17">
        <v>75.040001000000004</v>
      </c>
      <c r="C1172" s="17">
        <v>75.230002999999996</v>
      </c>
      <c r="D1172" s="17">
        <v>74.050003000000004</v>
      </c>
      <c r="E1172" s="17">
        <v>74.790001000000004</v>
      </c>
      <c r="F1172" s="17">
        <v>4165900</v>
      </c>
      <c r="G1172" s="17">
        <v>73.574123</v>
      </c>
      <c r="H1172" s="38">
        <f t="shared" si="56"/>
        <v>-6.1317082155407966E-3</v>
      </c>
      <c r="I1172" s="30">
        <f t="shared" si="54"/>
        <v>-6.1317082155407966E-3</v>
      </c>
      <c r="S1172" s="38">
        <v>1382.1999510000001</v>
      </c>
      <c r="T1172" s="30">
        <f t="shared" si="55"/>
        <v>-1.1423438084775318E-2</v>
      </c>
      <c r="U1172" s="38"/>
      <c r="V1172" s="38"/>
      <c r="W1172" s="38"/>
      <c r="X1172" s="38"/>
    </row>
    <row r="1173" spans="1:24">
      <c r="A1173" s="18">
        <v>42580</v>
      </c>
      <c r="B1173" s="17">
        <v>74.900002000000001</v>
      </c>
      <c r="C1173" s="17">
        <v>75.389999000000003</v>
      </c>
      <c r="D1173" s="17">
        <v>74.540001000000004</v>
      </c>
      <c r="E1173" s="17">
        <v>75.330001999999993</v>
      </c>
      <c r="F1173" s="17">
        <v>4969000</v>
      </c>
      <c r="G1173" s="17">
        <v>74.105345</v>
      </c>
      <c r="H1173" s="38">
        <f t="shared" si="56"/>
        <v>7.1942877155695712E-3</v>
      </c>
      <c r="I1173" s="30">
        <f t="shared" si="54"/>
        <v>7.1942877155695712E-3</v>
      </c>
      <c r="S1173" s="38">
        <v>1398.079956</v>
      </c>
      <c r="T1173" s="30">
        <f t="shared" si="55"/>
        <v>-6.2924023621356768E-4</v>
      </c>
      <c r="U1173" s="38"/>
      <c r="V1173" s="38"/>
      <c r="W1173" s="38"/>
      <c r="X1173" s="38"/>
    </row>
    <row r="1174" spans="1:24">
      <c r="A1174" s="18">
        <v>42583</v>
      </c>
      <c r="B1174" s="17">
        <v>74.839995999999999</v>
      </c>
      <c r="C1174" s="17">
        <v>75.559997999999993</v>
      </c>
      <c r="D1174" s="17">
        <v>74.669998000000007</v>
      </c>
      <c r="E1174" s="17">
        <v>75.510002</v>
      </c>
      <c r="F1174" s="17">
        <v>3818200</v>
      </c>
      <c r="G1174" s="17">
        <v>74.282419000000004</v>
      </c>
      <c r="H1174" s="38">
        <f t="shared" si="56"/>
        <v>2.3866399665119337E-3</v>
      </c>
      <c r="I1174" s="30">
        <f t="shared" si="54"/>
        <v>2.3866399665119337E-3</v>
      </c>
      <c r="S1174" s="38">
        <v>1398.959961</v>
      </c>
      <c r="T1174" s="30">
        <f t="shared" si="55"/>
        <v>-1.0254926890774988E-2</v>
      </c>
      <c r="U1174" s="38"/>
      <c r="V1174" s="38"/>
      <c r="W1174" s="38"/>
      <c r="X1174" s="38"/>
    </row>
    <row r="1175" spans="1:24">
      <c r="A1175" s="18">
        <v>42584</v>
      </c>
      <c r="B1175" s="17">
        <v>75.959998999999996</v>
      </c>
      <c r="C1175" s="17">
        <v>76.440002000000007</v>
      </c>
      <c r="D1175" s="17">
        <v>73.690002000000007</v>
      </c>
      <c r="E1175" s="17">
        <v>73.889999000000003</v>
      </c>
      <c r="F1175" s="17">
        <v>5071800</v>
      </c>
      <c r="G1175" s="17">
        <v>72.688753000000005</v>
      </c>
      <c r="H1175" s="38">
        <f t="shared" si="56"/>
        <v>-2.1687633613422665E-2</v>
      </c>
      <c r="I1175" s="30">
        <f t="shared" si="54"/>
        <v>-2.1687633613422665E-2</v>
      </c>
      <c r="S1175" s="38">
        <v>1413.380005</v>
      </c>
      <c r="T1175" s="30">
        <f t="shared" si="55"/>
        <v>-3.9966116931843456E-3</v>
      </c>
      <c r="U1175" s="38"/>
      <c r="V1175" s="38"/>
      <c r="W1175" s="38"/>
      <c r="X1175" s="38"/>
    </row>
    <row r="1176" spans="1:24">
      <c r="A1176" s="18">
        <v>42585</v>
      </c>
      <c r="B1176" s="17">
        <v>73.209998999999996</v>
      </c>
      <c r="C1176" s="17">
        <v>74.110000999999997</v>
      </c>
      <c r="D1176" s="17">
        <v>72.160004000000001</v>
      </c>
      <c r="E1176" s="17">
        <v>74.099997999999999</v>
      </c>
      <c r="F1176" s="17">
        <v>5490100</v>
      </c>
      <c r="G1176" s="17">
        <v>72.895337999999995</v>
      </c>
      <c r="H1176" s="38">
        <f t="shared" si="56"/>
        <v>2.838018044964728E-3</v>
      </c>
      <c r="I1176" s="30">
        <f t="shared" si="54"/>
        <v>2.838018044964728E-3</v>
      </c>
      <c r="S1176" s="38">
        <v>1419.040039</v>
      </c>
      <c r="T1176" s="30">
        <f t="shared" si="55"/>
        <v>7.4766258661601226E-3</v>
      </c>
      <c r="U1176" s="38"/>
      <c r="V1176" s="38"/>
      <c r="W1176" s="38"/>
      <c r="X1176" s="38"/>
    </row>
    <row r="1177" spans="1:24">
      <c r="A1177" s="18">
        <v>42586</v>
      </c>
      <c r="B1177" s="17">
        <v>74</v>
      </c>
      <c r="C1177" s="17">
        <v>74.470000999999996</v>
      </c>
      <c r="D1177" s="17">
        <v>73.779999000000004</v>
      </c>
      <c r="E1177" s="17">
        <v>74.139999000000003</v>
      </c>
      <c r="F1177" s="17">
        <v>3095300</v>
      </c>
      <c r="G1177" s="17">
        <v>72.934689000000006</v>
      </c>
      <c r="H1177" s="38">
        <f t="shared" si="56"/>
        <v>5.3968310593706555E-4</v>
      </c>
      <c r="I1177" s="30">
        <f t="shared" si="54"/>
        <v>5.3968310593706555E-4</v>
      </c>
      <c r="S1177" s="38">
        <v>1408.469971</v>
      </c>
      <c r="T1177" s="30">
        <f t="shared" si="55"/>
        <v>3.6916140439576272E-3</v>
      </c>
      <c r="U1177" s="38"/>
      <c r="V1177" s="38"/>
      <c r="W1177" s="38"/>
      <c r="X1177" s="38"/>
    </row>
    <row r="1178" spans="1:24">
      <c r="A1178" s="18">
        <v>42587</v>
      </c>
      <c r="B1178" s="17">
        <v>74.510002</v>
      </c>
      <c r="C1178" s="17">
        <v>75.110000999999997</v>
      </c>
      <c r="D1178" s="17">
        <v>74.339995999999999</v>
      </c>
      <c r="E1178" s="17">
        <v>74.940002000000007</v>
      </c>
      <c r="F1178" s="17">
        <v>3056600</v>
      </c>
      <c r="G1178" s="17">
        <v>73.721686000000005</v>
      </c>
      <c r="H1178" s="38">
        <f t="shared" si="56"/>
        <v>1.073263340189356E-2</v>
      </c>
      <c r="I1178" s="30">
        <f t="shared" si="54"/>
        <v>1.073263340189356E-2</v>
      </c>
      <c r="S1178" s="38">
        <v>1403.280029</v>
      </c>
      <c r="T1178" s="30">
        <f t="shared" si="55"/>
        <v>-1.6092241104783904E-3</v>
      </c>
      <c r="U1178" s="38"/>
      <c r="V1178" s="38"/>
      <c r="W1178" s="38"/>
      <c r="X1178" s="38"/>
    </row>
    <row r="1179" spans="1:24">
      <c r="A1179" s="18">
        <v>42590</v>
      </c>
      <c r="B1179" s="17">
        <v>75</v>
      </c>
      <c r="C1179" s="17">
        <v>75.519997000000004</v>
      </c>
      <c r="D1179" s="17">
        <v>74.550003000000004</v>
      </c>
      <c r="E1179" s="17">
        <v>75</v>
      </c>
      <c r="F1179" s="17">
        <v>3022200</v>
      </c>
      <c r="G1179" s="17">
        <v>73.780708000000004</v>
      </c>
      <c r="H1179" s="38">
        <f t="shared" si="56"/>
        <v>8.0028535875943435E-4</v>
      </c>
      <c r="I1179" s="30">
        <f t="shared" si="54"/>
        <v>8.0028535875943435E-4</v>
      </c>
      <c r="S1179" s="38">
        <v>1405.540039</v>
      </c>
      <c r="T1179" s="30">
        <f t="shared" si="55"/>
        <v>-4.9537590596095138E-3</v>
      </c>
      <c r="U1179" s="38"/>
      <c r="V1179" s="38"/>
      <c r="W1179" s="38"/>
      <c r="X1179" s="38"/>
    </row>
    <row r="1180" spans="1:24">
      <c r="A1180" s="18">
        <v>42591</v>
      </c>
      <c r="B1180" s="17">
        <v>73.620002999999997</v>
      </c>
      <c r="C1180" s="17">
        <v>73.620002999999997</v>
      </c>
      <c r="D1180" s="17">
        <v>71.739998</v>
      </c>
      <c r="E1180" s="17">
        <v>72.610000999999997</v>
      </c>
      <c r="F1180" s="17">
        <v>7492600</v>
      </c>
      <c r="G1180" s="17">
        <v>71.429563000000002</v>
      </c>
      <c r="H1180" s="38">
        <f t="shared" si="56"/>
        <v>-3.238545694846609E-2</v>
      </c>
      <c r="I1180" s="30">
        <f t="shared" si="54"/>
        <v>-3.238545694846609E-2</v>
      </c>
      <c r="S1180" s="38">
        <v>1412.5200199999999</v>
      </c>
      <c r="T1180" s="30">
        <f t="shared" si="55"/>
        <v>-2.8207495878521307E-3</v>
      </c>
      <c r="U1180" s="38"/>
      <c r="V1180" s="38"/>
      <c r="W1180" s="38"/>
      <c r="X1180" s="38"/>
    </row>
    <row r="1181" spans="1:24">
      <c r="A1181" s="18">
        <v>42592</v>
      </c>
      <c r="B1181" s="17">
        <v>72.879997000000003</v>
      </c>
      <c r="C1181" s="17">
        <v>73.379997000000003</v>
      </c>
      <c r="D1181" s="17">
        <v>72.669998000000007</v>
      </c>
      <c r="E1181" s="17">
        <v>73.050003000000004</v>
      </c>
      <c r="F1181" s="17">
        <v>4037400</v>
      </c>
      <c r="G1181" s="17">
        <v>71.862413000000004</v>
      </c>
      <c r="H1181" s="38">
        <f t="shared" si="56"/>
        <v>6.0415290328224239E-3</v>
      </c>
      <c r="I1181" s="30">
        <f t="shared" si="54"/>
        <v>6.0415290328224239E-3</v>
      </c>
      <c r="S1181" s="38">
        <v>1416.51001</v>
      </c>
      <c r="T1181" s="30">
        <f t="shared" si="55"/>
        <v>1.3790300381183415E-2</v>
      </c>
      <c r="U1181" s="38"/>
      <c r="V1181" s="38"/>
      <c r="W1181" s="38"/>
      <c r="X1181" s="38"/>
    </row>
    <row r="1182" spans="1:24">
      <c r="A1182" s="18">
        <v>42593</v>
      </c>
      <c r="B1182" s="17">
        <v>75.150002000000001</v>
      </c>
      <c r="C1182" s="17">
        <v>75.180000000000007</v>
      </c>
      <c r="D1182" s="17">
        <v>73.529999000000004</v>
      </c>
      <c r="E1182" s="17">
        <v>74.010002</v>
      </c>
      <c r="F1182" s="17">
        <v>6311400</v>
      </c>
      <c r="G1182" s="17">
        <v>72.806804999999997</v>
      </c>
      <c r="H1182" s="38">
        <f t="shared" si="56"/>
        <v>1.3056065805477303E-2</v>
      </c>
      <c r="I1182" s="30">
        <f t="shared" si="54"/>
        <v>1.3056065805477303E-2</v>
      </c>
      <c r="S1182" s="38">
        <v>1397.1099850000001</v>
      </c>
      <c r="T1182" s="30">
        <f t="shared" si="55"/>
        <v>3.1040359690735629E-3</v>
      </c>
      <c r="U1182" s="38"/>
      <c r="V1182" s="38"/>
      <c r="W1182" s="38"/>
      <c r="X1182" s="38"/>
    </row>
    <row r="1183" spans="1:24">
      <c r="A1183" s="18">
        <v>42594</v>
      </c>
      <c r="B1183" s="17">
        <v>74.360000999999997</v>
      </c>
      <c r="C1183" s="17">
        <v>75.959998999999996</v>
      </c>
      <c r="D1183" s="17">
        <v>74.260002</v>
      </c>
      <c r="E1183" s="17">
        <v>75.809997999999993</v>
      </c>
      <c r="F1183" s="17">
        <v>6670900</v>
      </c>
      <c r="G1183" s="17">
        <v>74.577537000000007</v>
      </c>
      <c r="H1183" s="38">
        <f t="shared" si="56"/>
        <v>2.402992315685322E-2</v>
      </c>
      <c r="I1183" s="30">
        <f t="shared" si="54"/>
        <v>2.402992315685322E-2</v>
      </c>
      <c r="S1183" s="38">
        <v>1392.780029</v>
      </c>
      <c r="T1183" s="30">
        <f t="shared" si="55"/>
        <v>-7.2326346906493744E-3</v>
      </c>
      <c r="U1183" s="38"/>
      <c r="V1183" s="38"/>
      <c r="W1183" s="38"/>
      <c r="X1183" s="38"/>
    </row>
    <row r="1184" spans="1:24">
      <c r="A1184" s="18">
        <v>42597</v>
      </c>
      <c r="B1184" s="17">
        <v>75.580001999999993</v>
      </c>
      <c r="C1184" s="17">
        <v>76.230002999999996</v>
      </c>
      <c r="D1184" s="17">
        <v>75.269997000000004</v>
      </c>
      <c r="E1184" s="17">
        <v>75.529999000000004</v>
      </c>
      <c r="F1184" s="17">
        <v>5373400</v>
      </c>
      <c r="G1184" s="17">
        <v>74.894846999999999</v>
      </c>
      <c r="H1184" s="38">
        <f t="shared" si="56"/>
        <v>4.2457404929141544E-3</v>
      </c>
      <c r="I1184" s="30">
        <f t="shared" si="54"/>
        <v>4.2457404929141544E-3</v>
      </c>
      <c r="S1184" s="38">
        <v>1402.8900149999999</v>
      </c>
      <c r="T1184" s="30">
        <f t="shared" si="55"/>
        <v>-1.872949986681948E-3</v>
      </c>
      <c r="U1184" s="38"/>
      <c r="V1184" s="38"/>
      <c r="W1184" s="38"/>
      <c r="X1184" s="38"/>
    </row>
    <row r="1185" spans="1:24">
      <c r="A1185" s="18">
        <v>42598</v>
      </c>
      <c r="B1185" s="17">
        <v>75.480002999999996</v>
      </c>
      <c r="C1185" s="17">
        <v>76.080001999999993</v>
      </c>
      <c r="D1185" s="17">
        <v>75.120002999999997</v>
      </c>
      <c r="E1185" s="17">
        <v>75.480002999999996</v>
      </c>
      <c r="F1185" s="17">
        <v>6924200</v>
      </c>
      <c r="G1185" s="17">
        <v>74.845271999999994</v>
      </c>
      <c r="H1185" s="38">
        <f t="shared" si="56"/>
        <v>-6.6214722069650336E-4</v>
      </c>
      <c r="I1185" s="30">
        <f t="shared" si="54"/>
        <v>-6.6214722069650336E-4</v>
      </c>
      <c r="S1185" s="38">
        <v>1405.5200199999999</v>
      </c>
      <c r="T1185" s="30">
        <f t="shared" si="55"/>
        <v>-3.0050284008838741E-3</v>
      </c>
      <c r="U1185" s="38"/>
      <c r="V1185" s="38"/>
      <c r="W1185" s="38"/>
      <c r="X1185" s="38"/>
    </row>
    <row r="1186" spans="1:24">
      <c r="A1186" s="18">
        <v>42599</v>
      </c>
      <c r="B1186" s="17">
        <v>70.480002999999996</v>
      </c>
      <c r="C1186" s="17">
        <v>71.650002000000001</v>
      </c>
      <c r="D1186" s="17">
        <v>69.900002000000001</v>
      </c>
      <c r="E1186" s="17">
        <v>70.629997000000003</v>
      </c>
      <c r="F1186" s="17">
        <v>19611500</v>
      </c>
      <c r="G1186" s="17">
        <v>70.036051</v>
      </c>
      <c r="H1186" s="38">
        <f t="shared" si="56"/>
        <v>-6.6412818777162597E-2</v>
      </c>
      <c r="I1186" s="30">
        <f t="shared" si="54"/>
        <v>-6.6412818777162597E-2</v>
      </c>
      <c r="S1186" s="38">
        <v>1409.75</v>
      </c>
      <c r="T1186" s="30">
        <f t="shared" si="55"/>
        <v>3.9659714751247568E-3</v>
      </c>
      <c r="U1186" s="38"/>
      <c r="V1186" s="38"/>
      <c r="W1186" s="38"/>
      <c r="X1186" s="38"/>
    </row>
    <row r="1187" spans="1:24">
      <c r="A1187" s="18">
        <v>42600</v>
      </c>
      <c r="B1187" s="17">
        <v>70.430000000000007</v>
      </c>
      <c r="C1187" s="17">
        <v>70.709998999999996</v>
      </c>
      <c r="D1187" s="17">
        <v>69.239998</v>
      </c>
      <c r="E1187" s="17">
        <v>70.300003000000004</v>
      </c>
      <c r="F1187" s="17">
        <v>11650900</v>
      </c>
      <c r="G1187" s="17">
        <v>69.708832000000001</v>
      </c>
      <c r="H1187" s="38">
        <f t="shared" si="56"/>
        <v>-4.6830995311829184E-3</v>
      </c>
      <c r="I1187" s="30">
        <f t="shared" si="54"/>
        <v>-4.6830995311829184E-3</v>
      </c>
      <c r="S1187" s="38">
        <v>1404.170044</v>
      </c>
      <c r="T1187" s="30">
        <f t="shared" si="55"/>
        <v>1.1187722204363244E-3</v>
      </c>
      <c r="U1187" s="38"/>
      <c r="V1187" s="38"/>
      <c r="W1187" s="38"/>
      <c r="X1187" s="38"/>
    </row>
    <row r="1188" spans="1:24">
      <c r="A1188" s="18">
        <v>42601</v>
      </c>
      <c r="B1188" s="17">
        <v>70.110000999999997</v>
      </c>
      <c r="C1188" s="17">
        <v>70.720000999999996</v>
      </c>
      <c r="D1188" s="17">
        <v>69.989998</v>
      </c>
      <c r="E1188" s="17">
        <v>70.120002999999997</v>
      </c>
      <c r="F1188" s="17">
        <v>5930800</v>
      </c>
      <c r="G1188" s="17">
        <v>69.530344999999997</v>
      </c>
      <c r="H1188" s="38">
        <f t="shared" si="56"/>
        <v>-2.5637482439780129E-3</v>
      </c>
      <c r="I1188" s="30">
        <f t="shared" si="54"/>
        <v>-2.5637482439780129E-3</v>
      </c>
      <c r="S1188" s="38">
        <v>1402.599976</v>
      </c>
      <c r="T1188" s="30">
        <f t="shared" si="55"/>
        <v>5.9494662096943049E-3</v>
      </c>
      <c r="U1188" s="38"/>
      <c r="V1188" s="38"/>
      <c r="W1188" s="38"/>
      <c r="X1188" s="38"/>
    </row>
    <row r="1189" spans="1:24">
      <c r="A1189" s="18">
        <v>42604</v>
      </c>
      <c r="B1189" s="17">
        <v>70.300003000000004</v>
      </c>
      <c r="C1189" s="17">
        <v>70.580001999999993</v>
      </c>
      <c r="D1189" s="17">
        <v>69.819999999999993</v>
      </c>
      <c r="E1189" s="17">
        <v>70.389999000000003</v>
      </c>
      <c r="F1189" s="17">
        <v>4548900</v>
      </c>
      <c r="G1189" s="17">
        <v>69.798070999999993</v>
      </c>
      <c r="H1189" s="38">
        <f t="shared" si="56"/>
        <v>3.8430972977190531E-3</v>
      </c>
      <c r="I1189" s="30">
        <f t="shared" si="54"/>
        <v>3.8430972977190531E-3</v>
      </c>
      <c r="S1189" s="38">
        <v>1394.280029</v>
      </c>
      <c r="T1189" s="30">
        <f t="shared" si="55"/>
        <v>-1.1969781783957077E-3</v>
      </c>
      <c r="U1189" s="38"/>
      <c r="V1189" s="38"/>
      <c r="W1189" s="38"/>
      <c r="X1189" s="38"/>
    </row>
    <row r="1190" spans="1:24">
      <c r="A1190" s="18">
        <v>42605</v>
      </c>
      <c r="B1190" s="17">
        <v>70.589995999999999</v>
      </c>
      <c r="C1190" s="17">
        <v>71.5</v>
      </c>
      <c r="D1190" s="17">
        <v>70.589995999999999</v>
      </c>
      <c r="E1190" s="17">
        <v>71.050003000000004</v>
      </c>
      <c r="F1190" s="17">
        <v>5622700</v>
      </c>
      <c r="G1190" s="17">
        <v>70.452524999999994</v>
      </c>
      <c r="H1190" s="38">
        <f t="shared" si="56"/>
        <v>9.3327054411257333E-3</v>
      </c>
      <c r="I1190" s="30">
        <f t="shared" si="54"/>
        <v>9.3327054411257333E-3</v>
      </c>
      <c r="S1190" s="38">
        <v>1395.9499510000001</v>
      </c>
      <c r="T1190" s="30">
        <f t="shared" si="55"/>
        <v>1.7969132836255664E-2</v>
      </c>
      <c r="U1190" s="38"/>
      <c r="V1190" s="38"/>
      <c r="W1190" s="38"/>
      <c r="X1190" s="38"/>
    </row>
    <row r="1191" spans="1:24">
      <c r="A1191" s="18">
        <v>42606</v>
      </c>
      <c r="B1191" s="17">
        <v>71.230002999999996</v>
      </c>
      <c r="C1191" s="17">
        <v>71.940002000000007</v>
      </c>
      <c r="D1191" s="17">
        <v>71.190002000000007</v>
      </c>
      <c r="E1191" s="17">
        <v>71.730002999999996</v>
      </c>
      <c r="F1191" s="17">
        <v>5780500</v>
      </c>
      <c r="G1191" s="17">
        <v>71.126806999999999</v>
      </c>
      <c r="H1191" s="38">
        <f t="shared" si="56"/>
        <v>9.5252193747475591E-3</v>
      </c>
      <c r="I1191" s="30">
        <f t="shared" si="54"/>
        <v>9.5252193747475591E-3</v>
      </c>
      <c r="S1191" s="38">
        <v>1371.089966</v>
      </c>
      <c r="T1191" s="30">
        <f t="shared" si="55"/>
        <v>1.6044800332657864E-4</v>
      </c>
      <c r="U1191" s="38"/>
      <c r="V1191" s="38"/>
      <c r="W1191" s="38"/>
      <c r="X1191" s="38"/>
    </row>
    <row r="1192" spans="1:24">
      <c r="A1192" s="18">
        <v>42607</v>
      </c>
      <c r="B1192" s="17">
        <v>71.410004000000001</v>
      </c>
      <c r="C1192" s="17">
        <v>72.099997999999999</v>
      </c>
      <c r="D1192" s="17">
        <v>70.589995999999999</v>
      </c>
      <c r="E1192" s="17">
        <v>70.809997999999993</v>
      </c>
      <c r="F1192" s="17">
        <v>5068000</v>
      </c>
      <c r="G1192" s="17">
        <v>70.214538000000005</v>
      </c>
      <c r="H1192" s="38">
        <f t="shared" si="56"/>
        <v>-1.2908914491310323E-2</v>
      </c>
      <c r="I1192" s="30">
        <f t="shared" si="54"/>
        <v>-1.2908914491310323E-2</v>
      </c>
      <c r="S1192" s="38">
        <v>1370.869995</v>
      </c>
      <c r="T1192" s="30">
        <f t="shared" si="55"/>
        <v>3.6246730667990343E-3</v>
      </c>
      <c r="U1192" s="38"/>
      <c r="V1192" s="38"/>
      <c r="W1192" s="38"/>
      <c r="X1192" s="38"/>
    </row>
    <row r="1193" spans="1:24">
      <c r="A1193" s="18">
        <v>42608</v>
      </c>
      <c r="B1193" s="17">
        <v>70.779999000000004</v>
      </c>
      <c r="C1193" s="17">
        <v>71.5</v>
      </c>
      <c r="D1193" s="17">
        <v>70.080001999999993</v>
      </c>
      <c r="E1193" s="17">
        <v>70.349997999999999</v>
      </c>
      <c r="F1193" s="17">
        <v>5023100</v>
      </c>
      <c r="G1193" s="17">
        <v>69.758407000000005</v>
      </c>
      <c r="H1193" s="38">
        <f t="shared" si="56"/>
        <v>-6.5174397036417663E-3</v>
      </c>
      <c r="I1193" s="30">
        <f t="shared" si="54"/>
        <v>-6.5174397036417663E-3</v>
      </c>
      <c r="S1193" s="38">
        <v>1365.910034</v>
      </c>
      <c r="T1193" s="30">
        <f t="shared" si="55"/>
        <v>9.7700489565339787E-3</v>
      </c>
      <c r="U1193" s="38"/>
      <c r="V1193" s="38"/>
      <c r="W1193" s="38"/>
      <c r="X1193" s="38"/>
    </row>
    <row r="1194" spans="1:24">
      <c r="A1194" s="18">
        <v>42611</v>
      </c>
      <c r="B1194" s="17">
        <v>70.430000000000007</v>
      </c>
      <c r="C1194" s="17">
        <v>71.139999000000003</v>
      </c>
      <c r="D1194" s="17">
        <v>70.300003000000004</v>
      </c>
      <c r="E1194" s="17">
        <v>71.050003000000004</v>
      </c>
      <c r="F1194" s="17">
        <v>3992200</v>
      </c>
      <c r="G1194" s="17">
        <v>70.452524999999994</v>
      </c>
      <c r="H1194" s="38">
        <f t="shared" si="56"/>
        <v>9.901134820204615E-3</v>
      </c>
      <c r="I1194" s="30">
        <f t="shared" si="54"/>
        <v>9.901134820204615E-3</v>
      </c>
      <c r="S1194" s="38">
        <v>1352.630005</v>
      </c>
      <c r="T1194" s="30">
        <f t="shared" si="55"/>
        <v>6.8769220713346818E-3</v>
      </c>
      <c r="U1194" s="38"/>
      <c r="V1194" s="38"/>
      <c r="W1194" s="38"/>
      <c r="X1194" s="38"/>
    </row>
    <row r="1195" spans="1:24">
      <c r="A1195" s="18">
        <v>42612</v>
      </c>
      <c r="B1195" s="17">
        <v>71.050003000000004</v>
      </c>
      <c r="C1195" s="17">
        <v>71.139999000000003</v>
      </c>
      <c r="D1195" s="17">
        <v>70.110000999999997</v>
      </c>
      <c r="E1195" s="17">
        <v>70.389999000000003</v>
      </c>
      <c r="F1195" s="17">
        <v>4031800</v>
      </c>
      <c r="G1195" s="17">
        <v>69.798070999999993</v>
      </c>
      <c r="H1195" s="38">
        <f t="shared" si="56"/>
        <v>-9.3327054411258062E-3</v>
      </c>
      <c r="I1195" s="30">
        <f t="shared" si="54"/>
        <v>-9.3327054411258062E-3</v>
      </c>
      <c r="S1195" s="38">
        <v>1343.3599850000001</v>
      </c>
      <c r="T1195" s="30">
        <f t="shared" si="55"/>
        <v>-1.5489506349164149E-2</v>
      </c>
      <c r="U1195" s="38"/>
      <c r="V1195" s="38"/>
      <c r="W1195" s="38"/>
      <c r="X1195" s="38"/>
    </row>
    <row r="1196" spans="1:24">
      <c r="A1196" s="18">
        <v>42613</v>
      </c>
      <c r="B1196" s="17">
        <v>70.169998000000007</v>
      </c>
      <c r="C1196" s="17">
        <v>70.849997999999999</v>
      </c>
      <c r="D1196" s="17">
        <v>69.930000000000007</v>
      </c>
      <c r="E1196" s="17">
        <v>70.190002000000007</v>
      </c>
      <c r="F1196" s="17">
        <v>5025100</v>
      </c>
      <c r="G1196" s="17">
        <v>69.599755999999999</v>
      </c>
      <c r="H1196" s="38">
        <f t="shared" si="56"/>
        <v>-2.8453116961883241E-3</v>
      </c>
      <c r="I1196" s="30">
        <f t="shared" si="54"/>
        <v>-2.8453116961883241E-3</v>
      </c>
      <c r="S1196" s="38">
        <v>1364.329956</v>
      </c>
      <c r="T1196" s="30">
        <f t="shared" si="55"/>
        <v>-3.8772006284662321E-3</v>
      </c>
      <c r="U1196" s="38"/>
      <c r="V1196" s="38"/>
      <c r="W1196" s="38"/>
      <c r="X1196" s="38"/>
    </row>
    <row r="1197" spans="1:24">
      <c r="A1197" s="18">
        <v>42614</v>
      </c>
      <c r="B1197" s="17">
        <v>70.339995999999999</v>
      </c>
      <c r="C1197" s="17">
        <v>70.699996999999996</v>
      </c>
      <c r="D1197" s="17">
        <v>70.099997999999999</v>
      </c>
      <c r="E1197" s="17">
        <v>70.580001999999993</v>
      </c>
      <c r="F1197" s="17">
        <v>5199900</v>
      </c>
      <c r="G1197" s="17">
        <v>69.986475999999996</v>
      </c>
      <c r="H1197" s="38">
        <f t="shared" si="56"/>
        <v>5.5409617967324166E-3</v>
      </c>
      <c r="I1197" s="30">
        <f t="shared" si="54"/>
        <v>5.5409617967324166E-3</v>
      </c>
      <c r="S1197" s="38">
        <v>1369.630005</v>
      </c>
      <c r="T1197" s="30">
        <f t="shared" si="55"/>
        <v>-3.2510350730651405E-3</v>
      </c>
      <c r="U1197" s="38"/>
      <c r="V1197" s="38"/>
      <c r="W1197" s="38"/>
      <c r="X1197" s="38"/>
    </row>
    <row r="1198" spans="1:24">
      <c r="A1198" s="18">
        <v>42615</v>
      </c>
      <c r="B1198" s="17">
        <v>70.949996999999996</v>
      </c>
      <c r="C1198" s="17">
        <v>71.430000000000007</v>
      </c>
      <c r="D1198" s="17">
        <v>70.459998999999996</v>
      </c>
      <c r="E1198" s="17">
        <v>70.809997999999993</v>
      </c>
      <c r="F1198" s="17">
        <v>7857000</v>
      </c>
      <c r="G1198" s="17">
        <v>70.214538000000005</v>
      </c>
      <c r="H1198" s="38">
        <f t="shared" si="56"/>
        <v>3.2533602240190345E-3</v>
      </c>
      <c r="I1198" s="30">
        <f t="shared" si="54"/>
        <v>3.2533602240190345E-3</v>
      </c>
      <c r="S1198" s="38">
        <v>1374.089966</v>
      </c>
      <c r="T1198" s="30">
        <f t="shared" si="55"/>
        <v>6.1391564636395259E-3</v>
      </c>
      <c r="U1198" s="38"/>
      <c r="V1198" s="38"/>
      <c r="W1198" s="38"/>
      <c r="X1198" s="38"/>
    </row>
    <row r="1199" spans="1:24">
      <c r="A1199" s="18">
        <v>42619</v>
      </c>
      <c r="B1199" s="17">
        <v>70.879997000000003</v>
      </c>
      <c r="C1199" s="17">
        <v>70.959998999999996</v>
      </c>
      <c r="D1199" s="17">
        <v>69.569999999999993</v>
      </c>
      <c r="E1199" s="17">
        <v>70.099997999999999</v>
      </c>
      <c r="F1199" s="17">
        <v>8235200</v>
      </c>
      <c r="G1199" s="17">
        <v>69.510508999999999</v>
      </c>
      <c r="H1199" s="38">
        <f t="shared" si="56"/>
        <v>-1.0077433834886872E-2</v>
      </c>
      <c r="I1199" s="30">
        <f t="shared" si="54"/>
        <v>-1.0077433834886872E-2</v>
      </c>
      <c r="S1199" s="38">
        <v>1365.6800539999999</v>
      </c>
      <c r="T1199" s="30">
        <f t="shared" si="55"/>
        <v>-4.7482427559507661E-3</v>
      </c>
      <c r="U1199" s="38"/>
      <c r="V1199" s="38"/>
      <c r="W1199" s="38"/>
      <c r="X1199" s="38"/>
    </row>
    <row r="1200" spans="1:24">
      <c r="A1200" s="18">
        <v>42620</v>
      </c>
      <c r="B1200" s="17">
        <v>69.940002000000007</v>
      </c>
      <c r="C1200" s="17">
        <v>70.419998000000007</v>
      </c>
      <c r="D1200" s="17">
        <v>69.809997999999993</v>
      </c>
      <c r="E1200" s="17">
        <v>70.300003000000004</v>
      </c>
      <c r="F1200" s="17">
        <v>5131500</v>
      </c>
      <c r="G1200" s="17">
        <v>69.708832000000001</v>
      </c>
      <c r="H1200" s="38">
        <f t="shared" si="56"/>
        <v>2.8490744565827226E-3</v>
      </c>
      <c r="I1200" s="30">
        <f t="shared" si="54"/>
        <v>2.8490744565827226E-3</v>
      </c>
      <c r="S1200" s="38">
        <v>1372.1800539999999</v>
      </c>
      <c r="T1200" s="30">
        <f t="shared" si="55"/>
        <v>3.3507135715839884E-3</v>
      </c>
      <c r="U1200" s="38"/>
      <c r="V1200" s="38"/>
      <c r="W1200" s="38"/>
      <c r="X1200" s="38"/>
    </row>
    <row r="1201" spans="1:24">
      <c r="A1201" s="18">
        <v>42621</v>
      </c>
      <c r="B1201" s="17">
        <v>70.300003000000004</v>
      </c>
      <c r="C1201" s="17">
        <v>70.300003000000004</v>
      </c>
      <c r="D1201" s="17">
        <v>69.419998000000007</v>
      </c>
      <c r="E1201" s="17">
        <v>69.459998999999996</v>
      </c>
      <c r="F1201" s="17">
        <v>9141200</v>
      </c>
      <c r="G1201" s="17">
        <v>68.875891999999993</v>
      </c>
      <c r="H1201" s="38">
        <f t="shared" si="56"/>
        <v>-1.2020805842149488E-2</v>
      </c>
      <c r="I1201" s="30">
        <f t="shared" si="54"/>
        <v>-1.2020805842149488E-2</v>
      </c>
      <c r="S1201" s="38">
        <v>1367.589966</v>
      </c>
      <c r="T1201" s="30">
        <f t="shared" si="55"/>
        <v>1.353642854879183E-3</v>
      </c>
      <c r="U1201" s="38"/>
      <c r="V1201" s="38"/>
      <c r="W1201" s="38"/>
      <c r="X1201" s="38"/>
    </row>
    <row r="1202" spans="1:24">
      <c r="A1202" s="18">
        <v>42622</v>
      </c>
      <c r="B1202" s="17">
        <v>69.040001000000004</v>
      </c>
      <c r="C1202" s="17">
        <v>69.419998000000007</v>
      </c>
      <c r="D1202" s="17">
        <v>68.75</v>
      </c>
      <c r="E1202" s="17">
        <v>69</v>
      </c>
      <c r="F1202" s="17">
        <v>6177800</v>
      </c>
      <c r="G1202" s="17">
        <v>68.419760999999994</v>
      </c>
      <c r="H1202" s="38">
        <f t="shared" si="56"/>
        <v>-6.6445319747061877E-3</v>
      </c>
      <c r="I1202" s="30">
        <f t="shared" si="54"/>
        <v>-6.6445319747061877E-3</v>
      </c>
      <c r="S1202" s="38">
        <v>1365.73999</v>
      </c>
      <c r="T1202" s="30">
        <f t="shared" si="55"/>
        <v>1.6708409580589543E-3</v>
      </c>
      <c r="U1202" s="38"/>
      <c r="V1202" s="38"/>
      <c r="W1202" s="38"/>
      <c r="X1202" s="38"/>
    </row>
    <row r="1203" spans="1:24">
      <c r="A1203" s="18">
        <v>42625</v>
      </c>
      <c r="B1203" s="17">
        <v>68.449996999999996</v>
      </c>
      <c r="C1203" s="17">
        <v>69.519997000000004</v>
      </c>
      <c r="D1203" s="17">
        <v>68.209998999999996</v>
      </c>
      <c r="E1203" s="17">
        <v>69.300003000000004</v>
      </c>
      <c r="F1203" s="17">
        <v>8167900</v>
      </c>
      <c r="G1203" s="17">
        <v>68.717241000000001</v>
      </c>
      <c r="H1203" s="38">
        <f t="shared" si="56"/>
        <v>4.3384420289310655E-3</v>
      </c>
      <c r="I1203" s="30">
        <f t="shared" si="54"/>
        <v>4.3384420289310655E-3</v>
      </c>
      <c r="S1203" s="38">
        <v>1363.459961</v>
      </c>
      <c r="T1203" s="30">
        <f t="shared" si="55"/>
        <v>4.2629033587965317E-3</v>
      </c>
      <c r="U1203" s="38"/>
      <c r="V1203" s="38"/>
      <c r="W1203" s="38"/>
      <c r="X1203" s="38"/>
    </row>
    <row r="1204" spans="1:24">
      <c r="A1204" s="18">
        <v>42626</v>
      </c>
      <c r="B1204" s="17">
        <v>69.099997999999999</v>
      </c>
      <c r="C1204" s="17">
        <v>69.449996999999996</v>
      </c>
      <c r="D1204" s="17">
        <v>68.819999999999993</v>
      </c>
      <c r="E1204" s="17">
        <v>68.940002000000007</v>
      </c>
      <c r="F1204" s="17">
        <v>9374900</v>
      </c>
      <c r="G1204" s="17">
        <v>68.360268000000005</v>
      </c>
      <c r="H1204" s="38">
        <f t="shared" si="56"/>
        <v>-5.2083497806207652E-3</v>
      </c>
      <c r="I1204" s="30">
        <f t="shared" si="54"/>
        <v>-5.2083497806207652E-3</v>
      </c>
      <c r="S1204" s="38">
        <v>1357.660034</v>
      </c>
      <c r="T1204" s="30">
        <f t="shared" si="55"/>
        <v>-3.3456975903777483E-3</v>
      </c>
      <c r="U1204" s="38"/>
      <c r="V1204" s="38"/>
      <c r="W1204" s="38"/>
      <c r="X1204" s="38"/>
    </row>
    <row r="1205" spans="1:24">
      <c r="A1205" s="18">
        <v>42627</v>
      </c>
      <c r="B1205" s="17">
        <v>69.290001000000004</v>
      </c>
      <c r="C1205" s="17">
        <v>69.459998999999996</v>
      </c>
      <c r="D1205" s="17">
        <v>68.089995999999999</v>
      </c>
      <c r="E1205" s="17">
        <v>68.199996999999996</v>
      </c>
      <c r="F1205" s="17">
        <v>6638000</v>
      </c>
      <c r="G1205" s="17">
        <v>67.626485000000002</v>
      </c>
      <c r="H1205" s="38">
        <f t="shared" si="56"/>
        <v>-1.0792082400895816E-2</v>
      </c>
      <c r="I1205" s="30">
        <f t="shared" si="54"/>
        <v>-1.0792082400895816E-2</v>
      </c>
      <c r="S1205" s="38">
        <v>1362.209961</v>
      </c>
      <c r="T1205" s="30">
        <f t="shared" si="55"/>
        <v>7.1966414793485541E-4</v>
      </c>
      <c r="U1205" s="38"/>
      <c r="V1205" s="38"/>
      <c r="W1205" s="38"/>
      <c r="X1205" s="38"/>
    </row>
    <row r="1206" spans="1:24">
      <c r="A1206" s="18">
        <v>42628</v>
      </c>
      <c r="B1206" s="17">
        <v>68.059997999999993</v>
      </c>
      <c r="C1206" s="17">
        <v>69.319999999999993</v>
      </c>
      <c r="D1206" s="17">
        <v>67.919998000000007</v>
      </c>
      <c r="E1206" s="17">
        <v>69.209998999999996</v>
      </c>
      <c r="F1206" s="17">
        <v>5370900</v>
      </c>
      <c r="G1206" s="17">
        <v>68.627994000000001</v>
      </c>
      <c r="H1206" s="38">
        <f t="shared" si="56"/>
        <v>1.4700831033195021E-2</v>
      </c>
      <c r="I1206" s="30">
        <f t="shared" si="54"/>
        <v>1.4700831033195021E-2</v>
      </c>
      <c r="S1206" s="38">
        <v>1361.2299800000001</v>
      </c>
      <c r="T1206" s="30">
        <f t="shared" si="55"/>
        <v>2.3461755846049363E-3</v>
      </c>
      <c r="U1206" s="38"/>
      <c r="V1206" s="38"/>
      <c r="W1206" s="38"/>
      <c r="X1206" s="38"/>
    </row>
    <row r="1207" spans="1:24">
      <c r="A1207" s="18">
        <v>42629</v>
      </c>
      <c r="B1207" s="17">
        <v>68.919998000000007</v>
      </c>
      <c r="C1207" s="17">
        <v>69.330001999999993</v>
      </c>
      <c r="D1207" s="17">
        <v>68.760002</v>
      </c>
      <c r="E1207" s="17">
        <v>69.230002999999996</v>
      </c>
      <c r="F1207" s="17">
        <v>7138000</v>
      </c>
      <c r="G1207" s="17">
        <v>68.647829999999999</v>
      </c>
      <c r="H1207" s="38">
        <f t="shared" si="56"/>
        <v>2.889948070979823E-4</v>
      </c>
      <c r="I1207" s="30">
        <f t="shared" si="54"/>
        <v>2.889948070979823E-4</v>
      </c>
      <c r="S1207" s="38">
        <v>1358.040039</v>
      </c>
      <c r="T1207" s="30">
        <f t="shared" si="55"/>
        <v>1.096536613622677E-2</v>
      </c>
      <c r="U1207" s="38"/>
      <c r="V1207" s="38"/>
      <c r="W1207" s="38"/>
      <c r="X1207" s="38"/>
    </row>
    <row r="1208" spans="1:24">
      <c r="A1208" s="18">
        <v>42632</v>
      </c>
      <c r="B1208" s="17">
        <v>69.379997000000003</v>
      </c>
      <c r="C1208" s="17">
        <v>69.769997000000004</v>
      </c>
      <c r="D1208" s="17">
        <v>68.870002999999997</v>
      </c>
      <c r="E1208" s="17">
        <v>68.889999000000003</v>
      </c>
      <c r="F1208" s="17">
        <v>4504600</v>
      </c>
      <c r="G1208" s="17">
        <v>68.310685000000007</v>
      </c>
      <c r="H1208" s="38">
        <f t="shared" si="56"/>
        <v>-4.923325592546165E-3</v>
      </c>
      <c r="I1208" s="30">
        <f t="shared" si="54"/>
        <v>-4.923325592546165E-3</v>
      </c>
      <c r="S1208" s="38">
        <v>1343.2299800000001</v>
      </c>
      <c r="T1208" s="30">
        <f t="shared" si="55"/>
        <v>-5.3977478851888559E-3</v>
      </c>
      <c r="U1208" s="38"/>
      <c r="V1208" s="38"/>
      <c r="W1208" s="38"/>
      <c r="X1208" s="38"/>
    </row>
    <row r="1209" spans="1:24">
      <c r="A1209" s="18">
        <v>42633</v>
      </c>
      <c r="B1209" s="17">
        <v>69.190002000000007</v>
      </c>
      <c r="C1209" s="17">
        <v>69.290001000000004</v>
      </c>
      <c r="D1209" s="17">
        <v>68.470000999999996</v>
      </c>
      <c r="E1209" s="17">
        <v>68.620002999999997</v>
      </c>
      <c r="F1209" s="17">
        <v>2988200</v>
      </c>
      <c r="G1209" s="17">
        <v>68.042958999999996</v>
      </c>
      <c r="H1209" s="38">
        <f t="shared" si="56"/>
        <v>-3.9269408017744232E-3</v>
      </c>
      <c r="I1209" s="30">
        <f t="shared" si="54"/>
        <v>-3.9269408017744232E-3</v>
      </c>
      <c r="S1209" s="38">
        <v>1350.5</v>
      </c>
      <c r="T1209" s="30">
        <f t="shared" si="55"/>
        <v>-9.3996535069348723E-4</v>
      </c>
      <c r="U1209" s="38"/>
      <c r="V1209" s="38"/>
      <c r="W1209" s="38"/>
      <c r="X1209" s="38"/>
    </row>
    <row r="1210" spans="1:24">
      <c r="A1210" s="18">
        <v>42634</v>
      </c>
      <c r="B1210" s="17">
        <v>69.150002000000001</v>
      </c>
      <c r="C1210" s="17">
        <v>69.639999000000003</v>
      </c>
      <c r="D1210" s="17">
        <v>68.720000999999996</v>
      </c>
      <c r="E1210" s="17">
        <v>69.470000999999996</v>
      </c>
      <c r="F1210" s="17">
        <v>4311000</v>
      </c>
      <c r="G1210" s="17">
        <v>68.885810000000006</v>
      </c>
      <c r="H1210" s="38">
        <f t="shared" si="56"/>
        <v>1.2310950449663337E-2</v>
      </c>
      <c r="I1210" s="30">
        <f t="shared" si="54"/>
        <v>1.2310950449663337E-2</v>
      </c>
      <c r="S1210" s="38">
        <v>1351.7700199999999</v>
      </c>
      <c r="T1210" s="30">
        <f t="shared" si="55"/>
        <v>6.777023411420619E-3</v>
      </c>
      <c r="U1210" s="38"/>
      <c r="V1210" s="38"/>
      <c r="W1210" s="38"/>
      <c r="X1210" s="38"/>
    </row>
    <row r="1211" spans="1:24">
      <c r="A1211" s="18">
        <v>42635</v>
      </c>
      <c r="B1211" s="17">
        <v>69.660004000000001</v>
      </c>
      <c r="C1211" s="17">
        <v>70.059997999999993</v>
      </c>
      <c r="D1211" s="17">
        <v>68.040001000000004</v>
      </c>
      <c r="E1211" s="17">
        <v>68.559997999999993</v>
      </c>
      <c r="F1211" s="17">
        <v>7619200</v>
      </c>
      <c r="G1211" s="17">
        <v>67.983458999999996</v>
      </c>
      <c r="H1211" s="38">
        <f t="shared" si="56"/>
        <v>-1.3185780569717731E-2</v>
      </c>
      <c r="I1211" s="30">
        <f t="shared" si="54"/>
        <v>-1.3185780569717731E-2</v>
      </c>
      <c r="S1211" s="38">
        <v>1342.6400149999999</v>
      </c>
      <c r="T1211" s="30">
        <f t="shared" si="55"/>
        <v>-6.9101222546409163E-3</v>
      </c>
      <c r="U1211" s="38"/>
      <c r="V1211" s="38"/>
      <c r="W1211" s="38"/>
      <c r="X1211" s="38"/>
    </row>
    <row r="1212" spans="1:24">
      <c r="A1212" s="18">
        <v>42636</v>
      </c>
      <c r="B1212" s="17">
        <v>68.370002999999997</v>
      </c>
      <c r="C1212" s="17">
        <v>68.980002999999996</v>
      </c>
      <c r="D1212" s="17">
        <v>68.300003000000004</v>
      </c>
      <c r="E1212" s="17">
        <v>68.769997000000004</v>
      </c>
      <c r="F1212" s="17">
        <v>3541900</v>
      </c>
      <c r="G1212" s="17">
        <v>68.191692000000003</v>
      </c>
      <c r="H1212" s="38">
        <f t="shared" si="56"/>
        <v>3.0583136611340963E-3</v>
      </c>
      <c r="I1212" s="30">
        <f t="shared" si="54"/>
        <v>3.0583136611340963E-3</v>
      </c>
      <c r="S1212" s="38">
        <v>1351.9499510000001</v>
      </c>
      <c r="T1212" s="30">
        <f t="shared" si="55"/>
        <v>1.4730249524499133E-3</v>
      </c>
      <c r="U1212" s="38"/>
      <c r="V1212" s="38"/>
      <c r="W1212" s="38"/>
      <c r="X1212" s="38"/>
    </row>
    <row r="1213" spans="1:24">
      <c r="A1213" s="18">
        <v>42639</v>
      </c>
      <c r="B1213" s="17">
        <v>68.449996999999996</v>
      </c>
      <c r="C1213" s="17">
        <v>68.449996999999996</v>
      </c>
      <c r="D1213" s="17">
        <v>67.120002999999997</v>
      </c>
      <c r="E1213" s="17">
        <v>67.220000999999996</v>
      </c>
      <c r="F1213" s="17">
        <v>6902800</v>
      </c>
      <c r="G1213" s="17">
        <v>66.654730999999998</v>
      </c>
      <c r="H1213" s="38">
        <f t="shared" si="56"/>
        <v>-2.2796712395912737E-2</v>
      </c>
      <c r="I1213" s="30">
        <f t="shared" si="54"/>
        <v>-2.2796712395912737E-2</v>
      </c>
      <c r="S1213" s="38">
        <v>1349.959961</v>
      </c>
      <c r="T1213" s="30">
        <f t="shared" si="55"/>
        <v>2.1578808520291556E-3</v>
      </c>
      <c r="U1213" s="38"/>
      <c r="V1213" s="38"/>
      <c r="W1213" s="38"/>
      <c r="X1213" s="38"/>
    </row>
    <row r="1214" spans="1:24">
      <c r="A1214" s="18">
        <v>42640</v>
      </c>
      <c r="B1214" s="17">
        <v>68.050003000000004</v>
      </c>
      <c r="C1214" s="17">
        <v>68.5</v>
      </c>
      <c r="D1214" s="17">
        <v>67.730002999999996</v>
      </c>
      <c r="E1214" s="17">
        <v>68.290001000000004</v>
      </c>
      <c r="F1214" s="17">
        <v>5778400</v>
      </c>
      <c r="G1214" s="17">
        <v>67.715732000000003</v>
      </c>
      <c r="H1214" s="38">
        <f t="shared" si="56"/>
        <v>1.5792504210211281E-2</v>
      </c>
      <c r="I1214" s="30">
        <f t="shared" si="54"/>
        <v>1.5792504210211281E-2</v>
      </c>
      <c r="S1214" s="38">
        <v>1347.0500489999999</v>
      </c>
      <c r="T1214" s="30">
        <f t="shared" si="55"/>
        <v>2.021337693743905E-3</v>
      </c>
      <c r="U1214" s="38"/>
      <c r="V1214" s="38"/>
      <c r="W1214" s="38"/>
      <c r="X1214" s="38"/>
    </row>
    <row r="1215" spans="1:24">
      <c r="A1215" s="18">
        <v>42641</v>
      </c>
      <c r="B1215" s="17">
        <v>68.220000999999996</v>
      </c>
      <c r="C1215" s="17">
        <v>68.360000999999997</v>
      </c>
      <c r="D1215" s="17">
        <v>67.730002999999996</v>
      </c>
      <c r="E1215" s="17">
        <v>67.819999999999993</v>
      </c>
      <c r="F1215" s="17">
        <v>3376000</v>
      </c>
      <c r="G1215" s="17">
        <v>67.249684000000002</v>
      </c>
      <c r="H1215" s="38">
        <f t="shared" si="56"/>
        <v>-6.9062114753092188E-3</v>
      </c>
      <c r="I1215" s="30">
        <f t="shared" si="54"/>
        <v>-6.9062114753092188E-3</v>
      </c>
      <c r="S1215" s="38">
        <v>1344.329956</v>
      </c>
      <c r="T1215" s="30">
        <f t="shared" si="55"/>
        <v>-4.2396374633528287E-4</v>
      </c>
      <c r="U1215" s="38"/>
      <c r="V1215" s="38"/>
      <c r="W1215" s="38"/>
      <c r="X1215" s="38"/>
    </row>
    <row r="1216" spans="1:24">
      <c r="A1216" s="18">
        <v>42642</v>
      </c>
      <c r="B1216" s="17">
        <v>67.849997999999999</v>
      </c>
      <c r="C1216" s="17">
        <v>68.269997000000004</v>
      </c>
      <c r="D1216" s="17">
        <v>67.669998000000007</v>
      </c>
      <c r="E1216" s="17">
        <v>67.720000999999996</v>
      </c>
      <c r="F1216" s="17">
        <v>2887300</v>
      </c>
      <c r="G1216" s="17">
        <v>67.150525999999999</v>
      </c>
      <c r="H1216" s="38">
        <f t="shared" si="56"/>
        <v>-1.4755634383501251E-3</v>
      </c>
      <c r="I1216" s="30">
        <f t="shared" si="54"/>
        <v>-1.4755634383501251E-3</v>
      </c>
      <c r="S1216" s="38">
        <v>1344.900024</v>
      </c>
      <c r="T1216" s="30">
        <f t="shared" si="55"/>
        <v>1.449972568738235E-2</v>
      </c>
      <c r="U1216" s="38"/>
      <c r="V1216" s="38"/>
      <c r="W1216" s="38"/>
      <c r="X1216" s="38"/>
    </row>
    <row r="1217" spans="1:24">
      <c r="A1217" s="18">
        <v>42643</v>
      </c>
      <c r="B1217" s="17">
        <v>67.769997000000004</v>
      </c>
      <c r="C1217" s="17">
        <v>68.900002000000001</v>
      </c>
      <c r="D1217" s="17">
        <v>67.769997000000004</v>
      </c>
      <c r="E1217" s="17">
        <v>68.680000000000007</v>
      </c>
      <c r="F1217" s="17">
        <v>4900500</v>
      </c>
      <c r="G1217" s="17">
        <v>68.102452</v>
      </c>
      <c r="H1217" s="38">
        <f t="shared" si="56"/>
        <v>1.4076462233185625E-2</v>
      </c>
      <c r="I1217" s="30">
        <f t="shared" si="54"/>
        <v>1.4076462233185625E-2</v>
      </c>
      <c r="S1217" s="38">
        <v>1325.540039</v>
      </c>
      <c r="T1217" s="30">
        <f t="shared" si="55"/>
        <v>1.0945476478100317E-3</v>
      </c>
      <c r="U1217" s="38"/>
      <c r="V1217" s="38"/>
      <c r="W1217" s="38"/>
      <c r="X1217" s="38"/>
    </row>
    <row r="1218" spans="1:24">
      <c r="A1218" s="18">
        <v>42646</v>
      </c>
      <c r="B1218" s="17">
        <v>68.5</v>
      </c>
      <c r="C1218" s="17">
        <v>69.029999000000004</v>
      </c>
      <c r="D1218" s="17">
        <v>68.379997000000003</v>
      </c>
      <c r="E1218" s="17">
        <v>68.680000000000007</v>
      </c>
      <c r="F1218" s="17">
        <v>3295900</v>
      </c>
      <c r="G1218" s="17">
        <v>68.102452</v>
      </c>
      <c r="H1218" s="38">
        <f t="shared" si="56"/>
        <v>0</v>
      </c>
      <c r="I1218" s="30">
        <f t="shared" si="54"/>
        <v>0</v>
      </c>
      <c r="S1218" s="38">
        <v>1324.089966</v>
      </c>
      <c r="T1218" s="30">
        <f t="shared" si="55"/>
        <v>8.8602377468863999E-3</v>
      </c>
      <c r="U1218" s="38"/>
      <c r="V1218" s="38"/>
      <c r="W1218" s="38"/>
      <c r="X1218" s="38"/>
    </row>
    <row r="1219" spans="1:24">
      <c r="A1219" s="18">
        <v>42647</v>
      </c>
      <c r="B1219" s="17">
        <v>68.779999000000004</v>
      </c>
      <c r="C1219" s="17">
        <v>69.559997999999993</v>
      </c>
      <c r="D1219" s="17">
        <v>68.5</v>
      </c>
      <c r="E1219" s="17">
        <v>68.650002000000001</v>
      </c>
      <c r="F1219" s="17">
        <v>4376500</v>
      </c>
      <c r="G1219" s="17">
        <v>68.072705999999997</v>
      </c>
      <c r="H1219" s="38">
        <f t="shared" si="56"/>
        <v>-4.368785160230133E-4</v>
      </c>
      <c r="I1219" s="30">
        <f t="shared" ref="I1219:I1259" si="57">H1219</f>
        <v>-4.368785160230133E-4</v>
      </c>
      <c r="S1219" s="38">
        <v>1312.410034</v>
      </c>
      <c r="T1219" s="30">
        <f t="shared" ref="T1219:T1258" si="58">LN(S1219/S1220)</f>
        <v>-4.5705144349420662E-4</v>
      </c>
      <c r="U1219" s="38"/>
      <c r="V1219" s="38"/>
      <c r="W1219" s="38"/>
      <c r="X1219" s="38"/>
    </row>
    <row r="1220" spans="1:24">
      <c r="A1220" s="18">
        <v>42648</v>
      </c>
      <c r="B1220" s="17">
        <v>68.620002999999997</v>
      </c>
      <c r="C1220" s="17">
        <v>68.720000999999996</v>
      </c>
      <c r="D1220" s="17">
        <v>67.629997000000003</v>
      </c>
      <c r="E1220" s="17">
        <v>67.739998</v>
      </c>
      <c r="F1220" s="17">
        <v>4762300</v>
      </c>
      <c r="G1220" s="17">
        <v>67.170354000000003</v>
      </c>
      <c r="H1220" s="38">
        <f t="shared" ref="H1220:H1259" si="59">LN(G1220/G1219)</f>
        <v>-1.3344350390162005E-2</v>
      </c>
      <c r="I1220" s="30">
        <f t="shared" si="57"/>
        <v>-1.3344350390162005E-2</v>
      </c>
      <c r="S1220" s="38">
        <v>1313.01001</v>
      </c>
      <c r="T1220" s="30">
        <f t="shared" si="58"/>
        <v>-2.5253088662979617E-3</v>
      </c>
      <c r="U1220" s="38"/>
      <c r="V1220" s="38"/>
      <c r="W1220" s="38"/>
      <c r="X1220" s="38"/>
    </row>
    <row r="1221" spans="1:24">
      <c r="A1221" s="18">
        <v>42649</v>
      </c>
      <c r="B1221" s="17">
        <v>67.540001000000004</v>
      </c>
      <c r="C1221" s="17">
        <v>68.580001999999993</v>
      </c>
      <c r="D1221" s="17">
        <v>67.209998999999996</v>
      </c>
      <c r="E1221" s="17">
        <v>68.410004000000001</v>
      </c>
      <c r="F1221" s="17">
        <v>5032300</v>
      </c>
      <c r="G1221" s="17">
        <v>67.834726000000003</v>
      </c>
      <c r="H1221" s="38">
        <f t="shared" si="59"/>
        <v>9.8422572415178284E-3</v>
      </c>
      <c r="I1221" s="30">
        <f t="shared" si="57"/>
        <v>9.8422572415178284E-3</v>
      </c>
      <c r="S1221" s="38">
        <v>1316.329956</v>
      </c>
      <c r="T1221" s="30">
        <f t="shared" si="58"/>
        <v>-1.5941478060837427E-3</v>
      </c>
      <c r="U1221" s="38"/>
      <c r="V1221" s="38"/>
      <c r="W1221" s="38"/>
      <c r="X1221" s="38"/>
    </row>
    <row r="1222" spans="1:24">
      <c r="A1222" s="18">
        <v>42650</v>
      </c>
      <c r="B1222" s="17">
        <v>68.610000999999997</v>
      </c>
      <c r="C1222" s="17">
        <v>69.209998999999996</v>
      </c>
      <c r="D1222" s="17">
        <v>68.480002999999996</v>
      </c>
      <c r="E1222" s="17">
        <v>69.040001000000004</v>
      </c>
      <c r="F1222" s="17">
        <v>3863100</v>
      </c>
      <c r="G1222" s="17">
        <v>68.459424999999996</v>
      </c>
      <c r="H1222" s="38">
        <f t="shared" si="59"/>
        <v>9.1669872853007931E-3</v>
      </c>
      <c r="I1222" s="30">
        <f t="shared" si="57"/>
        <v>9.1669872853007931E-3</v>
      </c>
      <c r="S1222" s="38">
        <v>1318.4300539999999</v>
      </c>
      <c r="T1222" s="30">
        <f t="shared" si="58"/>
        <v>-5.7705083751002249E-3</v>
      </c>
      <c r="U1222" s="38"/>
      <c r="V1222" s="38"/>
      <c r="W1222" s="38"/>
      <c r="X1222" s="38"/>
    </row>
    <row r="1223" spans="1:24">
      <c r="A1223" s="18">
        <v>42653</v>
      </c>
      <c r="B1223" s="17">
        <v>69.410004000000001</v>
      </c>
      <c r="C1223" s="17">
        <v>69.410004000000001</v>
      </c>
      <c r="D1223" s="17">
        <v>68.690002000000007</v>
      </c>
      <c r="E1223" s="17">
        <v>68.860000999999997</v>
      </c>
      <c r="F1223" s="17">
        <v>2724100</v>
      </c>
      <c r="G1223" s="17">
        <v>68.280939000000004</v>
      </c>
      <c r="H1223" s="38">
        <f t="shared" si="59"/>
        <v>-2.6105839731034555E-3</v>
      </c>
      <c r="I1223" s="30">
        <f t="shared" si="57"/>
        <v>-2.6105839731034555E-3</v>
      </c>
      <c r="S1223" s="38">
        <v>1326.0600589999999</v>
      </c>
      <c r="T1223" s="30">
        <f t="shared" si="58"/>
        <v>8.6416953385148598E-3</v>
      </c>
      <c r="U1223" s="38"/>
      <c r="V1223" s="38"/>
      <c r="W1223" s="38"/>
      <c r="X1223" s="38"/>
    </row>
    <row r="1224" spans="1:24">
      <c r="A1224" s="18">
        <v>42654</v>
      </c>
      <c r="B1224" s="17">
        <v>68.790001000000004</v>
      </c>
      <c r="C1224" s="17">
        <v>69.019997000000004</v>
      </c>
      <c r="D1224" s="17">
        <v>68.279999000000004</v>
      </c>
      <c r="E1224" s="17">
        <v>68.389999000000003</v>
      </c>
      <c r="F1224" s="17">
        <v>3029900</v>
      </c>
      <c r="G1224" s="17">
        <v>67.814890000000005</v>
      </c>
      <c r="H1224" s="38">
        <f t="shared" si="59"/>
        <v>-6.8488626751694289E-3</v>
      </c>
      <c r="I1224" s="30">
        <f t="shared" si="57"/>
        <v>-6.8488626751694289E-3</v>
      </c>
      <c r="S1224" s="38">
        <v>1314.650024</v>
      </c>
      <c r="T1224" s="30">
        <f t="shared" si="58"/>
        <v>-1.0263441401837825E-3</v>
      </c>
      <c r="U1224" s="38"/>
      <c r="V1224" s="38"/>
      <c r="W1224" s="38"/>
      <c r="X1224" s="38"/>
    </row>
    <row r="1225" spans="1:24">
      <c r="A1225" s="18">
        <v>42655</v>
      </c>
      <c r="B1225" s="17">
        <v>68.459998999999996</v>
      </c>
      <c r="C1225" s="17">
        <v>68.559997999999993</v>
      </c>
      <c r="D1225" s="17">
        <v>67.809997999999993</v>
      </c>
      <c r="E1225" s="17">
        <v>67.860000999999997</v>
      </c>
      <c r="F1225" s="17">
        <v>4279600</v>
      </c>
      <c r="G1225" s="17">
        <v>67.289348000000004</v>
      </c>
      <c r="H1225" s="38">
        <f t="shared" si="59"/>
        <v>-7.7798396041342385E-3</v>
      </c>
      <c r="I1225" s="30">
        <f t="shared" si="57"/>
        <v>-7.7798396041342385E-3</v>
      </c>
      <c r="S1225" s="38">
        <v>1316</v>
      </c>
      <c r="T1225" s="30">
        <f t="shared" si="58"/>
        <v>4.7123183295080719E-4</v>
      </c>
      <c r="U1225" s="38"/>
      <c r="V1225" s="38"/>
      <c r="W1225" s="38"/>
      <c r="X1225" s="38"/>
    </row>
    <row r="1226" spans="1:24">
      <c r="A1226" s="18">
        <v>42656</v>
      </c>
      <c r="B1226" s="17">
        <v>67.669998000000007</v>
      </c>
      <c r="C1226" s="17">
        <v>68.180000000000007</v>
      </c>
      <c r="D1226" s="17">
        <v>67.309997999999993</v>
      </c>
      <c r="E1226" s="17">
        <v>67.889999000000003</v>
      </c>
      <c r="F1226" s="17">
        <v>3292100</v>
      </c>
      <c r="G1226" s="17">
        <v>67.319095000000004</v>
      </c>
      <c r="H1226" s="38">
        <f t="shared" si="59"/>
        <v>4.4197822694132694E-4</v>
      </c>
      <c r="I1226" s="30">
        <f t="shared" si="57"/>
        <v>4.4197822694132694E-4</v>
      </c>
      <c r="S1226" s="38">
        <v>1315.380005</v>
      </c>
      <c r="T1226" s="30">
        <f t="shared" si="58"/>
        <v>6.6923588237600517E-4</v>
      </c>
      <c r="U1226" s="38"/>
      <c r="V1226" s="38"/>
      <c r="W1226" s="38"/>
      <c r="X1226" s="38"/>
    </row>
    <row r="1227" spans="1:24">
      <c r="A1227" s="18">
        <v>42657</v>
      </c>
      <c r="B1227" s="17">
        <v>67.900002000000001</v>
      </c>
      <c r="C1227" s="17">
        <v>68.550003000000004</v>
      </c>
      <c r="D1227" s="17">
        <v>67.709998999999996</v>
      </c>
      <c r="E1227" s="17">
        <v>68.110000999999997</v>
      </c>
      <c r="F1227" s="17">
        <v>3818700</v>
      </c>
      <c r="G1227" s="17">
        <v>67.537245999999996</v>
      </c>
      <c r="H1227" s="38">
        <f t="shared" si="59"/>
        <v>3.2353123133697127E-3</v>
      </c>
      <c r="I1227" s="30">
        <f t="shared" si="57"/>
        <v>3.2353123133697127E-3</v>
      </c>
      <c r="S1227" s="38">
        <v>1314.5</v>
      </c>
      <c r="T1227" s="30">
        <f t="shared" si="58"/>
        <v>4.9265017650254083E-3</v>
      </c>
      <c r="U1227" s="38"/>
      <c r="V1227" s="38"/>
      <c r="W1227" s="38"/>
      <c r="X1227" s="38"/>
    </row>
    <row r="1228" spans="1:24">
      <c r="A1228" s="18">
        <v>42660</v>
      </c>
      <c r="B1228" s="17">
        <v>67.980002999999996</v>
      </c>
      <c r="C1228" s="17">
        <v>68</v>
      </c>
      <c r="D1228" s="17">
        <v>67.089995999999999</v>
      </c>
      <c r="E1228" s="17">
        <v>67.239998</v>
      </c>
      <c r="F1228" s="17">
        <v>4059500</v>
      </c>
      <c r="G1228" s="17">
        <v>66.674559000000002</v>
      </c>
      <c r="H1228" s="38">
        <f t="shared" si="59"/>
        <v>-1.2855782416547369E-2</v>
      </c>
      <c r="I1228" s="30">
        <f t="shared" si="57"/>
        <v>-1.2855782416547369E-2</v>
      </c>
      <c r="S1228" s="38">
        <v>1308.040039</v>
      </c>
      <c r="T1228" s="30">
        <f t="shared" si="58"/>
        <v>1.1046689040167881E-2</v>
      </c>
      <c r="U1228" s="38"/>
      <c r="V1228" s="38"/>
      <c r="W1228" s="38"/>
      <c r="X1228" s="38"/>
    </row>
    <row r="1229" spans="1:24">
      <c r="A1229" s="18">
        <v>42661</v>
      </c>
      <c r="B1229" s="17">
        <v>67.550003000000004</v>
      </c>
      <c r="C1229" s="17">
        <v>67.720000999999996</v>
      </c>
      <c r="D1229" s="17">
        <v>67.010002</v>
      </c>
      <c r="E1229" s="17">
        <v>67.360000999999997</v>
      </c>
      <c r="F1229" s="17">
        <v>3011600</v>
      </c>
      <c r="G1229" s="17">
        <v>66.793553000000003</v>
      </c>
      <c r="H1229" s="38">
        <f t="shared" si="59"/>
        <v>1.7831080359958266E-3</v>
      </c>
      <c r="I1229" s="30">
        <f t="shared" si="57"/>
        <v>1.7831080359958266E-3</v>
      </c>
      <c r="S1229" s="38">
        <v>1293.670044</v>
      </c>
      <c r="T1229" s="30">
        <f t="shared" si="58"/>
        <v>3.5466576710562565E-3</v>
      </c>
      <c r="U1229" s="38"/>
      <c r="V1229" s="38"/>
      <c r="W1229" s="38"/>
      <c r="X1229" s="38"/>
    </row>
    <row r="1230" spans="1:24">
      <c r="A1230" s="18">
        <v>42662</v>
      </c>
      <c r="B1230" s="17">
        <v>67.629997000000003</v>
      </c>
      <c r="C1230" s="17">
        <v>67.699996999999996</v>
      </c>
      <c r="D1230" s="17">
        <v>67.120002999999997</v>
      </c>
      <c r="E1230" s="17">
        <v>67.529999000000004</v>
      </c>
      <c r="F1230" s="17">
        <v>2619600</v>
      </c>
      <c r="G1230" s="17">
        <v>66.962120999999996</v>
      </c>
      <c r="H1230" s="38">
        <f t="shared" si="59"/>
        <v>2.5205373978260618E-3</v>
      </c>
      <c r="I1230" s="30">
        <f t="shared" si="57"/>
        <v>2.5205373978260618E-3</v>
      </c>
      <c r="S1230" s="38">
        <v>1289.089966</v>
      </c>
      <c r="T1230" s="30">
        <f t="shared" si="58"/>
        <v>-4.9602043084784322E-3</v>
      </c>
      <c r="U1230" s="38"/>
      <c r="V1230" s="38"/>
      <c r="W1230" s="38"/>
      <c r="X1230" s="38"/>
    </row>
    <row r="1231" spans="1:24">
      <c r="A1231" s="18">
        <v>42663</v>
      </c>
      <c r="B1231" s="17">
        <v>67.620002999999997</v>
      </c>
      <c r="C1231" s="17">
        <v>67.889999000000003</v>
      </c>
      <c r="D1231" s="17">
        <v>67.449996999999996</v>
      </c>
      <c r="E1231" s="17">
        <v>67.709998999999996</v>
      </c>
      <c r="F1231" s="17">
        <v>3961200</v>
      </c>
      <c r="G1231" s="17">
        <v>67.140608</v>
      </c>
      <c r="H1231" s="38">
        <f t="shared" si="59"/>
        <v>2.6619459085863184E-3</v>
      </c>
      <c r="I1231" s="30">
        <f t="shared" si="57"/>
        <v>2.6619459085863184E-3</v>
      </c>
      <c r="S1231" s="38">
        <v>1295.5</v>
      </c>
      <c r="T1231" s="30">
        <f t="shared" si="58"/>
        <v>2.3338831012438607E-3</v>
      </c>
      <c r="U1231" s="38"/>
      <c r="V1231" s="38"/>
      <c r="W1231" s="38"/>
      <c r="X1231" s="38"/>
    </row>
    <row r="1232" spans="1:24">
      <c r="A1232" s="18">
        <v>42664</v>
      </c>
      <c r="B1232" s="17">
        <v>67.430000000000007</v>
      </c>
      <c r="C1232" s="17">
        <v>68.449996999999996</v>
      </c>
      <c r="D1232" s="17">
        <v>67.25</v>
      </c>
      <c r="E1232" s="17">
        <v>68.230002999999996</v>
      </c>
      <c r="F1232" s="17">
        <v>3121800</v>
      </c>
      <c r="G1232" s="17">
        <v>67.656238999999999</v>
      </c>
      <c r="H1232" s="38">
        <f t="shared" si="59"/>
        <v>7.6505278348610742E-3</v>
      </c>
      <c r="I1232" s="30">
        <f t="shared" si="57"/>
        <v>7.6505278348610742E-3</v>
      </c>
      <c r="S1232" s="38">
        <v>1292.4799800000001</v>
      </c>
      <c r="T1232" s="30">
        <f t="shared" si="58"/>
        <v>3.09549024282574E-4</v>
      </c>
      <c r="U1232" s="38"/>
      <c r="V1232" s="38"/>
      <c r="W1232" s="38"/>
      <c r="X1232" s="38"/>
    </row>
    <row r="1233" spans="1:24">
      <c r="A1233" s="18">
        <v>42667</v>
      </c>
      <c r="B1233" s="17">
        <v>68.330001999999993</v>
      </c>
      <c r="C1233" s="17">
        <v>68.699996999999996</v>
      </c>
      <c r="D1233" s="17">
        <v>68</v>
      </c>
      <c r="E1233" s="17">
        <v>68.260002</v>
      </c>
      <c r="F1233" s="17">
        <v>2545800</v>
      </c>
      <c r="G1233" s="17">
        <v>67.685986</v>
      </c>
      <c r="H1233" s="38">
        <f t="shared" si="59"/>
        <v>4.3958196311614167E-4</v>
      </c>
      <c r="I1233" s="30">
        <f t="shared" si="57"/>
        <v>4.3958196311614167E-4</v>
      </c>
      <c r="S1233" s="38">
        <v>1292.079956</v>
      </c>
      <c r="T1233" s="30">
        <f t="shared" si="58"/>
        <v>8.8465237049391698E-3</v>
      </c>
      <c r="U1233" s="38"/>
      <c r="V1233" s="38"/>
      <c r="W1233" s="38"/>
      <c r="X1233" s="38"/>
    </row>
    <row r="1234" spans="1:24">
      <c r="A1234" s="18">
        <v>42668</v>
      </c>
      <c r="B1234" s="17">
        <v>68</v>
      </c>
      <c r="C1234" s="17">
        <v>68.330001999999993</v>
      </c>
      <c r="D1234" s="17">
        <v>67.800003000000004</v>
      </c>
      <c r="E1234" s="17">
        <v>67.949996999999996</v>
      </c>
      <c r="F1234" s="17">
        <v>2553100</v>
      </c>
      <c r="G1234" s="17">
        <v>67.378587999999993</v>
      </c>
      <c r="H1234" s="38">
        <f t="shared" si="59"/>
        <v>-4.5518750277565544E-3</v>
      </c>
      <c r="I1234" s="30">
        <f t="shared" si="57"/>
        <v>-4.5518750277565544E-3</v>
      </c>
      <c r="S1234" s="38">
        <v>1280.6999510000001</v>
      </c>
      <c r="T1234" s="30">
        <f t="shared" si="58"/>
        <v>2.2590439104781031E-3</v>
      </c>
      <c r="U1234" s="38"/>
      <c r="V1234" s="38"/>
      <c r="W1234" s="38"/>
      <c r="X1234" s="38"/>
    </row>
    <row r="1235" spans="1:24">
      <c r="A1235" s="18">
        <v>42669</v>
      </c>
      <c r="B1235" s="17">
        <v>67.879997000000003</v>
      </c>
      <c r="C1235" s="17">
        <v>68.959998999999996</v>
      </c>
      <c r="D1235" s="17">
        <v>67.790001000000004</v>
      </c>
      <c r="E1235" s="17">
        <v>68.589995999999999</v>
      </c>
      <c r="F1235" s="17">
        <v>2846500</v>
      </c>
      <c r="G1235" s="17">
        <v>68.013204999999999</v>
      </c>
      <c r="H1235" s="38">
        <f t="shared" si="59"/>
        <v>9.3745955143064667E-3</v>
      </c>
      <c r="I1235" s="30">
        <f t="shared" si="57"/>
        <v>9.3745955143064667E-3</v>
      </c>
      <c r="S1235" s="38">
        <v>1277.8100589999999</v>
      </c>
      <c r="T1235" s="30">
        <f t="shared" si="58"/>
        <v>-2.5401850017326196E-3</v>
      </c>
      <c r="U1235" s="38"/>
      <c r="V1235" s="38"/>
      <c r="W1235" s="38"/>
      <c r="X1235" s="38"/>
    </row>
    <row r="1236" spans="1:24">
      <c r="A1236" s="18">
        <v>42670</v>
      </c>
      <c r="B1236" s="17">
        <v>68.589995999999999</v>
      </c>
      <c r="C1236" s="17">
        <v>68.779999000000004</v>
      </c>
      <c r="D1236" s="17">
        <v>67.489998</v>
      </c>
      <c r="E1236" s="17">
        <v>67.620002999999997</v>
      </c>
      <c r="F1236" s="17">
        <v>3731200</v>
      </c>
      <c r="G1236" s="17">
        <v>67.051367999999997</v>
      </c>
      <c r="H1236" s="38">
        <f t="shared" si="59"/>
        <v>-1.4242865295792139E-2</v>
      </c>
      <c r="I1236" s="30">
        <f t="shared" si="57"/>
        <v>-1.4242865295792139E-2</v>
      </c>
      <c r="S1236" s="38">
        <v>1281.0600589999999</v>
      </c>
      <c r="T1236" s="30">
        <f t="shared" si="58"/>
        <v>2.9393928520528899E-3</v>
      </c>
      <c r="U1236" s="38"/>
      <c r="V1236" s="38"/>
      <c r="W1236" s="38"/>
      <c r="X1236" s="38"/>
    </row>
    <row r="1237" spans="1:24">
      <c r="A1237" s="18">
        <v>42671</v>
      </c>
      <c r="B1237" s="17">
        <v>67.720000999999996</v>
      </c>
      <c r="C1237" s="17">
        <v>69.25</v>
      </c>
      <c r="D1237" s="17">
        <v>67.720000999999996</v>
      </c>
      <c r="E1237" s="17">
        <v>68.830001999999993</v>
      </c>
      <c r="F1237" s="17">
        <v>4114500</v>
      </c>
      <c r="G1237" s="17">
        <v>68.251192000000003</v>
      </c>
      <c r="H1237" s="38">
        <f t="shared" si="59"/>
        <v>1.7735886909900144E-2</v>
      </c>
      <c r="I1237" s="30">
        <f t="shared" si="57"/>
        <v>1.7735886909900144E-2</v>
      </c>
      <c r="S1237" s="38">
        <v>1277.3000489999999</v>
      </c>
      <c r="T1237" s="30">
        <f t="shared" si="58"/>
        <v>1.879061608850855E-4</v>
      </c>
      <c r="U1237" s="38"/>
      <c r="V1237" s="38"/>
      <c r="W1237" s="38"/>
      <c r="X1237" s="38"/>
    </row>
    <row r="1238" spans="1:24">
      <c r="A1238" s="18">
        <v>42674</v>
      </c>
      <c r="B1238" s="17">
        <v>68.779999000000004</v>
      </c>
      <c r="C1238" s="17">
        <v>69.25</v>
      </c>
      <c r="D1238" s="17">
        <v>68.510002</v>
      </c>
      <c r="E1238" s="17">
        <v>68.730002999999996</v>
      </c>
      <c r="F1238" s="17">
        <v>3349500</v>
      </c>
      <c r="G1238" s="17">
        <v>68.152034999999998</v>
      </c>
      <c r="H1238" s="38">
        <f t="shared" si="59"/>
        <v>-1.4538808156827556E-3</v>
      </c>
      <c r="I1238" s="30">
        <f t="shared" si="57"/>
        <v>-1.4538808156827556E-3</v>
      </c>
      <c r="S1238" s="38">
        <v>1277.0600589999999</v>
      </c>
      <c r="T1238" s="30">
        <f t="shared" si="58"/>
        <v>1.5355483659043021E-2</v>
      </c>
      <c r="U1238" s="38"/>
      <c r="V1238" s="38"/>
      <c r="W1238" s="38"/>
      <c r="X1238" s="38"/>
    </row>
    <row r="1239" spans="1:24">
      <c r="A1239" s="18">
        <v>42675</v>
      </c>
      <c r="B1239" s="17">
        <v>68.660004000000001</v>
      </c>
      <c r="C1239" s="17">
        <v>68.830001999999993</v>
      </c>
      <c r="D1239" s="17">
        <v>67.400002000000001</v>
      </c>
      <c r="E1239" s="17">
        <v>67.779999000000004</v>
      </c>
      <c r="F1239" s="17">
        <v>4019500</v>
      </c>
      <c r="G1239" s="17">
        <v>67.210019000000003</v>
      </c>
      <c r="H1239" s="38">
        <f t="shared" si="59"/>
        <v>-1.3918689620474822E-2</v>
      </c>
      <c r="I1239" s="30">
        <f t="shared" si="57"/>
        <v>-1.3918689620474822E-2</v>
      </c>
      <c r="S1239" s="38">
        <v>1257.599976</v>
      </c>
      <c r="T1239" s="30">
        <f t="shared" si="58"/>
        <v>-4.3005707819506796E-3</v>
      </c>
      <c r="U1239" s="38"/>
      <c r="V1239" s="38"/>
      <c r="W1239" s="38"/>
      <c r="X1239" s="38"/>
    </row>
    <row r="1240" spans="1:24">
      <c r="A1240" s="18">
        <v>42676</v>
      </c>
      <c r="B1240" s="17">
        <v>67.720000999999996</v>
      </c>
      <c r="C1240" s="17">
        <v>68.489998</v>
      </c>
      <c r="D1240" s="17">
        <v>67.349997999999999</v>
      </c>
      <c r="E1240" s="17">
        <v>68.260002</v>
      </c>
      <c r="F1240" s="17">
        <v>3970600</v>
      </c>
      <c r="G1240" s="17">
        <v>67.685986</v>
      </c>
      <c r="H1240" s="38">
        <f t="shared" si="59"/>
        <v>7.0568283354996153E-3</v>
      </c>
      <c r="I1240" s="30">
        <f t="shared" si="57"/>
        <v>7.0568283354996153E-3</v>
      </c>
      <c r="S1240" s="38">
        <v>1263.0200199999999</v>
      </c>
      <c r="T1240" s="30">
        <f t="shared" si="58"/>
        <v>1.0650172553083813E-2</v>
      </c>
      <c r="U1240" s="38"/>
      <c r="V1240" s="38"/>
      <c r="W1240" s="38"/>
      <c r="X1240" s="38"/>
    </row>
    <row r="1241" spans="1:24">
      <c r="A1241" s="18">
        <v>42677</v>
      </c>
      <c r="B1241" s="17">
        <v>68.540001000000004</v>
      </c>
      <c r="C1241" s="17">
        <v>68.589995999999999</v>
      </c>
      <c r="D1241" s="17">
        <v>66.550003000000004</v>
      </c>
      <c r="E1241" s="17">
        <v>66.669998000000007</v>
      </c>
      <c r="F1241" s="17">
        <v>5068400</v>
      </c>
      <c r="G1241" s="17">
        <v>66.109352999999999</v>
      </c>
      <c r="H1241" s="38">
        <f t="shared" si="59"/>
        <v>-2.356892243486965E-2</v>
      </c>
      <c r="I1241" s="30">
        <f t="shared" si="57"/>
        <v>-2.356892243486965E-2</v>
      </c>
      <c r="S1241" s="38">
        <v>1249.6400149999999</v>
      </c>
      <c r="T1241" s="30">
        <f t="shared" si="58"/>
        <v>-1.2556506203601632E-2</v>
      </c>
      <c r="U1241" s="38"/>
      <c r="V1241" s="38"/>
      <c r="W1241" s="38"/>
      <c r="X1241" s="38"/>
    </row>
    <row r="1242" spans="1:24">
      <c r="A1242" s="18">
        <v>42678</v>
      </c>
      <c r="B1242" s="17">
        <v>66.720000999999996</v>
      </c>
      <c r="C1242" s="17">
        <v>67.309997999999993</v>
      </c>
      <c r="D1242" s="17">
        <v>66.519997000000004</v>
      </c>
      <c r="E1242" s="17">
        <v>66.529999000000004</v>
      </c>
      <c r="F1242" s="17">
        <v>3937300</v>
      </c>
      <c r="G1242" s="17">
        <v>65.970530999999994</v>
      </c>
      <c r="H1242" s="38">
        <f t="shared" si="59"/>
        <v>-2.1020922628731489E-3</v>
      </c>
      <c r="I1242" s="30">
        <f t="shared" si="57"/>
        <v>-2.1020922628731489E-3</v>
      </c>
      <c r="S1242" s="38">
        <v>1265.4300539999999</v>
      </c>
      <c r="T1242" s="30">
        <f t="shared" si="58"/>
        <v>7.9105090689492505E-5</v>
      </c>
      <c r="U1242" s="38"/>
      <c r="V1242" s="38"/>
      <c r="W1242" s="38"/>
      <c r="X1242" s="38"/>
    </row>
    <row r="1243" spans="1:24">
      <c r="A1243" s="18">
        <v>42681</v>
      </c>
      <c r="B1243" s="17">
        <v>67.220000999999996</v>
      </c>
      <c r="C1243" s="17">
        <v>67.569999999999993</v>
      </c>
      <c r="D1243" s="17">
        <v>67.029999000000004</v>
      </c>
      <c r="E1243" s="17">
        <v>67.529999000000004</v>
      </c>
      <c r="F1243" s="17">
        <v>4777700</v>
      </c>
      <c r="G1243" s="17">
        <v>66.962120999999996</v>
      </c>
      <c r="H1243" s="38">
        <f t="shared" si="59"/>
        <v>1.4918958991179216E-2</v>
      </c>
      <c r="I1243" s="30">
        <f t="shared" si="57"/>
        <v>1.4918958991179216E-2</v>
      </c>
      <c r="S1243" s="38">
        <v>1265.329956</v>
      </c>
      <c r="T1243" s="30">
        <f t="shared" si="58"/>
        <v>8.9944807398855652E-3</v>
      </c>
      <c r="U1243" s="38"/>
      <c r="V1243" s="38"/>
      <c r="W1243" s="38"/>
      <c r="X1243" s="38"/>
    </row>
    <row r="1244" spans="1:24">
      <c r="A1244" s="18">
        <v>42682</v>
      </c>
      <c r="B1244" s="17">
        <v>67.360000999999997</v>
      </c>
      <c r="C1244" s="17">
        <v>67.739998</v>
      </c>
      <c r="D1244" s="17">
        <v>66.650002000000001</v>
      </c>
      <c r="E1244" s="17">
        <v>67.050003000000004</v>
      </c>
      <c r="F1244" s="17">
        <v>5097500</v>
      </c>
      <c r="G1244" s="17">
        <v>66.486161999999993</v>
      </c>
      <c r="H1244" s="38">
        <f t="shared" si="59"/>
        <v>-7.1332655243283817E-3</v>
      </c>
      <c r="I1244" s="30">
        <f t="shared" si="57"/>
        <v>-7.1332655243283817E-3</v>
      </c>
      <c r="S1244" s="38">
        <v>1254</v>
      </c>
      <c r="T1244" s="30">
        <f t="shared" si="58"/>
        <v>8.231576931130663E-3</v>
      </c>
      <c r="U1244" s="38"/>
      <c r="V1244" s="38"/>
      <c r="W1244" s="38"/>
      <c r="X1244" s="38"/>
    </row>
    <row r="1245" spans="1:24">
      <c r="A1245" s="18">
        <v>42683</v>
      </c>
      <c r="B1245" s="17">
        <v>66.290001000000004</v>
      </c>
      <c r="C1245" s="17">
        <v>69.25</v>
      </c>
      <c r="D1245" s="17">
        <v>66.010002</v>
      </c>
      <c r="E1245" s="17">
        <v>68.809997999999993</v>
      </c>
      <c r="F1245" s="17">
        <v>9570700</v>
      </c>
      <c r="G1245" s="17">
        <v>68.231356000000005</v>
      </c>
      <c r="H1245" s="38">
        <f t="shared" si="59"/>
        <v>2.5910388803116465E-2</v>
      </c>
      <c r="I1245" s="30">
        <f t="shared" si="57"/>
        <v>2.5910388803116465E-2</v>
      </c>
      <c r="S1245" s="38">
        <v>1243.719971</v>
      </c>
      <c r="T1245" s="30">
        <f t="shared" si="58"/>
        <v>1.9476082650899259E-3</v>
      </c>
      <c r="U1245" s="38"/>
      <c r="V1245" s="38"/>
      <c r="W1245" s="38"/>
      <c r="X1245" s="38"/>
    </row>
    <row r="1246" spans="1:24">
      <c r="A1246" s="18">
        <v>42684</v>
      </c>
      <c r="B1246" s="17">
        <v>69.669998000000007</v>
      </c>
      <c r="C1246" s="17">
        <v>72.199996999999996</v>
      </c>
      <c r="D1246" s="17">
        <v>69.389999000000003</v>
      </c>
      <c r="E1246" s="17">
        <v>70.540001000000004</v>
      </c>
      <c r="F1246" s="17">
        <v>9639100</v>
      </c>
      <c r="G1246" s="17">
        <v>69.946811999999994</v>
      </c>
      <c r="H1246" s="38">
        <f t="shared" si="59"/>
        <v>2.4830900076305899E-2</v>
      </c>
      <c r="I1246" s="30">
        <f t="shared" si="57"/>
        <v>2.4830900076305899E-2</v>
      </c>
      <c r="S1246" s="38">
        <v>1241.3000489999999</v>
      </c>
      <c r="T1246" s="30">
        <f t="shared" si="58"/>
        <v>2.9389295725887121E-2</v>
      </c>
      <c r="U1246" s="38"/>
      <c r="V1246" s="38"/>
      <c r="W1246" s="38"/>
      <c r="X1246" s="38"/>
    </row>
    <row r="1247" spans="1:24">
      <c r="A1247" s="18">
        <v>42685</v>
      </c>
      <c r="B1247" s="17">
        <v>70.430000000000007</v>
      </c>
      <c r="C1247" s="17">
        <v>71.540001000000004</v>
      </c>
      <c r="D1247" s="17">
        <v>70.199996999999996</v>
      </c>
      <c r="E1247" s="17">
        <v>71.349997999999999</v>
      </c>
      <c r="F1247" s="17">
        <v>5330600</v>
      </c>
      <c r="G1247" s="17">
        <v>70.749998000000005</v>
      </c>
      <c r="H1247" s="38">
        <f t="shared" si="59"/>
        <v>1.1417383592903757E-2</v>
      </c>
      <c r="I1247" s="30">
        <f t="shared" si="57"/>
        <v>1.1417383592903757E-2</v>
      </c>
      <c r="S1247" s="38">
        <v>1205.349976</v>
      </c>
      <c r="T1247" s="30">
        <f t="shared" si="58"/>
        <v>-1.18021979677113E-2</v>
      </c>
      <c r="U1247" s="38"/>
      <c r="V1247" s="38"/>
      <c r="W1247" s="38"/>
      <c r="X1247" s="38"/>
    </row>
    <row r="1248" spans="1:24">
      <c r="A1248" s="18">
        <v>42688</v>
      </c>
      <c r="B1248" s="17">
        <v>71.069999999999993</v>
      </c>
      <c r="C1248" s="17">
        <v>72.879997000000003</v>
      </c>
      <c r="D1248" s="17">
        <v>70.849997999999999</v>
      </c>
      <c r="E1248" s="17">
        <v>72.169998000000007</v>
      </c>
      <c r="F1248" s="17">
        <v>7455400</v>
      </c>
      <c r="G1248" s="17">
        <v>72.169998000000007</v>
      </c>
      <c r="H1248" s="38">
        <f t="shared" si="59"/>
        <v>1.9871911117040206E-2</v>
      </c>
      <c r="I1248" s="30">
        <f t="shared" si="57"/>
        <v>1.9871911117040206E-2</v>
      </c>
      <c r="S1248" s="38">
        <v>1219.660034</v>
      </c>
      <c r="T1248" s="30">
        <f t="shared" si="58"/>
        <v>3.2109889545745012E-3</v>
      </c>
      <c r="U1248" s="38"/>
      <c r="V1248" s="38"/>
      <c r="W1248" s="38"/>
      <c r="X1248" s="38"/>
    </row>
    <row r="1249" spans="1:24">
      <c r="A1249" s="18">
        <v>42689</v>
      </c>
      <c r="B1249" s="17">
        <v>72.309997999999993</v>
      </c>
      <c r="C1249" s="17">
        <v>72.370002999999997</v>
      </c>
      <c r="D1249" s="17">
        <v>71.169998000000007</v>
      </c>
      <c r="E1249" s="17">
        <v>71.440002000000007</v>
      </c>
      <c r="F1249" s="17">
        <v>7708300</v>
      </c>
      <c r="G1249" s="17">
        <v>71.440002000000007</v>
      </c>
      <c r="H1249" s="38">
        <f t="shared" si="59"/>
        <v>-1.0166454808071665E-2</v>
      </c>
      <c r="I1249" s="30">
        <f t="shared" si="57"/>
        <v>-1.0166454808071665E-2</v>
      </c>
      <c r="S1249" s="38">
        <v>1215.75</v>
      </c>
      <c r="T1249" s="30">
        <f t="shared" si="58"/>
        <v>3.2378530966175574E-3</v>
      </c>
      <c r="U1249" s="38"/>
      <c r="V1249" s="38"/>
      <c r="W1249" s="38"/>
      <c r="X1249" s="38"/>
    </row>
    <row r="1250" spans="1:24">
      <c r="A1250" s="18">
        <v>42690</v>
      </c>
      <c r="B1250" s="17">
        <v>77.5</v>
      </c>
      <c r="C1250" s="17">
        <v>78.300003000000004</v>
      </c>
      <c r="D1250" s="17">
        <v>75.559997999999993</v>
      </c>
      <c r="E1250" s="17">
        <v>76.029999000000004</v>
      </c>
      <c r="F1250" s="17">
        <v>21918700</v>
      </c>
      <c r="G1250" s="17">
        <v>76.029999000000004</v>
      </c>
      <c r="H1250" s="38">
        <f t="shared" si="59"/>
        <v>6.2270021523878401E-2</v>
      </c>
      <c r="I1250" s="30">
        <f t="shared" si="57"/>
        <v>6.2270021523878401E-2</v>
      </c>
      <c r="S1250" s="38">
        <v>1211.8199460000001</v>
      </c>
      <c r="T1250" s="30">
        <f t="shared" si="58"/>
        <v>-1.1413251353248253E-2</v>
      </c>
      <c r="U1250" s="38"/>
      <c r="V1250" s="38"/>
      <c r="W1250" s="38"/>
      <c r="X1250" s="38"/>
    </row>
    <row r="1251" spans="1:24">
      <c r="A1251" s="18">
        <v>42691</v>
      </c>
      <c r="B1251" s="17">
        <v>76.180000000000007</v>
      </c>
      <c r="C1251" s="17">
        <v>76.430000000000007</v>
      </c>
      <c r="D1251" s="17">
        <v>75.400002000000001</v>
      </c>
      <c r="E1251" s="17">
        <v>76.129997000000003</v>
      </c>
      <c r="F1251" s="17">
        <v>8040700</v>
      </c>
      <c r="G1251" s="17">
        <v>76.129997000000003</v>
      </c>
      <c r="H1251" s="38">
        <f t="shared" si="59"/>
        <v>1.3143798241995013E-3</v>
      </c>
      <c r="I1251" s="30">
        <f t="shared" si="57"/>
        <v>1.3143798241995013E-3</v>
      </c>
      <c r="S1251" s="38">
        <v>1225.7299800000001</v>
      </c>
      <c r="T1251" s="30">
        <f t="shared" si="58"/>
        <v>-8.7239536428291541E-3</v>
      </c>
      <c r="U1251" s="38"/>
      <c r="V1251" s="38"/>
      <c r="W1251" s="38"/>
      <c r="X1251" s="38"/>
    </row>
    <row r="1252" spans="1:24">
      <c r="A1252" s="18">
        <v>42692</v>
      </c>
      <c r="B1252" s="17">
        <v>75.900002000000001</v>
      </c>
      <c r="C1252" s="17">
        <v>76.389999000000003</v>
      </c>
      <c r="D1252" s="17">
        <v>75.690002000000007</v>
      </c>
      <c r="E1252" s="17">
        <v>76.190002000000007</v>
      </c>
      <c r="F1252" s="17">
        <v>5719700</v>
      </c>
      <c r="G1252" s="17">
        <v>76.190002000000007</v>
      </c>
      <c r="H1252" s="38">
        <f t="shared" si="59"/>
        <v>7.8788082324025691E-4</v>
      </c>
      <c r="I1252" s="30">
        <f t="shared" si="57"/>
        <v>7.8788082324025691E-4</v>
      </c>
      <c r="S1252" s="38">
        <v>1236.469971</v>
      </c>
      <c r="T1252" s="30">
        <f t="shared" si="58"/>
        <v>-1.5026386341024017E-2</v>
      </c>
      <c r="U1252" s="38"/>
      <c r="V1252" s="38"/>
      <c r="W1252" s="38"/>
      <c r="X1252" s="38"/>
    </row>
    <row r="1253" spans="1:24">
      <c r="A1253" s="18">
        <v>42695</v>
      </c>
      <c r="B1253" s="17">
        <v>76.120002999999997</v>
      </c>
      <c r="C1253" s="17">
        <v>76.809997999999993</v>
      </c>
      <c r="D1253" s="17">
        <v>76</v>
      </c>
      <c r="E1253" s="17">
        <v>76.510002</v>
      </c>
      <c r="F1253" s="17">
        <v>4455300</v>
      </c>
      <c r="G1253" s="17">
        <v>76.510002</v>
      </c>
      <c r="H1253" s="38">
        <f t="shared" si="59"/>
        <v>4.1912306490519387E-3</v>
      </c>
      <c r="I1253" s="30">
        <f t="shared" si="57"/>
        <v>4.1912306490519387E-3</v>
      </c>
      <c r="S1253" s="38">
        <v>1255.1899410000001</v>
      </c>
      <c r="T1253" s="30">
        <f t="shared" si="58"/>
        <v>1.6742412247979434E-2</v>
      </c>
      <c r="U1253" s="38"/>
      <c r="V1253" s="38"/>
      <c r="W1253" s="38"/>
      <c r="X1253" s="38"/>
    </row>
    <row r="1254" spans="1:24">
      <c r="A1254" s="18">
        <v>42696</v>
      </c>
      <c r="B1254" s="17">
        <v>76.889999000000003</v>
      </c>
      <c r="C1254" s="17">
        <v>78.129997000000003</v>
      </c>
      <c r="D1254" s="17">
        <v>76.860000999999997</v>
      </c>
      <c r="E1254" s="17">
        <v>77.870002999999997</v>
      </c>
      <c r="F1254" s="17">
        <v>5796100</v>
      </c>
      <c r="G1254" s="17">
        <v>77.870002999999997</v>
      </c>
      <c r="H1254" s="38">
        <f t="shared" si="59"/>
        <v>1.7619330730508056E-2</v>
      </c>
      <c r="I1254" s="30">
        <f t="shared" si="57"/>
        <v>1.7619330730508056E-2</v>
      </c>
      <c r="S1254" s="38">
        <v>1234.349976</v>
      </c>
      <c r="T1254" s="30">
        <f t="shared" si="58"/>
        <v>-2.1368498801342891E-2</v>
      </c>
      <c r="U1254" s="38"/>
      <c r="V1254" s="38"/>
      <c r="W1254" s="38"/>
      <c r="X1254" s="38"/>
    </row>
    <row r="1255" spans="1:24">
      <c r="A1255" s="18">
        <v>42697</v>
      </c>
      <c r="B1255" s="17">
        <v>77.930000000000007</v>
      </c>
      <c r="C1255" s="17">
        <v>78.959998999999996</v>
      </c>
      <c r="D1255" s="17">
        <v>77.580001999999993</v>
      </c>
      <c r="E1255" s="17">
        <v>78.480002999999996</v>
      </c>
      <c r="F1255" s="17">
        <v>6768400</v>
      </c>
      <c r="G1255" s="17">
        <v>78.480002999999996</v>
      </c>
      <c r="H1255" s="38">
        <f t="shared" si="59"/>
        <v>7.8030453687645846E-3</v>
      </c>
      <c r="I1255" s="30">
        <f t="shared" si="57"/>
        <v>7.8030453687645846E-3</v>
      </c>
      <c r="S1255" s="38">
        <v>1261.01001</v>
      </c>
      <c r="T1255" s="30">
        <f t="shared" si="58"/>
        <v>2.0163207326190672E-3</v>
      </c>
      <c r="U1255" s="38"/>
      <c r="V1255" s="38"/>
      <c r="W1255" s="38"/>
      <c r="X1255" s="38"/>
    </row>
    <row r="1256" spans="1:24">
      <c r="A1256" s="18">
        <v>42699</v>
      </c>
      <c r="B1256" s="17">
        <v>78.849997999999999</v>
      </c>
      <c r="C1256" s="17">
        <v>79.330001999999993</v>
      </c>
      <c r="D1256" s="17">
        <v>78.419998000000007</v>
      </c>
      <c r="E1256" s="17">
        <v>78.610000999999997</v>
      </c>
      <c r="F1256" s="17">
        <v>2538900</v>
      </c>
      <c r="G1256" s="17">
        <v>78.610000999999997</v>
      </c>
      <c r="H1256" s="38">
        <f t="shared" si="59"/>
        <v>1.6550770432863836E-3</v>
      </c>
      <c r="I1256" s="30">
        <f t="shared" si="57"/>
        <v>1.6550770432863836E-3</v>
      </c>
      <c r="S1256" s="38">
        <v>1258.469971</v>
      </c>
      <c r="T1256" s="30">
        <f t="shared" si="58"/>
        <v>1.1051381859313693E-3</v>
      </c>
      <c r="U1256" s="38"/>
      <c r="V1256" s="38"/>
      <c r="W1256" s="38"/>
      <c r="X1256" s="38"/>
    </row>
    <row r="1257" spans="1:24">
      <c r="A1257" s="18">
        <v>42702</v>
      </c>
      <c r="B1257" s="17">
        <v>78.370002999999997</v>
      </c>
      <c r="C1257" s="17">
        <v>78.940002000000007</v>
      </c>
      <c r="D1257" s="17">
        <v>77.5</v>
      </c>
      <c r="E1257" s="17">
        <v>77.720000999999996</v>
      </c>
      <c r="F1257" s="17">
        <v>5400400</v>
      </c>
      <c r="G1257" s="17">
        <v>77.720000999999996</v>
      </c>
      <c r="H1257" s="38">
        <f t="shared" si="59"/>
        <v>-1.1386293150752666E-2</v>
      </c>
      <c r="I1257" s="30">
        <f t="shared" si="57"/>
        <v>-1.1386293150752666E-2</v>
      </c>
      <c r="S1257" s="38">
        <v>1257.079956</v>
      </c>
      <c r="T1257" s="30">
        <f t="shared" si="58"/>
        <v>1.0234463494354152E-2</v>
      </c>
      <c r="U1257" s="38"/>
      <c r="V1257" s="38"/>
      <c r="W1257" s="38"/>
      <c r="X1257" s="38"/>
    </row>
    <row r="1258" spans="1:24">
      <c r="A1258" s="18">
        <v>42703</v>
      </c>
      <c r="B1258" s="17">
        <v>78</v>
      </c>
      <c r="C1258" s="17">
        <v>78.690002000000007</v>
      </c>
      <c r="D1258" s="17">
        <v>77.75</v>
      </c>
      <c r="E1258" s="17">
        <v>78.410004000000001</v>
      </c>
      <c r="F1258" s="17">
        <v>4578000</v>
      </c>
      <c r="G1258" s="17">
        <v>78.410004000000001</v>
      </c>
      <c r="H1258" s="38">
        <f t="shared" si="59"/>
        <v>8.8388838807904654E-3</v>
      </c>
      <c r="I1258" s="30">
        <f t="shared" si="57"/>
        <v>8.8388838807904654E-3</v>
      </c>
      <c r="S1258" s="38">
        <v>1244.280029</v>
      </c>
      <c r="T1258" s="30">
        <f t="shared" si="58"/>
        <v>-2.410155679785222E-4</v>
      </c>
      <c r="U1258" s="38"/>
      <c r="V1258" s="38"/>
      <c r="W1258" s="38"/>
      <c r="X1258" s="38"/>
    </row>
    <row r="1259" spans="1:24">
      <c r="A1259" s="18">
        <v>42704</v>
      </c>
      <c r="B1259" s="17">
        <v>77.730002999999996</v>
      </c>
      <c r="C1259" s="17">
        <v>78.040001000000004</v>
      </c>
      <c r="D1259" s="17">
        <v>77.059997999999993</v>
      </c>
      <c r="E1259" s="17">
        <v>77.239998</v>
      </c>
      <c r="F1259" s="17">
        <v>5674000</v>
      </c>
      <c r="G1259" s="17">
        <v>77.239998</v>
      </c>
      <c r="H1259" s="38">
        <f t="shared" si="59"/>
        <v>-1.5034089589736739E-2</v>
      </c>
      <c r="I1259" s="30">
        <f t="shared" si="57"/>
        <v>-1.5034089589736739E-2</v>
      </c>
      <c r="S1259" s="38">
        <v>1244.579956</v>
      </c>
      <c r="T1259" s="30"/>
      <c r="U1259" s="38"/>
      <c r="V1259" s="38"/>
      <c r="W1259" s="38"/>
      <c r="X1259" s="38"/>
    </row>
    <row r="1260" spans="1:24">
      <c r="A1260" s="19"/>
      <c r="B1260" s="19"/>
      <c r="C1260" s="19"/>
      <c r="D1260" s="19"/>
      <c r="E1260" s="19"/>
      <c r="F1260" s="19"/>
      <c r="G1260" s="19"/>
      <c r="H1260" s="21"/>
      <c r="I1260" s="19"/>
      <c r="J1260" s="19"/>
      <c r="K1260" s="19"/>
      <c r="L1260" s="19"/>
      <c r="M1260" s="19"/>
      <c r="N1260" s="19"/>
      <c r="O1260" s="19"/>
      <c r="P1260" s="19"/>
      <c r="Q1260" s="19"/>
    </row>
    <row r="1261" spans="1:24">
      <c r="A1261" s="19"/>
      <c r="B1261" s="19"/>
      <c r="C1261" s="19"/>
      <c r="D1261" s="19"/>
      <c r="E1261" s="19"/>
      <c r="F1261" s="19"/>
      <c r="G1261" s="19"/>
      <c r="H1261" s="21"/>
      <c r="I1261" s="23" t="s">
        <v>114</v>
      </c>
      <c r="J1261" s="23" t="s">
        <v>115</v>
      </c>
      <c r="K1261" s="23" t="s">
        <v>116</v>
      </c>
      <c r="L1261" s="19"/>
      <c r="M1261" s="3" t="s">
        <v>118</v>
      </c>
      <c r="N1261" s="3" t="s">
        <v>119</v>
      </c>
      <c r="O1261" s="3" t="s">
        <v>120</v>
      </c>
      <c r="P1261" s="19"/>
      <c r="Q1261" s="19"/>
    </row>
    <row r="1262" spans="1:24">
      <c r="A1262" s="19"/>
      <c r="B1262" s="19"/>
      <c r="C1262" s="19"/>
      <c r="D1262" s="19"/>
      <c r="E1262" s="19"/>
      <c r="F1262" s="19"/>
      <c r="G1262" s="19"/>
      <c r="H1262" s="21"/>
      <c r="I1262" s="24">
        <v>1000</v>
      </c>
      <c r="J1262" s="24">
        <v>1000</v>
      </c>
      <c r="K1262" s="24">
        <v>1000</v>
      </c>
      <c r="L1262" s="19"/>
      <c r="M1262" s="19">
        <f ca="1">_xll.VoseSimulate(M8)</f>
        <v>5.4452050290159457E-3</v>
      </c>
      <c r="N1262" s="19">
        <f ca="1">_xll.VoseSimulate(M13)</f>
        <v>2.1463817063344395E-2</v>
      </c>
      <c r="O1262" s="19">
        <f ca="1">_xll.VoseSimulate(M26)</f>
        <v>-2.1463112965470311E-2</v>
      </c>
      <c r="P1262" s="19"/>
      <c r="Q1262" s="19"/>
    </row>
    <row r="1263" spans="1:24">
      <c r="A1263" s="19"/>
      <c r="B1263" s="19"/>
      <c r="C1263" s="19"/>
      <c r="D1263" s="19"/>
      <c r="E1263" s="19"/>
      <c r="F1263" s="19"/>
      <c r="G1263" s="19"/>
      <c r="H1263" s="21"/>
      <c r="I1263" s="31">
        <f ca="1">_xll.VoseOutput("TGT-Capital without uncertinty")+I1262*EXP(M1262)</f>
        <v>1005.4600571032129</v>
      </c>
      <c r="J1263" s="31">
        <f ca="1">_xll.VoseOutput("TGT-Capital with Uncertinty")+J1262*EXP(N1262)</f>
        <v>1021.6958217133709</v>
      </c>
      <c r="K1263" s="31">
        <f ca="1">_xll.VoseOutput("TGT-Model Uncertinty")+K1262*EXP(O1262)</f>
        <v>978.76558056304225</v>
      </c>
      <c r="L1263" s="19"/>
      <c r="M1263" s="19"/>
      <c r="N1263" s="19"/>
      <c r="O1263" s="19"/>
      <c r="P1263" s="19"/>
      <c r="Q1263" s="19"/>
    </row>
    <row r="1264" spans="1:24">
      <c r="A1264" s="19"/>
      <c r="B1264" s="19"/>
      <c r="C1264" s="19"/>
      <c r="D1264" s="19"/>
      <c r="E1264" s="19"/>
      <c r="F1264" s="19"/>
      <c r="G1264" s="19"/>
      <c r="H1264" s="21"/>
      <c r="I1264" s="19"/>
      <c r="J1264" s="19"/>
      <c r="K1264" s="19"/>
      <c r="L1264" s="19"/>
      <c r="M1264" s="19"/>
      <c r="N1264" s="19"/>
      <c r="O1264" s="19"/>
      <c r="P1264" s="19"/>
      <c r="Q1264" s="19"/>
    </row>
    <row r="1265" spans="1:17">
      <c r="A1265" s="3" t="s">
        <v>117</v>
      </c>
      <c r="B1265" s="19"/>
      <c r="C1265" s="19"/>
      <c r="D1265" s="19"/>
      <c r="E1265" s="19"/>
      <c r="F1265" s="19"/>
      <c r="G1265" s="19"/>
      <c r="H1265" s="21"/>
      <c r="I1265" s="19"/>
      <c r="J1265" s="19"/>
      <c r="K1265" s="19"/>
      <c r="L1265" s="19"/>
      <c r="M1265" s="19"/>
      <c r="N1265" s="19"/>
      <c r="O1265" s="19"/>
      <c r="P1265" s="19"/>
      <c r="Q1265" s="19"/>
    </row>
    <row r="1266" spans="1:17">
      <c r="A1266" s="19"/>
      <c r="B1266" s="19"/>
      <c r="C1266" s="19"/>
      <c r="D1266" s="19"/>
      <c r="E1266" s="19"/>
      <c r="F1266" s="19"/>
      <c r="G1266" s="22">
        <v>0.01</v>
      </c>
      <c r="H1266" s="21"/>
      <c r="I1266" s="19">
        <f ca="1">_xll.VoseSimPercentile($I$1263,G$1266)</f>
        <v>980.91476092731989</v>
      </c>
      <c r="J1266" s="19">
        <f ca="1">_xll.VoseSimPercentile(J1263,$G$1266)</f>
        <v>966.99638334083943</v>
      </c>
      <c r="K1266" s="19">
        <f ca="1">_xll.VoseSimPercentile(K1263,$G$1266)</f>
        <v>960.6651601564605</v>
      </c>
      <c r="L1266" s="19"/>
      <c r="M1266" s="19"/>
      <c r="N1266" s="19"/>
      <c r="O1266" s="19"/>
      <c r="P1266" s="19"/>
      <c r="Q1266" s="19"/>
    </row>
    <row r="1267" spans="1:17">
      <c r="A1267" s="19"/>
      <c r="B1267" s="19"/>
      <c r="C1267" s="19"/>
      <c r="D1267" s="19"/>
      <c r="E1267" s="19"/>
      <c r="F1267" s="19"/>
      <c r="G1267" s="22">
        <v>0.05</v>
      </c>
      <c r="H1267" s="21"/>
      <c r="I1267" s="19">
        <f ca="1">_xll.VoseSimPercentile(I1263,$G$1267)</f>
        <v>982.36172562843024</v>
      </c>
      <c r="J1267" s="19">
        <f ca="1">_xll.VoseSimPercentile(J1263,$G$1267)</f>
        <v>981.39227909308568</v>
      </c>
      <c r="K1267" s="19">
        <f ca="1">_xll.VoseSimPercentile(K1263,$G$1267)</f>
        <v>981.04901669726394</v>
      </c>
      <c r="L1267" s="19"/>
      <c r="M1267" s="19"/>
      <c r="N1267" s="19"/>
      <c r="O1267" s="19"/>
      <c r="P1267" s="19"/>
      <c r="Q1267" s="19"/>
    </row>
    <row r="1268" spans="1:17">
      <c r="A1268" s="19"/>
      <c r="B1268" s="19"/>
      <c r="C1268" s="19"/>
      <c r="D1268" s="19"/>
      <c r="E1268" s="19"/>
      <c r="F1268" s="19"/>
      <c r="G1268" s="19"/>
      <c r="H1268" s="21"/>
      <c r="I1268" s="19"/>
      <c r="J1268" s="19"/>
      <c r="K1268" s="19"/>
      <c r="L1268" s="19"/>
      <c r="M1268" s="19"/>
      <c r="N1268" s="19"/>
      <c r="O1268" s="19"/>
      <c r="P1268" s="19"/>
      <c r="Q1268" s="19"/>
    </row>
    <row r="1269" spans="1:17">
      <c r="A1269" s="19"/>
      <c r="B1269" s="19"/>
      <c r="C1269" s="19"/>
      <c r="D1269" s="19"/>
      <c r="E1269" s="19"/>
      <c r="F1269" s="19"/>
      <c r="G1269" s="25" t="s">
        <v>121</v>
      </c>
      <c r="H1269" s="21"/>
      <c r="I1269" s="31">
        <f ca="1">$I$1262-I1266</f>
        <v>19.08523907268011</v>
      </c>
      <c r="J1269" s="31">
        <f t="shared" ref="J1269" ca="1" si="60">$I$1262-J1266</f>
        <v>33.003616659160571</v>
      </c>
      <c r="K1269" s="31">
        <f ca="1">K$1262-K1266</f>
        <v>39.334839843539498</v>
      </c>
      <c r="L1269" s="19"/>
      <c r="M1269" s="19"/>
      <c r="N1269" s="19"/>
      <c r="O1269" s="19"/>
      <c r="P1269" s="19"/>
      <c r="Q1269" s="19"/>
    </row>
    <row r="1270" spans="1:17" ht="15.75" thickBot="1">
      <c r="A1270" s="19"/>
      <c r="B1270" s="19"/>
      <c r="C1270" s="19"/>
      <c r="D1270" s="19"/>
      <c r="E1270" s="19"/>
      <c r="F1270" s="19"/>
      <c r="G1270" s="26" t="s">
        <v>122</v>
      </c>
      <c r="H1270" s="21"/>
      <c r="I1270" s="31">
        <f ca="1">I1262-I1267</f>
        <v>17.638274371569764</v>
      </c>
      <c r="J1270" s="31">
        <f t="shared" ref="J1270:K1270" ca="1" si="61">J1262-J1267</f>
        <v>18.607720906914324</v>
      </c>
      <c r="K1270" s="31">
        <f t="shared" ca="1" si="61"/>
        <v>18.950983302736063</v>
      </c>
      <c r="L1270" s="19"/>
      <c r="M1270" s="19"/>
      <c r="N1270" s="19"/>
      <c r="O1270" s="19"/>
      <c r="P1270" s="19"/>
      <c r="Q1270" s="19"/>
    </row>
    <row r="1271" spans="1:17" ht="15.75" thickTop="1">
      <c r="A1271" s="19"/>
      <c r="B1271" s="19"/>
      <c r="C1271" s="19"/>
      <c r="D1271" s="19"/>
      <c r="E1271" s="19"/>
      <c r="F1271" s="19"/>
      <c r="G1271" s="19"/>
      <c r="H1271" s="21"/>
      <c r="I1271" s="19"/>
      <c r="J1271" s="19"/>
      <c r="K1271" s="19"/>
      <c r="L1271" s="19"/>
      <c r="M1271" s="19"/>
      <c r="N1271" s="19"/>
      <c r="O1271" s="19"/>
      <c r="P1271" s="19"/>
      <c r="Q1271" s="19"/>
    </row>
    <row r="1272" spans="1:17">
      <c r="A1272" s="19"/>
      <c r="B1272" s="19"/>
      <c r="C1272" s="19"/>
      <c r="D1272" s="19"/>
      <c r="E1272" s="19"/>
      <c r="F1272" s="19"/>
      <c r="G1272" s="19" t="s">
        <v>123</v>
      </c>
      <c r="H1272" s="21"/>
      <c r="I1272" s="31">
        <f ca="1">I1262-I1263</f>
        <v>-5.4600571032128755</v>
      </c>
      <c r="J1272" s="31">
        <f t="shared" ref="J1272:K1272" ca="1" si="62">J1262-J1263</f>
        <v>-21.695821713370947</v>
      </c>
      <c r="K1272" s="31">
        <f t="shared" ca="1" si="62"/>
        <v>21.234419436957751</v>
      </c>
      <c r="L1272" s="19"/>
      <c r="M1272" s="19"/>
      <c r="N1272" s="19"/>
      <c r="O1272" s="19"/>
      <c r="P1272" s="19"/>
      <c r="Q1272" s="19"/>
    </row>
    <row r="1273" spans="1:17">
      <c r="A1273" s="19"/>
      <c r="B1273" s="19"/>
      <c r="C1273" s="19"/>
      <c r="D1273" s="19"/>
      <c r="E1273" s="19"/>
      <c r="F1273" s="19"/>
      <c r="G1273" s="19"/>
      <c r="H1273" s="21"/>
      <c r="I1273" s="19"/>
      <c r="J1273" s="19"/>
      <c r="K1273" s="19"/>
      <c r="L1273" s="19"/>
      <c r="M1273" s="19"/>
      <c r="N1273" s="19"/>
      <c r="O1273" s="19"/>
      <c r="P1273" s="19"/>
      <c r="Q1273" s="19"/>
    </row>
    <row r="1274" spans="1:17">
      <c r="A1274" s="19"/>
      <c r="B1274" s="19"/>
      <c r="C1274" s="19"/>
      <c r="D1274" s="19"/>
      <c r="E1274" s="19"/>
      <c r="F1274" s="19"/>
      <c r="G1274" s="25" t="s">
        <v>124</v>
      </c>
      <c r="H1274" s="21"/>
      <c r="I1274" s="24">
        <f ca="1">_xll.VoseSimCVARp(I1272,$G$1266)</f>
        <v>19.08523907268011</v>
      </c>
      <c r="J1274" s="24">
        <f ca="1">_xll.VoseSimCVARp(J1272,$G$1266)</f>
        <v>33.003616659160571</v>
      </c>
      <c r="K1274" s="24">
        <f ca="1">_xll.VoseSimCVARp(K1272,$G$1266)</f>
        <v>39.334839843539498</v>
      </c>
      <c r="L1274" s="19"/>
      <c r="M1274" s="19"/>
      <c r="N1274" s="19"/>
      <c r="O1274" s="19"/>
      <c r="P1274" s="19"/>
      <c r="Q1274" s="19"/>
    </row>
    <row r="1275" spans="1:17" ht="15.75" thickBot="1">
      <c r="A1275" s="19"/>
      <c r="B1275" s="19"/>
      <c r="C1275" s="19"/>
      <c r="D1275" s="19"/>
      <c r="E1275" s="19"/>
      <c r="F1275" s="19"/>
      <c r="G1275" s="26" t="s">
        <v>125</v>
      </c>
      <c r="H1275" s="21"/>
      <c r="I1275" s="24">
        <f ca="1">_xll.VoseSimCVARp(I1272,$G$1267)</f>
        <v>18.304134919645094</v>
      </c>
      <c r="J1275" s="24">
        <f ca="1">_xll.VoseSimCVARp(J1272,$G$1267)</f>
        <v>25.747183959719706</v>
      </c>
      <c r="K1275" s="24">
        <f ca="1">_xll.VoseSimCVARp(K1272,$G$1267)</f>
        <v>31.260883887445146</v>
      </c>
      <c r="L1275" s="19"/>
      <c r="M1275" s="19"/>
      <c r="N1275" s="19"/>
      <c r="O1275" s="19"/>
      <c r="P1275" s="19"/>
      <c r="Q1275" s="19"/>
    </row>
    <row r="1276" spans="1:17" ht="15.75" thickTop="1">
      <c r="A1276" s="19"/>
      <c r="B1276" s="19"/>
      <c r="C1276" s="19"/>
      <c r="D1276" s="19"/>
      <c r="E1276" s="19"/>
      <c r="F1276" s="19"/>
      <c r="G1276" s="19"/>
      <c r="H1276" s="21"/>
      <c r="I1276" s="19"/>
      <c r="J1276" s="19"/>
      <c r="K1276" s="19"/>
      <c r="L1276" s="19"/>
      <c r="M1276" s="19"/>
      <c r="N1276" s="19"/>
      <c r="O1276" s="19"/>
      <c r="P1276" s="19"/>
      <c r="Q1276" s="19"/>
    </row>
    <row r="1277" spans="1:17">
      <c r="A1277" s="19"/>
      <c r="B1277" s="19"/>
      <c r="C1277" s="19"/>
      <c r="D1277" s="19"/>
      <c r="E1277" s="19"/>
      <c r="F1277" s="19"/>
      <c r="G1277" s="19"/>
      <c r="H1277" s="21"/>
      <c r="I1277" s="19"/>
      <c r="J1277" s="19"/>
      <c r="K1277" s="19"/>
      <c r="L1277" s="19"/>
      <c r="M1277" s="19"/>
      <c r="N1277" s="19"/>
      <c r="O1277" s="19"/>
      <c r="P1277" s="19"/>
      <c r="Q1277" s="19"/>
    </row>
    <row r="1278" spans="1:17">
      <c r="A1278" s="3" t="s">
        <v>126</v>
      </c>
      <c r="B1278" s="19"/>
      <c r="C1278" s="19"/>
      <c r="D1278" s="19"/>
      <c r="E1278" s="19"/>
      <c r="F1278" s="19"/>
      <c r="G1278" s="19"/>
      <c r="H1278" s="21"/>
      <c r="I1278" s="19"/>
      <c r="J1278" s="19"/>
      <c r="K1278" s="19"/>
      <c r="L1278" s="19"/>
      <c r="M1278" s="19"/>
      <c r="N1278" s="19"/>
      <c r="O1278" s="19"/>
      <c r="P1278" s="19"/>
      <c r="Q1278" s="19"/>
    </row>
    <row r="1279" spans="1:17" ht="90">
      <c r="A1279" s="29" t="s">
        <v>135</v>
      </c>
      <c r="B1279" s="19"/>
      <c r="C1279" s="19"/>
      <c r="D1279" s="19"/>
      <c r="E1279" s="27"/>
      <c r="F1279" s="19"/>
      <c r="G1279" s="19"/>
      <c r="H1279" s="21"/>
      <c r="I1279" s="19">
        <v>252</v>
      </c>
      <c r="J1279" s="19"/>
      <c r="K1279" s="19"/>
      <c r="L1279" s="19"/>
      <c r="M1279" s="19"/>
      <c r="N1279" s="19"/>
      <c r="O1279" s="19"/>
      <c r="P1279" s="19"/>
      <c r="Q1279" s="19"/>
    </row>
    <row r="1280" spans="1:17">
      <c r="A1280" s="19"/>
      <c r="B1280" s="19"/>
      <c r="C1280" s="19"/>
      <c r="D1280" s="19"/>
      <c r="E1280" s="19"/>
      <c r="F1280" s="19"/>
      <c r="G1280" s="19"/>
      <c r="H1280" s="21"/>
      <c r="I1280" s="3" t="s">
        <v>128</v>
      </c>
      <c r="J1280" s="3"/>
      <c r="K1280" s="3" t="s">
        <v>129</v>
      </c>
      <c r="L1280" s="19"/>
      <c r="M1280" s="19"/>
      <c r="N1280" s="19"/>
      <c r="O1280" s="19"/>
      <c r="P1280" s="19"/>
      <c r="Q1280" s="19"/>
    </row>
    <row r="1281" spans="1:17">
      <c r="A1281" s="19"/>
      <c r="B1281" s="19"/>
      <c r="C1281" s="19"/>
      <c r="D1281" s="19"/>
      <c r="E1281" s="19"/>
      <c r="F1281" s="19"/>
      <c r="G1281" s="19"/>
      <c r="H1281" s="21"/>
      <c r="I1281" s="3" t="s">
        <v>130</v>
      </c>
      <c r="J1281" s="3" t="s">
        <v>131</v>
      </c>
      <c r="K1281" s="19"/>
      <c r="L1281" s="19"/>
      <c r="M1281" s="19"/>
      <c r="N1281" s="19"/>
      <c r="O1281" s="19"/>
      <c r="P1281" s="19"/>
      <c r="Q1281" s="19"/>
    </row>
    <row r="1282" spans="1:17">
      <c r="A1282" s="19" t="s">
        <v>134</v>
      </c>
      <c r="B1282" s="19" t="s">
        <v>132</v>
      </c>
      <c r="C1282" s="19"/>
      <c r="D1282" s="19"/>
      <c r="E1282" s="19"/>
      <c r="F1282" s="19"/>
      <c r="G1282" s="19">
        <v>1</v>
      </c>
      <c r="H1282" s="19"/>
      <c r="I1282" s="28">
        <f ca="1">EXP(_xll.VoseKthSmallest($M$8,$I$1279,$G$1282))-1</f>
        <v>-3.2350723968779582E-2</v>
      </c>
      <c r="J1282" s="28">
        <f ca="1">EXP(_xll.VoseKthSmallest($M$13,$I$1279,$G$1282))-1</f>
        <v>-4.7995565948743768E-2</v>
      </c>
      <c r="K1282" s="28">
        <f ca="1">EXP(_xll.VoseKthSmallest($M$26,$I$1279,$G$1282))-1</f>
        <v>-4.1201788460852651E-2</v>
      </c>
      <c r="L1282" s="19"/>
      <c r="M1282" s="19"/>
      <c r="N1282" s="19"/>
      <c r="O1282" s="19"/>
      <c r="P1282" s="19"/>
      <c r="Q1282" s="19"/>
    </row>
    <row r="1283" spans="1:17">
      <c r="A1283" s="19"/>
      <c r="B1283" s="19" t="s">
        <v>133</v>
      </c>
      <c r="C1283" s="19"/>
      <c r="D1283" s="19"/>
      <c r="E1283" s="19"/>
      <c r="F1283" s="19"/>
      <c r="G1283" s="19">
        <v>2</v>
      </c>
      <c r="H1283" s="19"/>
      <c r="I1283" s="28">
        <f ca="1">EXP(_xll.VoseKthSmallest($M$8,$I$1279,$G$1283))-1</f>
        <v>-2.7800512015540013E-2</v>
      </c>
      <c r="J1283" s="28">
        <f ca="1">EXP(_xll.VoseKthSmallest($M$13,$I$1279,$G$1283))-1</f>
        <v>-4.5115032561121815E-2</v>
      </c>
      <c r="K1283" s="28">
        <f ca="1">EXP(_xll.VoseKthSmallest($M$26,$I$1279,$G$1283))-1</f>
        <v>-3.0892784979798527E-2</v>
      </c>
      <c r="L1283" s="19"/>
      <c r="M1283" s="19"/>
      <c r="N1283" s="19"/>
      <c r="O1283" s="19"/>
      <c r="P1283" s="19"/>
      <c r="Q1283" s="19"/>
    </row>
    <row r="1284" spans="1:17">
      <c r="A1284" s="19"/>
      <c r="B1284" s="19"/>
      <c r="C1284" s="19"/>
      <c r="D1284" s="19"/>
      <c r="E1284" s="19"/>
      <c r="F1284" s="19"/>
      <c r="G1284" s="19"/>
      <c r="H1284" s="21"/>
      <c r="I1284" s="28"/>
      <c r="J1284" s="28"/>
      <c r="K1284" s="28"/>
      <c r="L1284" s="19"/>
      <c r="M1284" s="19"/>
      <c r="N1284" s="19"/>
      <c r="O1284" s="19"/>
      <c r="P1284" s="19"/>
      <c r="Q1284" s="19"/>
    </row>
    <row r="1285" spans="1:17">
      <c r="A1285" s="19"/>
      <c r="B1285" s="19"/>
      <c r="C1285" s="19"/>
      <c r="D1285" s="19"/>
      <c r="E1285" s="19"/>
      <c r="F1285" s="19"/>
      <c r="G1285" s="19" t="s">
        <v>136</v>
      </c>
      <c r="H1285" s="19"/>
      <c r="I1285" s="28">
        <f ca="1">_xll.VoseSimMean(I1282)</f>
        <v>-5.4652940011880431E-2</v>
      </c>
      <c r="J1285" s="28">
        <f ca="1">_xll.VoseSimMean(J1282)</f>
        <v>-4.7702812845466014E-2</v>
      </c>
      <c r="K1285" s="28">
        <f ca="1">_xll.VoseSimMean(K1282)</f>
        <v>-4.5571071609993255E-2</v>
      </c>
      <c r="L1285" s="19"/>
      <c r="M1285" s="19"/>
      <c r="N1285" s="19"/>
      <c r="O1285" s="19"/>
      <c r="P1285" s="19"/>
      <c r="Q1285" s="19"/>
    </row>
    <row r="1286" spans="1:17">
      <c r="A1286" s="19"/>
      <c r="B1286" s="19"/>
      <c r="C1286" s="19"/>
      <c r="D1286" s="19"/>
      <c r="E1286" s="19"/>
      <c r="F1286" s="19"/>
      <c r="G1286" s="19" t="s">
        <v>136</v>
      </c>
      <c r="H1286" s="19"/>
      <c r="I1286" s="28">
        <f ca="1">_xll.VoseSimMean(I1283)</f>
        <v>-3.464139078593706E-2</v>
      </c>
      <c r="J1286" s="28">
        <f ca="1">_xll.VoseSimMean(J1283)</f>
        <v>-3.5242581657323829E-2</v>
      </c>
      <c r="K1286" s="28">
        <f ca="1">_xll.VoseSimMean(K1283)</f>
        <v>-3.3677613804244028E-2</v>
      </c>
      <c r="L1286" s="19"/>
      <c r="M1286" s="19"/>
      <c r="N1286" s="19"/>
      <c r="O1286" s="19"/>
      <c r="P1286" s="19"/>
      <c r="Q1286" s="19"/>
    </row>
    <row r="1287" spans="1:17">
      <c r="A1287" s="19"/>
      <c r="B1287" s="19"/>
      <c r="C1287" s="19"/>
      <c r="D1287" s="19"/>
      <c r="E1287" s="19"/>
      <c r="F1287" s="19"/>
      <c r="G1287" s="19"/>
      <c r="H1287" s="21"/>
      <c r="I1287" s="19"/>
      <c r="J1287" s="19"/>
      <c r="K1287" s="19"/>
      <c r="L1287" s="19"/>
      <c r="M1287" s="19"/>
      <c r="N1287" s="19"/>
      <c r="O1287" s="19"/>
      <c r="P1287" s="19"/>
      <c r="Q1287" s="19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49"/>
  <sheetViews>
    <sheetView topLeftCell="A25" workbookViewId="0"/>
  </sheetViews>
  <sheetFormatPr defaultRowHeight="15"/>
  <cols>
    <col min="1" max="1" width="34.28515625" bestFit="1" customWidth="1"/>
    <col min="2" max="2" width="28.140625" bestFit="1" customWidth="1"/>
    <col min="3" max="5" width="10.140625" bestFit="1" customWidth="1"/>
  </cols>
  <sheetData>
    <row r="1" spans="1:5">
      <c r="A1" t="s">
        <v>0</v>
      </c>
      <c r="C1" s="1">
        <v>42399</v>
      </c>
      <c r="D1" s="1">
        <v>42035</v>
      </c>
      <c r="E1" s="1">
        <v>41671</v>
      </c>
    </row>
    <row r="3" spans="1:5">
      <c r="A3" t="s">
        <v>67</v>
      </c>
    </row>
    <row r="4" spans="1:5">
      <c r="A4" t="s">
        <v>68</v>
      </c>
    </row>
    <row r="5" spans="1:5">
      <c r="B5" t="s">
        <v>69</v>
      </c>
      <c r="C5" s="2">
        <v>4046000</v>
      </c>
      <c r="D5" s="2">
        <v>2210000</v>
      </c>
      <c r="E5" s="2">
        <v>670000</v>
      </c>
    </row>
    <row r="6" spans="1:5">
      <c r="B6" t="s">
        <v>70</v>
      </c>
      <c r="C6" t="s">
        <v>6</v>
      </c>
      <c r="D6" t="s">
        <v>6</v>
      </c>
      <c r="E6" t="s">
        <v>6</v>
      </c>
    </row>
    <row r="7" spans="1:5">
      <c r="B7" t="s">
        <v>71</v>
      </c>
      <c r="C7" t="s">
        <v>6</v>
      </c>
      <c r="D7" t="s">
        <v>6</v>
      </c>
      <c r="E7" t="s">
        <v>6</v>
      </c>
    </row>
    <row r="8" spans="1:5">
      <c r="B8" t="s">
        <v>72</v>
      </c>
      <c r="C8" s="2">
        <v>8601000</v>
      </c>
      <c r="D8" s="2">
        <v>8282000</v>
      </c>
      <c r="E8" s="2">
        <v>8278000</v>
      </c>
    </row>
    <row r="9" spans="1:5">
      <c r="B9" t="s">
        <v>73</v>
      </c>
      <c r="C9" s="2">
        <v>1483000</v>
      </c>
      <c r="D9" s="2">
        <v>3132000</v>
      </c>
      <c r="E9" s="2">
        <v>2625000</v>
      </c>
    </row>
    <row r="11" spans="1:5">
      <c r="A11" t="s">
        <v>74</v>
      </c>
      <c r="C11" s="2">
        <v>14130000</v>
      </c>
      <c r="D11" s="2">
        <v>13624000</v>
      </c>
      <c r="E11" s="2">
        <v>11573000</v>
      </c>
    </row>
    <row r="12" spans="1:5">
      <c r="A12" t="s">
        <v>75</v>
      </c>
      <c r="C12" t="s">
        <v>6</v>
      </c>
      <c r="D12" t="s">
        <v>6</v>
      </c>
      <c r="E12" t="s">
        <v>6</v>
      </c>
    </row>
    <row r="13" spans="1:5">
      <c r="A13" t="s">
        <v>76</v>
      </c>
      <c r="C13" s="2">
        <v>25217000</v>
      </c>
      <c r="D13" s="2">
        <v>25952000</v>
      </c>
      <c r="E13" s="2">
        <v>26412000</v>
      </c>
    </row>
    <row r="14" spans="1:5">
      <c r="A14" t="s">
        <v>77</v>
      </c>
      <c r="C14" t="s">
        <v>6</v>
      </c>
      <c r="D14" t="s">
        <v>6</v>
      </c>
      <c r="E14" t="s">
        <v>6</v>
      </c>
    </row>
    <row r="15" spans="1:5">
      <c r="A15" t="s">
        <v>78</v>
      </c>
      <c r="C15" t="s">
        <v>6</v>
      </c>
      <c r="D15" t="s">
        <v>6</v>
      </c>
      <c r="E15" t="s">
        <v>6</v>
      </c>
    </row>
    <row r="16" spans="1:5">
      <c r="A16" t="s">
        <v>79</v>
      </c>
      <c r="C16" t="s">
        <v>6</v>
      </c>
      <c r="D16" t="s">
        <v>6</v>
      </c>
      <c r="E16" t="s">
        <v>6</v>
      </c>
    </row>
    <row r="17" spans="1:5">
      <c r="A17" t="s">
        <v>80</v>
      </c>
      <c r="C17" s="2">
        <v>915000</v>
      </c>
      <c r="D17" s="2">
        <v>1596000</v>
      </c>
      <c r="E17" s="2">
        <v>6568000</v>
      </c>
    </row>
    <row r="18" spans="1:5">
      <c r="A18" t="s">
        <v>81</v>
      </c>
      <c r="C18" t="s">
        <v>6</v>
      </c>
      <c r="D18" t="s">
        <v>6</v>
      </c>
      <c r="E18" t="s">
        <v>6</v>
      </c>
    </row>
    <row r="20" spans="1:5">
      <c r="A20" t="s">
        <v>82</v>
      </c>
      <c r="C20" s="2">
        <v>40262000</v>
      </c>
      <c r="D20" s="2">
        <v>41172000</v>
      </c>
      <c r="E20" s="2">
        <v>44553000</v>
      </c>
    </row>
    <row r="22" spans="1:5">
      <c r="A22" t="s">
        <v>83</v>
      </c>
    </row>
    <row r="23" spans="1:5">
      <c r="A23" t="s">
        <v>84</v>
      </c>
    </row>
    <row r="24" spans="1:5">
      <c r="B24" t="s">
        <v>85</v>
      </c>
      <c r="C24" s="2">
        <v>11654000</v>
      </c>
      <c r="D24" s="2">
        <v>11542000</v>
      </c>
      <c r="E24" s="2">
        <v>10945000</v>
      </c>
    </row>
    <row r="25" spans="1:5">
      <c r="B25" t="s">
        <v>86</v>
      </c>
      <c r="C25" s="2">
        <v>815000</v>
      </c>
      <c r="D25" s="2">
        <v>91000</v>
      </c>
      <c r="E25" s="2">
        <v>1143000</v>
      </c>
    </row>
    <row r="26" spans="1:5">
      <c r="B26" t="s">
        <v>87</v>
      </c>
      <c r="C26" s="2">
        <v>153000</v>
      </c>
      <c r="D26" s="2">
        <v>103000</v>
      </c>
      <c r="E26" s="2">
        <v>689000</v>
      </c>
    </row>
    <row r="28" spans="1:5">
      <c r="A28" t="s">
        <v>88</v>
      </c>
      <c r="C28" s="2">
        <v>12622000</v>
      </c>
      <c r="D28" s="2">
        <v>11736000</v>
      </c>
      <c r="E28" s="2">
        <v>12777000</v>
      </c>
    </row>
    <row r="29" spans="1:5">
      <c r="A29" t="s">
        <v>89</v>
      </c>
      <c r="C29" s="2">
        <v>11945000</v>
      </c>
      <c r="D29" s="2">
        <v>12634000</v>
      </c>
      <c r="E29" s="2">
        <v>11429000</v>
      </c>
    </row>
    <row r="30" spans="1:5">
      <c r="A30" t="s">
        <v>90</v>
      </c>
      <c r="C30" s="2">
        <v>1915000</v>
      </c>
      <c r="D30" s="2">
        <v>1645000</v>
      </c>
      <c r="E30" s="2">
        <v>2767000</v>
      </c>
    </row>
    <row r="31" spans="1:5">
      <c r="A31" t="s">
        <v>91</v>
      </c>
      <c r="C31" s="2">
        <v>823000</v>
      </c>
      <c r="D31" s="2">
        <v>1160000</v>
      </c>
      <c r="E31" s="2">
        <v>1349000</v>
      </c>
    </row>
    <row r="32" spans="1:5">
      <c r="A32" t="s">
        <v>18</v>
      </c>
      <c r="C32" t="s">
        <v>6</v>
      </c>
      <c r="D32" t="s">
        <v>6</v>
      </c>
      <c r="E32" t="s">
        <v>6</v>
      </c>
    </row>
    <row r="33" spans="1:5">
      <c r="A33" t="s">
        <v>92</v>
      </c>
      <c r="C33" t="s">
        <v>6</v>
      </c>
      <c r="D33" t="s">
        <v>6</v>
      </c>
      <c r="E33" t="s">
        <v>6</v>
      </c>
    </row>
    <row r="35" spans="1:5">
      <c r="A35" t="s">
        <v>93</v>
      </c>
      <c r="C35" s="2">
        <v>27305000</v>
      </c>
      <c r="D35" s="2">
        <v>27175000</v>
      </c>
      <c r="E35" s="2">
        <v>28322000</v>
      </c>
    </row>
    <row r="37" spans="1:5">
      <c r="A37" t="s">
        <v>94</v>
      </c>
    </row>
    <row r="38" spans="1:5">
      <c r="A38" t="s">
        <v>95</v>
      </c>
      <c r="C38" t="s">
        <v>6</v>
      </c>
      <c r="D38" t="s">
        <v>6</v>
      </c>
      <c r="E38" t="s">
        <v>6</v>
      </c>
    </row>
    <row r="39" spans="1:5">
      <c r="A39" t="s">
        <v>96</v>
      </c>
      <c r="C39" t="s">
        <v>6</v>
      </c>
      <c r="D39" t="s">
        <v>6</v>
      </c>
      <c r="E39" t="s">
        <v>6</v>
      </c>
    </row>
    <row r="40" spans="1:5">
      <c r="A40" t="s">
        <v>97</v>
      </c>
      <c r="C40" t="s">
        <v>6</v>
      </c>
      <c r="D40" t="s">
        <v>6</v>
      </c>
      <c r="E40" t="s">
        <v>6</v>
      </c>
    </row>
    <row r="41" spans="1:5">
      <c r="A41" t="s">
        <v>98</v>
      </c>
      <c r="C41" s="2">
        <v>50000</v>
      </c>
      <c r="D41" s="2">
        <v>53000</v>
      </c>
      <c r="E41" s="2">
        <v>53000</v>
      </c>
    </row>
    <row r="42" spans="1:5">
      <c r="A42" t="s">
        <v>99</v>
      </c>
      <c r="C42" s="2">
        <v>8188000</v>
      </c>
      <c r="D42" s="2">
        <v>9644000</v>
      </c>
      <c r="E42" s="2">
        <v>12599000</v>
      </c>
    </row>
    <row r="43" spans="1:5">
      <c r="A43" t="s">
        <v>100</v>
      </c>
      <c r="C43" t="s">
        <v>6</v>
      </c>
      <c r="D43" t="s">
        <v>6</v>
      </c>
      <c r="E43" t="s">
        <v>6</v>
      </c>
    </row>
    <row r="44" spans="1:5">
      <c r="A44" t="s">
        <v>101</v>
      </c>
      <c r="C44" s="2">
        <v>5348000</v>
      </c>
      <c r="D44" s="2">
        <v>4899000</v>
      </c>
      <c r="E44" s="2">
        <v>4470000</v>
      </c>
    </row>
    <row r="45" spans="1:5">
      <c r="A45" t="s">
        <v>102</v>
      </c>
      <c r="C45" s="2">
        <v>-629000</v>
      </c>
      <c r="D45" s="2">
        <v>-599000</v>
      </c>
      <c r="E45" s="2">
        <v>-891000</v>
      </c>
    </row>
    <row r="47" spans="1:5">
      <c r="A47" t="s">
        <v>103</v>
      </c>
      <c r="C47" s="2">
        <v>12957000</v>
      </c>
      <c r="D47" s="2">
        <v>13997000</v>
      </c>
      <c r="E47" s="2">
        <v>16231000</v>
      </c>
    </row>
    <row r="49" spans="1:5">
      <c r="A49" t="s">
        <v>104</v>
      </c>
      <c r="C49" s="2">
        <v>12957000</v>
      </c>
      <c r="D49" s="2">
        <v>13997000</v>
      </c>
      <c r="E49" s="2">
        <v>16231000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D3846"/>
  <sheetViews>
    <sheetView workbookViewId="0">
      <selection activeCell="L22" sqref="L22"/>
    </sheetView>
  </sheetViews>
  <sheetFormatPr defaultColWidth="8.85546875" defaultRowHeight="15"/>
  <cols>
    <col min="1" max="1" width="17.7109375" customWidth="1"/>
    <col min="2" max="2" width="16.7109375" style="38" customWidth="1"/>
    <col min="3" max="5" width="14.7109375" style="38" customWidth="1"/>
    <col min="6" max="6" width="14.7109375" customWidth="1"/>
    <col min="7" max="7" width="13.28515625" bestFit="1" customWidth="1"/>
    <col min="8" max="8" width="14.7109375" bestFit="1" customWidth="1"/>
    <col min="9" max="9" width="12.7109375" customWidth="1"/>
    <col min="10" max="10" width="11.7109375" bestFit="1" customWidth="1"/>
    <col min="13" max="13" width="10.42578125" bestFit="1" customWidth="1"/>
    <col min="14" max="17" width="9.5703125" bestFit="1" customWidth="1"/>
    <col min="18" max="18" width="9.140625" customWidth="1"/>
    <col min="21" max="21" width="9.5703125" bestFit="1" customWidth="1"/>
    <col min="31" max="31" width="8.85546875" customWidth="1"/>
  </cols>
  <sheetData>
    <row r="1" spans="1:17">
      <c r="A1" t="s">
        <v>60</v>
      </c>
      <c r="B1" s="50" t="s">
        <v>180</v>
      </c>
      <c r="C1" s="50" t="s">
        <v>51</v>
      </c>
      <c r="D1" s="50" t="s">
        <v>181</v>
      </c>
      <c r="E1" s="50" t="s">
        <v>182</v>
      </c>
      <c r="F1" s="38"/>
      <c r="G1" s="38" t="s">
        <v>183</v>
      </c>
      <c r="H1" t="s">
        <v>184</v>
      </c>
      <c r="I1" t="s">
        <v>185</v>
      </c>
      <c r="J1" t="s">
        <v>186</v>
      </c>
      <c r="K1" s="38"/>
      <c r="L1" s="38"/>
      <c r="N1" t="s">
        <v>180</v>
      </c>
      <c r="O1" t="s">
        <v>51</v>
      </c>
      <c r="P1" t="s">
        <v>181</v>
      </c>
      <c r="Q1" t="s">
        <v>182</v>
      </c>
    </row>
    <row r="2" spans="1:17">
      <c r="A2" s="20">
        <v>40878</v>
      </c>
      <c r="B2" s="38">
        <v>74.459883000000005</v>
      </c>
      <c r="C2" s="38">
        <v>51.175178000000002</v>
      </c>
      <c r="D2" s="38">
        <v>45.404702999999998</v>
      </c>
      <c r="E2" s="38">
        <v>43.383516999999998</v>
      </c>
      <c r="F2" s="38"/>
      <c r="H2" s="38"/>
      <c r="I2" s="38"/>
      <c r="J2" s="38"/>
      <c r="K2" s="38"/>
      <c r="L2" s="38"/>
      <c r="M2" t="s">
        <v>187</v>
      </c>
      <c r="N2">
        <f t="array" aca="1" ref="N2:Q2" ca="1">_xll.VoseCopulaMultiTFit(G2:J1259,FALSE,FALSE)</f>
        <v>0.4360041014925804</v>
      </c>
      <c r="O2">
        <f ca="1"/>
        <v>0.37668370109486837</v>
      </c>
      <c r="P2">
        <f ca="1"/>
        <v>0.40146890387011946</v>
      </c>
      <c r="Q2">
        <f ca="1"/>
        <v>0.79727029204003064</v>
      </c>
    </row>
    <row r="3" spans="1:17">
      <c r="A3" s="20">
        <v>40879</v>
      </c>
      <c r="B3" s="38">
        <v>74.152096999999998</v>
      </c>
      <c r="C3" s="38">
        <v>50.721141000000003</v>
      </c>
      <c r="D3" s="38">
        <v>46.040281</v>
      </c>
      <c r="E3" s="38">
        <v>44.198658000000002</v>
      </c>
      <c r="F3" s="38"/>
      <c r="G3">
        <f>LN(B3/B2)</f>
        <v>-4.1421484333498222E-3</v>
      </c>
      <c r="H3" s="38">
        <f>LN(C3/C2)</f>
        <v>-8.9118038694533629E-3</v>
      </c>
      <c r="I3" s="38">
        <f>LN(D3/D2)</f>
        <v>1.3900997232847535E-2</v>
      </c>
      <c r="J3" s="38">
        <f>LN(E3/E2)</f>
        <v>1.8614850291622308E-2</v>
      </c>
      <c r="K3" s="38"/>
      <c r="L3" s="38"/>
      <c r="M3" t="s">
        <v>203</v>
      </c>
      <c r="N3">
        <f ca="1">_xll.VoseOutput("Copula - Costco1")+_xll.VoseHS(0.00037142163105992,0.010100587645162,N2)</f>
        <v>-9.3016905393034652E-4</v>
      </c>
      <c r="O3">
        <f ca="1">_xll.VoseOutput("Copula - Walmart")+_xll.VoseStudent3(0.000466792469316071,0.0104140171841856,4,O2)</f>
        <v>-2.0115483645798942E-3</v>
      </c>
      <c r="P3">
        <f ca="1">_xll.VoseOutput("Copula - Target")+_xll.VoseStudent3(0.000770602027196101,0.012207069585164,4,P2)</f>
        <v>-1.5308348609038634E-3</v>
      </c>
      <c r="Q3">
        <f ca="1">_xll.VoseOutput("Copula - Sears")+_xll.VoseStudent3(-0.00147863158678334,0.0370737738640487,4,Q2)</f>
        <v>2.2876077233045661E-2</v>
      </c>
    </row>
    <row r="4" spans="1:17">
      <c r="A4" s="20">
        <v>40882</v>
      </c>
      <c r="B4" s="38">
        <v>74.553929999999994</v>
      </c>
      <c r="C4" s="38">
        <v>50.939427999999999</v>
      </c>
      <c r="D4" s="38">
        <v>46.423369000000001</v>
      </c>
      <c r="E4" s="38">
        <v>44.757178000000003</v>
      </c>
      <c r="F4" s="38"/>
      <c r="G4" s="38">
        <f t="shared" ref="G4:G67" si="0">LN(B4/B3)</f>
        <v>5.4044074225491597E-3</v>
      </c>
      <c r="H4" s="38">
        <f t="shared" ref="H4:H67" si="1">LN(C4/C3)</f>
        <v>4.2944346588046842E-3</v>
      </c>
      <c r="I4" s="38">
        <f t="shared" ref="I4:I67" si="2">LN(D4/D3)</f>
        <v>8.2862874649888094E-3</v>
      </c>
      <c r="J4" s="38">
        <f t="shared" ref="J4:J67" si="3">LN(E4/E3)</f>
        <v>1.2557407460670645E-2</v>
      </c>
      <c r="K4" s="38"/>
      <c r="L4" s="38"/>
    </row>
    <row r="5" spans="1:17">
      <c r="A5" s="20">
        <v>40883</v>
      </c>
      <c r="B5" s="38">
        <v>75.289210999999995</v>
      </c>
      <c r="C5" s="38">
        <v>51.323611999999997</v>
      </c>
      <c r="D5" s="38">
        <v>46.719391999999999</v>
      </c>
      <c r="E5" s="38">
        <v>45.277963</v>
      </c>
      <c r="F5" s="38"/>
      <c r="G5" s="38">
        <f t="shared" si="0"/>
        <v>9.8140882086953096E-3</v>
      </c>
      <c r="H5" s="38">
        <f t="shared" si="1"/>
        <v>7.5136785966007881E-3</v>
      </c>
      <c r="I5" s="38">
        <f t="shared" si="2"/>
        <v>6.3563500482595806E-3</v>
      </c>
      <c r="J5" s="38">
        <f t="shared" si="3"/>
        <v>1.1568612041438303E-2</v>
      </c>
      <c r="K5" s="38"/>
      <c r="L5" s="38"/>
      <c r="N5" s="30">
        <f ca="1">N3</f>
        <v>-9.3016905393034652E-4</v>
      </c>
      <c r="O5" s="30">
        <f t="shared" ref="O5:Q5" ca="1" si="4">O3</f>
        <v>-2.0115483645798942E-3</v>
      </c>
      <c r="P5" s="30">
        <f t="shared" ca="1" si="4"/>
        <v>-1.5308348609038634E-3</v>
      </c>
      <c r="Q5" s="30">
        <f t="shared" ca="1" si="4"/>
        <v>2.2876077233045661E-2</v>
      </c>
    </row>
    <row r="6" spans="1:17">
      <c r="A6" s="20">
        <v>40884</v>
      </c>
      <c r="B6" s="38">
        <v>74.784778000000003</v>
      </c>
      <c r="C6" s="38">
        <v>51.407080000000001</v>
      </c>
      <c r="D6" s="38">
        <v>47.180838000000001</v>
      </c>
      <c r="E6" s="38">
        <v>45.655343000000002</v>
      </c>
      <c r="F6" s="38"/>
      <c r="G6" s="38">
        <f t="shared" si="0"/>
        <v>-6.7224827306181954E-3</v>
      </c>
      <c r="H6" s="38">
        <f t="shared" si="1"/>
        <v>1.6249869779328217E-3</v>
      </c>
      <c r="I6" s="38">
        <f t="shared" si="2"/>
        <v>9.8285108485872269E-3</v>
      </c>
      <c r="J6" s="38">
        <f t="shared" si="3"/>
        <v>8.3001967744563507E-3</v>
      </c>
      <c r="K6" s="38"/>
      <c r="L6" s="38"/>
    </row>
    <row r="7" spans="1:17">
      <c r="A7" s="20">
        <v>40885</v>
      </c>
      <c r="B7" s="38">
        <v>73.322768999999994</v>
      </c>
      <c r="C7" s="38">
        <v>50.941420999999998</v>
      </c>
      <c r="D7" s="38">
        <v>46.553969000000002</v>
      </c>
      <c r="E7" s="38">
        <v>44.032609000000001</v>
      </c>
      <c r="F7" s="38"/>
      <c r="G7" s="38">
        <f t="shared" si="0"/>
        <v>-1.9743173381320825E-2</v>
      </c>
      <c r="H7" s="38">
        <f t="shared" si="1"/>
        <v>-9.099541440413781E-3</v>
      </c>
      <c r="I7" s="38">
        <f t="shared" si="2"/>
        <v>-1.3375572338975399E-2</v>
      </c>
      <c r="J7" s="38">
        <f t="shared" si="3"/>
        <v>-3.6190169842809219E-2</v>
      </c>
      <c r="K7" s="38"/>
      <c r="L7" s="38"/>
    </row>
    <row r="8" spans="1:17">
      <c r="A8" s="20">
        <v>40886</v>
      </c>
      <c r="B8" s="38">
        <v>72.134352000000007</v>
      </c>
      <c r="C8" s="38">
        <v>51.240146000000003</v>
      </c>
      <c r="D8" s="38">
        <v>46.580086999999999</v>
      </c>
      <c r="E8" s="38">
        <v>42.991042999999998</v>
      </c>
      <c r="F8" s="38"/>
      <c r="G8" s="38">
        <f t="shared" si="0"/>
        <v>-1.6340808015029629E-2</v>
      </c>
      <c r="H8" s="38">
        <f t="shared" si="1"/>
        <v>5.8469616352853516E-3</v>
      </c>
      <c r="I8" s="38">
        <f t="shared" si="2"/>
        <v>5.6086896257717645E-4</v>
      </c>
      <c r="J8" s="38">
        <f t="shared" si="3"/>
        <v>-2.3938681395485505E-2</v>
      </c>
      <c r="K8" s="38"/>
      <c r="L8" s="38"/>
    </row>
    <row r="9" spans="1:17">
      <c r="A9" s="20">
        <v>40889</v>
      </c>
      <c r="B9" s="38">
        <v>71.946257000000003</v>
      </c>
      <c r="C9" s="38">
        <v>51.038068000000003</v>
      </c>
      <c r="D9" s="38">
        <v>46.553969000000002</v>
      </c>
      <c r="E9" s="38">
        <v>42.726880000000001</v>
      </c>
      <c r="F9" s="38"/>
      <c r="G9" s="38">
        <f t="shared" si="0"/>
        <v>-2.6109704582973235E-3</v>
      </c>
      <c r="H9" s="38">
        <f t="shared" si="1"/>
        <v>-3.9515407054026104E-3</v>
      </c>
      <c r="I9" s="38">
        <f t="shared" si="2"/>
        <v>-5.6086896257731317E-4</v>
      </c>
      <c r="J9" s="38">
        <f t="shared" si="3"/>
        <v>-6.1635612959082828E-3</v>
      </c>
      <c r="K9" s="38"/>
      <c r="L9" s="38"/>
    </row>
    <row r="10" spans="1:17">
      <c r="A10" s="20">
        <v>40890</v>
      </c>
      <c r="B10" s="38">
        <v>71.501665000000003</v>
      </c>
      <c r="C10" s="38">
        <v>50.607551000000001</v>
      </c>
      <c r="D10" s="38">
        <v>45.979336000000004</v>
      </c>
      <c r="E10" s="38">
        <v>40.538077000000001</v>
      </c>
      <c r="F10" s="38"/>
      <c r="G10" s="38">
        <f t="shared" si="0"/>
        <v>-6.198673600390856E-3</v>
      </c>
      <c r="H10" s="38">
        <f t="shared" si="1"/>
        <v>-8.4709912466725615E-3</v>
      </c>
      <c r="I10" s="38">
        <f t="shared" si="2"/>
        <v>-1.2420185076842984E-2</v>
      </c>
      <c r="J10" s="38">
        <f t="shared" si="3"/>
        <v>-5.2586525107795518E-2</v>
      </c>
      <c r="K10" s="38"/>
      <c r="L10" s="38"/>
    </row>
    <row r="11" spans="1:17">
      <c r="A11" s="20">
        <v>40891</v>
      </c>
      <c r="B11" s="38">
        <v>70.749289000000005</v>
      </c>
      <c r="C11" s="38">
        <v>50.651484000000004</v>
      </c>
      <c r="D11" s="38">
        <v>45.692017999999997</v>
      </c>
      <c r="E11" s="38">
        <v>38.620990999999997</v>
      </c>
      <c r="F11" s="38"/>
      <c r="G11" s="38">
        <f t="shared" si="0"/>
        <v>-1.0578249139231296E-2</v>
      </c>
      <c r="H11" s="38">
        <f t="shared" si="1"/>
        <v>8.6773496817674136E-4</v>
      </c>
      <c r="I11" s="38">
        <f t="shared" si="2"/>
        <v>-6.2684563557616575E-3</v>
      </c>
      <c r="J11" s="38">
        <f t="shared" si="3"/>
        <v>-4.84457683155377E-2</v>
      </c>
      <c r="K11" s="38"/>
      <c r="L11" s="38"/>
    </row>
    <row r="12" spans="1:17">
      <c r="A12" s="20">
        <v>40892</v>
      </c>
      <c r="B12" s="38">
        <v>70.595393000000001</v>
      </c>
      <c r="C12" s="38">
        <v>50.915064000000001</v>
      </c>
      <c r="D12" s="38">
        <v>45.335048999999998</v>
      </c>
      <c r="E12" s="38">
        <v>38.017187</v>
      </c>
      <c r="F12" s="38"/>
      <c r="G12" s="38">
        <f t="shared" si="0"/>
        <v>-2.1775995903941894E-3</v>
      </c>
      <c r="H12" s="38">
        <f t="shared" si="1"/>
        <v>5.1903032427628015E-3</v>
      </c>
      <c r="I12" s="38">
        <f t="shared" si="2"/>
        <v>-7.8431798736183656E-3</v>
      </c>
      <c r="J12" s="38">
        <f t="shared" si="3"/>
        <v>-1.5757590002780267E-2</v>
      </c>
      <c r="K12" s="38"/>
      <c r="L12" s="38"/>
    </row>
    <row r="13" spans="1:17">
      <c r="A13" s="20">
        <v>40893</v>
      </c>
      <c r="B13" s="38">
        <v>70.595393000000001</v>
      </c>
      <c r="C13" s="38">
        <v>51.196216999999997</v>
      </c>
      <c r="D13" s="38">
        <v>45.448234999999997</v>
      </c>
      <c r="E13" s="38">
        <v>34.839652000000001</v>
      </c>
      <c r="F13" s="38"/>
      <c r="G13" s="38">
        <f t="shared" si="0"/>
        <v>0</v>
      </c>
      <c r="H13" s="38">
        <f t="shared" si="1"/>
        <v>5.5068099771595613E-3</v>
      </c>
      <c r="I13" s="38">
        <f t="shared" si="2"/>
        <v>2.4935440459934051E-3</v>
      </c>
      <c r="J13" s="38">
        <f t="shared" si="3"/>
        <v>-8.7282183532543745E-2</v>
      </c>
      <c r="K13" s="38"/>
      <c r="L13" s="38"/>
    </row>
    <row r="14" spans="1:17">
      <c r="A14" s="20">
        <v>40896</v>
      </c>
      <c r="B14" s="38">
        <v>70.159352999999996</v>
      </c>
      <c r="C14" s="38">
        <v>50.765700000000002</v>
      </c>
      <c r="D14" s="38">
        <v>44.786535000000001</v>
      </c>
      <c r="E14" s="38">
        <v>34.107537000000001</v>
      </c>
      <c r="F14" s="38"/>
      <c r="G14" s="38">
        <f t="shared" si="0"/>
        <v>-6.1957611698766025E-3</v>
      </c>
      <c r="H14" s="38">
        <f t="shared" si="1"/>
        <v>-8.4447129109621426E-3</v>
      </c>
      <c r="I14" s="38">
        <f t="shared" si="2"/>
        <v>-1.4666449777438252E-2</v>
      </c>
      <c r="J14" s="38">
        <f t="shared" si="3"/>
        <v>-2.1237777155774337E-2</v>
      </c>
      <c r="K14" s="38"/>
      <c r="L14" s="38"/>
    </row>
    <row r="15" spans="1:17">
      <c r="A15" s="20">
        <v>40897</v>
      </c>
      <c r="B15" s="38">
        <v>71.510216999999997</v>
      </c>
      <c r="C15" s="38">
        <v>52.004530000000003</v>
      </c>
      <c r="D15" s="38">
        <v>45.082557999999999</v>
      </c>
      <c r="E15" s="38">
        <v>34.771723999999999</v>
      </c>
      <c r="F15" s="38"/>
      <c r="G15" s="38">
        <f t="shared" si="0"/>
        <v>1.9071208353708635E-2</v>
      </c>
      <c r="H15" s="38">
        <f t="shared" si="1"/>
        <v>2.4109900485726227E-2</v>
      </c>
      <c r="I15" s="38">
        <f t="shared" si="2"/>
        <v>6.587894920105794E-3</v>
      </c>
      <c r="J15" s="38">
        <f t="shared" si="3"/>
        <v>1.9286141504704618E-2</v>
      </c>
      <c r="K15" s="38"/>
      <c r="L15" s="38"/>
    </row>
    <row r="16" spans="1:17">
      <c r="A16" s="20">
        <v>40898</v>
      </c>
      <c r="B16" s="38">
        <v>71.638464999999997</v>
      </c>
      <c r="C16" s="38">
        <v>52.180252000000003</v>
      </c>
      <c r="D16" s="38">
        <v>45.030321000000001</v>
      </c>
      <c r="E16" s="38">
        <v>33.873562999999997</v>
      </c>
      <c r="F16" s="38"/>
      <c r="G16" s="38">
        <f t="shared" si="0"/>
        <v>1.7918157893034806E-3</v>
      </c>
      <c r="H16" s="38">
        <f t="shared" si="1"/>
        <v>3.373278961768496E-3</v>
      </c>
      <c r="I16" s="38">
        <f t="shared" si="2"/>
        <v>-1.1593682596941735E-3</v>
      </c>
      <c r="J16" s="38">
        <f t="shared" si="3"/>
        <v>-2.6169670128526595E-2</v>
      </c>
      <c r="K16" s="38"/>
      <c r="L16" s="38"/>
    </row>
    <row r="17" spans="1:12">
      <c r="A17" s="20">
        <v>40899</v>
      </c>
      <c r="B17" s="38">
        <v>71.621360999999993</v>
      </c>
      <c r="C17" s="38">
        <v>52.004530000000003</v>
      </c>
      <c r="D17" s="38">
        <v>44.638525000000001</v>
      </c>
      <c r="E17" s="38">
        <v>34.583033999999998</v>
      </c>
      <c r="F17" s="38"/>
      <c r="G17" s="38">
        <f t="shared" si="0"/>
        <v>-2.3878292412933078E-4</v>
      </c>
      <c r="H17" s="38">
        <f t="shared" si="1"/>
        <v>-3.373278961768483E-3</v>
      </c>
      <c r="I17" s="38">
        <f t="shared" si="2"/>
        <v>-8.7387874565605875E-3</v>
      </c>
      <c r="J17" s="38">
        <f t="shared" si="3"/>
        <v>2.0728357347676307E-2</v>
      </c>
      <c r="K17" s="38"/>
      <c r="L17" s="38"/>
    </row>
    <row r="18" spans="1:12">
      <c r="A18" s="20">
        <v>40900</v>
      </c>
      <c r="B18" s="38">
        <v>72.382295999999997</v>
      </c>
      <c r="C18" s="38">
        <v>52.707416000000002</v>
      </c>
      <c r="D18" s="38">
        <v>45.012906999999998</v>
      </c>
      <c r="E18" s="38">
        <v>34.605677999999997</v>
      </c>
      <c r="F18" s="38"/>
      <c r="G18" s="38">
        <f t="shared" si="0"/>
        <v>1.0568371641002394E-2</v>
      </c>
      <c r="H18" s="38">
        <f t="shared" si="1"/>
        <v>1.3425336537937297E-2</v>
      </c>
      <c r="I18" s="38">
        <f t="shared" si="2"/>
        <v>8.3519954544545687E-3</v>
      </c>
      <c r="J18" s="38">
        <f t="shared" si="3"/>
        <v>6.545576627724959E-4</v>
      </c>
      <c r="K18" s="38"/>
      <c r="L18" s="38"/>
    </row>
    <row r="19" spans="1:12">
      <c r="A19" s="20">
        <v>40904</v>
      </c>
      <c r="B19" s="38">
        <v>72.313896999999997</v>
      </c>
      <c r="C19" s="38">
        <v>52.566839000000002</v>
      </c>
      <c r="D19" s="38">
        <v>45.369875999999998</v>
      </c>
      <c r="E19" s="38">
        <v>25.193838</v>
      </c>
      <c r="F19" s="38"/>
      <c r="G19" s="38">
        <f t="shared" si="0"/>
        <v>-9.4541540695052874E-4</v>
      </c>
      <c r="H19" s="38">
        <f t="shared" si="1"/>
        <v>-2.6706830374816463E-3</v>
      </c>
      <c r="I19" s="38">
        <f t="shared" si="2"/>
        <v>7.8990897216901362E-3</v>
      </c>
      <c r="J19" s="38">
        <f t="shared" si="3"/>
        <v>-0.31741833183929247</v>
      </c>
      <c r="K19" s="38"/>
      <c r="L19" s="38"/>
    </row>
    <row r="20" spans="1:12">
      <c r="A20" s="20">
        <v>40905</v>
      </c>
      <c r="B20" s="38">
        <v>71.971905000000007</v>
      </c>
      <c r="C20" s="38">
        <v>52.478977</v>
      </c>
      <c r="D20" s="38">
        <v>45.021611999999998</v>
      </c>
      <c r="E20" s="38">
        <v>25.156101</v>
      </c>
      <c r="F20" s="38"/>
      <c r="G20" s="38">
        <f t="shared" si="0"/>
        <v>-4.7404891639100336E-3</v>
      </c>
      <c r="H20" s="38">
        <f t="shared" si="1"/>
        <v>-1.6728323665777182E-3</v>
      </c>
      <c r="I20" s="38">
        <f t="shared" si="2"/>
        <v>-7.7057194427392886E-3</v>
      </c>
      <c r="J20" s="38">
        <f t="shared" si="3"/>
        <v>-1.4989891871032062E-3</v>
      </c>
      <c r="K20" s="38"/>
      <c r="L20" s="38"/>
    </row>
    <row r="21" spans="1:12">
      <c r="A21" s="20">
        <v>40906</v>
      </c>
      <c r="B21" s="38">
        <v>72.108698000000004</v>
      </c>
      <c r="C21" s="38">
        <v>52.707416000000002</v>
      </c>
      <c r="D21" s="38">
        <v>44.995494000000001</v>
      </c>
      <c r="E21" s="38">
        <v>24.831555000000002</v>
      </c>
      <c r="F21" s="38"/>
      <c r="G21" s="38">
        <f t="shared" si="0"/>
        <v>1.8988404858588219E-3</v>
      </c>
      <c r="H21" s="38">
        <f t="shared" si="1"/>
        <v>4.3435154040593633E-3</v>
      </c>
      <c r="I21" s="38">
        <f t="shared" si="2"/>
        <v>-5.8028972255346747E-4</v>
      </c>
      <c r="J21" s="38">
        <f t="shared" si="3"/>
        <v>-1.2985228204951583E-2</v>
      </c>
      <c r="K21" s="38"/>
      <c r="L21" s="38"/>
    </row>
    <row r="22" spans="1:12">
      <c r="A22" s="20">
        <v>40907</v>
      </c>
      <c r="B22" s="38">
        <v>71.236625000000004</v>
      </c>
      <c r="C22" s="38">
        <v>52.505333999999998</v>
      </c>
      <c r="D22" s="38">
        <v>44.594993000000002</v>
      </c>
      <c r="E22" s="38">
        <v>23.986224</v>
      </c>
      <c r="F22" s="38"/>
      <c r="G22" s="38">
        <f t="shared" si="0"/>
        <v>-1.2167592788457063E-2</v>
      </c>
      <c r="H22" s="38">
        <f t="shared" si="1"/>
        <v>-3.841402273007782E-3</v>
      </c>
      <c r="I22" s="38">
        <f t="shared" si="2"/>
        <v>-8.9407632734211009E-3</v>
      </c>
      <c r="J22" s="38">
        <f t="shared" si="3"/>
        <v>-3.4635557868099111E-2</v>
      </c>
      <c r="K22" s="38"/>
      <c r="L22" s="38"/>
    </row>
    <row r="23" spans="1:12">
      <c r="A23" s="20">
        <v>40911</v>
      </c>
      <c r="B23" s="38">
        <v>72.330993000000007</v>
      </c>
      <c r="C23" s="38">
        <v>53.006141</v>
      </c>
      <c r="D23" s="38">
        <v>44.507925</v>
      </c>
      <c r="E23" s="38">
        <v>23.722059000000002</v>
      </c>
      <c r="F23" s="38"/>
      <c r="G23" s="38">
        <f t="shared" si="0"/>
        <v>1.5245627281169714E-2</v>
      </c>
      <c r="H23" s="38">
        <f t="shared" si="1"/>
        <v>9.4930103278329479E-3</v>
      </c>
      <c r="I23" s="38">
        <f t="shared" si="2"/>
        <v>-1.9543249461750158E-3</v>
      </c>
      <c r="J23" s="38">
        <f t="shared" si="3"/>
        <v>-1.1074290800150882E-2</v>
      </c>
      <c r="K23" s="38"/>
      <c r="L23" s="38"/>
    </row>
    <row r="24" spans="1:12">
      <c r="A24" s="20">
        <v>40912</v>
      </c>
      <c r="B24" s="38">
        <v>71.877857000000006</v>
      </c>
      <c r="C24" s="38">
        <v>52.461404999999999</v>
      </c>
      <c r="D24" s="38">
        <v>43.532792000000001</v>
      </c>
      <c r="E24" s="38">
        <v>23.246562000000001</v>
      </c>
      <c r="F24" s="38"/>
      <c r="G24" s="38">
        <f t="shared" si="0"/>
        <v>-6.284461617472226E-3</v>
      </c>
      <c r="H24" s="38">
        <f t="shared" si="1"/>
        <v>-1.033001837406106E-2</v>
      </c>
      <c r="I24" s="38">
        <f t="shared" si="2"/>
        <v>-2.2152770022579961E-2</v>
      </c>
      <c r="J24" s="38">
        <f t="shared" si="3"/>
        <v>-2.0248124615093854E-2</v>
      </c>
      <c r="K24" s="38"/>
      <c r="L24" s="38"/>
    </row>
    <row r="25" spans="1:12">
      <c r="A25" s="20">
        <v>40913</v>
      </c>
      <c r="B25" s="38">
        <v>71.185327999999998</v>
      </c>
      <c r="C25" s="38">
        <v>52.206609</v>
      </c>
      <c r="D25" s="38">
        <v>42.235512999999997</v>
      </c>
      <c r="E25" s="38">
        <v>22.733326000000002</v>
      </c>
      <c r="F25" s="38"/>
      <c r="G25" s="38">
        <f t="shared" si="0"/>
        <v>-9.6815181253463896E-3</v>
      </c>
      <c r="H25" s="38">
        <f t="shared" si="1"/>
        <v>-4.8686603206920037E-3</v>
      </c>
      <c r="I25" s="38">
        <f t="shared" si="2"/>
        <v>-3.0253085751300805E-2</v>
      </c>
      <c r="J25" s="38">
        <f t="shared" si="3"/>
        <v>-2.2325296531024313E-2</v>
      </c>
      <c r="K25" s="38"/>
      <c r="L25" s="38"/>
    </row>
    <row r="26" spans="1:12">
      <c r="A26" s="20">
        <v>40914</v>
      </c>
      <c r="B26" s="38">
        <v>69.364225000000005</v>
      </c>
      <c r="C26" s="38">
        <v>51.837597000000002</v>
      </c>
      <c r="D26" s="38">
        <v>42.618603999999998</v>
      </c>
      <c r="E26" s="38">
        <v>22.038948000000001</v>
      </c>
      <c r="F26" s="38"/>
      <c r="G26" s="38">
        <f t="shared" si="0"/>
        <v>-2.5915485078781875E-2</v>
      </c>
      <c r="H26" s="38">
        <f t="shared" si="1"/>
        <v>-7.0933992667625168E-3</v>
      </c>
      <c r="I26" s="38">
        <f t="shared" si="2"/>
        <v>9.0294641288788426E-3</v>
      </c>
      <c r="J26" s="38">
        <f t="shared" si="3"/>
        <v>-3.1020701852534409E-2</v>
      </c>
      <c r="K26" s="38"/>
      <c r="L26" s="38"/>
    </row>
    <row r="27" spans="1:12">
      <c r="A27" s="20">
        <v>40917</v>
      </c>
      <c r="B27" s="38">
        <v>67.551678999999993</v>
      </c>
      <c r="C27" s="38">
        <v>51.995745999999997</v>
      </c>
      <c r="D27" s="38">
        <v>42.287754</v>
      </c>
      <c r="E27" s="38">
        <v>22.40878</v>
      </c>
      <c r="F27" s="38"/>
      <c r="G27" s="38">
        <f t="shared" si="0"/>
        <v>-2.647832492882761E-2</v>
      </c>
      <c r="H27" s="38">
        <f t="shared" si="1"/>
        <v>3.0462107397228504E-3</v>
      </c>
      <c r="I27" s="38">
        <f t="shared" si="2"/>
        <v>-7.7933309668197746E-3</v>
      </c>
      <c r="J27" s="38">
        <f t="shared" si="3"/>
        <v>1.664159460070001E-2</v>
      </c>
      <c r="K27" s="38"/>
      <c r="L27" s="38"/>
    </row>
    <row r="28" spans="1:12">
      <c r="A28" s="20">
        <v>40918</v>
      </c>
      <c r="B28" s="38">
        <v>67.671374999999998</v>
      </c>
      <c r="C28" s="38">
        <v>51.872742000000002</v>
      </c>
      <c r="D28" s="38">
        <v>42.479298999999997</v>
      </c>
      <c r="E28" s="38">
        <v>22.989944000000001</v>
      </c>
      <c r="F28" s="38"/>
      <c r="G28" s="38">
        <f t="shared" si="0"/>
        <v>1.7703494740175878E-3</v>
      </c>
      <c r="H28" s="38">
        <f t="shared" si="1"/>
        <v>-2.3684576500270947E-3</v>
      </c>
      <c r="I28" s="38">
        <f t="shared" si="2"/>
        <v>4.5193343223949309E-3</v>
      </c>
      <c r="J28" s="38">
        <f t="shared" si="3"/>
        <v>2.5604056581678147E-2</v>
      </c>
      <c r="K28" s="38"/>
      <c r="L28" s="38"/>
    </row>
    <row r="29" spans="1:12">
      <c r="A29" s="20">
        <v>40919</v>
      </c>
      <c r="B29" s="38">
        <v>68.389551999999995</v>
      </c>
      <c r="C29" s="38">
        <v>52.189039999999999</v>
      </c>
      <c r="D29" s="38">
        <v>42.688254999999998</v>
      </c>
      <c r="E29" s="38">
        <v>24.831555000000002</v>
      </c>
      <c r="F29" s="38"/>
      <c r="G29" s="38">
        <f t="shared" si="0"/>
        <v>1.0556795189446288E-2</v>
      </c>
      <c r="H29" s="38">
        <f t="shared" si="1"/>
        <v>6.0790612650679201E-3</v>
      </c>
      <c r="I29" s="38">
        <f t="shared" si="2"/>
        <v>4.9069489367423186E-3</v>
      </c>
      <c r="J29" s="38">
        <f t="shared" si="3"/>
        <v>7.7058320484524587E-2</v>
      </c>
      <c r="K29" s="38"/>
      <c r="L29" s="38"/>
    </row>
    <row r="30" spans="1:12">
      <c r="A30" s="20">
        <v>40920</v>
      </c>
      <c r="B30" s="38">
        <v>68.355351999999996</v>
      </c>
      <c r="C30" s="38">
        <v>52.276899</v>
      </c>
      <c r="D30" s="38">
        <v>43.367367999999999</v>
      </c>
      <c r="E30" s="38">
        <v>25.661788999999999</v>
      </c>
      <c r="F30" s="38"/>
      <c r="G30" s="38">
        <f t="shared" si="0"/>
        <v>-5.0020146583414668E-4</v>
      </c>
      <c r="H30" s="38">
        <f t="shared" si="1"/>
        <v>1.6820606133672793E-3</v>
      </c>
      <c r="I30" s="38">
        <f t="shared" si="2"/>
        <v>1.5783445043802549E-2</v>
      </c>
      <c r="J30" s="38">
        <f t="shared" si="3"/>
        <v>3.2887852749865928E-2</v>
      </c>
      <c r="K30" s="38"/>
      <c r="L30" s="38"/>
    </row>
    <row r="31" spans="1:12">
      <c r="A31" s="20">
        <v>40921</v>
      </c>
      <c r="B31" s="38">
        <v>68.919640000000001</v>
      </c>
      <c r="C31" s="38">
        <v>52.312044</v>
      </c>
      <c r="D31" s="38">
        <v>43.376072999999998</v>
      </c>
      <c r="E31" s="38">
        <v>25.329695999999998</v>
      </c>
      <c r="F31" s="38"/>
      <c r="G31" s="38">
        <f t="shared" si="0"/>
        <v>8.2213252411985245E-3</v>
      </c>
      <c r="H31" s="38">
        <f t="shared" si="1"/>
        <v>6.7205959472805556E-4</v>
      </c>
      <c r="I31" s="38">
        <f t="shared" si="2"/>
        <v>2.0070681838004278E-4</v>
      </c>
      <c r="J31" s="38">
        <f t="shared" si="3"/>
        <v>-1.3025613802434671E-2</v>
      </c>
      <c r="K31" s="38"/>
      <c r="L31" s="38"/>
    </row>
    <row r="32" spans="1:12">
      <c r="A32" s="20">
        <v>40925</v>
      </c>
      <c r="B32" s="38">
        <v>69.612167999999997</v>
      </c>
      <c r="C32" s="38">
        <v>52.584409000000001</v>
      </c>
      <c r="D32" s="38">
        <v>43.428314</v>
      </c>
      <c r="E32" s="38">
        <v>27.737373999999999</v>
      </c>
      <c r="F32" s="38"/>
      <c r="G32" s="38">
        <f t="shared" si="0"/>
        <v>9.9981914474080238E-3</v>
      </c>
      <c r="H32" s="38">
        <f t="shared" si="1"/>
        <v>5.1930375965426549E-3</v>
      </c>
      <c r="I32" s="38">
        <f t="shared" si="2"/>
        <v>1.203648988549477E-3</v>
      </c>
      <c r="J32" s="38">
        <f t="shared" si="3"/>
        <v>9.080328329923483E-2</v>
      </c>
      <c r="K32" s="38"/>
      <c r="L32" s="38"/>
    </row>
    <row r="33" spans="1:12">
      <c r="A33" s="20">
        <v>40926</v>
      </c>
      <c r="B33" s="38">
        <v>69.902863999999994</v>
      </c>
      <c r="C33" s="38">
        <v>52.724984999999997</v>
      </c>
      <c r="D33" s="38">
        <v>43.419606000000002</v>
      </c>
      <c r="E33" s="38">
        <v>29.805413000000001</v>
      </c>
      <c r="F33" s="38"/>
      <c r="G33" s="38">
        <f t="shared" si="0"/>
        <v>4.1672415726941381E-3</v>
      </c>
      <c r="H33" s="38">
        <f t="shared" si="1"/>
        <v>2.6697729074097315E-3</v>
      </c>
      <c r="I33" s="38">
        <f t="shared" si="2"/>
        <v>-2.0053445215910558E-4</v>
      </c>
      <c r="J33" s="38">
        <f t="shared" si="3"/>
        <v>7.190927564968938E-2</v>
      </c>
      <c r="K33" s="38"/>
      <c r="L33" s="38"/>
    </row>
    <row r="34" spans="1:12">
      <c r="A34" s="20">
        <v>40927</v>
      </c>
      <c r="B34" s="38">
        <v>69.432624000000004</v>
      </c>
      <c r="C34" s="38">
        <v>53.252149000000003</v>
      </c>
      <c r="D34" s="38">
        <v>44.316383000000002</v>
      </c>
      <c r="E34" s="38">
        <v>32.718781</v>
      </c>
      <c r="F34" s="38"/>
      <c r="G34" s="38">
        <f t="shared" si="0"/>
        <v>-6.7497777066462218E-3</v>
      </c>
      <c r="H34" s="38">
        <f t="shared" si="1"/>
        <v>9.9487187129557991E-3</v>
      </c>
      <c r="I34" s="38">
        <f t="shared" si="2"/>
        <v>2.0443337848236508E-2</v>
      </c>
      <c r="J34" s="38">
        <f t="shared" si="3"/>
        <v>9.3259234227987126E-2</v>
      </c>
      <c r="K34" s="38"/>
      <c r="L34" s="38"/>
    </row>
    <row r="35" spans="1:12">
      <c r="A35" s="20">
        <v>40928</v>
      </c>
      <c r="B35" s="38">
        <v>69.603622999999999</v>
      </c>
      <c r="C35" s="38">
        <v>53.603588000000002</v>
      </c>
      <c r="D35" s="38">
        <v>43.680802</v>
      </c>
      <c r="E35" s="38">
        <v>36.983165999999997</v>
      </c>
      <c r="F35" s="38"/>
      <c r="G35" s="38">
        <f t="shared" si="0"/>
        <v>2.4597770712143992E-3</v>
      </c>
      <c r="H35" s="38">
        <f t="shared" si="1"/>
        <v>6.5778455521296802E-3</v>
      </c>
      <c r="I35" s="38">
        <f t="shared" si="2"/>
        <v>-1.4445736023885481E-2</v>
      </c>
      <c r="J35" s="38">
        <f t="shared" si="3"/>
        <v>0.12251358060032394</v>
      </c>
      <c r="K35" s="38"/>
      <c r="L35" s="38"/>
    </row>
    <row r="36" spans="1:12">
      <c r="A36" s="20">
        <v>40931</v>
      </c>
      <c r="B36" s="38">
        <v>69.800263999999999</v>
      </c>
      <c r="C36" s="38">
        <v>53.515729</v>
      </c>
      <c r="D36" s="38">
        <v>43.663390999999997</v>
      </c>
      <c r="E36" s="38">
        <v>35.768005000000002</v>
      </c>
      <c r="F36" s="38"/>
      <c r="G36" s="38">
        <f t="shared" si="0"/>
        <v>2.8211714128495713E-3</v>
      </c>
      <c r="H36" s="38">
        <f t="shared" si="1"/>
        <v>-1.6403954424322371E-3</v>
      </c>
      <c r="I36" s="38">
        <f t="shared" si="2"/>
        <v>-3.9867562187249797E-4</v>
      </c>
      <c r="J36" s="38">
        <f t="shared" si="3"/>
        <v>-3.3409057418218355E-2</v>
      </c>
      <c r="K36" s="38"/>
      <c r="L36" s="38"/>
    </row>
    <row r="37" spans="1:12">
      <c r="A37" s="20">
        <v>40932</v>
      </c>
      <c r="B37" s="38">
        <v>69.877216000000004</v>
      </c>
      <c r="C37" s="38">
        <v>53.937457999999999</v>
      </c>
      <c r="D37" s="38">
        <v>44.185783999999998</v>
      </c>
      <c r="E37" s="38">
        <v>34.552844999999998</v>
      </c>
      <c r="F37" s="38"/>
      <c r="G37" s="38">
        <f t="shared" si="0"/>
        <v>1.1018527508586133E-3</v>
      </c>
      <c r="H37" s="38">
        <f t="shared" si="1"/>
        <v>7.8495794718871706E-3</v>
      </c>
      <c r="I37" s="38">
        <f t="shared" si="2"/>
        <v>1.1893091938609407E-2</v>
      </c>
      <c r="J37" s="38">
        <f t="shared" si="3"/>
        <v>-3.4563887469498816E-2</v>
      </c>
      <c r="K37" s="38"/>
      <c r="L37" s="38"/>
    </row>
    <row r="38" spans="1:12">
      <c r="A38" s="20">
        <v>40933</v>
      </c>
      <c r="B38" s="38">
        <v>70.723640000000003</v>
      </c>
      <c r="C38" s="38">
        <v>54.007747999999999</v>
      </c>
      <c r="D38" s="38">
        <v>44.525339000000002</v>
      </c>
      <c r="E38" s="38">
        <v>33.866014</v>
      </c>
      <c r="F38" s="38"/>
      <c r="G38" s="38">
        <f t="shared" si="0"/>
        <v>1.2040242846068434E-2</v>
      </c>
      <c r="H38" s="38">
        <f t="shared" si="1"/>
        <v>1.3023275889557377E-3</v>
      </c>
      <c r="I38" s="38">
        <f t="shared" si="2"/>
        <v>7.6553344562201014E-3</v>
      </c>
      <c r="J38" s="38">
        <f t="shared" si="3"/>
        <v>-2.0077916614899407E-2</v>
      </c>
      <c r="K38" s="38"/>
      <c r="L38" s="38"/>
    </row>
    <row r="39" spans="1:12">
      <c r="A39" s="20">
        <v>40934</v>
      </c>
      <c r="B39" s="38">
        <v>70.159352999999996</v>
      </c>
      <c r="C39" s="38">
        <v>53.568446999999999</v>
      </c>
      <c r="D39" s="38">
        <v>43.968119999999999</v>
      </c>
      <c r="E39" s="38">
        <v>33.465991000000002</v>
      </c>
      <c r="F39" s="38"/>
      <c r="G39" s="38">
        <f t="shared" si="0"/>
        <v>-8.0107613504426713E-3</v>
      </c>
      <c r="H39" s="38">
        <f t="shared" si="1"/>
        <v>-8.1672983870277622E-3</v>
      </c>
      <c r="I39" s="38">
        <f t="shared" si="2"/>
        <v>-1.2593616993108146E-2</v>
      </c>
      <c r="J39" s="38">
        <f t="shared" si="3"/>
        <v>-1.1882245494342051E-2</v>
      </c>
      <c r="K39" s="38"/>
      <c r="L39" s="38"/>
    </row>
    <row r="40" spans="1:12">
      <c r="A40" s="20">
        <v>40935</v>
      </c>
      <c r="B40" s="38">
        <v>69.783168000000003</v>
      </c>
      <c r="C40" s="38">
        <v>53.340007999999997</v>
      </c>
      <c r="D40" s="38">
        <v>43.576324</v>
      </c>
      <c r="E40" s="38">
        <v>33.254660999999999</v>
      </c>
      <c r="F40" s="38"/>
      <c r="G40" s="38">
        <f t="shared" si="0"/>
        <v>-5.3762916864973278E-3</v>
      </c>
      <c r="H40" s="38">
        <f t="shared" si="1"/>
        <v>-4.273550631135571E-3</v>
      </c>
      <c r="I40" s="38">
        <f t="shared" si="2"/>
        <v>-8.9508505145916451E-3</v>
      </c>
      <c r="J40" s="38">
        <f t="shared" si="3"/>
        <v>-6.3347914140561958E-3</v>
      </c>
      <c r="K40" s="38"/>
      <c r="L40" s="38"/>
    </row>
    <row r="41" spans="1:12">
      <c r="A41" s="20">
        <v>40938</v>
      </c>
      <c r="B41" s="38">
        <v>69.629272</v>
      </c>
      <c r="C41" s="38">
        <v>53.858384000000001</v>
      </c>
      <c r="D41" s="38">
        <v>43.82011</v>
      </c>
      <c r="E41" s="38">
        <v>33.232016999999999</v>
      </c>
      <c r="F41" s="38"/>
      <c r="G41" s="38">
        <f t="shared" si="0"/>
        <v>-2.2077809198551468E-3</v>
      </c>
      <c r="H41" s="38">
        <f t="shared" si="1"/>
        <v>9.6714144848922597E-3</v>
      </c>
      <c r="I41" s="38">
        <f t="shared" si="2"/>
        <v>5.578869094243241E-3</v>
      </c>
      <c r="J41" s="38">
        <f t="shared" si="3"/>
        <v>-6.8115903987637279E-4</v>
      </c>
      <c r="K41" s="38"/>
      <c r="L41" s="38"/>
    </row>
    <row r="42" spans="1:12">
      <c r="A42" s="20">
        <v>40939</v>
      </c>
      <c r="B42" s="38">
        <v>70.338897000000003</v>
      </c>
      <c r="C42" s="38">
        <v>53.911101000000002</v>
      </c>
      <c r="D42" s="38">
        <v>44.238024000000003</v>
      </c>
      <c r="E42" s="38">
        <v>31.805523999999998</v>
      </c>
      <c r="F42" s="38"/>
      <c r="G42" s="38">
        <f t="shared" si="0"/>
        <v>1.0139892308519353E-2</v>
      </c>
      <c r="H42" s="38">
        <f t="shared" si="1"/>
        <v>9.7832896213145295E-4</v>
      </c>
      <c r="I42" s="38">
        <f t="shared" si="2"/>
        <v>9.4918463219737289E-3</v>
      </c>
      <c r="J42" s="38">
        <f t="shared" si="3"/>
        <v>-4.3873793296753429E-2</v>
      </c>
      <c r="K42" s="38"/>
      <c r="L42" s="38"/>
    </row>
    <row r="43" spans="1:12">
      <c r="A43" s="20">
        <v>40940</v>
      </c>
      <c r="B43" s="38">
        <v>71.151128</v>
      </c>
      <c r="C43" s="38">
        <v>54.631556000000003</v>
      </c>
      <c r="D43" s="38">
        <v>44.769120999999998</v>
      </c>
      <c r="E43" s="38">
        <v>31.662118</v>
      </c>
      <c r="F43" s="38"/>
      <c r="G43" s="38">
        <f t="shared" si="0"/>
        <v>1.1481232295345194E-2</v>
      </c>
      <c r="H43" s="38">
        <f t="shared" si="1"/>
        <v>1.327525233863662E-2</v>
      </c>
      <c r="I43" s="38">
        <f t="shared" si="2"/>
        <v>1.1933947621433851E-2</v>
      </c>
      <c r="J43" s="38">
        <f t="shared" si="3"/>
        <v>-4.5190348823470226E-3</v>
      </c>
      <c r="K43" s="38"/>
      <c r="L43" s="38"/>
    </row>
    <row r="44" spans="1:12">
      <c r="A44" s="20">
        <v>40941</v>
      </c>
      <c r="B44" s="38">
        <v>73.109025000000003</v>
      </c>
      <c r="C44" s="38">
        <v>54.42069</v>
      </c>
      <c r="D44" s="38">
        <v>45.274102999999997</v>
      </c>
      <c r="E44" s="38">
        <v>31.677212999999998</v>
      </c>
      <c r="F44" s="38"/>
      <c r="G44" s="38">
        <f t="shared" si="0"/>
        <v>2.7145641907233686E-2</v>
      </c>
      <c r="H44" s="38">
        <f t="shared" si="1"/>
        <v>-3.8672520839765408E-3</v>
      </c>
      <c r="I44" s="38">
        <f t="shared" si="2"/>
        <v>1.1216552937930051E-2</v>
      </c>
      <c r="J44" s="38">
        <f t="shared" si="3"/>
        <v>4.7663908182980021E-4</v>
      </c>
      <c r="K44" s="38"/>
      <c r="L44" s="38"/>
    </row>
    <row r="45" spans="1:12">
      <c r="A45" s="20">
        <v>40942</v>
      </c>
      <c r="B45" s="38">
        <v>72.980777000000003</v>
      </c>
      <c r="C45" s="38">
        <v>54.499763999999999</v>
      </c>
      <c r="D45" s="38">
        <v>45.395994999999999</v>
      </c>
      <c r="E45" s="38">
        <v>33.616945000000001</v>
      </c>
      <c r="F45" s="38"/>
      <c r="G45" s="38">
        <f t="shared" si="0"/>
        <v>-1.7557424432008855E-3</v>
      </c>
      <c r="H45" s="38">
        <f t="shared" si="1"/>
        <v>1.4519589478002534E-3</v>
      </c>
      <c r="I45" s="38">
        <f t="shared" si="2"/>
        <v>2.6886939822329124E-3</v>
      </c>
      <c r="J45" s="38">
        <f t="shared" si="3"/>
        <v>5.9432665729555446E-2</v>
      </c>
      <c r="K45" s="38"/>
      <c r="L45" s="38"/>
    </row>
    <row r="46" spans="1:12">
      <c r="A46" s="20">
        <v>40945</v>
      </c>
      <c r="B46" s="38">
        <v>72.707184999999996</v>
      </c>
      <c r="C46" s="38">
        <v>54.367975999999999</v>
      </c>
      <c r="D46" s="38">
        <v>45.317636</v>
      </c>
      <c r="E46" s="38">
        <v>33.624490999999999</v>
      </c>
      <c r="F46" s="38"/>
      <c r="G46" s="38">
        <f t="shared" si="0"/>
        <v>-3.7558672365752732E-3</v>
      </c>
      <c r="H46" s="38">
        <f t="shared" si="1"/>
        <v>-2.4210673313082342E-3</v>
      </c>
      <c r="I46" s="38">
        <f t="shared" si="2"/>
        <v>-1.7276128984295076E-3</v>
      </c>
      <c r="J46" s="38">
        <f t="shared" si="3"/>
        <v>2.2444493992299468E-4</v>
      </c>
      <c r="K46" s="38"/>
      <c r="L46" s="38"/>
    </row>
    <row r="47" spans="1:12">
      <c r="A47" s="20">
        <v>40946</v>
      </c>
      <c r="B47" s="38">
        <v>72.296794000000006</v>
      </c>
      <c r="C47" s="38">
        <v>54.201039000000002</v>
      </c>
      <c r="D47" s="38">
        <v>45.631072000000003</v>
      </c>
      <c r="E47" s="38">
        <v>35.700077</v>
      </c>
      <c r="F47" s="38"/>
      <c r="G47" s="38">
        <f t="shared" si="0"/>
        <v>-5.660425301260966E-3</v>
      </c>
      <c r="H47" s="38">
        <f t="shared" si="1"/>
        <v>-3.0752260497243838E-3</v>
      </c>
      <c r="I47" s="38">
        <f t="shared" si="2"/>
        <v>6.8926155805545545E-3</v>
      </c>
      <c r="J47" s="38">
        <f t="shared" si="3"/>
        <v>5.9898145385051463E-2</v>
      </c>
      <c r="K47" s="38"/>
      <c r="L47" s="38"/>
    </row>
    <row r="48" spans="1:12">
      <c r="A48" s="20">
        <v>40947</v>
      </c>
      <c r="B48" s="38">
        <v>72.262500000000003</v>
      </c>
      <c r="C48" s="38">
        <v>54.139536999999997</v>
      </c>
      <c r="D48" s="38">
        <v>45.770377000000003</v>
      </c>
      <c r="E48" s="38">
        <v>36.832214999999998</v>
      </c>
      <c r="F48" s="38"/>
      <c r="G48" s="38">
        <f t="shared" si="0"/>
        <v>-4.7446275772964469E-4</v>
      </c>
      <c r="H48" s="38">
        <f t="shared" si="1"/>
        <v>-1.1353457564484846E-3</v>
      </c>
      <c r="I48" s="38">
        <f t="shared" si="2"/>
        <v>3.0482034888353279E-3</v>
      </c>
      <c r="J48" s="38">
        <f t="shared" si="3"/>
        <v>3.1220024191800578E-2</v>
      </c>
      <c r="K48" s="38"/>
      <c r="L48" s="38"/>
    </row>
    <row r="49" spans="1:12">
      <c r="A49" s="20">
        <v>40948</v>
      </c>
      <c r="B49" s="38">
        <v>72.476851999999994</v>
      </c>
      <c r="C49" s="38">
        <v>54.438262000000002</v>
      </c>
      <c r="D49" s="38">
        <v>45.883563000000002</v>
      </c>
      <c r="E49" s="38">
        <v>36.522764000000002</v>
      </c>
      <c r="F49" s="38"/>
      <c r="G49" s="38">
        <f t="shared" si="0"/>
        <v>2.9619057118218397E-3</v>
      </c>
      <c r="H49" s="38">
        <f t="shared" si="1"/>
        <v>5.5025199714312245E-3</v>
      </c>
      <c r="I49" s="38">
        <f t="shared" si="2"/>
        <v>2.4698568885970179E-3</v>
      </c>
      <c r="J49" s="38">
        <f t="shared" si="3"/>
        <v>-8.4371324185692972E-3</v>
      </c>
      <c r="K49" s="38"/>
      <c r="L49" s="38"/>
    </row>
    <row r="50" spans="1:12">
      <c r="A50" s="20">
        <v>40949</v>
      </c>
      <c r="B50" s="38">
        <v>72.193905000000001</v>
      </c>
      <c r="C50" s="38">
        <v>54.385548</v>
      </c>
      <c r="D50" s="38">
        <v>45.648485999999998</v>
      </c>
      <c r="E50" s="38">
        <v>35.903861999999997</v>
      </c>
      <c r="F50" s="38"/>
      <c r="G50" s="38">
        <f t="shared" si="0"/>
        <v>-3.9116040676080866E-3</v>
      </c>
      <c r="H50" s="38">
        <f t="shared" si="1"/>
        <v>-9.6879541568997219E-4</v>
      </c>
      <c r="I50" s="38">
        <f t="shared" si="2"/>
        <v>-5.1365072544152799E-3</v>
      </c>
      <c r="J50" s="38">
        <f t="shared" si="3"/>
        <v>-1.709087110928692E-2</v>
      </c>
      <c r="K50" s="38"/>
      <c r="L50" s="38"/>
    </row>
    <row r="51" spans="1:12">
      <c r="A51" s="20">
        <v>40952</v>
      </c>
      <c r="B51" s="38">
        <v>71.910965000000004</v>
      </c>
      <c r="C51" s="38">
        <v>54.288901000000003</v>
      </c>
      <c r="D51" s="38">
        <v>45.849888999999997</v>
      </c>
      <c r="E51" s="38">
        <v>35.632148999999998</v>
      </c>
      <c r="F51" s="38"/>
      <c r="G51" s="38">
        <f t="shared" si="0"/>
        <v>-3.9268674762289214E-3</v>
      </c>
      <c r="H51" s="38">
        <f t="shared" si="1"/>
        <v>-1.778652229088319E-3</v>
      </c>
      <c r="I51" s="38">
        <f t="shared" si="2"/>
        <v>4.4023366595368043E-3</v>
      </c>
      <c r="J51" s="38">
        <f t="shared" si="3"/>
        <v>-7.5965741692020838E-3</v>
      </c>
      <c r="K51" s="38"/>
      <c r="L51" s="38"/>
    </row>
    <row r="52" spans="1:12">
      <c r="A52" s="20">
        <v>40953</v>
      </c>
      <c r="B52" s="38">
        <v>72.108165999999997</v>
      </c>
      <c r="C52" s="38">
        <v>54.666701000000003</v>
      </c>
      <c r="D52" s="38">
        <v>45.771079</v>
      </c>
      <c r="E52" s="38">
        <v>36.809570999999998</v>
      </c>
      <c r="F52" s="38"/>
      <c r="G52" s="38">
        <f t="shared" si="0"/>
        <v>2.7385406629638429E-3</v>
      </c>
      <c r="H52" s="38">
        <f t="shared" si="1"/>
        <v>6.9349626309070326E-3</v>
      </c>
      <c r="I52" s="38">
        <f t="shared" si="2"/>
        <v>-1.7203489803157943E-3</v>
      </c>
      <c r="J52" s="38">
        <f t="shared" si="3"/>
        <v>3.2509600740533877E-2</v>
      </c>
      <c r="K52" s="38"/>
      <c r="L52" s="38"/>
    </row>
    <row r="53" spans="1:12">
      <c r="A53" s="20">
        <v>40954</v>
      </c>
      <c r="B53" s="38">
        <v>71.370793000000006</v>
      </c>
      <c r="C53" s="38">
        <v>54.262540999999999</v>
      </c>
      <c r="D53" s="38">
        <v>45.368273000000002</v>
      </c>
      <c r="E53" s="38">
        <v>39.775773000000001</v>
      </c>
      <c r="F53" s="38"/>
      <c r="G53" s="38">
        <f t="shared" si="0"/>
        <v>-1.0278573207184054E-2</v>
      </c>
      <c r="H53" s="38">
        <f t="shared" si="1"/>
        <v>-7.4206309929751258E-3</v>
      </c>
      <c r="I53" s="38">
        <f t="shared" si="2"/>
        <v>-8.8394006305260887E-3</v>
      </c>
      <c r="J53" s="38">
        <f t="shared" si="3"/>
        <v>7.7500115471757336E-2</v>
      </c>
      <c r="K53" s="38"/>
      <c r="L53" s="38"/>
    </row>
    <row r="54" spans="1:12">
      <c r="A54" s="20">
        <v>40955</v>
      </c>
      <c r="B54" s="38">
        <v>72.065298999999996</v>
      </c>
      <c r="C54" s="38">
        <v>54.508552000000002</v>
      </c>
      <c r="D54" s="38">
        <v>45.473351999999998</v>
      </c>
      <c r="E54" s="38">
        <v>41.406052000000003</v>
      </c>
      <c r="F54" s="38"/>
      <c r="G54" s="38">
        <f t="shared" si="0"/>
        <v>9.6839145262233757E-3</v>
      </c>
      <c r="H54" s="38">
        <f t="shared" si="1"/>
        <v>4.5234705784417874E-3</v>
      </c>
      <c r="I54" s="38">
        <f t="shared" si="2"/>
        <v>2.313455904513235E-3</v>
      </c>
      <c r="J54" s="38">
        <f t="shared" si="3"/>
        <v>4.0169045369324696E-2</v>
      </c>
      <c r="K54" s="38"/>
      <c r="L54" s="38"/>
    </row>
    <row r="55" spans="1:12">
      <c r="A55" s="20">
        <v>40956</v>
      </c>
      <c r="B55" s="38">
        <v>72.425409999999999</v>
      </c>
      <c r="C55" s="38">
        <v>54.895136000000001</v>
      </c>
      <c r="D55" s="38">
        <v>46.095075000000001</v>
      </c>
      <c r="E55" s="38">
        <v>41.156979999999997</v>
      </c>
      <c r="F55" s="38"/>
      <c r="G55" s="38">
        <f t="shared" si="0"/>
        <v>4.9845661094581563E-3</v>
      </c>
      <c r="H55" s="38">
        <f t="shared" si="1"/>
        <v>7.0671403504513246E-3</v>
      </c>
      <c r="I55" s="38">
        <f t="shared" si="2"/>
        <v>1.3579627268380136E-2</v>
      </c>
      <c r="J55" s="38">
        <f t="shared" si="3"/>
        <v>-6.0335176544188199E-3</v>
      </c>
      <c r="K55" s="38"/>
      <c r="L55" s="38"/>
    </row>
    <row r="56" spans="1:12">
      <c r="A56" s="20">
        <v>40960</v>
      </c>
      <c r="B56" s="38">
        <v>72.245355000000004</v>
      </c>
      <c r="C56" s="38">
        <v>52.777701999999998</v>
      </c>
      <c r="D56" s="38">
        <v>46.007508999999999</v>
      </c>
      <c r="E56" s="38">
        <v>38.447400000000002</v>
      </c>
      <c r="F56" s="38"/>
      <c r="G56" s="38">
        <f t="shared" si="0"/>
        <v>-2.4891703996716094E-3</v>
      </c>
      <c r="H56" s="38">
        <f t="shared" si="1"/>
        <v>-3.933595623267281E-2</v>
      </c>
      <c r="I56" s="38">
        <f t="shared" si="2"/>
        <v>-1.9014890262813214E-3</v>
      </c>
      <c r="J56" s="38">
        <f t="shared" si="3"/>
        <v>-6.8102462688738929E-2</v>
      </c>
      <c r="K56" s="38"/>
      <c r="L56" s="38"/>
    </row>
    <row r="57" spans="1:12">
      <c r="A57" s="20">
        <v>40961</v>
      </c>
      <c r="B57" s="38">
        <v>72.288220999999993</v>
      </c>
      <c r="C57" s="38">
        <v>51.486153999999999</v>
      </c>
      <c r="D57" s="38">
        <v>46.384045999999998</v>
      </c>
      <c r="E57" s="38">
        <v>39.307820999999997</v>
      </c>
      <c r="F57" s="38"/>
      <c r="G57" s="38">
        <f t="shared" si="0"/>
        <v>5.931632281322123E-4</v>
      </c>
      <c r="H57" s="38">
        <f t="shared" si="1"/>
        <v>-2.4775873754973986E-2</v>
      </c>
      <c r="I57" s="38">
        <f t="shared" si="2"/>
        <v>8.1509416026183754E-3</v>
      </c>
      <c r="J57" s="38">
        <f t="shared" si="3"/>
        <v>2.2132433330198233E-2</v>
      </c>
      <c r="K57" s="38"/>
      <c r="L57" s="38"/>
    </row>
    <row r="58" spans="1:12">
      <c r="A58" s="20">
        <v>40962</v>
      </c>
      <c r="B58" s="38">
        <v>72.682629000000006</v>
      </c>
      <c r="C58" s="38">
        <v>51.433439999999997</v>
      </c>
      <c r="D58" s="38">
        <v>47.723813999999997</v>
      </c>
      <c r="E58" s="38">
        <v>46.644075000000001</v>
      </c>
      <c r="F58" s="38"/>
      <c r="G58" s="38">
        <f t="shared" si="0"/>
        <v>5.4412176392387305E-3</v>
      </c>
      <c r="H58" s="38">
        <f t="shared" si="1"/>
        <v>-1.0243725720405286E-3</v>
      </c>
      <c r="I58" s="38">
        <f t="shared" si="2"/>
        <v>2.8474954695759624E-2</v>
      </c>
      <c r="J58" s="38">
        <f t="shared" si="3"/>
        <v>0.17112240287123145</v>
      </c>
      <c r="K58" s="38"/>
      <c r="L58" s="38"/>
    </row>
    <row r="59" spans="1:12">
      <c r="A59" s="20">
        <v>40963</v>
      </c>
      <c r="B59" s="38">
        <v>72.365391000000002</v>
      </c>
      <c r="C59" s="38">
        <v>51.653091000000003</v>
      </c>
      <c r="D59" s="38">
        <v>48.354295</v>
      </c>
      <c r="E59" s="38">
        <v>51.557552000000001</v>
      </c>
      <c r="F59" s="38"/>
      <c r="G59" s="38">
        <f t="shared" si="0"/>
        <v>-4.3742548962562014E-3</v>
      </c>
      <c r="H59" s="38">
        <f t="shared" si="1"/>
        <v>4.2614943054237958E-3</v>
      </c>
      <c r="I59" s="38">
        <f t="shared" si="2"/>
        <v>1.3124530795609423E-2</v>
      </c>
      <c r="J59" s="38">
        <f t="shared" si="3"/>
        <v>0.10015278869756436</v>
      </c>
      <c r="K59" s="38"/>
      <c r="L59" s="38"/>
    </row>
    <row r="60" spans="1:12">
      <c r="A60" s="20">
        <v>40966</v>
      </c>
      <c r="B60" s="38">
        <v>72.956999999999994</v>
      </c>
      <c r="C60" s="38">
        <v>51.363149999999997</v>
      </c>
      <c r="D60" s="38">
        <v>48.433104999999998</v>
      </c>
      <c r="E60" s="38">
        <v>51.897193000000001</v>
      </c>
      <c r="F60" s="38"/>
      <c r="G60" s="38">
        <f t="shared" si="0"/>
        <v>8.1420662601536797E-3</v>
      </c>
      <c r="H60" s="38">
        <f t="shared" si="1"/>
        <v>-5.6290496096364859E-3</v>
      </c>
      <c r="I60" s="38">
        <f t="shared" si="2"/>
        <v>1.6285181215215591E-3</v>
      </c>
      <c r="J60" s="38">
        <f t="shared" si="3"/>
        <v>6.5660056525816586E-3</v>
      </c>
      <c r="K60" s="38"/>
      <c r="L60" s="38"/>
    </row>
    <row r="61" spans="1:12">
      <c r="A61" s="20">
        <v>40967</v>
      </c>
      <c r="B61" s="38">
        <v>73.111333999999999</v>
      </c>
      <c r="C61" s="38">
        <v>51.776094999999998</v>
      </c>
      <c r="D61" s="38">
        <v>49.046069000000003</v>
      </c>
      <c r="E61" s="38">
        <v>51.874552999999999</v>
      </c>
      <c r="F61" s="38"/>
      <c r="G61" s="38">
        <f t="shared" si="0"/>
        <v>2.1131761170318075E-3</v>
      </c>
      <c r="H61" s="38">
        <f t="shared" si="1"/>
        <v>8.0075669845998936E-3</v>
      </c>
      <c r="I61" s="38">
        <f t="shared" si="2"/>
        <v>1.257647257527288E-2</v>
      </c>
      <c r="J61" s="38">
        <f t="shared" si="3"/>
        <v>-4.3634228452153561E-4</v>
      </c>
      <c r="K61" s="38"/>
      <c r="L61" s="38"/>
    </row>
    <row r="62" spans="1:12">
      <c r="A62" s="20">
        <v>40968</v>
      </c>
      <c r="B62" s="38">
        <v>73.788687999999993</v>
      </c>
      <c r="C62" s="38">
        <v>51.907887000000002</v>
      </c>
      <c r="D62" s="38">
        <v>49.641522000000002</v>
      </c>
      <c r="E62" s="38">
        <v>52.576478000000002</v>
      </c>
      <c r="F62" s="38"/>
      <c r="G62" s="38">
        <f t="shared" si="0"/>
        <v>9.2220381085190515E-3</v>
      </c>
      <c r="H62" s="38">
        <f t="shared" si="1"/>
        <v>2.5421876829128279E-3</v>
      </c>
      <c r="I62" s="38">
        <f t="shared" si="2"/>
        <v>1.2067580535574073E-2</v>
      </c>
      <c r="J62" s="38">
        <f t="shared" si="3"/>
        <v>1.3440471767992545E-2</v>
      </c>
      <c r="K62" s="38"/>
      <c r="L62" s="38"/>
    </row>
    <row r="63" spans="1:12">
      <c r="A63" s="20">
        <v>40969</v>
      </c>
      <c r="B63" s="38">
        <v>73.874435000000005</v>
      </c>
      <c r="C63" s="38">
        <v>51.679448000000001</v>
      </c>
      <c r="D63" s="38">
        <v>49.702818999999998</v>
      </c>
      <c r="E63" s="38">
        <v>52.259478000000001</v>
      </c>
      <c r="F63" s="38"/>
      <c r="G63" s="38">
        <f t="shared" si="0"/>
        <v>1.1613869176817454E-3</v>
      </c>
      <c r="H63" s="38">
        <f t="shared" si="1"/>
        <v>-4.4105656414509618E-3</v>
      </c>
      <c r="I63" s="38">
        <f t="shared" si="2"/>
        <v>1.2340311921492481E-3</v>
      </c>
      <c r="J63" s="38">
        <f t="shared" si="3"/>
        <v>-6.0475618906225426E-3</v>
      </c>
      <c r="K63" s="38"/>
      <c r="L63" s="38"/>
    </row>
    <row r="64" spans="1:12">
      <c r="A64" s="20">
        <v>40970</v>
      </c>
      <c r="B64" s="38">
        <v>73.934453000000005</v>
      </c>
      <c r="C64" s="38">
        <v>51.846381999999998</v>
      </c>
      <c r="D64" s="38">
        <v>49.553956999999997</v>
      </c>
      <c r="E64" s="38">
        <v>57.331454999999998</v>
      </c>
      <c r="F64" s="38"/>
      <c r="G64" s="38">
        <f t="shared" si="0"/>
        <v>8.1210276473414232E-4</v>
      </c>
      <c r="H64" s="38">
        <f t="shared" si="1"/>
        <v>3.2249757318076212E-3</v>
      </c>
      <c r="I64" s="38">
        <f t="shared" si="2"/>
        <v>-2.9995354999625529E-3</v>
      </c>
      <c r="J64" s="38">
        <f t="shared" si="3"/>
        <v>9.2628154457125342E-2</v>
      </c>
      <c r="K64" s="38"/>
      <c r="L64" s="38"/>
    </row>
    <row r="65" spans="1:12">
      <c r="A65" s="20">
        <v>40973</v>
      </c>
      <c r="B65" s="38">
        <v>75.134821000000002</v>
      </c>
      <c r="C65" s="38">
        <v>52.189039999999999</v>
      </c>
      <c r="D65" s="38">
        <v>49.650281</v>
      </c>
      <c r="E65" s="38">
        <v>56.214412000000003</v>
      </c>
      <c r="F65" s="38"/>
      <c r="G65" s="38">
        <f t="shared" si="0"/>
        <v>1.6105182688861894E-2</v>
      </c>
      <c r="H65" s="38">
        <f t="shared" si="1"/>
        <v>6.5873571231691037E-3</v>
      </c>
      <c r="I65" s="38">
        <f t="shared" si="2"/>
        <v>1.9419337764719042E-3</v>
      </c>
      <c r="J65" s="38">
        <f t="shared" si="3"/>
        <v>-1.967626067542326E-2</v>
      </c>
      <c r="K65" s="38"/>
      <c r="L65" s="38"/>
    </row>
    <row r="66" spans="1:12">
      <c r="A66" s="20">
        <v>40974</v>
      </c>
      <c r="B66" s="38">
        <v>75.091954999999999</v>
      </c>
      <c r="C66" s="38">
        <v>51.811239999999998</v>
      </c>
      <c r="D66" s="38">
        <v>49.466391999999999</v>
      </c>
      <c r="E66" s="38">
        <v>55.414369000000001</v>
      </c>
      <c r="F66" s="38"/>
      <c r="G66" s="38">
        <f t="shared" si="0"/>
        <v>-5.7068389943194136E-4</v>
      </c>
      <c r="H66" s="38">
        <f t="shared" si="1"/>
        <v>-7.2653970138844646E-3</v>
      </c>
      <c r="I66" s="38">
        <f t="shared" si="2"/>
        <v>-3.710560603379342E-3</v>
      </c>
      <c r="J66" s="38">
        <f t="shared" si="3"/>
        <v>-1.4334236951178797E-2</v>
      </c>
      <c r="K66" s="38"/>
      <c r="L66" s="38"/>
    </row>
    <row r="67" spans="1:12">
      <c r="A67" s="20">
        <v>40975</v>
      </c>
      <c r="B67" s="38">
        <v>75.357749999999996</v>
      </c>
      <c r="C67" s="38">
        <v>52.593195999999999</v>
      </c>
      <c r="D67" s="38">
        <v>49.597740000000002</v>
      </c>
      <c r="E67" s="38">
        <v>55.776653000000003</v>
      </c>
      <c r="F67" s="38"/>
      <c r="G67" s="38">
        <f t="shared" si="0"/>
        <v>3.5333439374553668E-3</v>
      </c>
      <c r="H67" s="38">
        <f t="shared" si="1"/>
        <v>1.4979643620752655E-2</v>
      </c>
      <c r="I67" s="38">
        <f t="shared" si="2"/>
        <v>2.6517786875507074E-3</v>
      </c>
      <c r="J67" s="38">
        <f t="shared" si="3"/>
        <v>6.5164484593808547E-3</v>
      </c>
      <c r="K67" s="38"/>
      <c r="L67" s="38"/>
    </row>
    <row r="68" spans="1:12">
      <c r="A68" s="20">
        <v>40976</v>
      </c>
      <c r="B68" s="38">
        <v>75.709290999999993</v>
      </c>
      <c r="C68" s="38">
        <v>52.865619000000002</v>
      </c>
      <c r="D68" s="38">
        <v>50.114382999999997</v>
      </c>
      <c r="E68" s="38">
        <v>58.591904</v>
      </c>
      <c r="F68" s="38"/>
      <c r="G68" s="38">
        <f t="shared" ref="G68:G131" si="5">LN(B68/B67)</f>
        <v>4.6541142558568513E-3</v>
      </c>
      <c r="H68" s="38">
        <f t="shared" ref="H68:H131" si="6">LN(C68/C67)</f>
        <v>5.1664454216158546E-3</v>
      </c>
      <c r="I68" s="38">
        <f t="shared" ref="I68:I131" si="7">LN(D68/D67)</f>
        <v>1.0362784541252673E-2</v>
      </c>
      <c r="J68" s="38">
        <f t="shared" ref="J68:J131" si="8">LN(E68/E67)</f>
        <v>4.9241153228281563E-2</v>
      </c>
      <c r="K68" s="38"/>
      <c r="L68" s="38"/>
    </row>
    <row r="69" spans="1:12">
      <c r="A69" s="20">
        <v>40977</v>
      </c>
      <c r="B69" s="38">
        <v>76.600992000000005</v>
      </c>
      <c r="C69" s="38">
        <v>53.139811000000002</v>
      </c>
      <c r="D69" s="38">
        <v>50.517189000000002</v>
      </c>
      <c r="E69" s="38">
        <v>60.742964000000001</v>
      </c>
      <c r="F69" s="38"/>
      <c r="G69" s="38">
        <f t="shared" si="5"/>
        <v>1.1709139663988434E-2</v>
      </c>
      <c r="H69" s="38">
        <f t="shared" si="6"/>
        <v>5.1731804962997889E-3</v>
      </c>
      <c r="I69" s="38">
        <f t="shared" si="7"/>
        <v>8.0056018861765898E-3</v>
      </c>
      <c r="J69" s="38">
        <f t="shared" si="8"/>
        <v>3.605472654126355E-2</v>
      </c>
      <c r="K69" s="38"/>
      <c r="L69" s="38"/>
    </row>
    <row r="70" spans="1:12">
      <c r="A70" s="20">
        <v>40980</v>
      </c>
      <c r="B70" s="38">
        <v>76.678162</v>
      </c>
      <c r="C70" s="38">
        <v>53.670499999999997</v>
      </c>
      <c r="D70" s="38">
        <v>50.771132999999999</v>
      </c>
      <c r="E70" s="38">
        <v>58.652282999999997</v>
      </c>
      <c r="F70" s="38"/>
      <c r="G70" s="38">
        <f t="shared" si="5"/>
        <v>1.0069210914376268E-3</v>
      </c>
      <c r="H70" s="38">
        <f t="shared" si="6"/>
        <v>9.9371186543705508E-3</v>
      </c>
      <c r="I70" s="38">
        <f t="shared" si="7"/>
        <v>5.0142904347499984E-3</v>
      </c>
      <c r="J70" s="38">
        <f t="shared" si="8"/>
        <v>-3.5024756409990518E-2</v>
      </c>
      <c r="K70" s="38"/>
      <c r="L70" s="38"/>
    </row>
    <row r="71" spans="1:12">
      <c r="A71" s="20">
        <v>40981</v>
      </c>
      <c r="B71" s="38">
        <v>77.149739999999994</v>
      </c>
      <c r="C71" s="38">
        <v>53.953533999999998</v>
      </c>
      <c r="D71" s="38">
        <v>51.208965999999997</v>
      </c>
      <c r="E71" s="38">
        <v>60.335394999999998</v>
      </c>
      <c r="F71" s="38"/>
      <c r="G71" s="38">
        <f t="shared" si="5"/>
        <v>6.1312605993906599E-3</v>
      </c>
      <c r="H71" s="38">
        <f t="shared" si="6"/>
        <v>5.2596923192078301E-3</v>
      </c>
      <c r="I71" s="38">
        <f t="shared" si="7"/>
        <v>8.5866888628992246E-3</v>
      </c>
      <c r="J71" s="38">
        <f t="shared" si="8"/>
        <v>2.8292413111513745E-2</v>
      </c>
      <c r="K71" s="38"/>
      <c r="L71" s="38"/>
    </row>
    <row r="72" spans="1:12">
      <c r="A72" s="20">
        <v>40982</v>
      </c>
      <c r="B72" s="38">
        <v>77.938554999999994</v>
      </c>
      <c r="C72" s="38">
        <v>54.024295000000002</v>
      </c>
      <c r="D72" s="38">
        <v>51.314045</v>
      </c>
      <c r="E72" s="38">
        <v>60.350490000000001</v>
      </c>
      <c r="F72" s="38"/>
      <c r="G72" s="38">
        <f t="shared" si="5"/>
        <v>1.0172551091044745E-2</v>
      </c>
      <c r="H72" s="38">
        <f t="shared" si="6"/>
        <v>1.3106581375995398E-3</v>
      </c>
      <c r="I72" s="38">
        <f t="shared" si="7"/>
        <v>2.0498624800358704E-3</v>
      </c>
      <c r="J72" s="38">
        <f t="shared" si="8"/>
        <v>2.5015353002913828E-4</v>
      </c>
      <c r="K72" s="38"/>
      <c r="L72" s="38"/>
    </row>
    <row r="73" spans="1:12">
      <c r="A73" s="20">
        <v>40983</v>
      </c>
      <c r="B73" s="38">
        <v>78.418702999999994</v>
      </c>
      <c r="C73" s="38">
        <v>54.156965</v>
      </c>
      <c r="D73" s="38">
        <v>51.445396000000002</v>
      </c>
      <c r="E73" s="38">
        <v>62.969501999999999</v>
      </c>
      <c r="F73" s="38"/>
      <c r="G73" s="38">
        <f t="shared" si="5"/>
        <v>6.1416977430278335E-3</v>
      </c>
      <c r="H73" s="38">
        <f t="shared" si="6"/>
        <v>2.452736573986267E-3</v>
      </c>
      <c r="I73" s="38">
        <f t="shared" si="7"/>
        <v>2.5564769574378124E-3</v>
      </c>
      <c r="J73" s="38">
        <f t="shared" si="8"/>
        <v>4.248144712686959E-2</v>
      </c>
      <c r="K73" s="38"/>
      <c r="L73" s="38"/>
    </row>
    <row r="74" spans="1:12">
      <c r="A74" s="20">
        <v>40984</v>
      </c>
      <c r="B74" s="38">
        <v>77.544148000000007</v>
      </c>
      <c r="C74" s="38">
        <v>53.812016999999997</v>
      </c>
      <c r="D74" s="38">
        <v>51.147669999999998</v>
      </c>
      <c r="E74" s="38">
        <v>62.305315</v>
      </c>
      <c r="F74" s="38"/>
      <c r="G74" s="38">
        <f t="shared" si="5"/>
        <v>-1.1215031796919616E-2</v>
      </c>
      <c r="H74" s="38">
        <f t="shared" si="6"/>
        <v>-6.3897828297642288E-3</v>
      </c>
      <c r="I74" s="38">
        <f t="shared" si="7"/>
        <v>-5.8040342762781371E-3</v>
      </c>
      <c r="J74" s="38">
        <f t="shared" si="8"/>
        <v>-1.060377878544287E-2</v>
      </c>
      <c r="K74" s="38"/>
      <c r="L74" s="38"/>
    </row>
    <row r="75" spans="1:12">
      <c r="A75" s="20">
        <v>40987</v>
      </c>
      <c r="B75" s="38">
        <v>77.184030000000007</v>
      </c>
      <c r="C75" s="38">
        <v>53.723570000000002</v>
      </c>
      <c r="D75" s="38">
        <v>51.112642000000001</v>
      </c>
      <c r="E75" s="38">
        <v>60.275013000000001</v>
      </c>
      <c r="F75" s="38"/>
      <c r="G75" s="38">
        <f t="shared" si="5"/>
        <v>-4.6548554361340224E-3</v>
      </c>
      <c r="H75" s="38">
        <f t="shared" si="6"/>
        <v>-1.6449813947549145E-3</v>
      </c>
      <c r="I75" s="38">
        <f t="shared" si="7"/>
        <v>-6.8507519065588219E-4</v>
      </c>
      <c r="J75" s="38">
        <f t="shared" si="8"/>
        <v>-3.3129095410712107E-2</v>
      </c>
      <c r="K75" s="38"/>
      <c r="L75" s="38"/>
    </row>
    <row r="76" spans="1:12">
      <c r="A76" s="20">
        <v>40988</v>
      </c>
      <c r="B76" s="38">
        <v>77.389814000000001</v>
      </c>
      <c r="C76" s="38">
        <v>53.599739</v>
      </c>
      <c r="D76" s="38">
        <v>50.797401999999998</v>
      </c>
      <c r="E76" s="38">
        <v>60.380679000000001</v>
      </c>
      <c r="F76" s="38"/>
      <c r="G76" s="38">
        <f t="shared" si="5"/>
        <v>2.6625995220039434E-3</v>
      </c>
      <c r="H76" s="38">
        <f t="shared" si="6"/>
        <v>-2.3076264812417948E-3</v>
      </c>
      <c r="I76" s="38">
        <f t="shared" si="7"/>
        <v>-6.1866523279072872E-3</v>
      </c>
      <c r="J76" s="38">
        <f t="shared" si="8"/>
        <v>1.7515299156216483E-3</v>
      </c>
      <c r="K76" s="38"/>
      <c r="L76" s="38"/>
    </row>
    <row r="77" spans="1:12">
      <c r="A77" s="20">
        <v>40989</v>
      </c>
      <c r="B77" s="38">
        <v>77.715626999999998</v>
      </c>
      <c r="C77" s="38">
        <v>53.564363</v>
      </c>
      <c r="D77" s="38">
        <v>50.412109999999998</v>
      </c>
      <c r="E77" s="38">
        <v>57.882429000000002</v>
      </c>
      <c r="F77" s="38"/>
      <c r="G77" s="38">
        <f t="shared" si="5"/>
        <v>4.2011869746816219E-3</v>
      </c>
      <c r="H77" s="38">
        <f t="shared" si="6"/>
        <v>-6.6022111182363738E-4</v>
      </c>
      <c r="I77" s="38">
        <f t="shared" si="7"/>
        <v>-7.6137875513510858E-3</v>
      </c>
      <c r="J77" s="38">
        <f t="shared" si="8"/>
        <v>-4.2255302641410628E-2</v>
      </c>
      <c r="K77" s="38"/>
      <c r="L77" s="38"/>
    </row>
    <row r="78" spans="1:12">
      <c r="A78" s="20">
        <v>40990</v>
      </c>
      <c r="B78" s="38">
        <v>77.595590000000001</v>
      </c>
      <c r="C78" s="38">
        <v>53.643965999999999</v>
      </c>
      <c r="D78" s="38">
        <v>50.727350000000001</v>
      </c>
      <c r="E78" s="38">
        <v>55.618153</v>
      </c>
      <c r="F78" s="38"/>
      <c r="G78" s="38">
        <f t="shared" si="5"/>
        <v>-1.5457611654815372E-3</v>
      </c>
      <c r="H78" s="38">
        <f t="shared" si="6"/>
        <v>1.4850154903328864E-3</v>
      </c>
      <c r="I78" s="38">
        <f t="shared" si="7"/>
        <v>6.2337888862526039E-3</v>
      </c>
      <c r="J78" s="38">
        <f t="shared" si="8"/>
        <v>-3.9904226244449989E-2</v>
      </c>
      <c r="K78" s="38"/>
      <c r="L78" s="38"/>
    </row>
    <row r="79" spans="1:12">
      <c r="A79" s="20">
        <v>40991</v>
      </c>
      <c r="B79" s="38">
        <v>77.398382999999995</v>
      </c>
      <c r="C79" s="38">
        <v>53.732413000000001</v>
      </c>
      <c r="D79" s="38">
        <v>50.955022</v>
      </c>
      <c r="E79" s="38">
        <v>54.614325999999998</v>
      </c>
      <c r="F79" s="38"/>
      <c r="G79" s="38">
        <f t="shared" si="5"/>
        <v>-2.5447067728028498E-3</v>
      </c>
      <c r="H79" s="38">
        <f t="shared" si="6"/>
        <v>1.6474204257477837E-3</v>
      </c>
      <c r="I79" s="38">
        <f t="shared" si="7"/>
        <v>4.4781091548004833E-3</v>
      </c>
      <c r="J79" s="38">
        <f t="shared" si="8"/>
        <v>-1.8213411487736128E-2</v>
      </c>
      <c r="K79" s="38"/>
      <c r="L79" s="38"/>
    </row>
    <row r="80" spans="1:12">
      <c r="A80" s="20">
        <v>40994</v>
      </c>
      <c r="B80" s="38">
        <v>78.470145000000002</v>
      </c>
      <c r="C80" s="38">
        <v>54.130431999999999</v>
      </c>
      <c r="D80" s="38">
        <v>51.541719999999998</v>
      </c>
      <c r="E80" s="38">
        <v>54.169018000000001</v>
      </c>
      <c r="F80" s="38"/>
      <c r="G80" s="38">
        <f t="shared" si="5"/>
        <v>1.3752345073030194E-2</v>
      </c>
      <c r="H80" s="38">
        <f t="shared" si="6"/>
        <v>7.3801280978617895E-3</v>
      </c>
      <c r="I80" s="38">
        <f t="shared" si="7"/>
        <v>1.1448254771455045E-2</v>
      </c>
      <c r="J80" s="38">
        <f t="shared" si="8"/>
        <v>-8.1871078970797134E-3</v>
      </c>
      <c r="K80" s="38"/>
      <c r="L80" s="38"/>
    </row>
    <row r="81" spans="1:12">
      <c r="A81" s="20">
        <v>40995</v>
      </c>
      <c r="B81" s="38">
        <v>78.264369000000002</v>
      </c>
      <c r="C81" s="38">
        <v>54.033138000000001</v>
      </c>
      <c r="D81" s="38">
        <v>50.955022</v>
      </c>
      <c r="E81" s="38">
        <v>55.474747999999998</v>
      </c>
      <c r="F81" s="38"/>
      <c r="G81" s="38">
        <f t="shared" si="5"/>
        <v>-2.625792022192818E-3</v>
      </c>
      <c r="H81" s="38">
        <f t="shared" si="6"/>
        <v>-1.7990165494848108E-3</v>
      </c>
      <c r="I81" s="38">
        <f t="shared" si="7"/>
        <v>-1.1448254771455002E-2</v>
      </c>
      <c r="J81" s="38">
        <f t="shared" si="8"/>
        <v>2.3818804831290764E-2</v>
      </c>
      <c r="K81" s="38"/>
      <c r="L81" s="38"/>
    </row>
    <row r="82" spans="1:12">
      <c r="A82" s="20">
        <v>40996</v>
      </c>
      <c r="B82" s="38">
        <v>77.698481999999998</v>
      </c>
      <c r="C82" s="38">
        <v>54.121585000000003</v>
      </c>
      <c r="D82" s="38">
        <v>50.928753</v>
      </c>
      <c r="E82" s="38">
        <v>52.070788</v>
      </c>
      <c r="F82" s="38"/>
      <c r="G82" s="38">
        <f t="shared" si="5"/>
        <v>-7.2567214521989639E-3</v>
      </c>
      <c r="H82" s="38">
        <f t="shared" si="6"/>
        <v>1.6355646293289539E-3</v>
      </c>
      <c r="I82" s="38">
        <f t="shared" si="7"/>
        <v>-5.1566602399846925E-4</v>
      </c>
      <c r="J82" s="38">
        <f t="shared" si="8"/>
        <v>-6.332382568712204E-2</v>
      </c>
      <c r="K82" s="38"/>
      <c r="L82" s="38"/>
    </row>
    <row r="83" spans="1:12">
      <c r="A83" s="20">
        <v>40997</v>
      </c>
      <c r="B83" s="38">
        <v>77.029696000000001</v>
      </c>
      <c r="C83" s="38">
        <v>53.794327000000003</v>
      </c>
      <c r="D83" s="38">
        <v>50.771132999999999</v>
      </c>
      <c r="E83" s="38">
        <v>50.983938000000002</v>
      </c>
      <c r="F83" s="38"/>
      <c r="G83" s="38">
        <f t="shared" si="5"/>
        <v>-8.6447106604798218E-3</v>
      </c>
      <c r="H83" s="38">
        <f t="shared" si="6"/>
        <v>-6.0650741326247161E-3</v>
      </c>
      <c r="I83" s="38">
        <f t="shared" si="7"/>
        <v>-3.0997109712354023E-3</v>
      </c>
      <c r="J83" s="38">
        <f t="shared" si="8"/>
        <v>-2.109345859099962E-2</v>
      </c>
      <c r="K83" s="38"/>
      <c r="L83" s="38"/>
    </row>
    <row r="84" spans="1:12">
      <c r="A84" s="20">
        <v>40998</v>
      </c>
      <c r="B84" s="38">
        <v>77.852816000000004</v>
      </c>
      <c r="C84" s="38">
        <v>54.130431999999999</v>
      </c>
      <c r="D84" s="38">
        <v>51.025077000000003</v>
      </c>
      <c r="E84" s="38">
        <v>50.002751000000004</v>
      </c>
      <c r="F84" s="38"/>
      <c r="G84" s="38">
        <f t="shared" si="5"/>
        <v>1.0629059908952961E-2</v>
      </c>
      <c r="H84" s="38">
        <f t="shared" si="6"/>
        <v>6.2285260527804569E-3</v>
      </c>
      <c r="I84" s="38">
        <f t="shared" si="7"/>
        <v>4.9892727201163141E-3</v>
      </c>
      <c r="J84" s="38">
        <f t="shared" si="8"/>
        <v>-1.9432618028866221E-2</v>
      </c>
      <c r="K84" s="38"/>
      <c r="L84" s="38"/>
    </row>
    <row r="85" spans="1:12">
      <c r="A85" s="20">
        <v>41001</v>
      </c>
      <c r="B85" s="38">
        <v>78.744516000000004</v>
      </c>
      <c r="C85" s="38">
        <v>54.271948999999999</v>
      </c>
      <c r="D85" s="38">
        <v>51.042591000000002</v>
      </c>
      <c r="E85" s="38">
        <v>50.334845999999999</v>
      </c>
      <c r="F85" s="38"/>
      <c r="G85" s="38">
        <f t="shared" si="5"/>
        <v>1.1388567433964743E-2</v>
      </c>
      <c r="H85" s="38">
        <f t="shared" si="6"/>
        <v>2.6109588938770479E-3</v>
      </c>
      <c r="I85" s="38">
        <f t="shared" si="7"/>
        <v>3.4318409570967268E-4</v>
      </c>
      <c r="J85" s="38">
        <f t="shared" si="8"/>
        <v>6.6195767607637596E-3</v>
      </c>
      <c r="K85" s="38"/>
      <c r="L85" s="38"/>
    </row>
    <row r="86" spans="1:12">
      <c r="A86" s="20">
        <v>41002</v>
      </c>
      <c r="B86" s="38">
        <v>77.501273999999995</v>
      </c>
      <c r="C86" s="38">
        <v>53.643965999999999</v>
      </c>
      <c r="D86" s="38">
        <v>50.683568000000001</v>
      </c>
      <c r="E86" s="38">
        <v>51.368862999999997</v>
      </c>
      <c r="F86" s="38"/>
      <c r="G86" s="38">
        <f t="shared" si="5"/>
        <v>-1.591426225179509E-2</v>
      </c>
      <c r="H86" s="38">
        <f t="shared" si="6"/>
        <v>-1.1638507417486598E-2</v>
      </c>
      <c r="I86" s="38">
        <f t="shared" si="7"/>
        <v>-7.058646354215963E-3</v>
      </c>
      <c r="J86" s="38">
        <f t="shared" si="8"/>
        <v>2.033461001788343E-2</v>
      </c>
      <c r="K86" s="38"/>
      <c r="L86" s="38"/>
    </row>
    <row r="87" spans="1:12">
      <c r="A87" s="20">
        <v>41003</v>
      </c>
      <c r="B87" s="38">
        <v>76.343772000000001</v>
      </c>
      <c r="C87" s="38">
        <v>53.299014999999997</v>
      </c>
      <c r="D87" s="38">
        <v>50.631025999999999</v>
      </c>
      <c r="E87" s="38">
        <v>47.564880000000002</v>
      </c>
      <c r="F87" s="38"/>
      <c r="G87" s="38">
        <f t="shared" si="5"/>
        <v>-1.5047918305609739E-2</v>
      </c>
      <c r="H87" s="38">
        <f t="shared" si="6"/>
        <v>-6.4511423395764607E-3</v>
      </c>
      <c r="I87" s="38">
        <f t="shared" si="7"/>
        <v>-1.0372050587374529E-3</v>
      </c>
      <c r="J87" s="38">
        <f t="shared" si="8"/>
        <v>-7.6937536901460837E-2</v>
      </c>
      <c r="K87" s="38"/>
      <c r="L87" s="38"/>
    </row>
    <row r="88" spans="1:12">
      <c r="A88" s="20">
        <v>41004</v>
      </c>
      <c r="B88" s="38">
        <v>76.009383</v>
      </c>
      <c r="C88" s="38">
        <v>53.661653000000001</v>
      </c>
      <c r="D88" s="38">
        <v>50.543461000000001</v>
      </c>
      <c r="E88" s="38">
        <v>46.938431999999999</v>
      </c>
      <c r="F88" s="38"/>
      <c r="G88" s="38">
        <f t="shared" si="5"/>
        <v>-4.3896634362315841E-3</v>
      </c>
      <c r="H88" s="38">
        <f t="shared" si="6"/>
        <v>6.7807988911159911E-3</v>
      </c>
      <c r="I88" s="38">
        <f t="shared" si="7"/>
        <v>-1.7309704147834104E-3</v>
      </c>
      <c r="J88" s="38">
        <f t="shared" si="8"/>
        <v>-1.3257888272821724E-2</v>
      </c>
      <c r="K88" s="38"/>
      <c r="L88" s="38"/>
    </row>
    <row r="89" spans="1:12">
      <c r="A89" s="20">
        <v>41008</v>
      </c>
      <c r="B89" s="38">
        <v>75.349174000000005</v>
      </c>
      <c r="C89" s="38">
        <v>53.184033999999997</v>
      </c>
      <c r="D89" s="38">
        <v>50.368327000000001</v>
      </c>
      <c r="E89" s="38">
        <v>46.319529000000003</v>
      </c>
      <c r="F89" s="38"/>
      <c r="G89" s="38">
        <f t="shared" si="5"/>
        <v>-8.7238303561134479E-3</v>
      </c>
      <c r="H89" s="38">
        <f t="shared" si="6"/>
        <v>-8.9404110691737333E-3</v>
      </c>
      <c r="I89" s="38">
        <f t="shared" si="7"/>
        <v>-3.4710350357825851E-3</v>
      </c>
      <c r="J89" s="38">
        <f t="shared" si="8"/>
        <v>-1.3273120699707259E-2</v>
      </c>
      <c r="K89" s="38"/>
      <c r="L89" s="38"/>
    </row>
    <row r="90" spans="1:12">
      <c r="A90" s="20">
        <v>41009</v>
      </c>
      <c r="B90" s="38">
        <v>74.500339999999994</v>
      </c>
      <c r="C90" s="38">
        <v>53.007137</v>
      </c>
      <c r="D90" s="38">
        <v>49.387582000000002</v>
      </c>
      <c r="E90" s="38">
        <v>44.704345000000004</v>
      </c>
      <c r="F90" s="38"/>
      <c r="G90" s="38">
        <f t="shared" si="5"/>
        <v>-1.1329273702420699E-2</v>
      </c>
      <c r="H90" s="38">
        <f t="shared" si="6"/>
        <v>-3.3316736592050237E-3</v>
      </c>
      <c r="I90" s="38">
        <f t="shared" si="7"/>
        <v>-1.966352891585909E-2</v>
      </c>
      <c r="J90" s="38">
        <f t="shared" si="8"/>
        <v>-3.5492964344279218E-2</v>
      </c>
      <c r="K90" s="38"/>
      <c r="L90" s="38"/>
    </row>
    <row r="91" spans="1:12">
      <c r="A91" s="20">
        <v>41010</v>
      </c>
      <c r="B91" s="38">
        <v>74.869027000000003</v>
      </c>
      <c r="C91" s="38">
        <v>52.892153</v>
      </c>
      <c r="D91" s="38">
        <v>50.088113999999997</v>
      </c>
      <c r="E91" s="38">
        <v>44.274132000000002</v>
      </c>
      <c r="F91" s="38"/>
      <c r="G91" s="38">
        <f t="shared" si="5"/>
        <v>4.9365911651680586E-3</v>
      </c>
      <c r="H91" s="38">
        <f t="shared" si="6"/>
        <v>-2.1715734862082074E-3</v>
      </c>
      <c r="I91" s="38">
        <f t="shared" si="7"/>
        <v>1.4084718359383835E-2</v>
      </c>
      <c r="J91" s="38">
        <f t="shared" si="8"/>
        <v>-9.6701217413410045E-3</v>
      </c>
      <c r="K91" s="38"/>
      <c r="L91" s="38"/>
    </row>
    <row r="92" spans="1:12">
      <c r="A92" s="20">
        <v>41011</v>
      </c>
      <c r="B92" s="38">
        <v>74.748990000000006</v>
      </c>
      <c r="C92" s="38">
        <v>53.192878</v>
      </c>
      <c r="D92" s="38">
        <v>50.727350000000001</v>
      </c>
      <c r="E92" s="38">
        <v>44.417538</v>
      </c>
      <c r="F92" s="38"/>
      <c r="G92" s="38">
        <f t="shared" si="5"/>
        <v>-1.604579824830879E-3</v>
      </c>
      <c r="H92" s="38">
        <f t="shared" si="6"/>
        <v>5.6695238280900142E-3</v>
      </c>
      <c r="I92" s="38">
        <f t="shared" si="7"/>
        <v>1.2681478444601931E-2</v>
      </c>
      <c r="J92" s="38">
        <f t="shared" si="8"/>
        <v>3.2338127125775052E-3</v>
      </c>
      <c r="K92" s="38"/>
      <c r="L92" s="38"/>
    </row>
    <row r="93" spans="1:12">
      <c r="A93" s="20">
        <v>41012</v>
      </c>
      <c r="B93" s="38">
        <v>74.011617000000001</v>
      </c>
      <c r="C93" s="38">
        <v>52.865619000000002</v>
      </c>
      <c r="D93" s="38">
        <v>50.289516999999996</v>
      </c>
      <c r="E93" s="38">
        <v>43.526922999999996</v>
      </c>
      <c r="F93" s="38"/>
      <c r="G93" s="38">
        <f t="shared" si="5"/>
        <v>-9.9136331042591012E-3</v>
      </c>
      <c r="H93" s="38">
        <f t="shared" si="6"/>
        <v>-6.1713120192547792E-3</v>
      </c>
      <c r="I93" s="38">
        <f t="shared" si="7"/>
        <v>-8.6685670366079982E-3</v>
      </c>
      <c r="J93" s="38">
        <f t="shared" si="8"/>
        <v>-2.0254725263055294E-2</v>
      </c>
      <c r="K93" s="38"/>
      <c r="L93" s="38"/>
    </row>
    <row r="94" spans="1:12">
      <c r="A94" s="20">
        <v>41015</v>
      </c>
      <c r="B94" s="38">
        <v>74.491764000000003</v>
      </c>
      <c r="C94" s="38">
        <v>53.582053000000002</v>
      </c>
      <c r="D94" s="38">
        <v>50.254489999999997</v>
      </c>
      <c r="E94" s="38">
        <v>43.700518000000002</v>
      </c>
      <c r="F94" s="38"/>
      <c r="G94" s="38">
        <f t="shared" si="5"/>
        <v>6.4665015692373347E-3</v>
      </c>
      <c r="H94" s="38">
        <f t="shared" si="6"/>
        <v>1.3460976732211263E-2</v>
      </c>
      <c r="I94" s="38">
        <f t="shared" si="7"/>
        <v>-6.9674966140984777E-4</v>
      </c>
      <c r="J94" s="38">
        <f t="shared" si="8"/>
        <v>3.9802893950416276E-3</v>
      </c>
      <c r="K94" s="38"/>
      <c r="L94" s="38"/>
    </row>
    <row r="95" spans="1:12">
      <c r="A95" s="20">
        <v>41016</v>
      </c>
      <c r="B95" s="38">
        <v>75.169118999999995</v>
      </c>
      <c r="C95" s="38">
        <v>54.723035000000003</v>
      </c>
      <c r="D95" s="38">
        <v>50.438378999999998</v>
      </c>
      <c r="E95" s="38">
        <v>43.308042999999998</v>
      </c>
      <c r="F95" s="38"/>
      <c r="G95" s="38">
        <f t="shared" si="5"/>
        <v>9.0519260807876527E-3</v>
      </c>
      <c r="H95" s="38">
        <f t="shared" si="6"/>
        <v>2.1070556039076913E-2</v>
      </c>
      <c r="I95" s="38">
        <f t="shared" si="7"/>
        <v>3.652477206350441E-3</v>
      </c>
      <c r="J95" s="38">
        <f t="shared" si="8"/>
        <v>-9.0215872418937127E-3</v>
      </c>
      <c r="K95" s="38"/>
      <c r="L95" s="38"/>
    </row>
    <row r="96" spans="1:12">
      <c r="A96" s="20">
        <v>41017</v>
      </c>
      <c r="B96" s="38">
        <v>75.512084000000002</v>
      </c>
      <c r="C96" s="38">
        <v>54.891089000000001</v>
      </c>
      <c r="D96" s="38">
        <v>50.245733999999999</v>
      </c>
      <c r="E96" s="38">
        <v>42.274023</v>
      </c>
      <c r="F96" s="38"/>
      <c r="G96" s="38">
        <f t="shared" si="5"/>
        <v>4.5522014084074846E-3</v>
      </c>
      <c r="H96" s="38">
        <f t="shared" si="6"/>
        <v>3.0662860868520365E-3</v>
      </c>
      <c r="I96" s="38">
        <f t="shared" si="7"/>
        <v>-3.8267255746357045E-3</v>
      </c>
      <c r="J96" s="38">
        <f t="shared" si="8"/>
        <v>-2.4165584404170999E-2</v>
      </c>
      <c r="K96" s="38"/>
      <c r="L96" s="38"/>
    </row>
    <row r="97" spans="1:12">
      <c r="A97" s="20">
        <v>41018</v>
      </c>
      <c r="B97" s="38">
        <v>74.697547</v>
      </c>
      <c r="C97" s="38">
        <v>54.616897999999999</v>
      </c>
      <c r="D97" s="38">
        <v>49.729090999999997</v>
      </c>
      <c r="E97" s="38">
        <v>42.009860000000003</v>
      </c>
      <c r="F97" s="38"/>
      <c r="G97" s="38">
        <f t="shared" si="5"/>
        <v>-1.0845442847149358E-2</v>
      </c>
      <c r="H97" s="38">
        <f t="shared" si="6"/>
        <v>-5.0076999952845206E-3</v>
      </c>
      <c r="I97" s="38">
        <f t="shared" si="7"/>
        <v>-1.0335553958385658E-2</v>
      </c>
      <c r="J97" s="38">
        <f t="shared" si="8"/>
        <v>-6.2684312962715495E-3</v>
      </c>
      <c r="K97" s="38"/>
      <c r="L97" s="38"/>
    </row>
    <row r="98" spans="1:12">
      <c r="A98" s="20">
        <v>41019</v>
      </c>
      <c r="B98" s="38">
        <v>75.091954999999999</v>
      </c>
      <c r="C98" s="38">
        <v>55.236037000000003</v>
      </c>
      <c r="D98" s="38">
        <v>50.158166000000001</v>
      </c>
      <c r="E98" s="38">
        <v>40.092770000000002</v>
      </c>
      <c r="F98" s="38"/>
      <c r="G98" s="38">
        <f t="shared" si="5"/>
        <v>5.2661756161840557E-3</v>
      </c>
      <c r="H98" s="38">
        <f t="shared" si="6"/>
        <v>1.1272262426806519E-2</v>
      </c>
      <c r="I98" s="38">
        <f t="shared" si="7"/>
        <v>8.5912388032349483E-3</v>
      </c>
      <c r="J98" s="38">
        <f t="shared" si="8"/>
        <v>-4.6708333831077302E-2</v>
      </c>
      <c r="K98" s="38"/>
      <c r="L98" s="38"/>
    </row>
    <row r="99" spans="1:12">
      <c r="A99" s="20">
        <v>41022</v>
      </c>
      <c r="B99" s="38">
        <v>74.268842000000006</v>
      </c>
      <c r="C99" s="38">
        <v>52.662188</v>
      </c>
      <c r="D99" s="38">
        <v>49.597740000000002</v>
      </c>
      <c r="E99" s="38">
        <v>39.247442999999997</v>
      </c>
      <c r="F99" s="38"/>
      <c r="G99" s="38">
        <f t="shared" si="5"/>
        <v>-1.1021919397177355E-2</v>
      </c>
      <c r="H99" s="38">
        <f t="shared" si="6"/>
        <v>-4.7717881707634843E-2</v>
      </c>
      <c r="I99" s="38">
        <f t="shared" si="7"/>
        <v>-1.1236064481158804E-2</v>
      </c>
      <c r="J99" s="38">
        <f t="shared" si="8"/>
        <v>-2.1309723195312234E-2</v>
      </c>
      <c r="K99" s="38"/>
      <c r="L99" s="38"/>
    </row>
    <row r="100" spans="1:12">
      <c r="A100" s="20">
        <v>41023</v>
      </c>
      <c r="B100" s="38">
        <v>74.105931999999996</v>
      </c>
      <c r="C100" s="38">
        <v>51.096651000000001</v>
      </c>
      <c r="D100" s="38">
        <v>49.676549999999999</v>
      </c>
      <c r="E100" s="38">
        <v>38.183233000000001</v>
      </c>
      <c r="F100" s="38"/>
      <c r="G100" s="38">
        <f t="shared" si="5"/>
        <v>-2.195926720858291E-3</v>
      </c>
      <c r="H100" s="38">
        <f t="shared" si="6"/>
        <v>-3.0178745866769947E-2</v>
      </c>
      <c r="I100" s="38">
        <f t="shared" si="7"/>
        <v>1.5877225927431742E-3</v>
      </c>
      <c r="J100" s="38">
        <f t="shared" si="8"/>
        <v>-2.7489803055039414E-2</v>
      </c>
      <c r="K100" s="38"/>
      <c r="L100" s="38"/>
    </row>
    <row r="101" spans="1:12">
      <c r="A101" s="20">
        <v>41024</v>
      </c>
      <c r="B101" s="38">
        <v>74.834728999999996</v>
      </c>
      <c r="C101" s="38">
        <v>50.734012999999997</v>
      </c>
      <c r="D101" s="38">
        <v>49.764119000000001</v>
      </c>
      <c r="E101" s="38">
        <v>39.436132000000001</v>
      </c>
      <c r="F101" s="38"/>
      <c r="G101" s="38">
        <f t="shared" si="5"/>
        <v>9.7864855953609005E-3</v>
      </c>
      <c r="H101" s="38">
        <f t="shared" si="6"/>
        <v>-7.1224033854763421E-3</v>
      </c>
      <c r="I101" s="38">
        <f t="shared" si="7"/>
        <v>1.7612315668576889E-3</v>
      </c>
      <c r="J101" s="38">
        <f t="shared" si="8"/>
        <v>3.2285959348211483E-2</v>
      </c>
      <c r="K101" s="38"/>
      <c r="L101" s="38"/>
    </row>
    <row r="102" spans="1:12">
      <c r="A102" s="20">
        <v>41025</v>
      </c>
      <c r="B102" s="38">
        <v>75.520660000000007</v>
      </c>
      <c r="C102" s="38">
        <v>52.140343000000001</v>
      </c>
      <c r="D102" s="38">
        <v>50.342058000000002</v>
      </c>
      <c r="E102" s="38">
        <v>39.602178000000002</v>
      </c>
      <c r="F102" s="38"/>
      <c r="G102" s="38">
        <f t="shared" si="5"/>
        <v>9.1241925314769733E-3</v>
      </c>
      <c r="H102" s="38">
        <f t="shared" si="6"/>
        <v>2.7342433410378515E-2</v>
      </c>
      <c r="I102" s="38">
        <f t="shared" si="7"/>
        <v>1.1546648537647839E-2</v>
      </c>
      <c r="J102" s="38">
        <f t="shared" si="8"/>
        <v>4.2016648453412743E-3</v>
      </c>
      <c r="K102" s="38"/>
      <c r="L102" s="38"/>
    </row>
    <row r="103" spans="1:12">
      <c r="A103" s="20">
        <v>41026</v>
      </c>
      <c r="B103" s="38">
        <v>76.043679999999995</v>
      </c>
      <c r="C103" s="38">
        <v>52.211100000000002</v>
      </c>
      <c r="D103" s="38">
        <v>51.016317999999998</v>
      </c>
      <c r="E103" s="38">
        <v>41.006028999999998</v>
      </c>
      <c r="F103" s="38"/>
      <c r="G103" s="38">
        <f t="shared" si="5"/>
        <v>6.9016508246362912E-3</v>
      </c>
      <c r="H103" s="38">
        <f t="shared" si="6"/>
        <v>1.356129034919299E-3</v>
      </c>
      <c r="I103" s="38">
        <f t="shared" si="7"/>
        <v>1.3304671458196393E-2</v>
      </c>
      <c r="J103" s="38">
        <f t="shared" si="8"/>
        <v>3.4834987926192995E-2</v>
      </c>
      <c r="K103" s="38"/>
      <c r="L103" s="38"/>
    </row>
    <row r="104" spans="1:12">
      <c r="A104" s="20">
        <v>41029</v>
      </c>
      <c r="B104" s="38">
        <v>75.606398999999996</v>
      </c>
      <c r="C104" s="38">
        <v>52.104962</v>
      </c>
      <c r="D104" s="38">
        <v>50.736105000000002</v>
      </c>
      <c r="E104" s="38">
        <v>40.590910999999998</v>
      </c>
      <c r="F104" s="38"/>
      <c r="G104" s="38">
        <f t="shared" si="5"/>
        <v>-5.7669895698473535E-3</v>
      </c>
      <c r="H104" s="38">
        <f t="shared" si="6"/>
        <v>-2.0349318137792886E-3</v>
      </c>
      <c r="I104" s="38">
        <f t="shared" si="7"/>
        <v>-5.5077550018298328E-3</v>
      </c>
      <c r="J104" s="38">
        <f t="shared" si="8"/>
        <v>-1.0174930123526559E-2</v>
      </c>
      <c r="K104" s="38"/>
      <c r="L104" s="38"/>
    </row>
    <row r="105" spans="1:12">
      <c r="A105" s="20">
        <v>41030</v>
      </c>
      <c r="B105" s="38">
        <v>74.568933999999999</v>
      </c>
      <c r="C105" s="38">
        <v>52.246479999999998</v>
      </c>
      <c r="D105" s="38">
        <v>50.797401999999998</v>
      </c>
      <c r="E105" s="38">
        <v>46.832765000000002</v>
      </c>
      <c r="F105" s="38"/>
      <c r="G105" s="38">
        <f t="shared" si="5"/>
        <v>-1.3816936300114173E-2</v>
      </c>
      <c r="H105" s="38">
        <f t="shared" si="6"/>
        <v>2.7123360070014646E-3</v>
      </c>
      <c r="I105" s="38">
        <f t="shared" si="7"/>
        <v>1.2074242140959147E-3</v>
      </c>
      <c r="J105" s="38">
        <f t="shared" si="8"/>
        <v>0.1430388902500847</v>
      </c>
      <c r="K105" s="38"/>
      <c r="L105" s="38"/>
    </row>
    <row r="106" spans="1:12">
      <c r="A106" s="20">
        <v>41031</v>
      </c>
      <c r="B106" s="38">
        <v>74.285988000000003</v>
      </c>
      <c r="C106" s="38">
        <v>52.193409000000003</v>
      </c>
      <c r="D106" s="38">
        <v>50.771132999999999</v>
      </c>
      <c r="E106" s="38">
        <v>46.847859999999997</v>
      </c>
      <c r="F106" s="38"/>
      <c r="G106" s="38">
        <f t="shared" si="5"/>
        <v>-3.8016390317553166E-3</v>
      </c>
      <c r="H106" s="38">
        <f t="shared" si="6"/>
        <v>-1.0162976057531104E-3</v>
      </c>
      <c r="I106" s="38">
        <f t="shared" si="7"/>
        <v>-5.1726650553188909E-4</v>
      </c>
      <c r="J106" s="38">
        <f t="shared" si="8"/>
        <v>3.2226514566129956E-4</v>
      </c>
      <c r="K106" s="38"/>
      <c r="L106" s="38"/>
    </row>
    <row r="107" spans="1:12">
      <c r="A107" s="20">
        <v>41032</v>
      </c>
      <c r="B107" s="38">
        <v>72.228202999999993</v>
      </c>
      <c r="C107" s="38">
        <v>52.175722999999998</v>
      </c>
      <c r="D107" s="38">
        <v>49.518929999999997</v>
      </c>
      <c r="E107" s="38">
        <v>43.730707000000002</v>
      </c>
      <c r="F107" s="38"/>
      <c r="G107" s="38">
        <f t="shared" si="5"/>
        <v>-2.8091754234684636E-2</v>
      </c>
      <c r="H107" s="38">
        <f t="shared" si="6"/>
        <v>-3.3891247019839402E-4</v>
      </c>
      <c r="I107" s="38">
        <f t="shared" si="7"/>
        <v>-2.4972924327282042E-2</v>
      </c>
      <c r="J107" s="38">
        <f t="shared" si="8"/>
        <v>-6.8854797261457268E-2</v>
      </c>
      <c r="K107" s="38"/>
      <c r="L107" s="38"/>
    </row>
    <row r="108" spans="1:12">
      <c r="A108" s="20">
        <v>41033</v>
      </c>
      <c r="B108" s="38">
        <v>71.499405999999993</v>
      </c>
      <c r="C108" s="38">
        <v>51.919221999999998</v>
      </c>
      <c r="D108" s="38">
        <v>48.730831999999999</v>
      </c>
      <c r="E108" s="38">
        <v>41.745693000000003</v>
      </c>
      <c r="F108" s="38"/>
      <c r="G108" s="38">
        <f t="shared" si="5"/>
        <v>-1.0141450920926524E-2</v>
      </c>
      <c r="H108" s="38">
        <f t="shared" si="6"/>
        <v>-4.9282223866773745E-3</v>
      </c>
      <c r="I108" s="38">
        <f t="shared" si="7"/>
        <v>-1.6043090330644803E-2</v>
      </c>
      <c r="J108" s="38">
        <f t="shared" si="8"/>
        <v>-4.645424838625959E-2</v>
      </c>
      <c r="K108" s="38"/>
      <c r="L108" s="38"/>
    </row>
    <row r="109" spans="1:12">
      <c r="A109" s="20">
        <v>41036</v>
      </c>
      <c r="B109" s="38">
        <v>71.293628999999996</v>
      </c>
      <c r="C109" s="38">
        <v>52.352617000000002</v>
      </c>
      <c r="D109" s="38">
        <v>48.827153000000003</v>
      </c>
      <c r="E109" s="38">
        <v>41.602286999999997</v>
      </c>
      <c r="F109" s="38"/>
      <c r="G109" s="38">
        <f t="shared" si="5"/>
        <v>-2.8821733839859828E-3</v>
      </c>
      <c r="H109" s="38">
        <f t="shared" si="6"/>
        <v>8.3128388240818803E-3</v>
      </c>
      <c r="I109" s="38">
        <f t="shared" si="7"/>
        <v>1.9746416717807904E-3</v>
      </c>
      <c r="J109" s="38">
        <f t="shared" si="8"/>
        <v>-3.4411425810529335E-3</v>
      </c>
      <c r="K109" s="38"/>
      <c r="L109" s="38"/>
    </row>
    <row r="110" spans="1:12">
      <c r="A110" s="20">
        <v>41037</v>
      </c>
      <c r="B110" s="38">
        <v>70.856347999999997</v>
      </c>
      <c r="C110" s="38">
        <v>52.228789999999996</v>
      </c>
      <c r="D110" s="38">
        <v>48.643262999999997</v>
      </c>
      <c r="E110" s="38">
        <v>41.421146999999998</v>
      </c>
      <c r="F110" s="38"/>
      <c r="G110" s="38">
        <f t="shared" si="5"/>
        <v>-6.1524087243997362E-3</v>
      </c>
      <c r="H110" s="38">
        <f t="shared" si="6"/>
        <v>-2.3680510985100594E-3</v>
      </c>
      <c r="I110" s="38">
        <f t="shared" si="7"/>
        <v>-3.7732519409110965E-3</v>
      </c>
      <c r="J110" s="38">
        <f t="shared" si="8"/>
        <v>-4.3635941973471041E-3</v>
      </c>
      <c r="K110" s="38"/>
      <c r="L110" s="38"/>
    </row>
    <row r="111" spans="1:12">
      <c r="A111" s="20">
        <v>41038</v>
      </c>
      <c r="B111" s="38">
        <v>70.839202999999998</v>
      </c>
      <c r="C111" s="38">
        <v>52.565390999999998</v>
      </c>
      <c r="D111" s="38">
        <v>48.406832999999999</v>
      </c>
      <c r="E111" s="38">
        <v>41.489075</v>
      </c>
      <c r="F111" s="38"/>
      <c r="G111" s="38">
        <f t="shared" si="5"/>
        <v>-2.4199771923219719E-4</v>
      </c>
      <c r="H111" s="38">
        <f t="shared" si="6"/>
        <v>6.4240619922608933E-3</v>
      </c>
      <c r="I111" s="38">
        <f t="shared" si="7"/>
        <v>-4.8723386678760075E-3</v>
      </c>
      <c r="J111" s="38">
        <f t="shared" si="8"/>
        <v>1.6385920471616074E-3</v>
      </c>
      <c r="K111" s="38"/>
      <c r="L111" s="38"/>
    </row>
    <row r="112" spans="1:12">
      <c r="A112" s="20">
        <v>41039</v>
      </c>
      <c r="B112" s="38">
        <v>71.919534999999996</v>
      </c>
      <c r="C112" s="38">
        <v>52.707869000000002</v>
      </c>
      <c r="D112" s="38">
        <v>48.433104999999998</v>
      </c>
      <c r="E112" s="38">
        <v>41.481526000000002</v>
      </c>
      <c r="F112" s="38"/>
      <c r="G112" s="38">
        <f t="shared" si="5"/>
        <v>1.5135362479694612E-2</v>
      </c>
      <c r="H112" s="38">
        <f t="shared" si="6"/>
        <v>2.7068238789878462E-3</v>
      </c>
      <c r="I112" s="38">
        <f t="shared" si="7"/>
        <v>5.4258606907691938E-4</v>
      </c>
      <c r="J112" s="38">
        <f t="shared" si="8"/>
        <v>-1.8196806892665241E-4</v>
      </c>
      <c r="K112" s="38"/>
      <c r="L112" s="38"/>
    </row>
    <row r="113" spans="1:12">
      <c r="A113" s="20">
        <v>41040</v>
      </c>
      <c r="B113" s="38">
        <v>72.536871000000005</v>
      </c>
      <c r="C113" s="38">
        <v>52.912680000000002</v>
      </c>
      <c r="D113" s="38">
        <v>48.538184000000001</v>
      </c>
      <c r="E113" s="38">
        <v>41.270195999999999</v>
      </c>
      <c r="F113" s="38"/>
      <c r="G113" s="38">
        <f t="shared" si="5"/>
        <v>8.5470734770342945E-3</v>
      </c>
      <c r="H113" s="38">
        <f t="shared" si="6"/>
        <v>3.8782463952153701E-3</v>
      </c>
      <c r="I113" s="38">
        <f t="shared" si="7"/>
        <v>2.1672196422649588E-3</v>
      </c>
      <c r="J113" s="38">
        <f t="shared" si="8"/>
        <v>-5.1075785328050108E-3</v>
      </c>
      <c r="K113" s="38"/>
      <c r="L113" s="38"/>
    </row>
    <row r="114" spans="1:12">
      <c r="A114" s="20">
        <v>41043</v>
      </c>
      <c r="B114" s="38">
        <v>72.279651999999999</v>
      </c>
      <c r="C114" s="38">
        <v>52.601011</v>
      </c>
      <c r="D114" s="38">
        <v>48.353292000000003</v>
      </c>
      <c r="E114" s="38">
        <v>39.783321999999998</v>
      </c>
      <c r="F114" s="38"/>
      <c r="G114" s="38">
        <f t="shared" si="5"/>
        <v>-3.5523469996692554E-3</v>
      </c>
      <c r="H114" s="38">
        <f t="shared" si="6"/>
        <v>-5.9076675926491799E-3</v>
      </c>
      <c r="I114" s="38">
        <f t="shared" si="7"/>
        <v>-3.816480707151116E-3</v>
      </c>
      <c r="J114" s="38">
        <f t="shared" si="8"/>
        <v>-3.6692813725441073E-2</v>
      </c>
      <c r="K114" s="38"/>
      <c r="L114" s="38"/>
    </row>
    <row r="115" spans="1:12">
      <c r="A115" s="20">
        <v>41044</v>
      </c>
      <c r="B115" s="38">
        <v>72.519724999999994</v>
      </c>
      <c r="C115" s="38">
        <v>52.850346000000002</v>
      </c>
      <c r="D115" s="38">
        <v>48.494163999999998</v>
      </c>
      <c r="E115" s="38">
        <v>39.934272999999997</v>
      </c>
      <c r="F115" s="38"/>
      <c r="G115" s="38">
        <f t="shared" si="5"/>
        <v>3.3159427195099608E-3</v>
      </c>
      <c r="H115" s="38">
        <f t="shared" si="6"/>
        <v>4.7289190341974555E-3</v>
      </c>
      <c r="I115" s="38">
        <f t="shared" si="7"/>
        <v>2.9091543582117621E-3</v>
      </c>
      <c r="J115" s="38">
        <f t="shared" si="8"/>
        <v>3.7871483809254047E-3</v>
      </c>
      <c r="K115" s="38"/>
      <c r="L115" s="38"/>
    </row>
    <row r="116" spans="1:12">
      <c r="A116" s="20">
        <v>41045</v>
      </c>
      <c r="B116" s="38">
        <v>72.802672000000001</v>
      </c>
      <c r="C116" s="38">
        <v>52.707869000000002</v>
      </c>
      <c r="D116" s="38">
        <v>48.705466000000001</v>
      </c>
      <c r="E116" s="38">
        <v>38.394565999999998</v>
      </c>
      <c r="F116" s="38"/>
      <c r="G116" s="38">
        <f t="shared" si="5"/>
        <v>3.8940640036972218E-3</v>
      </c>
      <c r="H116" s="38">
        <f t="shared" si="6"/>
        <v>-2.6994978367637446E-3</v>
      </c>
      <c r="I116" s="38">
        <f t="shared" si="7"/>
        <v>4.3478011770204956E-3</v>
      </c>
      <c r="J116" s="38">
        <f t="shared" si="8"/>
        <v>-3.9318988457729569E-2</v>
      </c>
      <c r="K116" s="38"/>
      <c r="L116" s="38"/>
    </row>
    <row r="117" spans="1:12">
      <c r="A117" s="20">
        <v>41046</v>
      </c>
      <c r="B117" s="38">
        <v>71.567999999999998</v>
      </c>
      <c r="C117" s="38">
        <v>54.925181000000002</v>
      </c>
      <c r="D117" s="38">
        <v>48.256447000000001</v>
      </c>
      <c r="E117" s="38">
        <v>39.564439</v>
      </c>
      <c r="F117" s="38"/>
      <c r="G117" s="38">
        <f t="shared" si="5"/>
        <v>-1.7104611135301765E-2</v>
      </c>
      <c r="H117" s="38">
        <f t="shared" si="6"/>
        <v>4.120715237936088E-2</v>
      </c>
      <c r="I117" s="38">
        <f t="shared" si="7"/>
        <v>-9.2618265439222292E-3</v>
      </c>
      <c r="J117" s="38">
        <f t="shared" si="8"/>
        <v>3.0014770598373257E-2</v>
      </c>
      <c r="K117" s="38"/>
      <c r="L117" s="38"/>
    </row>
    <row r="118" spans="1:12">
      <c r="A118" s="20">
        <v>41047</v>
      </c>
      <c r="B118" s="38">
        <v>71.113574</v>
      </c>
      <c r="C118" s="38">
        <v>55.593044999999996</v>
      </c>
      <c r="D118" s="38">
        <v>48.828724999999999</v>
      </c>
      <c r="E118" s="38">
        <v>39.421038000000003</v>
      </c>
      <c r="F118" s="38"/>
      <c r="G118" s="38">
        <f t="shared" si="5"/>
        <v>-6.3698138977502702E-3</v>
      </c>
      <c r="H118" s="38">
        <f t="shared" si="6"/>
        <v>1.2086189836015346E-2</v>
      </c>
      <c r="I118" s="38">
        <f t="shared" si="7"/>
        <v>1.1789331295927467E-2</v>
      </c>
      <c r="J118" s="38">
        <f t="shared" si="8"/>
        <v>-3.6310765726826309E-3</v>
      </c>
      <c r="K118" s="38"/>
      <c r="L118" s="38"/>
    </row>
    <row r="119" spans="1:12">
      <c r="A119" s="20">
        <v>41050</v>
      </c>
      <c r="B119" s="38">
        <v>71.790927999999994</v>
      </c>
      <c r="C119" s="38">
        <v>56.136242000000003</v>
      </c>
      <c r="D119" s="38">
        <v>49.154487000000003</v>
      </c>
      <c r="E119" s="38">
        <v>42.243834</v>
      </c>
      <c r="F119" s="38"/>
      <c r="G119" s="38">
        <f t="shared" si="5"/>
        <v>9.4798843035491884E-3</v>
      </c>
      <c r="H119" s="38">
        <f t="shared" si="6"/>
        <v>9.7235253957132003E-3</v>
      </c>
      <c r="I119" s="38">
        <f t="shared" si="7"/>
        <v>6.6493676543622135E-3</v>
      </c>
      <c r="J119" s="38">
        <f t="shared" si="8"/>
        <v>6.9158769135220011E-2</v>
      </c>
      <c r="K119" s="38"/>
      <c r="L119" s="38"/>
    </row>
    <row r="120" spans="1:12">
      <c r="A120" s="20">
        <v>41051</v>
      </c>
      <c r="B120" s="38">
        <v>71.490830000000003</v>
      </c>
      <c r="C120" s="38">
        <v>56.750675999999999</v>
      </c>
      <c r="D120" s="38">
        <v>49.894047</v>
      </c>
      <c r="E120" s="38">
        <v>42.840091999999999</v>
      </c>
      <c r="F120" s="38"/>
      <c r="G120" s="38">
        <f t="shared" si="5"/>
        <v>-4.1889273695396674E-3</v>
      </c>
      <c r="H120" s="38">
        <f t="shared" si="6"/>
        <v>1.0885939285044308E-2</v>
      </c>
      <c r="I120" s="38">
        <f t="shared" si="7"/>
        <v>1.49335626539397E-2</v>
      </c>
      <c r="J120" s="38">
        <f t="shared" si="8"/>
        <v>1.4015990778537378E-2</v>
      </c>
      <c r="K120" s="38"/>
      <c r="L120" s="38"/>
    </row>
    <row r="121" spans="1:12">
      <c r="A121" s="20">
        <v>41052</v>
      </c>
      <c r="B121" s="38">
        <v>71.667181999999997</v>
      </c>
      <c r="C121" s="38">
        <v>57.507590999999998</v>
      </c>
      <c r="D121" s="38">
        <v>49.990895000000002</v>
      </c>
      <c r="E121" s="38">
        <v>42.892924999999998</v>
      </c>
      <c r="F121" s="38"/>
      <c r="G121" s="38">
        <f t="shared" si="5"/>
        <v>2.4637404046230515E-3</v>
      </c>
      <c r="H121" s="38">
        <f t="shared" si="6"/>
        <v>1.3249388296241124E-2</v>
      </c>
      <c r="I121" s="38">
        <f t="shared" si="7"/>
        <v>1.9391918022930196E-3</v>
      </c>
      <c r="J121" s="38">
        <f t="shared" si="8"/>
        <v>1.2325008155967591E-3</v>
      </c>
      <c r="K121" s="38"/>
      <c r="L121" s="38"/>
    </row>
    <row r="122" spans="1:12">
      <c r="A122" s="20">
        <v>41053</v>
      </c>
      <c r="B122" s="38">
        <v>72.673676</v>
      </c>
      <c r="C122" s="38">
        <v>57.943928</v>
      </c>
      <c r="D122" s="38">
        <v>50.404698000000003</v>
      </c>
      <c r="E122" s="38">
        <v>42.711784999999999</v>
      </c>
      <c r="F122" s="38"/>
      <c r="G122" s="38">
        <f t="shared" si="5"/>
        <v>1.3946298053358308E-2</v>
      </c>
      <c r="H122" s="38">
        <f t="shared" si="6"/>
        <v>7.558827832130942E-3</v>
      </c>
      <c r="I122" s="38">
        <f t="shared" si="7"/>
        <v>8.2434961729276751E-3</v>
      </c>
      <c r="J122" s="38">
        <f t="shared" si="8"/>
        <v>-4.232016447478535E-3</v>
      </c>
      <c r="K122" s="38"/>
      <c r="L122" s="38"/>
    </row>
    <row r="123" spans="1:12">
      <c r="A123" s="20">
        <v>41054</v>
      </c>
      <c r="B123" s="38">
        <v>72.673676</v>
      </c>
      <c r="C123" s="38">
        <v>58.157643</v>
      </c>
      <c r="D123" s="38">
        <v>50.730457000000001</v>
      </c>
      <c r="E123" s="38">
        <v>42.900475</v>
      </c>
      <c r="F123" s="38"/>
      <c r="G123" s="38">
        <f t="shared" si="5"/>
        <v>0</v>
      </c>
      <c r="H123" s="38">
        <f t="shared" si="6"/>
        <v>3.681521956046234E-3</v>
      </c>
      <c r="I123" s="38">
        <f t="shared" si="7"/>
        <v>6.4420749954136334E-3</v>
      </c>
      <c r="J123" s="38">
        <f t="shared" si="8"/>
        <v>4.4080206627093938E-3</v>
      </c>
      <c r="K123" s="38"/>
      <c r="L123" s="38"/>
    </row>
    <row r="124" spans="1:12">
      <c r="A124" s="20">
        <v>41058</v>
      </c>
      <c r="B124" s="38">
        <v>74.531806000000003</v>
      </c>
      <c r="C124" s="38">
        <v>58.487124999999999</v>
      </c>
      <c r="D124" s="38">
        <v>51.179479000000001</v>
      </c>
      <c r="E124" s="38">
        <v>43.398612</v>
      </c>
      <c r="F124" s="38"/>
      <c r="G124" s="38">
        <f t="shared" si="5"/>
        <v>2.5246732268228107E-2</v>
      </c>
      <c r="H124" s="38">
        <f t="shared" si="6"/>
        <v>5.6493382761068018E-3</v>
      </c>
      <c r="I124" s="38">
        <f t="shared" si="7"/>
        <v>8.8121909078415217E-3</v>
      </c>
      <c r="J124" s="38">
        <f t="shared" si="8"/>
        <v>1.1544560894371147E-2</v>
      </c>
      <c r="K124" s="38"/>
      <c r="L124" s="38"/>
    </row>
    <row r="125" spans="1:12">
      <c r="A125" s="20">
        <v>41059</v>
      </c>
      <c r="B125" s="38">
        <v>73.817798999999994</v>
      </c>
      <c r="C125" s="38">
        <v>58.273409999999998</v>
      </c>
      <c r="D125" s="38">
        <v>50.880132000000003</v>
      </c>
      <c r="E125" s="38">
        <v>39.504060000000003</v>
      </c>
      <c r="F125" s="38"/>
      <c r="G125" s="38">
        <f t="shared" si="5"/>
        <v>-9.6260790636919381E-3</v>
      </c>
      <c r="H125" s="38">
        <f t="shared" si="6"/>
        <v>-3.6607444230545611E-3</v>
      </c>
      <c r="I125" s="38">
        <f t="shared" si="7"/>
        <v>-5.8661375539867189E-3</v>
      </c>
      <c r="J125" s="38">
        <f t="shared" si="8"/>
        <v>-9.4024007592911546E-2</v>
      </c>
      <c r="K125" s="38"/>
      <c r="L125" s="38"/>
    </row>
    <row r="126" spans="1:12">
      <c r="A126" s="20">
        <v>41060</v>
      </c>
      <c r="B126" s="38">
        <v>74.316744</v>
      </c>
      <c r="C126" s="38">
        <v>58.611792000000001</v>
      </c>
      <c r="D126" s="38">
        <v>50.985782999999998</v>
      </c>
      <c r="E126" s="38">
        <v>37.285068000000003</v>
      </c>
      <c r="F126" s="38"/>
      <c r="G126" s="38">
        <f t="shared" si="5"/>
        <v>6.73640160762644E-3</v>
      </c>
      <c r="H126" s="38">
        <f t="shared" si="6"/>
        <v>5.790004885826313E-3</v>
      </c>
      <c r="I126" s="38">
        <f t="shared" si="7"/>
        <v>2.0743157882161917E-3</v>
      </c>
      <c r="J126" s="38">
        <f t="shared" si="8"/>
        <v>-5.7810526651383268E-2</v>
      </c>
      <c r="K126" s="38"/>
      <c r="L126" s="38"/>
    </row>
    <row r="127" spans="1:12">
      <c r="A127" s="20">
        <v>41061</v>
      </c>
      <c r="B127" s="38">
        <v>73.542520999999994</v>
      </c>
      <c r="C127" s="38">
        <v>58.371364</v>
      </c>
      <c r="D127" s="38">
        <v>50.360678</v>
      </c>
      <c r="E127" s="38">
        <v>36.568047999999997</v>
      </c>
      <c r="F127" s="38"/>
      <c r="G127" s="38">
        <f t="shared" si="5"/>
        <v>-1.04725270477538E-2</v>
      </c>
      <c r="H127" s="38">
        <f t="shared" si="6"/>
        <v>-4.1104778968880512E-3</v>
      </c>
      <c r="I127" s="38">
        <f t="shared" si="7"/>
        <v>-1.2336157004894854E-2</v>
      </c>
      <c r="J127" s="38">
        <f t="shared" si="8"/>
        <v>-1.9418071132182753E-2</v>
      </c>
      <c r="K127" s="38"/>
      <c r="L127" s="38"/>
    </row>
    <row r="128" spans="1:12">
      <c r="A128" s="20">
        <v>41064</v>
      </c>
      <c r="B128" s="38">
        <v>74.462985000000003</v>
      </c>
      <c r="C128" s="38">
        <v>58.763173000000002</v>
      </c>
      <c r="D128" s="38">
        <v>50.686436</v>
      </c>
      <c r="E128" s="38">
        <v>36.152929999999998</v>
      </c>
      <c r="F128" s="38"/>
      <c r="G128" s="38">
        <f t="shared" si="5"/>
        <v>1.2438400330096114E-2</v>
      </c>
      <c r="H128" s="38">
        <f t="shared" si="6"/>
        <v>6.689922055782698E-3</v>
      </c>
      <c r="I128" s="38">
        <f t="shared" si="7"/>
        <v>6.4476681351837333E-3</v>
      </c>
      <c r="J128" s="38">
        <f t="shared" si="8"/>
        <v>-1.1416857155678509E-2</v>
      </c>
      <c r="K128" s="38"/>
      <c r="L128" s="38"/>
    </row>
    <row r="129" spans="1:12">
      <c r="A129" s="20">
        <v>41065</v>
      </c>
      <c r="B129" s="38">
        <v>74.643636000000001</v>
      </c>
      <c r="C129" s="38">
        <v>58.326836999999998</v>
      </c>
      <c r="D129" s="38">
        <v>50.466327999999997</v>
      </c>
      <c r="E129" s="38">
        <v>36.115195</v>
      </c>
      <c r="F129" s="38"/>
      <c r="G129" s="38">
        <f t="shared" si="5"/>
        <v>2.423112899737203E-3</v>
      </c>
      <c r="H129" s="38">
        <f t="shared" si="6"/>
        <v>-7.453035827533607E-3</v>
      </c>
      <c r="I129" s="38">
        <f t="shared" si="7"/>
        <v>-4.3519986740395344E-3</v>
      </c>
      <c r="J129" s="38">
        <f t="shared" si="8"/>
        <v>-1.0443055892040644E-3</v>
      </c>
      <c r="K129" s="38"/>
      <c r="L129" s="38"/>
    </row>
    <row r="130" spans="1:12">
      <c r="A130" s="20">
        <v>41066</v>
      </c>
      <c r="B130" s="38">
        <v>75.512486999999993</v>
      </c>
      <c r="C130" s="38">
        <v>58.709746000000003</v>
      </c>
      <c r="D130" s="38">
        <v>50.624806</v>
      </c>
      <c r="E130" s="38">
        <v>38.100209999999997</v>
      </c>
      <c r="F130" s="38"/>
      <c r="G130" s="38">
        <f t="shared" si="5"/>
        <v>1.1572764128941941E-2</v>
      </c>
      <c r="H130" s="38">
        <f t="shared" si="6"/>
        <v>6.5434303773836862E-3</v>
      </c>
      <c r="I130" s="38">
        <f t="shared" si="7"/>
        <v>3.1353517080054891E-3</v>
      </c>
      <c r="J130" s="38">
        <f t="shared" si="8"/>
        <v>5.3506103021731415E-2</v>
      </c>
      <c r="K130" s="38"/>
      <c r="L130" s="38"/>
    </row>
    <row r="131" spans="1:12">
      <c r="A131" s="20">
        <v>41067</v>
      </c>
      <c r="B131" s="38">
        <v>75.813571999999994</v>
      </c>
      <c r="C131" s="38">
        <v>58.656319000000003</v>
      </c>
      <c r="D131" s="38">
        <v>50.466327999999997</v>
      </c>
      <c r="E131" s="38">
        <v>38.017187</v>
      </c>
      <c r="F131" s="38"/>
      <c r="G131" s="38">
        <f t="shared" si="5"/>
        <v>3.9792934447732938E-3</v>
      </c>
      <c r="H131" s="38">
        <f t="shared" si="6"/>
        <v>-9.1043358555849936E-4</v>
      </c>
      <c r="I131" s="38">
        <f t="shared" si="7"/>
        <v>-3.1353517080055155E-3</v>
      </c>
      <c r="J131" s="38">
        <f t="shared" si="8"/>
        <v>-2.1814469804723796E-3</v>
      </c>
      <c r="K131" s="38"/>
      <c r="L131" s="38"/>
    </row>
    <row r="132" spans="1:12">
      <c r="A132" s="20">
        <v>41068</v>
      </c>
      <c r="B132" s="38">
        <v>76.338324</v>
      </c>
      <c r="C132" s="38">
        <v>60.748959999999997</v>
      </c>
      <c r="D132" s="38">
        <v>52.121540000000003</v>
      </c>
      <c r="E132" s="38">
        <v>39.458772000000003</v>
      </c>
      <c r="F132" s="38"/>
      <c r="G132" s="38">
        <f t="shared" ref="G132:G195" si="9">LN(B132/B131)</f>
        <v>6.8977659089301813E-3</v>
      </c>
      <c r="H132" s="38">
        <f t="shared" ref="H132:H195" si="10">LN(C132/C131)</f>
        <v>3.50546526012342E-2</v>
      </c>
      <c r="I132" s="38">
        <f t="shared" ref="I132:I195" si="11">LN(D132/D131)</f>
        <v>3.2271957406316915E-2</v>
      </c>
      <c r="J132" s="38">
        <f t="shared" ref="J132:J195" si="12">LN(E132/E131)</f>
        <v>3.721803304056976E-2</v>
      </c>
      <c r="K132" s="38"/>
      <c r="L132" s="38"/>
    </row>
    <row r="133" spans="1:12">
      <c r="A133" s="20">
        <v>41071</v>
      </c>
      <c r="B133" s="38">
        <v>75.624324000000001</v>
      </c>
      <c r="C133" s="38">
        <v>60.134523000000002</v>
      </c>
      <c r="D133" s="38">
        <v>51.681325000000001</v>
      </c>
      <c r="E133" s="38">
        <v>37.322806999999997</v>
      </c>
      <c r="F133" s="38"/>
      <c r="G133" s="38">
        <f t="shared" si="9"/>
        <v>-9.3971151935417011E-3</v>
      </c>
      <c r="H133" s="38">
        <f t="shared" si="10"/>
        <v>-1.0165860154092656E-2</v>
      </c>
      <c r="I133" s="38">
        <f t="shared" si="11"/>
        <v>-8.481801328330452E-3</v>
      </c>
      <c r="J133" s="38">
        <f t="shared" si="12"/>
        <v>-5.5651792475629229E-2</v>
      </c>
      <c r="K133" s="38"/>
      <c r="L133" s="38"/>
    </row>
    <row r="134" spans="1:12">
      <c r="A134" s="20">
        <v>41072</v>
      </c>
      <c r="B134" s="38">
        <v>76.131866000000002</v>
      </c>
      <c r="C134" s="38">
        <v>60.303716999999999</v>
      </c>
      <c r="D134" s="38">
        <v>51.205891000000001</v>
      </c>
      <c r="E134" s="38">
        <v>38.236066000000001</v>
      </c>
      <c r="F134" s="38"/>
      <c r="G134" s="38">
        <f t="shared" si="9"/>
        <v>6.6889382550324832E-3</v>
      </c>
      <c r="H134" s="38">
        <f t="shared" si="10"/>
        <v>2.8096410459437096E-3</v>
      </c>
      <c r="I134" s="38">
        <f t="shared" si="11"/>
        <v>-9.2419136700963491E-3</v>
      </c>
      <c r="J134" s="38">
        <f t="shared" si="12"/>
        <v>2.4174618809048695E-2</v>
      </c>
      <c r="K134" s="38"/>
      <c r="L134" s="38"/>
    </row>
    <row r="135" spans="1:12">
      <c r="A135" s="20">
        <v>41073</v>
      </c>
      <c r="B135" s="38">
        <v>75.211402000000007</v>
      </c>
      <c r="C135" s="38">
        <v>59.724899999999998</v>
      </c>
      <c r="D135" s="38">
        <v>51.109043</v>
      </c>
      <c r="E135" s="38">
        <v>36.862405000000003</v>
      </c>
      <c r="F135" s="38"/>
      <c r="G135" s="38">
        <f t="shared" si="9"/>
        <v>-1.2164073920396687E-2</v>
      </c>
      <c r="H135" s="38">
        <f t="shared" si="10"/>
        <v>-9.6447247546642568E-3</v>
      </c>
      <c r="I135" s="38">
        <f t="shared" si="11"/>
        <v>-1.8931357356878535E-3</v>
      </c>
      <c r="J135" s="38">
        <f t="shared" si="12"/>
        <v>-3.6587009328726668E-2</v>
      </c>
      <c r="K135" s="38"/>
      <c r="L135" s="38"/>
    </row>
    <row r="136" spans="1:12">
      <c r="A136" s="20">
        <v>41074</v>
      </c>
      <c r="B136" s="38">
        <v>77.275996000000006</v>
      </c>
      <c r="C136" s="38">
        <v>60.223570000000002</v>
      </c>
      <c r="D136" s="38">
        <v>51.549258999999999</v>
      </c>
      <c r="E136" s="38">
        <v>37.436022999999999</v>
      </c>
      <c r="F136" s="38"/>
      <c r="G136" s="38">
        <f t="shared" si="9"/>
        <v>2.7080535165078318E-2</v>
      </c>
      <c r="H136" s="38">
        <f t="shared" si="10"/>
        <v>8.3147850570543282E-3</v>
      </c>
      <c r="I136" s="38">
        <f t="shared" si="11"/>
        <v>8.57638768107182E-3</v>
      </c>
      <c r="J136" s="38">
        <f t="shared" si="12"/>
        <v>1.5441225683420646E-2</v>
      </c>
      <c r="K136" s="38"/>
      <c r="L136" s="38"/>
    </row>
    <row r="137" spans="1:12">
      <c r="A137" s="20">
        <v>41075</v>
      </c>
      <c r="B137" s="38">
        <v>78.660995</v>
      </c>
      <c r="C137" s="38">
        <v>60.330430999999997</v>
      </c>
      <c r="D137" s="38">
        <v>51.505237999999999</v>
      </c>
      <c r="E137" s="38">
        <v>38.553063000000002</v>
      </c>
      <c r="F137" s="38"/>
      <c r="G137" s="38">
        <f t="shared" si="9"/>
        <v>1.7764039332933922E-2</v>
      </c>
      <c r="H137" s="38">
        <f t="shared" si="10"/>
        <v>1.7728325414615648E-3</v>
      </c>
      <c r="I137" s="38">
        <f t="shared" si="11"/>
        <v>-8.5432473029234781E-4</v>
      </c>
      <c r="J137" s="38">
        <f t="shared" si="12"/>
        <v>2.9402129429155655E-2</v>
      </c>
      <c r="K137" s="38"/>
      <c r="L137" s="38"/>
    </row>
    <row r="138" spans="1:12">
      <c r="A138" s="20">
        <v>41078</v>
      </c>
      <c r="B138" s="38">
        <v>79.168537000000001</v>
      </c>
      <c r="C138" s="38">
        <v>60.659913000000003</v>
      </c>
      <c r="D138" s="38">
        <v>51.478825999999998</v>
      </c>
      <c r="E138" s="38">
        <v>38.990825000000001</v>
      </c>
      <c r="F138" s="38"/>
      <c r="G138" s="38">
        <f t="shared" si="9"/>
        <v>6.4315434899453365E-3</v>
      </c>
      <c r="H138" s="38">
        <f t="shared" si="10"/>
        <v>5.4464315676064721E-3</v>
      </c>
      <c r="I138" s="38">
        <f t="shared" si="11"/>
        <v>-5.1293374048790768E-4</v>
      </c>
      <c r="J138" s="38">
        <f t="shared" si="12"/>
        <v>1.1290809936404378E-2</v>
      </c>
      <c r="K138" s="38"/>
      <c r="L138" s="38"/>
    </row>
    <row r="139" spans="1:12">
      <c r="A139" s="20">
        <v>41079</v>
      </c>
      <c r="B139" s="38">
        <v>79.022296999999995</v>
      </c>
      <c r="C139" s="38">
        <v>60.383857999999996</v>
      </c>
      <c r="D139" s="38">
        <v>51.681325000000001</v>
      </c>
      <c r="E139" s="38">
        <v>41.089050999999998</v>
      </c>
      <c r="F139" s="38"/>
      <c r="G139" s="38">
        <f t="shared" si="9"/>
        <v>-1.8489066396803042E-3</v>
      </c>
      <c r="H139" s="38">
        <f t="shared" si="10"/>
        <v>-4.5612504688131222E-3</v>
      </c>
      <c r="I139" s="38">
        <f t="shared" si="11"/>
        <v>3.9259201954925963E-3</v>
      </c>
      <c r="J139" s="38">
        <f t="shared" si="12"/>
        <v>5.2415324942641159E-2</v>
      </c>
      <c r="K139" s="38"/>
      <c r="L139" s="38"/>
    </row>
    <row r="140" spans="1:12">
      <c r="A140" s="20">
        <v>41080</v>
      </c>
      <c r="B140" s="38">
        <v>78.704003</v>
      </c>
      <c r="C140" s="38">
        <v>61.016101999999997</v>
      </c>
      <c r="D140" s="38">
        <v>51.505237999999999</v>
      </c>
      <c r="E140" s="38">
        <v>41.043767000000003</v>
      </c>
      <c r="F140" s="38"/>
      <c r="G140" s="38">
        <f t="shared" si="9"/>
        <v>-4.036034980504844E-3</v>
      </c>
      <c r="H140" s="38">
        <f t="shared" si="10"/>
        <v>1.0415978986158595E-2</v>
      </c>
      <c r="I140" s="38">
        <f t="shared" si="11"/>
        <v>-3.4129864550046982E-3</v>
      </c>
      <c r="J140" s="38">
        <f t="shared" si="12"/>
        <v>-1.1027018356679335E-3</v>
      </c>
      <c r="K140" s="38"/>
      <c r="L140" s="38"/>
    </row>
    <row r="141" spans="1:12">
      <c r="A141" s="20">
        <v>41081</v>
      </c>
      <c r="B141" s="38">
        <v>77.766336999999993</v>
      </c>
      <c r="C141" s="38">
        <v>60.285904000000002</v>
      </c>
      <c r="D141" s="38">
        <v>50.536763999999998</v>
      </c>
      <c r="E141" s="38">
        <v>39.813512000000003</v>
      </c>
      <c r="F141" s="38"/>
      <c r="G141" s="38">
        <f t="shared" si="9"/>
        <v>-1.1985366997222961E-2</v>
      </c>
      <c r="H141" s="38">
        <f t="shared" si="10"/>
        <v>-1.2039484658032633E-2</v>
      </c>
      <c r="I141" s="38">
        <f t="shared" si="11"/>
        <v>-1.8982439817718161E-2</v>
      </c>
      <c r="J141" s="38">
        <f t="shared" si="12"/>
        <v>-3.0432632987635717E-2</v>
      </c>
      <c r="K141" s="38"/>
      <c r="L141" s="38"/>
    </row>
    <row r="142" spans="1:12">
      <c r="A142" s="20">
        <v>41082</v>
      </c>
      <c r="B142" s="38">
        <v>78.222267000000002</v>
      </c>
      <c r="C142" s="38">
        <v>59.929715000000002</v>
      </c>
      <c r="D142" s="38">
        <v>50.677633</v>
      </c>
      <c r="E142" s="38">
        <v>40.130507999999999</v>
      </c>
      <c r="F142" s="38"/>
      <c r="G142" s="38">
        <f t="shared" si="9"/>
        <v>5.8457000915772455E-3</v>
      </c>
      <c r="H142" s="38">
        <f t="shared" si="10"/>
        <v>-5.9258529845315194E-3</v>
      </c>
      <c r="I142" s="38">
        <f t="shared" si="11"/>
        <v>2.7835781298586179E-3</v>
      </c>
      <c r="J142" s="38">
        <f t="shared" si="12"/>
        <v>7.9304908958144696E-3</v>
      </c>
      <c r="K142" s="38"/>
      <c r="L142" s="38"/>
    </row>
    <row r="143" spans="1:12">
      <c r="A143" s="20">
        <v>41085</v>
      </c>
      <c r="B143" s="38">
        <v>78.170653999999999</v>
      </c>
      <c r="C143" s="38">
        <v>60.713340000000002</v>
      </c>
      <c r="D143" s="38">
        <v>50.387089000000003</v>
      </c>
      <c r="E143" s="38">
        <v>39.504060000000003</v>
      </c>
      <c r="F143" s="38"/>
      <c r="G143" s="38">
        <f t="shared" si="9"/>
        <v>-6.6004268663542517E-4</v>
      </c>
      <c r="H143" s="38">
        <f t="shared" si="10"/>
        <v>1.2990984366553989E-2</v>
      </c>
      <c r="I143" s="38">
        <f t="shared" si="11"/>
        <v>-5.7496779226114229E-3</v>
      </c>
      <c r="J143" s="38">
        <f t="shared" si="12"/>
        <v>-1.573339162220572E-2</v>
      </c>
      <c r="K143" s="38"/>
      <c r="L143" s="38"/>
    </row>
    <row r="144" spans="1:12">
      <c r="A144" s="20">
        <v>41086</v>
      </c>
      <c r="B144" s="38">
        <v>78.876056000000005</v>
      </c>
      <c r="C144" s="38">
        <v>61.069535999999999</v>
      </c>
      <c r="D144" s="38">
        <v>50.739263000000001</v>
      </c>
      <c r="E144" s="38">
        <v>41.723049000000003</v>
      </c>
      <c r="F144" s="38"/>
      <c r="G144" s="38">
        <f t="shared" si="9"/>
        <v>8.9834004661326818E-3</v>
      </c>
      <c r="H144" s="38">
        <f t="shared" si="10"/>
        <v>5.849706090432785E-3</v>
      </c>
      <c r="I144" s="38">
        <f t="shared" si="11"/>
        <v>6.9650574109835946E-3</v>
      </c>
      <c r="J144" s="38">
        <f t="shared" si="12"/>
        <v>5.465025848143136E-2</v>
      </c>
      <c r="K144" s="38"/>
      <c r="L144" s="38"/>
    </row>
    <row r="145" spans="1:12">
      <c r="A145" s="20">
        <v>41087</v>
      </c>
      <c r="B145" s="38">
        <v>78.557762999999994</v>
      </c>
      <c r="C145" s="38">
        <v>61.078436000000004</v>
      </c>
      <c r="D145" s="38">
        <v>50.677633</v>
      </c>
      <c r="E145" s="38">
        <v>42.741973999999999</v>
      </c>
      <c r="F145" s="38"/>
      <c r="G145" s="38">
        <f t="shared" si="9"/>
        <v>-4.0435204544664975E-3</v>
      </c>
      <c r="H145" s="38">
        <f t="shared" si="10"/>
        <v>1.4572489203099377E-4</v>
      </c>
      <c r="I145" s="38">
        <f t="shared" si="11"/>
        <v>-1.2153794883721391E-3</v>
      </c>
      <c r="J145" s="38">
        <f t="shared" si="12"/>
        <v>2.4127725150208137E-2</v>
      </c>
      <c r="K145" s="38"/>
      <c r="L145" s="38"/>
    </row>
    <row r="146" spans="1:12">
      <c r="A146" s="20">
        <v>41088</v>
      </c>
      <c r="B146" s="38">
        <v>79.934156999999999</v>
      </c>
      <c r="C146" s="38">
        <v>60.820200999999997</v>
      </c>
      <c r="D146" s="38">
        <v>50.589587999999999</v>
      </c>
      <c r="E146" s="38">
        <v>43.096710000000002</v>
      </c>
      <c r="F146" s="38"/>
      <c r="G146" s="38">
        <f t="shared" si="9"/>
        <v>1.7369069702692301E-2</v>
      </c>
      <c r="H146" s="38">
        <f t="shared" si="10"/>
        <v>-4.2368871819708949E-3</v>
      </c>
      <c r="I146" s="38">
        <f t="shared" si="11"/>
        <v>-1.7388651789859498E-3</v>
      </c>
      <c r="J146" s="38">
        <f t="shared" si="12"/>
        <v>8.2652250225316286E-3</v>
      </c>
      <c r="K146" s="38"/>
      <c r="L146" s="38"/>
    </row>
    <row r="147" spans="1:12">
      <c r="A147" s="20">
        <v>41089</v>
      </c>
      <c r="B147" s="38">
        <v>81.723472000000001</v>
      </c>
      <c r="C147" s="38">
        <v>62.084688999999997</v>
      </c>
      <c r="D147" s="38">
        <v>51.232303000000002</v>
      </c>
      <c r="E147" s="38">
        <v>45.059083999999999</v>
      </c>
      <c r="F147" s="38"/>
      <c r="G147" s="38">
        <f t="shared" si="9"/>
        <v>2.2137997293732368E-2</v>
      </c>
      <c r="H147" s="38">
        <f t="shared" si="10"/>
        <v>2.0577417517068829E-2</v>
      </c>
      <c r="I147" s="38">
        <f t="shared" si="11"/>
        <v>1.2624466700418616E-2</v>
      </c>
      <c r="J147" s="38">
        <f t="shared" si="12"/>
        <v>4.452794625714096E-2</v>
      </c>
      <c r="K147" s="38"/>
      <c r="L147" s="38"/>
    </row>
    <row r="148" spans="1:12">
      <c r="A148" s="20">
        <v>41092</v>
      </c>
      <c r="B148" s="38">
        <v>81.207324999999997</v>
      </c>
      <c r="C148" s="38">
        <v>61.755206999999999</v>
      </c>
      <c r="D148" s="38">
        <v>51.302739000000003</v>
      </c>
      <c r="E148" s="38">
        <v>45.262867999999997</v>
      </c>
      <c r="F148" s="38"/>
      <c r="G148" s="38">
        <f t="shared" si="9"/>
        <v>-6.3358031276781225E-3</v>
      </c>
      <c r="H148" s="38">
        <f t="shared" si="10"/>
        <v>-5.321108755095511E-3</v>
      </c>
      <c r="I148" s="38">
        <f t="shared" si="11"/>
        <v>1.373891495152566E-3</v>
      </c>
      <c r="J148" s="38">
        <f t="shared" si="12"/>
        <v>4.5123990629219761E-3</v>
      </c>
      <c r="K148" s="38"/>
      <c r="L148" s="38"/>
    </row>
    <row r="149" spans="1:12">
      <c r="A149" s="20">
        <v>41093</v>
      </c>
      <c r="B149" s="38">
        <v>81.224526999999995</v>
      </c>
      <c r="C149" s="38">
        <v>63.001888999999998</v>
      </c>
      <c r="D149" s="38">
        <v>50.871326000000003</v>
      </c>
      <c r="E149" s="38">
        <v>45.459104000000004</v>
      </c>
      <c r="F149" s="38"/>
      <c r="G149" s="38">
        <f t="shared" si="9"/>
        <v>2.1180574933433256E-4</v>
      </c>
      <c r="H149" s="38">
        <f t="shared" si="10"/>
        <v>1.9986414229334795E-2</v>
      </c>
      <c r="I149" s="38">
        <f t="shared" si="11"/>
        <v>-8.4447176254709155E-3</v>
      </c>
      <c r="J149" s="38">
        <f t="shared" si="12"/>
        <v>4.3261031858757449E-3</v>
      </c>
      <c r="K149" s="38"/>
      <c r="L149" s="38"/>
    </row>
    <row r="150" spans="1:12">
      <c r="A150" s="20">
        <v>41095</v>
      </c>
      <c r="B150" s="38">
        <v>80.863225</v>
      </c>
      <c r="C150" s="38">
        <v>63.295751000000003</v>
      </c>
      <c r="D150" s="38">
        <v>50.316656999999999</v>
      </c>
      <c r="E150" s="38">
        <v>46.651623999999998</v>
      </c>
      <c r="F150" s="38"/>
      <c r="G150" s="38">
        <f t="shared" si="9"/>
        <v>-4.4581110409727476E-3</v>
      </c>
      <c r="H150" s="38">
        <f t="shared" si="10"/>
        <v>4.6534920256305744E-3</v>
      </c>
      <c r="I150" s="38">
        <f t="shared" si="11"/>
        <v>-1.0963249570701702E-2</v>
      </c>
      <c r="J150" s="38">
        <f t="shared" si="12"/>
        <v>2.5894630525109937E-2</v>
      </c>
      <c r="K150" s="38"/>
      <c r="L150" s="38"/>
    </row>
    <row r="151" spans="1:12">
      <c r="A151" s="20">
        <v>41096</v>
      </c>
      <c r="B151" s="38">
        <v>80.587946000000002</v>
      </c>
      <c r="C151" s="38">
        <v>63.545085999999998</v>
      </c>
      <c r="D151" s="38">
        <v>51.126652</v>
      </c>
      <c r="E151" s="38">
        <v>46.062911</v>
      </c>
      <c r="F151" s="38"/>
      <c r="G151" s="38">
        <f t="shared" si="9"/>
        <v>-3.4100621884906954E-3</v>
      </c>
      <c r="H151" s="38">
        <f t="shared" si="10"/>
        <v>3.93146761011189E-3</v>
      </c>
      <c r="I151" s="38">
        <f t="shared" si="11"/>
        <v>1.5969751431223849E-2</v>
      </c>
      <c r="J151" s="38">
        <f t="shared" si="12"/>
        <v>-1.2699646551247055E-2</v>
      </c>
      <c r="K151" s="38"/>
      <c r="L151" s="38"/>
    </row>
    <row r="152" spans="1:12">
      <c r="A152" s="20">
        <v>41099</v>
      </c>
      <c r="B152" s="38">
        <v>80.837418999999997</v>
      </c>
      <c r="C152" s="38">
        <v>63.901282000000002</v>
      </c>
      <c r="D152" s="38">
        <v>51.100239999999999</v>
      </c>
      <c r="E152" s="38">
        <v>44.032609000000001</v>
      </c>
      <c r="F152" s="38"/>
      <c r="G152" s="38">
        <f t="shared" si="9"/>
        <v>3.0908797835140652E-3</v>
      </c>
      <c r="H152" s="38">
        <f t="shared" si="10"/>
        <v>5.5897540753026423E-3</v>
      </c>
      <c r="I152" s="38">
        <f t="shared" si="11"/>
        <v>-5.1673292752945417E-4</v>
      </c>
      <c r="J152" s="38">
        <f t="shared" si="12"/>
        <v>-4.5077619503654902E-2</v>
      </c>
      <c r="K152" s="38"/>
      <c r="L152" s="38"/>
    </row>
    <row r="153" spans="1:12">
      <c r="A153" s="20">
        <v>41100</v>
      </c>
      <c r="B153" s="38">
        <v>80.691177999999994</v>
      </c>
      <c r="C153" s="38">
        <v>64.212950000000006</v>
      </c>
      <c r="D153" s="38">
        <v>52.147951999999997</v>
      </c>
      <c r="E153" s="38">
        <v>43.504278999999997</v>
      </c>
      <c r="F153" s="38"/>
      <c r="G153" s="38">
        <f t="shared" si="9"/>
        <v>-1.810713925243978E-3</v>
      </c>
      <c r="H153" s="38">
        <f t="shared" si="10"/>
        <v>4.865479970095639E-3</v>
      </c>
      <c r="I153" s="38">
        <f t="shared" si="11"/>
        <v>2.0295715471129034E-2</v>
      </c>
      <c r="J153" s="38">
        <f t="shared" si="12"/>
        <v>-1.2071171992589943E-2</v>
      </c>
      <c r="K153" s="38"/>
      <c r="L153" s="38"/>
    </row>
    <row r="154" spans="1:12">
      <c r="A154" s="20">
        <v>41101</v>
      </c>
      <c r="B154" s="38">
        <v>81.293349000000006</v>
      </c>
      <c r="C154" s="38">
        <v>64.346525</v>
      </c>
      <c r="D154" s="38">
        <v>52.640994999999997</v>
      </c>
      <c r="E154" s="38">
        <v>42.553285000000002</v>
      </c>
      <c r="F154" s="38"/>
      <c r="G154" s="38">
        <f t="shared" si="9"/>
        <v>7.4349542524577332E-3</v>
      </c>
      <c r="H154" s="38">
        <f t="shared" si="10"/>
        <v>2.0780272798550069E-3</v>
      </c>
      <c r="I154" s="38">
        <f t="shared" si="11"/>
        <v>9.4102794711571347E-3</v>
      </c>
      <c r="J154" s="38">
        <f t="shared" si="12"/>
        <v>-2.2102245743324641E-2</v>
      </c>
      <c r="K154" s="38"/>
      <c r="L154" s="38"/>
    </row>
    <row r="155" spans="1:12">
      <c r="A155" s="20">
        <v>41102</v>
      </c>
      <c r="B155" s="38">
        <v>80.880426999999997</v>
      </c>
      <c r="C155" s="38">
        <v>64.391045000000005</v>
      </c>
      <c r="D155" s="38">
        <v>52.720233999999998</v>
      </c>
      <c r="E155" s="38">
        <v>40.364485999999999</v>
      </c>
      <c r="F155" s="38"/>
      <c r="G155" s="38">
        <f t="shared" si="9"/>
        <v>-5.092350964626814E-3</v>
      </c>
      <c r="H155" s="38">
        <f t="shared" si="10"/>
        <v>6.9163961654296693E-4</v>
      </c>
      <c r="I155" s="38">
        <f t="shared" si="11"/>
        <v>1.5041399135432847E-3</v>
      </c>
      <c r="J155" s="38">
        <f t="shared" si="12"/>
        <v>-5.2806716367744221E-2</v>
      </c>
      <c r="K155" s="38"/>
      <c r="L155" s="38"/>
    </row>
    <row r="156" spans="1:12">
      <c r="A156" s="20">
        <v>41103</v>
      </c>
      <c r="B156" s="38">
        <v>81.560023000000001</v>
      </c>
      <c r="C156" s="38">
        <v>65.165769999999995</v>
      </c>
      <c r="D156" s="38">
        <v>54.542726999999999</v>
      </c>
      <c r="E156" s="38">
        <v>40.439959999999999</v>
      </c>
      <c r="F156" s="38"/>
      <c r="G156" s="38">
        <f t="shared" si="9"/>
        <v>8.3673735826051872E-3</v>
      </c>
      <c r="H156" s="38">
        <f t="shared" si="10"/>
        <v>1.1959760425313078E-2</v>
      </c>
      <c r="I156" s="38">
        <f t="shared" si="11"/>
        <v>3.3985047439835325E-2</v>
      </c>
      <c r="J156" s="38">
        <f t="shared" si="12"/>
        <v>1.8680660702329792E-3</v>
      </c>
      <c r="K156" s="38"/>
      <c r="L156" s="38"/>
    </row>
    <row r="157" spans="1:12">
      <c r="A157" s="20">
        <v>41106</v>
      </c>
      <c r="B157" s="38">
        <v>81.852511000000007</v>
      </c>
      <c r="C157" s="38">
        <v>64.987675999999993</v>
      </c>
      <c r="D157" s="38">
        <v>54.146532000000001</v>
      </c>
      <c r="E157" s="38">
        <v>41.262645999999997</v>
      </c>
      <c r="F157" s="38"/>
      <c r="G157" s="38">
        <f t="shared" si="9"/>
        <v>3.5797537090257324E-3</v>
      </c>
      <c r="H157" s="38">
        <f t="shared" si="10"/>
        <v>-2.7366791525690022E-3</v>
      </c>
      <c r="I157" s="38">
        <f t="shared" si="11"/>
        <v>-7.2904490927392634E-3</v>
      </c>
      <c r="J157" s="38">
        <f t="shared" si="12"/>
        <v>2.0139230462674178E-2</v>
      </c>
      <c r="K157" s="38"/>
      <c r="L157" s="38"/>
    </row>
    <row r="158" spans="1:12">
      <c r="A158" s="20">
        <v>41107</v>
      </c>
      <c r="B158" s="38">
        <v>82.635332000000005</v>
      </c>
      <c r="C158" s="38">
        <v>65.094530000000006</v>
      </c>
      <c r="D158" s="38">
        <v>53.935226999999998</v>
      </c>
      <c r="E158" s="38">
        <v>40.613554999999998</v>
      </c>
      <c r="F158" s="38"/>
      <c r="G158" s="38">
        <f t="shared" si="9"/>
        <v>9.5183558365558741E-3</v>
      </c>
      <c r="H158" s="38">
        <f t="shared" si="10"/>
        <v>1.6428691874034393E-3</v>
      </c>
      <c r="I158" s="38">
        <f t="shared" si="11"/>
        <v>-3.9101004863939127E-3</v>
      </c>
      <c r="J158" s="38">
        <f t="shared" si="12"/>
        <v>-1.585575761319457E-2</v>
      </c>
      <c r="K158" s="38"/>
      <c r="L158" s="38"/>
    </row>
    <row r="159" spans="1:12">
      <c r="A159" s="20">
        <v>41108</v>
      </c>
      <c r="B159" s="38">
        <v>82.549308999999994</v>
      </c>
      <c r="C159" s="38">
        <v>64.871908000000005</v>
      </c>
      <c r="D159" s="38">
        <v>54.049683999999999</v>
      </c>
      <c r="E159" s="38">
        <v>41.164529000000002</v>
      </c>
      <c r="F159" s="38"/>
      <c r="G159" s="38">
        <f t="shared" si="9"/>
        <v>-1.0415376061082623E-3</v>
      </c>
      <c r="H159" s="38">
        <f t="shared" si="10"/>
        <v>-3.4258416427712574E-3</v>
      </c>
      <c r="I159" s="38">
        <f t="shared" si="11"/>
        <v>2.1198710412927905E-3</v>
      </c>
      <c r="J159" s="38">
        <f t="shared" si="12"/>
        <v>1.3475061044578653E-2</v>
      </c>
      <c r="K159" s="38"/>
      <c r="L159" s="38"/>
    </row>
    <row r="160" spans="1:12">
      <c r="A160" s="20">
        <v>41109</v>
      </c>
      <c r="B160" s="38">
        <v>82.540704000000005</v>
      </c>
      <c r="C160" s="38">
        <v>63.696466999999998</v>
      </c>
      <c r="D160" s="38">
        <v>53.926423999999997</v>
      </c>
      <c r="E160" s="38">
        <v>40.802244000000002</v>
      </c>
      <c r="F160" s="38"/>
      <c r="G160" s="38">
        <f t="shared" si="9"/>
        <v>-1.0424616064180901E-4</v>
      </c>
      <c r="H160" s="38">
        <f t="shared" si="10"/>
        <v>-1.8285581532254451E-2</v>
      </c>
      <c r="I160" s="38">
        <f t="shared" si="11"/>
        <v>-2.2830986562595267E-3</v>
      </c>
      <c r="J160" s="38">
        <f t="shared" si="12"/>
        <v>-8.8398590284848033E-3</v>
      </c>
      <c r="K160" s="38"/>
      <c r="L160" s="38"/>
    </row>
    <row r="161" spans="1:12">
      <c r="A161" s="20">
        <v>41110</v>
      </c>
      <c r="B161" s="38">
        <v>82.248222999999996</v>
      </c>
      <c r="C161" s="38">
        <v>64.337618000000006</v>
      </c>
      <c r="D161" s="38">
        <v>54.032074999999999</v>
      </c>
      <c r="E161" s="38">
        <v>38.688918999999999</v>
      </c>
      <c r="F161" s="38"/>
      <c r="G161" s="38">
        <f t="shared" si="9"/>
        <v>-3.5497689371561431E-3</v>
      </c>
      <c r="H161" s="38">
        <f t="shared" si="10"/>
        <v>1.0015401123632568E-2</v>
      </c>
      <c r="I161" s="38">
        <f t="shared" si="11"/>
        <v>1.9572527351950793E-3</v>
      </c>
      <c r="J161" s="38">
        <f t="shared" si="12"/>
        <v>-5.3183851611765129E-2</v>
      </c>
      <c r="K161" s="38"/>
      <c r="L161" s="38"/>
    </row>
    <row r="162" spans="1:12">
      <c r="A162" s="20">
        <v>41113</v>
      </c>
      <c r="B162" s="38">
        <v>81.198721000000006</v>
      </c>
      <c r="C162" s="38">
        <v>63.981422000000002</v>
      </c>
      <c r="D162" s="38">
        <v>53.213273000000001</v>
      </c>
      <c r="E162" s="38">
        <v>37.420924999999997</v>
      </c>
      <c r="F162" s="38"/>
      <c r="G162" s="38">
        <f t="shared" si="9"/>
        <v>-1.2842288736817606E-2</v>
      </c>
      <c r="H162" s="38">
        <f t="shared" si="10"/>
        <v>-5.5517390853801448E-3</v>
      </c>
      <c r="I162" s="38">
        <f t="shared" si="11"/>
        <v>-1.5269993997851204E-2</v>
      </c>
      <c r="J162" s="38">
        <f t="shared" si="12"/>
        <v>-3.3323188344092675E-2</v>
      </c>
      <c r="K162" s="38"/>
      <c r="L162" s="38"/>
    </row>
    <row r="163" spans="1:12">
      <c r="A163" s="20">
        <v>41114</v>
      </c>
      <c r="B163" s="38">
        <v>80.932046</v>
      </c>
      <c r="C163" s="38">
        <v>64.239664000000005</v>
      </c>
      <c r="D163" s="38">
        <v>53.310121000000002</v>
      </c>
      <c r="E163" s="38">
        <v>36.500120000000003</v>
      </c>
      <c r="F163" s="38"/>
      <c r="G163" s="38">
        <f t="shared" si="9"/>
        <v>-3.2896315168750028E-3</v>
      </c>
      <c r="H163" s="38">
        <f t="shared" si="10"/>
        <v>4.0280792688607014E-3</v>
      </c>
      <c r="I163" s="38">
        <f t="shared" si="11"/>
        <v>1.8183428643780604E-3</v>
      </c>
      <c r="J163" s="38">
        <f t="shared" si="12"/>
        <v>-2.49144916875393E-2</v>
      </c>
      <c r="K163" s="38"/>
      <c r="L163" s="38"/>
    </row>
    <row r="164" spans="1:12">
      <c r="A164" s="20">
        <v>41115</v>
      </c>
      <c r="B164" s="38">
        <v>80.648162999999997</v>
      </c>
      <c r="C164" s="38">
        <v>64.186237000000006</v>
      </c>
      <c r="D164" s="38">
        <v>53.142840999999997</v>
      </c>
      <c r="E164" s="38">
        <v>36.832214999999998</v>
      </c>
      <c r="F164" s="38"/>
      <c r="G164" s="38">
        <f t="shared" si="9"/>
        <v>-3.5138374167242026E-3</v>
      </c>
      <c r="H164" s="38">
        <f t="shared" si="10"/>
        <v>-8.3202847192274921E-4</v>
      </c>
      <c r="I164" s="38">
        <f t="shared" si="11"/>
        <v>-3.1427991207602416E-3</v>
      </c>
      <c r="J164" s="38">
        <f t="shared" si="12"/>
        <v>9.05732158353857E-3</v>
      </c>
      <c r="K164" s="38"/>
      <c r="L164" s="38"/>
    </row>
    <row r="165" spans="1:12">
      <c r="A165" s="20">
        <v>41116</v>
      </c>
      <c r="B165" s="38">
        <v>82.506299999999996</v>
      </c>
      <c r="C165" s="38">
        <v>65.602107000000004</v>
      </c>
      <c r="D165" s="38">
        <v>53.759143000000002</v>
      </c>
      <c r="E165" s="38">
        <v>37.866231999999997</v>
      </c>
      <c r="F165" s="38"/>
      <c r="G165" s="38">
        <f t="shared" si="9"/>
        <v>2.2778627182990771E-2</v>
      </c>
      <c r="H165" s="38">
        <f t="shared" si="10"/>
        <v>2.1819003569828865E-2</v>
      </c>
      <c r="I165" s="38">
        <f t="shared" si="11"/>
        <v>1.1530353413247263E-2</v>
      </c>
      <c r="J165" s="38">
        <f t="shared" si="12"/>
        <v>2.7686868842006076E-2</v>
      </c>
      <c r="K165" s="38"/>
      <c r="L165" s="38"/>
    </row>
    <row r="166" spans="1:12">
      <c r="A166" s="20">
        <v>41117</v>
      </c>
      <c r="B166" s="38">
        <v>83.538594000000003</v>
      </c>
      <c r="C166" s="38">
        <v>66.359018000000006</v>
      </c>
      <c r="D166" s="38">
        <v>54.164141000000001</v>
      </c>
      <c r="E166" s="38">
        <v>39.134225999999998</v>
      </c>
      <c r="F166" s="38"/>
      <c r="G166" s="38">
        <f t="shared" si="9"/>
        <v>1.2434074605001316E-2</v>
      </c>
      <c r="H166" s="38">
        <f t="shared" si="10"/>
        <v>1.1471852804942676E-2</v>
      </c>
      <c r="I166" s="38">
        <f t="shared" si="11"/>
        <v>7.5053294546766503E-3</v>
      </c>
      <c r="J166" s="38">
        <f t="shared" si="12"/>
        <v>3.2937690688798642E-2</v>
      </c>
      <c r="K166" s="38"/>
      <c r="L166" s="38"/>
    </row>
    <row r="167" spans="1:12">
      <c r="A167" s="20">
        <v>41120</v>
      </c>
      <c r="B167" s="38">
        <v>82.979432000000003</v>
      </c>
      <c r="C167" s="38">
        <v>66.768647999999999</v>
      </c>
      <c r="D167" s="38">
        <v>54.621966</v>
      </c>
      <c r="E167" s="38">
        <v>37.707735999999997</v>
      </c>
      <c r="F167" s="38"/>
      <c r="G167" s="38">
        <f t="shared" si="9"/>
        <v>-6.7159588080485839E-3</v>
      </c>
      <c r="H167" s="38">
        <f t="shared" si="10"/>
        <v>6.1539619084999908E-3</v>
      </c>
      <c r="I167" s="38">
        <f t="shared" si="11"/>
        <v>8.4170252168553113E-3</v>
      </c>
      <c r="J167" s="38">
        <f t="shared" si="12"/>
        <v>-3.713215702608328E-2</v>
      </c>
      <c r="K167" s="38"/>
      <c r="L167" s="38"/>
    </row>
    <row r="168" spans="1:12">
      <c r="A168" s="20">
        <v>41121</v>
      </c>
      <c r="B168" s="38">
        <v>82.738563999999997</v>
      </c>
      <c r="C168" s="38">
        <v>66.278878000000006</v>
      </c>
      <c r="D168" s="38">
        <v>53.398167000000001</v>
      </c>
      <c r="E168" s="38">
        <v>37.352995999999997</v>
      </c>
      <c r="F168" s="38"/>
      <c r="G168" s="38">
        <f t="shared" si="9"/>
        <v>-2.9069645474121015E-3</v>
      </c>
      <c r="H168" s="38">
        <f t="shared" si="10"/>
        <v>-7.3623648185093486E-3</v>
      </c>
      <c r="I168" s="38">
        <f t="shared" si="11"/>
        <v>-2.2659690004818215E-2</v>
      </c>
      <c r="J168" s="38">
        <f t="shared" si="12"/>
        <v>-9.4521497906005537E-3</v>
      </c>
      <c r="K168" s="38"/>
      <c r="L168" s="38"/>
    </row>
    <row r="169" spans="1:12">
      <c r="A169" s="20">
        <v>41122</v>
      </c>
      <c r="B169" s="38">
        <v>82.532106999999996</v>
      </c>
      <c r="C169" s="38">
        <v>65.557586000000001</v>
      </c>
      <c r="D169" s="38">
        <v>53.371751000000003</v>
      </c>
      <c r="E169" s="38">
        <v>36.635975999999999</v>
      </c>
      <c r="F169" s="38"/>
      <c r="G169" s="38">
        <f t="shared" si="9"/>
        <v>-2.4984119220173473E-3</v>
      </c>
      <c r="H169" s="38">
        <f t="shared" si="10"/>
        <v>-1.0942332266362934E-2</v>
      </c>
      <c r="I169" s="38">
        <f t="shared" si="11"/>
        <v>-4.9482103262430788E-4</v>
      </c>
      <c r="J169" s="38">
        <f t="shared" si="12"/>
        <v>-1.9382414104758092E-2</v>
      </c>
      <c r="K169" s="38"/>
      <c r="L169" s="38"/>
    </row>
    <row r="170" spans="1:12">
      <c r="A170" s="20">
        <v>41123</v>
      </c>
      <c r="B170" s="38">
        <v>82.325642999999999</v>
      </c>
      <c r="C170" s="38">
        <v>65.940495999999996</v>
      </c>
      <c r="D170" s="38">
        <v>54.560336</v>
      </c>
      <c r="E170" s="38">
        <v>36.613335999999997</v>
      </c>
      <c r="F170" s="38"/>
      <c r="G170" s="38">
        <f t="shared" si="9"/>
        <v>-2.5047546499055878E-3</v>
      </c>
      <c r="H170" s="38">
        <f t="shared" si="10"/>
        <v>5.8238276397305057E-3</v>
      </c>
      <c r="I170" s="38">
        <f t="shared" si="11"/>
        <v>2.2025573372332331E-2</v>
      </c>
      <c r="J170" s="38">
        <f t="shared" si="12"/>
        <v>-6.1816282236057678E-4</v>
      </c>
      <c r="K170" s="38"/>
      <c r="L170" s="38"/>
    </row>
    <row r="171" spans="1:12">
      <c r="A171" s="20">
        <v>41124</v>
      </c>
      <c r="B171" s="38">
        <v>83.624617000000001</v>
      </c>
      <c r="C171" s="38">
        <v>66.385739000000001</v>
      </c>
      <c r="D171" s="38">
        <v>54.903703</v>
      </c>
      <c r="E171" s="38">
        <v>37.224688999999998</v>
      </c>
      <c r="F171" s="38"/>
      <c r="G171" s="38">
        <f t="shared" si="9"/>
        <v>1.5655299728737266E-2</v>
      </c>
      <c r="H171" s="38">
        <f t="shared" si="10"/>
        <v>6.7294997137609452E-3</v>
      </c>
      <c r="I171" s="38">
        <f t="shared" si="11"/>
        <v>6.2736242757520577E-3</v>
      </c>
      <c r="J171" s="38">
        <f t="shared" si="12"/>
        <v>1.6559678309954709E-2</v>
      </c>
      <c r="K171" s="38"/>
      <c r="L171" s="38"/>
    </row>
    <row r="172" spans="1:12">
      <c r="A172" s="20">
        <v>41127</v>
      </c>
      <c r="B172" s="38">
        <v>83.013842999999994</v>
      </c>
      <c r="C172" s="38">
        <v>66.145303999999996</v>
      </c>
      <c r="D172" s="38">
        <v>54.930115000000001</v>
      </c>
      <c r="E172" s="38">
        <v>38.024732</v>
      </c>
      <c r="F172" s="38"/>
      <c r="G172" s="38">
        <f t="shared" si="9"/>
        <v>-7.3305614454322373E-3</v>
      </c>
      <c r="H172" s="38">
        <f t="shared" si="10"/>
        <v>-3.62836145154785E-3</v>
      </c>
      <c r="I172" s="38">
        <f t="shared" si="11"/>
        <v>4.809447762091759E-4</v>
      </c>
      <c r="J172" s="38">
        <f t="shared" si="12"/>
        <v>2.126456619100919E-2</v>
      </c>
      <c r="K172" s="38"/>
      <c r="L172" s="38"/>
    </row>
    <row r="173" spans="1:12">
      <c r="A173" s="20">
        <v>41128</v>
      </c>
      <c r="B173" s="38">
        <v>82.411671999999996</v>
      </c>
      <c r="C173" s="38">
        <v>65.887062</v>
      </c>
      <c r="D173" s="38">
        <v>55.150222999999997</v>
      </c>
      <c r="E173" s="38">
        <v>39.760677999999999</v>
      </c>
      <c r="F173" s="38"/>
      <c r="G173" s="38">
        <f t="shared" si="9"/>
        <v>-7.2802996529874077E-3</v>
      </c>
      <c r="H173" s="38">
        <f t="shared" si="10"/>
        <v>-3.9118034029009636E-3</v>
      </c>
      <c r="I173" s="38">
        <f t="shared" si="11"/>
        <v>3.9990482830387581E-3</v>
      </c>
      <c r="J173" s="38">
        <f t="shared" si="12"/>
        <v>4.4641643831088554E-2</v>
      </c>
      <c r="K173" s="38"/>
      <c r="L173" s="38"/>
    </row>
    <row r="174" spans="1:12">
      <c r="A174" s="20">
        <v>41129</v>
      </c>
      <c r="B174" s="38">
        <v>82.502253999999994</v>
      </c>
      <c r="C174" s="38">
        <v>66.529888999999997</v>
      </c>
      <c r="D174" s="38">
        <v>55.414352000000001</v>
      </c>
      <c r="E174" s="38">
        <v>39.53425</v>
      </c>
      <c r="F174" s="38"/>
      <c r="G174" s="38">
        <f t="shared" si="9"/>
        <v>1.0985368101586828E-3</v>
      </c>
      <c r="H174" s="38">
        <f t="shared" si="10"/>
        <v>9.709210867848074E-3</v>
      </c>
      <c r="I174" s="38">
        <f t="shared" si="11"/>
        <v>4.7778323654609611E-3</v>
      </c>
      <c r="J174" s="38">
        <f t="shared" si="12"/>
        <v>-5.711049146359554E-3</v>
      </c>
      <c r="K174" s="38"/>
      <c r="L174" s="38"/>
    </row>
    <row r="175" spans="1:12">
      <c r="A175" s="20">
        <v>41130</v>
      </c>
      <c r="B175" s="38">
        <v>82.277951000000002</v>
      </c>
      <c r="C175" s="38">
        <v>66.118050999999994</v>
      </c>
      <c r="D175" s="38">
        <v>55.194243999999998</v>
      </c>
      <c r="E175" s="38">
        <v>38.243611000000001</v>
      </c>
      <c r="F175" s="38"/>
      <c r="G175" s="38">
        <f t="shared" si="9"/>
        <v>-2.7224524758873744E-3</v>
      </c>
      <c r="H175" s="38">
        <f t="shared" si="10"/>
        <v>-6.2095095227800851E-3</v>
      </c>
      <c r="I175" s="38">
        <f t="shared" si="11"/>
        <v>-3.9799490907992986E-3</v>
      </c>
      <c r="J175" s="38">
        <f t="shared" si="12"/>
        <v>-3.3190871169213244E-2</v>
      </c>
      <c r="K175" s="38"/>
      <c r="L175" s="38"/>
    </row>
    <row r="176" spans="1:12">
      <c r="A176" s="20">
        <v>41131</v>
      </c>
      <c r="B176" s="38">
        <v>82.217561000000003</v>
      </c>
      <c r="C176" s="38">
        <v>65.965851000000001</v>
      </c>
      <c r="D176" s="38">
        <v>55.326309999999999</v>
      </c>
      <c r="E176" s="38">
        <v>38.809680999999998</v>
      </c>
      <c r="F176" s="38"/>
      <c r="G176" s="38">
        <f t="shared" si="9"/>
        <v>-7.3424498916538393E-4</v>
      </c>
      <c r="H176" s="38">
        <f t="shared" si="10"/>
        <v>-2.3045967761200401E-3</v>
      </c>
      <c r="I176" s="38">
        <f t="shared" si="11"/>
        <v>2.3898914379092986E-3</v>
      </c>
      <c r="J176" s="38">
        <f t="shared" si="12"/>
        <v>1.4693212174691012E-2</v>
      </c>
      <c r="K176" s="38"/>
      <c r="L176" s="38"/>
    </row>
    <row r="177" spans="1:12">
      <c r="A177" s="20">
        <v>41134</v>
      </c>
      <c r="B177" s="38">
        <v>82.502253999999994</v>
      </c>
      <c r="C177" s="38">
        <v>65.715168000000006</v>
      </c>
      <c r="D177" s="38">
        <v>55.352873000000002</v>
      </c>
      <c r="E177" s="38">
        <v>41.028672999999998</v>
      </c>
      <c r="F177" s="38"/>
      <c r="G177" s="38">
        <f t="shared" si="9"/>
        <v>3.4566974650527822E-3</v>
      </c>
      <c r="H177" s="38">
        <f t="shared" si="10"/>
        <v>-3.8074326085877062E-3</v>
      </c>
      <c r="I177" s="38">
        <f t="shared" si="11"/>
        <v>4.79999938380627E-4</v>
      </c>
      <c r="J177" s="38">
        <f t="shared" si="12"/>
        <v>5.5601437926446742E-2</v>
      </c>
      <c r="K177" s="38"/>
      <c r="L177" s="38"/>
    </row>
    <row r="178" spans="1:12">
      <c r="A178" s="20">
        <v>41135</v>
      </c>
      <c r="B178" s="38">
        <v>82.536764000000005</v>
      </c>
      <c r="C178" s="38">
        <v>66.261302999999998</v>
      </c>
      <c r="D178" s="38">
        <v>56.123263999999999</v>
      </c>
      <c r="E178" s="38">
        <v>41.640025999999999</v>
      </c>
      <c r="F178" s="38"/>
      <c r="G178" s="38">
        <f t="shared" si="9"/>
        <v>4.1820414252566237E-4</v>
      </c>
      <c r="H178" s="38">
        <f t="shared" si="10"/>
        <v>8.2762952099751288E-3</v>
      </c>
      <c r="I178" s="38">
        <f t="shared" si="11"/>
        <v>1.3821850766395513E-2</v>
      </c>
      <c r="J178" s="38">
        <f t="shared" si="12"/>
        <v>1.4790704403756551E-2</v>
      </c>
      <c r="K178" s="38"/>
      <c r="L178" s="38"/>
    </row>
    <row r="179" spans="1:12">
      <c r="A179" s="20">
        <v>41136</v>
      </c>
      <c r="B179" s="38">
        <v>83.226945999999998</v>
      </c>
      <c r="C179" s="38">
        <v>66.655231000000001</v>
      </c>
      <c r="D179" s="38">
        <v>57.115028000000002</v>
      </c>
      <c r="E179" s="38">
        <v>42.719329999999999</v>
      </c>
      <c r="F179" s="38"/>
      <c r="G179" s="38">
        <f t="shared" si="9"/>
        <v>8.3273472627763169E-3</v>
      </c>
      <c r="H179" s="38">
        <f t="shared" si="10"/>
        <v>5.9274665314862605E-3</v>
      </c>
      <c r="I179" s="38">
        <f t="shared" si="11"/>
        <v>1.7516854798419135E-2</v>
      </c>
      <c r="J179" s="38">
        <f t="shared" si="12"/>
        <v>2.5589642862163569E-2</v>
      </c>
      <c r="K179" s="38"/>
      <c r="L179" s="38"/>
    </row>
    <row r="180" spans="1:12">
      <c r="A180" s="20">
        <v>41137</v>
      </c>
      <c r="B180" s="38">
        <v>83.235574999999997</v>
      </c>
      <c r="C180" s="38">
        <v>64.596040000000002</v>
      </c>
      <c r="D180" s="38">
        <v>56.592579999999998</v>
      </c>
      <c r="E180" s="38">
        <v>45.504392000000003</v>
      </c>
      <c r="F180" s="38"/>
      <c r="G180" s="38">
        <f t="shared" si="9"/>
        <v>1.0367498889113805E-4</v>
      </c>
      <c r="H180" s="38">
        <f t="shared" si="10"/>
        <v>-3.1380419566098376E-2</v>
      </c>
      <c r="I180" s="38">
        <f t="shared" si="11"/>
        <v>-9.1893882157588289E-3</v>
      </c>
      <c r="J180" s="38">
        <f t="shared" si="12"/>
        <v>6.3157337762603141E-2</v>
      </c>
      <c r="K180" s="38"/>
      <c r="L180" s="38"/>
    </row>
    <row r="181" spans="1:12">
      <c r="A181" s="20">
        <v>41138</v>
      </c>
      <c r="B181" s="38">
        <v>82.942245</v>
      </c>
      <c r="C181" s="38">
        <v>64.452788999999996</v>
      </c>
      <c r="D181" s="38">
        <v>56.796245999999996</v>
      </c>
      <c r="E181" s="38">
        <v>44.900584000000002</v>
      </c>
      <c r="F181" s="38"/>
      <c r="G181" s="38">
        <f t="shared" si="9"/>
        <v>-3.5303183619955201E-3</v>
      </c>
      <c r="H181" s="38">
        <f t="shared" si="10"/>
        <v>-2.2201062954057644E-3</v>
      </c>
      <c r="I181" s="38">
        <f t="shared" si="11"/>
        <v>3.5923507846441442E-3</v>
      </c>
      <c r="J181" s="38">
        <f t="shared" si="12"/>
        <v>-1.3358047425818554E-2</v>
      </c>
      <c r="K181" s="38"/>
      <c r="L181" s="38"/>
    </row>
    <row r="182" spans="1:12">
      <c r="A182" s="20">
        <v>41141</v>
      </c>
      <c r="B182" s="38">
        <v>82.838716000000005</v>
      </c>
      <c r="C182" s="38">
        <v>64.730337000000006</v>
      </c>
      <c r="D182" s="38">
        <v>56.353493</v>
      </c>
      <c r="E182" s="38">
        <v>43.262756000000003</v>
      </c>
      <c r="F182" s="38"/>
      <c r="G182" s="38">
        <f t="shared" si="9"/>
        <v>-1.24898556304624E-3</v>
      </c>
      <c r="H182" s="38">
        <f t="shared" si="10"/>
        <v>4.2969764805643358E-3</v>
      </c>
      <c r="I182" s="38">
        <f t="shared" si="11"/>
        <v>-7.8260058513925351E-3</v>
      </c>
      <c r="J182" s="38">
        <f t="shared" si="12"/>
        <v>-3.7158675036258325E-2</v>
      </c>
      <c r="K182" s="38"/>
      <c r="L182" s="38"/>
    </row>
    <row r="183" spans="1:12">
      <c r="A183" s="20">
        <v>41142</v>
      </c>
      <c r="B183" s="38">
        <v>82.208932000000004</v>
      </c>
      <c r="C183" s="38">
        <v>63.951422000000001</v>
      </c>
      <c r="D183" s="38">
        <v>56.787388999999997</v>
      </c>
      <c r="E183" s="38">
        <v>42.560830000000003</v>
      </c>
      <c r="F183" s="38"/>
      <c r="G183" s="38">
        <f t="shared" si="9"/>
        <v>-7.6315786893351428E-3</v>
      </c>
      <c r="H183" s="38">
        <f t="shared" si="10"/>
        <v>-1.2106214885573454E-2</v>
      </c>
      <c r="I183" s="38">
        <f t="shared" si="11"/>
        <v>7.67005028582272E-3</v>
      </c>
      <c r="J183" s="38">
        <f t="shared" si="12"/>
        <v>-1.635777958594958E-2</v>
      </c>
      <c r="K183" s="38"/>
      <c r="L183" s="38"/>
    </row>
    <row r="184" spans="1:12">
      <c r="A184" s="20">
        <v>41143</v>
      </c>
      <c r="B184" s="38">
        <v>82.415982999999997</v>
      </c>
      <c r="C184" s="38">
        <v>64.255820999999997</v>
      </c>
      <c r="D184" s="38">
        <v>56.388914</v>
      </c>
      <c r="E184" s="38">
        <v>42.22119</v>
      </c>
      <c r="F184" s="38"/>
      <c r="G184" s="38">
        <f t="shared" si="9"/>
        <v>2.5154285932259442E-3</v>
      </c>
      <c r="H184" s="38">
        <f t="shared" si="10"/>
        <v>4.7485549936543501E-3</v>
      </c>
      <c r="I184" s="38">
        <f t="shared" si="11"/>
        <v>-7.0416975282763866E-3</v>
      </c>
      <c r="J184" s="38">
        <f t="shared" si="12"/>
        <v>-8.0121190059797859E-3</v>
      </c>
      <c r="K184" s="38"/>
      <c r="L184" s="38"/>
    </row>
    <row r="185" spans="1:12">
      <c r="A185" s="20">
        <v>41144</v>
      </c>
      <c r="B185" s="38">
        <v>81.734431000000001</v>
      </c>
      <c r="C185" s="38">
        <v>64.067808999999997</v>
      </c>
      <c r="D185" s="38">
        <v>55.777918</v>
      </c>
      <c r="E185" s="38">
        <v>41.073957</v>
      </c>
      <c r="F185" s="38"/>
      <c r="G185" s="38">
        <f t="shared" si="9"/>
        <v>-8.3040413956329308E-3</v>
      </c>
      <c r="H185" s="38">
        <f t="shared" si="10"/>
        <v>-2.9302807991188062E-3</v>
      </c>
      <c r="I185" s="38">
        <f t="shared" si="11"/>
        <v>-1.0894522603247962E-2</v>
      </c>
      <c r="J185" s="38">
        <f t="shared" si="12"/>
        <v>-2.754795669057309E-2</v>
      </c>
      <c r="K185" s="38"/>
      <c r="L185" s="38"/>
    </row>
    <row r="186" spans="1:12">
      <c r="A186" s="20">
        <v>41145</v>
      </c>
      <c r="B186" s="38">
        <v>83.037144999999995</v>
      </c>
      <c r="C186" s="38">
        <v>64.560227999999995</v>
      </c>
      <c r="D186" s="38">
        <v>56.397767999999999</v>
      </c>
      <c r="E186" s="38">
        <v>42.651401999999997</v>
      </c>
      <c r="F186" s="38"/>
      <c r="G186" s="38">
        <f t="shared" si="9"/>
        <v>1.5812692648394945E-2</v>
      </c>
      <c r="H186" s="38">
        <f t="shared" si="10"/>
        <v>7.656517459831565E-3</v>
      </c>
      <c r="I186" s="38">
        <f t="shared" si="11"/>
        <v>1.1051526956265297E-2</v>
      </c>
      <c r="J186" s="38">
        <f t="shared" si="12"/>
        <v>3.7685874586741608E-2</v>
      </c>
      <c r="K186" s="38"/>
      <c r="L186" s="38"/>
    </row>
    <row r="187" spans="1:12">
      <c r="A187" s="20">
        <v>41148</v>
      </c>
      <c r="B187" s="38">
        <v>83.373607000000007</v>
      </c>
      <c r="C187" s="38">
        <v>64.909395000000004</v>
      </c>
      <c r="D187" s="38">
        <v>56.105553</v>
      </c>
      <c r="E187" s="38">
        <v>41.677764000000003</v>
      </c>
      <c r="F187" s="38"/>
      <c r="G187" s="38">
        <f t="shared" si="9"/>
        <v>4.043758644693753E-3</v>
      </c>
      <c r="H187" s="38">
        <f t="shared" si="10"/>
        <v>5.3938188502193184E-3</v>
      </c>
      <c r="I187" s="38">
        <f t="shared" si="11"/>
        <v>-5.1947916655568846E-3</v>
      </c>
      <c r="J187" s="38">
        <f t="shared" si="12"/>
        <v>-2.309239644006255E-2</v>
      </c>
      <c r="K187" s="38"/>
      <c r="L187" s="38"/>
    </row>
    <row r="188" spans="1:12">
      <c r="A188" s="20">
        <v>41149</v>
      </c>
      <c r="B188" s="38">
        <v>83.313216999999995</v>
      </c>
      <c r="C188" s="38">
        <v>64.828821000000005</v>
      </c>
      <c r="D188" s="38">
        <v>56.504030999999998</v>
      </c>
      <c r="E188" s="38">
        <v>41.481526000000002</v>
      </c>
      <c r="F188" s="38"/>
      <c r="G188" s="38">
        <f t="shared" si="9"/>
        <v>-7.2459239660417174E-4</v>
      </c>
      <c r="H188" s="38">
        <f t="shared" si="10"/>
        <v>-1.2421014076412803E-3</v>
      </c>
      <c r="I188" s="38">
        <f t="shared" si="11"/>
        <v>7.0771891529143385E-3</v>
      </c>
      <c r="J188" s="38">
        <f t="shared" si="12"/>
        <v>-4.7195776745342271E-3</v>
      </c>
      <c r="K188" s="38"/>
      <c r="L188" s="38"/>
    </row>
    <row r="189" spans="1:12">
      <c r="A189" s="20">
        <v>41150</v>
      </c>
      <c r="B189" s="38">
        <v>83.779088000000002</v>
      </c>
      <c r="C189" s="38">
        <v>65.151122999999998</v>
      </c>
      <c r="D189" s="38">
        <v>56.902509000000002</v>
      </c>
      <c r="E189" s="38">
        <v>43.360877000000002</v>
      </c>
      <c r="F189" s="38"/>
      <c r="G189" s="38">
        <f t="shared" si="9"/>
        <v>5.5762257533067284E-3</v>
      </c>
      <c r="H189" s="38">
        <f t="shared" si="10"/>
        <v>4.9592675707978888E-3</v>
      </c>
      <c r="I189" s="38">
        <f t="shared" si="11"/>
        <v>7.0274543232772286E-3</v>
      </c>
      <c r="J189" s="38">
        <f t="shared" si="12"/>
        <v>4.4309411443086803E-2</v>
      </c>
      <c r="K189" s="38"/>
      <c r="L189" s="38"/>
    </row>
    <row r="190" spans="1:12">
      <c r="A190" s="20">
        <v>41151</v>
      </c>
      <c r="B190" s="38">
        <v>85.055914999999999</v>
      </c>
      <c r="C190" s="38">
        <v>64.685569000000001</v>
      </c>
      <c r="D190" s="38">
        <v>56.813958999999997</v>
      </c>
      <c r="E190" s="38">
        <v>39.926724</v>
      </c>
      <c r="F190" s="38"/>
      <c r="G190" s="38">
        <f t="shared" si="9"/>
        <v>1.512543394193137E-2</v>
      </c>
      <c r="H190" s="38">
        <f t="shared" si="10"/>
        <v>-7.1714087609435276E-3</v>
      </c>
      <c r="I190" s="38">
        <f t="shared" si="11"/>
        <v>-1.5573824874288999E-3</v>
      </c>
      <c r="J190" s="38">
        <f t="shared" si="12"/>
        <v>-8.2511708808494649E-2</v>
      </c>
      <c r="K190" s="38"/>
      <c r="L190" s="38"/>
    </row>
    <row r="191" spans="1:12">
      <c r="A191" s="20">
        <v>41152</v>
      </c>
      <c r="B191" s="38">
        <v>84.434759999999997</v>
      </c>
      <c r="C191" s="38">
        <v>64.998924000000002</v>
      </c>
      <c r="D191" s="38">
        <v>56.751967999999998</v>
      </c>
      <c r="E191" s="38">
        <v>39.813512000000003</v>
      </c>
      <c r="F191" s="38"/>
      <c r="G191" s="38">
        <f t="shared" si="9"/>
        <v>-7.3296985917764273E-3</v>
      </c>
      <c r="H191" s="38">
        <f t="shared" si="10"/>
        <v>4.8325841060642555E-3</v>
      </c>
      <c r="I191" s="38">
        <f t="shared" si="11"/>
        <v>-1.0917184017172753E-3</v>
      </c>
      <c r="J191" s="38">
        <f t="shared" si="12"/>
        <v>-2.8395219715159009E-3</v>
      </c>
      <c r="K191" s="38"/>
      <c r="L191" s="38"/>
    </row>
    <row r="192" spans="1:12">
      <c r="A192" s="20">
        <v>41156</v>
      </c>
      <c r="B192" s="38">
        <v>84.676321999999999</v>
      </c>
      <c r="C192" s="38">
        <v>65.813652000000005</v>
      </c>
      <c r="D192" s="38">
        <v>56.530594999999998</v>
      </c>
      <c r="E192" s="38">
        <v>40.107868000000003</v>
      </c>
      <c r="F192" s="38"/>
      <c r="G192" s="38">
        <f t="shared" si="9"/>
        <v>2.8568460616168424E-3</v>
      </c>
      <c r="H192" s="38">
        <f t="shared" si="10"/>
        <v>1.2456578102033773E-2</v>
      </c>
      <c r="I192" s="38">
        <f t="shared" si="11"/>
        <v>-3.9083381577672697E-3</v>
      </c>
      <c r="J192" s="38">
        <f t="shared" si="12"/>
        <v>7.3661723806737276E-3</v>
      </c>
      <c r="K192" s="38"/>
      <c r="L192" s="38"/>
    </row>
    <row r="193" spans="1:12">
      <c r="A193" s="20">
        <v>41157</v>
      </c>
      <c r="B193" s="38">
        <v>84.736711999999997</v>
      </c>
      <c r="C193" s="38">
        <v>65.849464999999995</v>
      </c>
      <c r="D193" s="38">
        <v>56.433188999999999</v>
      </c>
      <c r="E193" s="38">
        <v>39.330464999999997</v>
      </c>
      <c r="F193" s="38"/>
      <c r="G193" s="38">
        <f t="shared" si="9"/>
        <v>7.1293218865170873E-4</v>
      </c>
      <c r="H193" s="38">
        <f t="shared" si="10"/>
        <v>5.4400961634874171E-4</v>
      </c>
      <c r="I193" s="38">
        <f t="shared" si="11"/>
        <v>-1.724553138926898E-3</v>
      </c>
      <c r="J193" s="38">
        <f t="shared" si="12"/>
        <v>-1.9573115132593973E-2</v>
      </c>
      <c r="K193" s="38"/>
      <c r="L193" s="38"/>
    </row>
    <row r="194" spans="1:12">
      <c r="A194" s="20">
        <v>41158</v>
      </c>
      <c r="B194" s="38">
        <v>86.255106999999995</v>
      </c>
      <c r="C194" s="38">
        <v>66.977540000000005</v>
      </c>
      <c r="D194" s="38">
        <v>57.433810000000001</v>
      </c>
      <c r="E194" s="38">
        <v>43.300494</v>
      </c>
      <c r="F194" s="38"/>
      <c r="G194" s="38">
        <f t="shared" si="9"/>
        <v>1.7760322345571945E-2</v>
      </c>
      <c r="H194" s="38">
        <f t="shared" si="10"/>
        <v>1.69860356794348E-2</v>
      </c>
      <c r="I194" s="38">
        <f t="shared" si="11"/>
        <v>1.7575711431356483E-2</v>
      </c>
      <c r="J194" s="38">
        <f t="shared" si="12"/>
        <v>9.6164634309669164E-2</v>
      </c>
      <c r="K194" s="38"/>
      <c r="L194" s="38"/>
    </row>
    <row r="195" spans="1:12">
      <c r="A195" s="20">
        <v>41159</v>
      </c>
      <c r="B195" s="38">
        <v>86.030797000000007</v>
      </c>
      <c r="C195" s="38">
        <v>66.091193000000004</v>
      </c>
      <c r="D195" s="38">
        <v>56.672275999999997</v>
      </c>
      <c r="E195" s="38">
        <v>43.911850999999999</v>
      </c>
      <c r="F195" s="38"/>
      <c r="G195" s="38">
        <f t="shared" si="9"/>
        <v>-2.6039289522311829E-3</v>
      </c>
      <c r="H195" s="38">
        <f t="shared" si="10"/>
        <v>-1.3321838848460735E-2</v>
      </c>
      <c r="I195" s="38">
        <f t="shared" si="11"/>
        <v>-1.3348022590554984E-2</v>
      </c>
      <c r="J195" s="38">
        <f t="shared" si="12"/>
        <v>1.4020194372548868E-2</v>
      </c>
      <c r="K195" s="38"/>
      <c r="L195" s="38"/>
    </row>
    <row r="196" spans="1:12">
      <c r="A196" s="20">
        <v>41162</v>
      </c>
      <c r="B196" s="38">
        <v>86.660582000000005</v>
      </c>
      <c r="C196" s="38">
        <v>65.813652000000005</v>
      </c>
      <c r="D196" s="38">
        <v>57.380682</v>
      </c>
      <c r="E196" s="38">
        <v>43.134448999999996</v>
      </c>
      <c r="F196" s="38"/>
      <c r="G196" s="38">
        <f t="shared" ref="G196:G259" si="13">LN(B196/B195)</f>
        <v>7.2937953899315242E-3</v>
      </c>
      <c r="H196" s="38">
        <f t="shared" ref="H196:H259" si="14">LN(C196/C195)</f>
        <v>-4.2082064473226389E-3</v>
      </c>
      <c r="I196" s="38">
        <f t="shared" ref="I196:I259" si="15">LN(D196/D195)</f>
        <v>1.242256443860173E-2</v>
      </c>
      <c r="J196" s="38">
        <f t="shared" ref="J196:J259" si="16">LN(E196/E195)</f>
        <v>-1.7862279494481478E-2</v>
      </c>
      <c r="K196" s="38"/>
      <c r="L196" s="38"/>
    </row>
    <row r="197" spans="1:12">
      <c r="A197" s="20">
        <v>41163</v>
      </c>
      <c r="B197" s="38">
        <v>85.858249000000001</v>
      </c>
      <c r="C197" s="38">
        <v>66.306064000000006</v>
      </c>
      <c r="D197" s="38">
        <v>57.097321000000001</v>
      </c>
      <c r="E197" s="38">
        <v>42.689140999999999</v>
      </c>
      <c r="F197" s="38"/>
      <c r="G197" s="38">
        <f t="shared" si="13"/>
        <v>-9.3014632660784208E-3</v>
      </c>
      <c r="H197" s="38">
        <f t="shared" si="14"/>
        <v>7.45406204158404E-3</v>
      </c>
      <c r="I197" s="38">
        <f t="shared" si="15"/>
        <v>-4.9504982840064731E-3</v>
      </c>
      <c r="J197" s="38">
        <f t="shared" si="16"/>
        <v>-1.0377379838375209E-2</v>
      </c>
      <c r="K197" s="38"/>
      <c r="L197" s="38"/>
    </row>
    <row r="198" spans="1:12">
      <c r="A198" s="20">
        <v>41164</v>
      </c>
      <c r="B198" s="38">
        <v>87.040182000000001</v>
      </c>
      <c r="C198" s="38">
        <v>66.315019000000007</v>
      </c>
      <c r="D198" s="38">
        <v>57.008764999999997</v>
      </c>
      <c r="E198" s="38">
        <v>45.964793999999998</v>
      </c>
      <c r="F198" s="38"/>
      <c r="G198" s="38">
        <f t="shared" si="13"/>
        <v>1.3672205173736917E-2</v>
      </c>
      <c r="H198" s="38">
        <f t="shared" si="14"/>
        <v>1.3504640153801691E-4</v>
      </c>
      <c r="I198" s="38">
        <f t="shared" si="15"/>
        <v>-1.5521699303458318E-3</v>
      </c>
      <c r="J198" s="38">
        <f t="shared" si="16"/>
        <v>7.3931176875800406E-2</v>
      </c>
      <c r="K198" s="38"/>
      <c r="L198" s="38"/>
    </row>
    <row r="199" spans="1:12">
      <c r="A199" s="20">
        <v>41165</v>
      </c>
      <c r="B199" s="38">
        <v>88.644848999999994</v>
      </c>
      <c r="C199" s="38">
        <v>67.272992000000002</v>
      </c>
      <c r="D199" s="38">
        <v>57.610908000000002</v>
      </c>
      <c r="E199" s="38">
        <v>45.149652000000003</v>
      </c>
      <c r="F199" s="38"/>
      <c r="G199" s="38">
        <f t="shared" si="13"/>
        <v>1.8268051827030399E-2</v>
      </c>
      <c r="H199" s="38">
        <f t="shared" si="14"/>
        <v>1.4342446069614831E-2</v>
      </c>
      <c r="I199" s="38">
        <f t="shared" si="15"/>
        <v>1.0506896829980471E-2</v>
      </c>
      <c r="J199" s="38">
        <f t="shared" si="16"/>
        <v>-1.7893183442744202E-2</v>
      </c>
      <c r="K199" s="38"/>
      <c r="L199" s="38"/>
    </row>
    <row r="200" spans="1:12">
      <c r="A200" s="20">
        <v>41166</v>
      </c>
      <c r="B200" s="38">
        <v>88.153097000000002</v>
      </c>
      <c r="C200" s="38">
        <v>66.699999000000005</v>
      </c>
      <c r="D200" s="38">
        <v>57.265562000000003</v>
      </c>
      <c r="E200" s="38">
        <v>46.576146999999999</v>
      </c>
      <c r="F200" s="38"/>
      <c r="G200" s="38">
        <f t="shared" si="13"/>
        <v>-5.5628844028854625E-3</v>
      </c>
      <c r="H200" s="38">
        <f t="shared" si="14"/>
        <v>-8.5539105981632287E-3</v>
      </c>
      <c r="I200" s="38">
        <f t="shared" si="15"/>
        <v>-6.0124939486144932E-3</v>
      </c>
      <c r="J200" s="38">
        <f t="shared" si="16"/>
        <v>3.1105970938105843E-2</v>
      </c>
      <c r="K200" s="38"/>
      <c r="L200" s="38"/>
    </row>
    <row r="201" spans="1:12">
      <c r="A201" s="20">
        <v>41169</v>
      </c>
      <c r="B201" s="38">
        <v>88.213487000000001</v>
      </c>
      <c r="C201" s="38">
        <v>66.243392999999998</v>
      </c>
      <c r="D201" s="38">
        <v>57.035336000000001</v>
      </c>
      <c r="E201" s="38">
        <v>46.795026</v>
      </c>
      <c r="F201" s="38"/>
      <c r="G201" s="38">
        <f t="shared" si="13"/>
        <v>6.8482363257842019E-4</v>
      </c>
      <c r="H201" s="38">
        <f t="shared" si="14"/>
        <v>-6.8692063378271995E-3</v>
      </c>
      <c r="I201" s="38">
        <f t="shared" si="15"/>
        <v>-4.0284252420526162E-3</v>
      </c>
      <c r="J201" s="38">
        <f t="shared" si="16"/>
        <v>4.6883720937813461E-3</v>
      </c>
      <c r="K201" s="38"/>
      <c r="L201" s="38"/>
    </row>
    <row r="202" spans="1:12">
      <c r="A202" s="20">
        <v>41170</v>
      </c>
      <c r="B202" s="38">
        <v>87.989176999999998</v>
      </c>
      <c r="C202" s="38">
        <v>66.207579999999993</v>
      </c>
      <c r="D202" s="38">
        <v>56.920216000000003</v>
      </c>
      <c r="E202" s="38">
        <v>46.040267</v>
      </c>
      <c r="F202" s="38"/>
      <c r="G202" s="38">
        <f t="shared" si="13"/>
        <v>-2.5460468766965428E-3</v>
      </c>
      <c r="H202" s="38">
        <f t="shared" si="14"/>
        <v>-5.4077369250818278E-4</v>
      </c>
      <c r="I202" s="38">
        <f t="shared" si="15"/>
        <v>-2.0204375678263449E-3</v>
      </c>
      <c r="J202" s="38">
        <f t="shared" si="16"/>
        <v>-1.6260532082163354E-2</v>
      </c>
      <c r="K202" s="38"/>
      <c r="L202" s="38"/>
    </row>
    <row r="203" spans="1:12">
      <c r="A203" s="20">
        <v>41171</v>
      </c>
      <c r="B203" s="38">
        <v>87.894277000000002</v>
      </c>
      <c r="C203" s="38">
        <v>66.583612000000002</v>
      </c>
      <c r="D203" s="38">
        <v>57.566637</v>
      </c>
      <c r="E203" s="38">
        <v>46.493124000000002</v>
      </c>
      <c r="F203" s="38"/>
      <c r="G203" s="38">
        <f t="shared" si="13"/>
        <v>-1.0791237839724401E-3</v>
      </c>
      <c r="H203" s="38">
        <f t="shared" si="14"/>
        <v>5.6635233023170093E-3</v>
      </c>
      <c r="I203" s="38">
        <f t="shared" si="15"/>
        <v>1.1292613125692021E-2</v>
      </c>
      <c r="J203" s="38">
        <f t="shared" si="16"/>
        <v>9.7880475497611232E-3</v>
      </c>
      <c r="K203" s="38"/>
      <c r="L203" s="38"/>
    </row>
    <row r="204" spans="1:12">
      <c r="A204" s="20">
        <v>41172</v>
      </c>
      <c r="B204" s="38">
        <v>88.549948999999998</v>
      </c>
      <c r="C204" s="38">
        <v>66.923823999999996</v>
      </c>
      <c r="D204" s="38">
        <v>57.911982999999999</v>
      </c>
      <c r="E204" s="38">
        <v>43.368422000000002</v>
      </c>
      <c r="F204" s="38"/>
      <c r="G204" s="38">
        <f t="shared" si="13"/>
        <v>7.4320937887354891E-3</v>
      </c>
      <c r="H204" s="38">
        <f t="shared" si="14"/>
        <v>5.0965361421194694E-3</v>
      </c>
      <c r="I204" s="38">
        <f t="shared" si="15"/>
        <v>5.9811423021021602E-3</v>
      </c>
      <c r="J204" s="38">
        <f t="shared" si="16"/>
        <v>-6.9572858103887983E-2</v>
      </c>
      <c r="K204" s="38"/>
      <c r="L204" s="38"/>
    </row>
    <row r="205" spans="1:12">
      <c r="A205" s="20">
        <v>41173</v>
      </c>
      <c r="B205" s="38">
        <v>88.308386999999996</v>
      </c>
      <c r="C205" s="38">
        <v>66.655231000000001</v>
      </c>
      <c r="D205" s="38">
        <v>57.947403999999999</v>
      </c>
      <c r="E205" s="38">
        <v>43.745801999999998</v>
      </c>
      <c r="F205" s="38"/>
      <c r="G205" s="38">
        <f t="shared" si="13"/>
        <v>-2.7317021711122497E-3</v>
      </c>
      <c r="H205" s="38">
        <f t="shared" si="14"/>
        <v>-4.0214891770589027E-3</v>
      </c>
      <c r="I205" s="38">
        <f t="shared" si="15"/>
        <v>6.1144810137080357E-4</v>
      </c>
      <c r="J205" s="38">
        <f t="shared" si="16"/>
        <v>8.6640813263108556E-3</v>
      </c>
      <c r="K205" s="38"/>
      <c r="L205" s="38"/>
    </row>
    <row r="206" spans="1:12">
      <c r="A206" s="20">
        <v>41176</v>
      </c>
      <c r="B206" s="38">
        <v>88.524068</v>
      </c>
      <c r="C206" s="38">
        <v>66.914868999999996</v>
      </c>
      <c r="D206" s="38">
        <v>57.690607</v>
      </c>
      <c r="E206" s="38">
        <v>42.900475</v>
      </c>
      <c r="F206" s="38"/>
      <c r="G206" s="38">
        <f t="shared" si="13"/>
        <v>2.439383731368571E-3</v>
      </c>
      <c r="H206" s="38">
        <f t="shared" si="14"/>
        <v>3.8876713727656821E-3</v>
      </c>
      <c r="I206" s="38">
        <f t="shared" si="15"/>
        <v>-4.4414015756869566E-3</v>
      </c>
      <c r="J206" s="38">
        <f t="shared" si="16"/>
        <v>-1.9512755780255533E-2</v>
      </c>
      <c r="K206" s="38"/>
      <c r="L206" s="38"/>
    </row>
    <row r="207" spans="1:12">
      <c r="A207" s="20">
        <v>41177</v>
      </c>
      <c r="B207" s="38">
        <v>87.514683000000005</v>
      </c>
      <c r="C207" s="38">
        <v>66.485128000000003</v>
      </c>
      <c r="D207" s="38">
        <v>57.008764999999997</v>
      </c>
      <c r="E207" s="38">
        <v>41.700408000000003</v>
      </c>
      <c r="F207" s="38"/>
      <c r="G207" s="38">
        <f t="shared" si="13"/>
        <v>-1.146788484308916E-2</v>
      </c>
      <c r="H207" s="38">
        <f t="shared" si="14"/>
        <v>-6.4429159857698984E-3</v>
      </c>
      <c r="I207" s="38">
        <f t="shared" si="15"/>
        <v>-1.1889342024964982E-2</v>
      </c>
      <c r="J207" s="38">
        <f t="shared" si="16"/>
        <v>-2.8371985204193539E-2</v>
      </c>
      <c r="K207" s="38"/>
      <c r="L207" s="38"/>
    </row>
    <row r="208" spans="1:12">
      <c r="A208" s="20">
        <v>41178</v>
      </c>
      <c r="B208" s="38">
        <v>87.135081999999997</v>
      </c>
      <c r="C208" s="38">
        <v>66.422456999999994</v>
      </c>
      <c r="D208" s="38">
        <v>56.521740999999999</v>
      </c>
      <c r="E208" s="38">
        <v>41.390957</v>
      </c>
      <c r="F208" s="38"/>
      <c r="G208" s="38">
        <f t="shared" si="13"/>
        <v>-4.3470038194307935E-3</v>
      </c>
      <c r="H208" s="38">
        <f t="shared" si="14"/>
        <v>-9.4307641877535158E-4</v>
      </c>
      <c r="I208" s="38">
        <f t="shared" si="15"/>
        <v>-8.5796673452824008E-3</v>
      </c>
      <c r="J208" s="38">
        <f t="shared" si="16"/>
        <v>-7.448485909271451E-3</v>
      </c>
      <c r="K208" s="38"/>
      <c r="L208" s="38"/>
    </row>
    <row r="209" spans="1:12">
      <c r="A209" s="20">
        <v>41179</v>
      </c>
      <c r="B209" s="38">
        <v>86.531178999999995</v>
      </c>
      <c r="C209" s="38">
        <v>66.234444999999994</v>
      </c>
      <c r="D209" s="38">
        <v>56.309218999999999</v>
      </c>
      <c r="E209" s="38">
        <v>42.53819</v>
      </c>
      <c r="F209" s="38"/>
      <c r="G209" s="38">
        <f t="shared" si="13"/>
        <v>-6.9547813225415761E-3</v>
      </c>
      <c r="H209" s="38">
        <f t="shared" si="14"/>
        <v>-2.8345622888986816E-3</v>
      </c>
      <c r="I209" s="38">
        <f t="shared" si="15"/>
        <v>-3.767091077209214E-3</v>
      </c>
      <c r="J209" s="38">
        <f t="shared" si="16"/>
        <v>2.7339833656670816E-2</v>
      </c>
      <c r="K209" s="38"/>
      <c r="L209" s="38"/>
    </row>
    <row r="210" spans="1:12">
      <c r="A210" s="20">
        <v>41180</v>
      </c>
      <c r="B210" s="38">
        <v>86.410398000000001</v>
      </c>
      <c r="C210" s="38">
        <v>66.07329</v>
      </c>
      <c r="D210" s="38">
        <v>56.202959</v>
      </c>
      <c r="E210" s="38">
        <v>41.881549</v>
      </c>
      <c r="F210" s="38"/>
      <c r="G210" s="38">
        <f t="shared" si="13"/>
        <v>-1.396784066991895E-3</v>
      </c>
      <c r="H210" s="38">
        <f t="shared" si="14"/>
        <v>-2.4360643721492302E-3</v>
      </c>
      <c r="I210" s="38">
        <f t="shared" si="15"/>
        <v>-1.8888627610228401E-3</v>
      </c>
      <c r="J210" s="38">
        <f t="shared" si="16"/>
        <v>-1.5556888730142498E-2</v>
      </c>
      <c r="K210" s="38"/>
      <c r="L210" s="38"/>
    </row>
    <row r="211" spans="1:12">
      <c r="A211" s="20">
        <v>41183</v>
      </c>
      <c r="B211" s="38">
        <v>86.712350000000001</v>
      </c>
      <c r="C211" s="38">
        <v>66.297116000000003</v>
      </c>
      <c r="D211" s="38">
        <v>55.777918</v>
      </c>
      <c r="E211" s="38">
        <v>41.738143000000001</v>
      </c>
      <c r="F211" s="38"/>
      <c r="G211" s="38">
        <f t="shared" si="13"/>
        <v>3.4883030644333509E-3</v>
      </c>
      <c r="H211" s="38">
        <f t="shared" si="14"/>
        <v>3.3818165265561808E-3</v>
      </c>
      <c r="I211" s="38">
        <f t="shared" si="15"/>
        <v>-7.5913504625958689E-3</v>
      </c>
      <c r="J211" s="38">
        <f t="shared" si="16"/>
        <v>-3.4299609855824721E-3</v>
      </c>
      <c r="K211" s="38"/>
      <c r="L211" s="38"/>
    </row>
    <row r="212" spans="1:12">
      <c r="A212" s="20">
        <v>41184</v>
      </c>
      <c r="B212" s="38">
        <v>85.832368000000002</v>
      </c>
      <c r="C212" s="38">
        <v>66.028521999999995</v>
      </c>
      <c r="D212" s="38">
        <v>55.769061000000001</v>
      </c>
      <c r="E212" s="38">
        <v>41.813620999999998</v>
      </c>
      <c r="F212" s="38"/>
      <c r="G212" s="38">
        <f t="shared" si="13"/>
        <v>-1.0200134085023701E-2</v>
      </c>
      <c r="H212" s="38">
        <f t="shared" si="14"/>
        <v>-4.0595968088406676E-3</v>
      </c>
      <c r="I212" s="38">
        <f t="shared" si="15"/>
        <v>-1.5880304599930585E-4</v>
      </c>
      <c r="J212" s="38">
        <f t="shared" si="16"/>
        <v>1.8067367322582477E-3</v>
      </c>
      <c r="K212" s="38"/>
      <c r="L212" s="38"/>
    </row>
    <row r="213" spans="1:12">
      <c r="A213" s="20">
        <v>41185</v>
      </c>
      <c r="B213" s="38">
        <v>85.944525999999996</v>
      </c>
      <c r="C213" s="38">
        <v>66.431404999999998</v>
      </c>
      <c r="D213" s="38">
        <v>55.866467</v>
      </c>
      <c r="E213" s="38">
        <v>42.613664</v>
      </c>
      <c r="F213" s="38"/>
      <c r="G213" s="38">
        <f t="shared" si="13"/>
        <v>1.3058568393746648E-3</v>
      </c>
      <c r="H213" s="38">
        <f t="shared" si="14"/>
        <v>6.0831113452794981E-3</v>
      </c>
      <c r="I213" s="38">
        <f t="shared" si="15"/>
        <v>1.7450721372325457E-3</v>
      </c>
      <c r="J213" s="38">
        <f t="shared" si="16"/>
        <v>1.8952805325887369E-2</v>
      </c>
      <c r="K213" s="38"/>
      <c r="L213" s="38"/>
    </row>
    <row r="214" spans="1:12">
      <c r="A214" s="20">
        <v>41186</v>
      </c>
      <c r="B214" s="38">
        <v>87.549193000000002</v>
      </c>
      <c r="C214" s="38">
        <v>66.896966000000006</v>
      </c>
      <c r="D214" s="38">
        <v>56.362349999999999</v>
      </c>
      <c r="E214" s="38">
        <v>43.013686999999997</v>
      </c>
      <c r="F214" s="38"/>
      <c r="G214" s="38">
        <f t="shared" si="13"/>
        <v>1.8498799489559428E-2</v>
      </c>
      <c r="H214" s="38">
        <f t="shared" si="14"/>
        <v>6.983703298946038E-3</v>
      </c>
      <c r="I214" s="38">
        <f t="shared" si="15"/>
        <v>8.8370570118764466E-3</v>
      </c>
      <c r="J214" s="38">
        <f t="shared" si="16"/>
        <v>9.3434143523326279E-3</v>
      </c>
      <c r="K214" s="38"/>
      <c r="L214" s="38"/>
    </row>
    <row r="215" spans="1:12">
      <c r="A215" s="20">
        <v>41187</v>
      </c>
      <c r="B215" s="38">
        <v>87.816635000000005</v>
      </c>
      <c r="C215" s="38">
        <v>67.264037000000002</v>
      </c>
      <c r="D215" s="38">
        <v>56.831667000000003</v>
      </c>
      <c r="E215" s="38">
        <v>42.855187000000001</v>
      </c>
      <c r="F215" s="38"/>
      <c r="G215" s="38">
        <f t="shared" si="13"/>
        <v>3.0501062879557221E-3</v>
      </c>
      <c r="H215" s="38">
        <f t="shared" si="14"/>
        <v>5.4721104904655246E-3</v>
      </c>
      <c r="I215" s="38">
        <f t="shared" si="15"/>
        <v>8.2923055778562488E-3</v>
      </c>
      <c r="J215" s="38">
        <f t="shared" si="16"/>
        <v>-3.691679478868976E-3</v>
      </c>
      <c r="K215" s="38"/>
      <c r="L215" s="38"/>
    </row>
    <row r="216" spans="1:12">
      <c r="A216" s="20">
        <v>41190</v>
      </c>
      <c r="B216" s="38">
        <v>87.437033999999997</v>
      </c>
      <c r="C216" s="38">
        <v>67.371475000000004</v>
      </c>
      <c r="D216" s="38">
        <v>56.663421999999997</v>
      </c>
      <c r="E216" s="38">
        <v>44.213752999999997</v>
      </c>
      <c r="F216" s="38"/>
      <c r="G216" s="38">
        <f t="shared" si="13"/>
        <v>-4.3320244969743942E-3</v>
      </c>
      <c r="H216" s="38">
        <f t="shared" si="14"/>
        <v>1.5959834253117496E-3</v>
      </c>
      <c r="I216" s="38">
        <f t="shared" si="15"/>
        <v>-2.9648000582651393E-3</v>
      </c>
      <c r="J216" s="38">
        <f t="shared" si="16"/>
        <v>3.120920663865075E-2</v>
      </c>
      <c r="K216" s="38"/>
      <c r="L216" s="38"/>
    </row>
    <row r="217" spans="1:12">
      <c r="A217" s="20">
        <v>41191</v>
      </c>
      <c r="B217" s="38">
        <v>85.961777999999995</v>
      </c>
      <c r="C217" s="38">
        <v>66.377690000000001</v>
      </c>
      <c r="D217" s="38">
        <v>55.689365000000002</v>
      </c>
      <c r="E217" s="38">
        <v>44.455275999999998</v>
      </c>
      <c r="F217" s="38"/>
      <c r="G217" s="38">
        <f t="shared" si="13"/>
        <v>-1.7016167290925643E-2</v>
      </c>
      <c r="H217" s="38">
        <f t="shared" si="14"/>
        <v>-1.4860702703145174E-2</v>
      </c>
      <c r="I217" s="38">
        <f t="shared" si="15"/>
        <v>-1.7339692788881349E-2</v>
      </c>
      <c r="J217" s="38">
        <f t="shared" si="16"/>
        <v>5.4477555478170698E-3</v>
      </c>
      <c r="K217" s="38"/>
      <c r="L217" s="38"/>
    </row>
    <row r="218" spans="1:12">
      <c r="A218" s="20">
        <v>41192</v>
      </c>
      <c r="B218" s="38">
        <v>87.618206000000001</v>
      </c>
      <c r="C218" s="38">
        <v>67.523674999999997</v>
      </c>
      <c r="D218" s="38">
        <v>55.485700000000001</v>
      </c>
      <c r="E218" s="38">
        <v>44.802466000000003</v>
      </c>
      <c r="F218" s="38"/>
      <c r="G218" s="38">
        <f t="shared" si="13"/>
        <v>1.9086051799207405E-2</v>
      </c>
      <c r="H218" s="38">
        <f t="shared" si="14"/>
        <v>1.7117271076208345E-2</v>
      </c>
      <c r="I218" s="38">
        <f t="shared" si="15"/>
        <v>-3.6638652350982526E-3</v>
      </c>
      <c r="J218" s="38">
        <f t="shared" si="16"/>
        <v>7.7795324695912422E-3</v>
      </c>
      <c r="K218" s="38"/>
      <c r="L218" s="38"/>
    </row>
    <row r="219" spans="1:12">
      <c r="A219" s="20">
        <v>41193</v>
      </c>
      <c r="B219" s="38">
        <v>84.822982999999994</v>
      </c>
      <c r="C219" s="38">
        <v>67.156604999999999</v>
      </c>
      <c r="D219" s="38">
        <v>54.237138999999999</v>
      </c>
      <c r="E219" s="38">
        <v>45.979888000000003</v>
      </c>
      <c r="F219" s="38"/>
      <c r="G219" s="38">
        <f t="shared" si="13"/>
        <v>-3.2422275378335932E-2</v>
      </c>
      <c r="H219" s="38">
        <f t="shared" si="14"/>
        <v>-5.4509971156395214E-3</v>
      </c>
      <c r="I219" s="38">
        <f t="shared" si="15"/>
        <v>-2.275943470447607E-2</v>
      </c>
      <c r="J219" s="38">
        <f t="shared" si="16"/>
        <v>2.5940900941502684E-2</v>
      </c>
      <c r="K219" s="38"/>
      <c r="L219" s="38"/>
    </row>
    <row r="220" spans="1:12">
      <c r="A220" s="20">
        <v>41194</v>
      </c>
      <c r="B220" s="38">
        <v>84.158688999999995</v>
      </c>
      <c r="C220" s="38">
        <v>67.872842000000006</v>
      </c>
      <c r="D220" s="38">
        <v>54.476224999999999</v>
      </c>
      <c r="E220" s="38">
        <v>45.22513</v>
      </c>
      <c r="F220" s="38"/>
      <c r="G220" s="38">
        <f t="shared" si="13"/>
        <v>-7.8623606237705219E-3</v>
      </c>
      <c r="H220" s="38">
        <f t="shared" si="14"/>
        <v>1.0608704001747571E-2</v>
      </c>
      <c r="I220" s="38">
        <f t="shared" si="15"/>
        <v>4.3984727665599991E-3</v>
      </c>
      <c r="J220" s="38">
        <f t="shared" si="16"/>
        <v>-1.6551177696863855E-2</v>
      </c>
      <c r="K220" s="38"/>
      <c r="L220" s="38"/>
    </row>
    <row r="221" spans="1:12">
      <c r="A221" s="20">
        <v>41197</v>
      </c>
      <c r="B221" s="38">
        <v>83.261454999999998</v>
      </c>
      <c r="C221" s="38">
        <v>69.072550000000007</v>
      </c>
      <c r="D221" s="38">
        <v>54.733021999999998</v>
      </c>
      <c r="E221" s="38">
        <v>45.527031999999998</v>
      </c>
      <c r="F221" s="38"/>
      <c r="G221" s="38">
        <f t="shared" si="13"/>
        <v>-1.0718454404117048E-2</v>
      </c>
      <c r="H221" s="38">
        <f t="shared" si="14"/>
        <v>1.7521417476824189E-2</v>
      </c>
      <c r="I221" s="38">
        <f t="shared" si="15"/>
        <v>4.7028521915221198E-3</v>
      </c>
      <c r="J221" s="38">
        <f t="shared" si="16"/>
        <v>6.6533536400681867E-3</v>
      </c>
      <c r="K221" s="38"/>
      <c r="L221" s="38"/>
    </row>
    <row r="222" spans="1:12">
      <c r="A222" s="20">
        <v>41198</v>
      </c>
      <c r="B222" s="38">
        <v>83.684188000000006</v>
      </c>
      <c r="C222" s="38">
        <v>68.857680000000002</v>
      </c>
      <c r="D222" s="38">
        <v>55.698222000000001</v>
      </c>
      <c r="E222" s="38">
        <v>46.923336999999997</v>
      </c>
      <c r="F222" s="38"/>
      <c r="G222" s="38">
        <f t="shared" si="13"/>
        <v>5.0643298729409923E-3</v>
      </c>
      <c r="H222" s="38">
        <f t="shared" si="14"/>
        <v>-3.1156356922659423E-3</v>
      </c>
      <c r="I222" s="38">
        <f t="shared" si="15"/>
        <v>1.7481005269466051E-2</v>
      </c>
      <c r="J222" s="38">
        <f t="shared" si="16"/>
        <v>3.020888287980773E-2</v>
      </c>
      <c r="K222" s="38"/>
      <c r="L222" s="38"/>
    </row>
    <row r="223" spans="1:12">
      <c r="A223" s="20">
        <v>41199</v>
      </c>
      <c r="B223" s="38">
        <v>83.494388000000001</v>
      </c>
      <c r="C223" s="38">
        <v>68.965112000000005</v>
      </c>
      <c r="D223" s="38">
        <v>55.822192000000001</v>
      </c>
      <c r="E223" s="38">
        <v>46.395007</v>
      </c>
      <c r="F223" s="38"/>
      <c r="G223" s="38">
        <f t="shared" si="13"/>
        <v>-2.2706268481042452E-3</v>
      </c>
      <c r="H223" s="38">
        <f t="shared" si="14"/>
        <v>1.5589877436084799E-3</v>
      </c>
      <c r="I223" s="38">
        <f t="shared" si="15"/>
        <v>2.2232709979828611E-3</v>
      </c>
      <c r="J223" s="38">
        <f t="shared" si="16"/>
        <v>-1.1323296629951995E-2</v>
      </c>
      <c r="K223" s="38"/>
      <c r="L223" s="38"/>
    </row>
    <row r="224" spans="1:12">
      <c r="A224" s="20">
        <v>41200</v>
      </c>
      <c r="B224" s="38">
        <v>83.106165000000004</v>
      </c>
      <c r="C224" s="38">
        <v>68.544319000000002</v>
      </c>
      <c r="D224" s="38">
        <v>55.733640000000001</v>
      </c>
      <c r="E224" s="38">
        <v>46.047817000000002</v>
      </c>
      <c r="F224" s="38"/>
      <c r="G224" s="38">
        <f t="shared" si="13"/>
        <v>-4.6605331820452674E-3</v>
      </c>
      <c r="H224" s="38">
        <f t="shared" si="14"/>
        <v>-6.1202247789793772E-3</v>
      </c>
      <c r="I224" s="38">
        <f t="shared" si="15"/>
        <v>-1.587582056651154E-3</v>
      </c>
      <c r="J224" s="38">
        <f t="shared" si="16"/>
        <v>-7.5114891003661127E-3</v>
      </c>
      <c r="K224" s="38"/>
      <c r="L224" s="38"/>
    </row>
    <row r="225" spans="1:12">
      <c r="A225" s="20">
        <v>41201</v>
      </c>
      <c r="B225" s="38">
        <v>81.768940999999998</v>
      </c>
      <c r="C225" s="38">
        <v>67.702740000000006</v>
      </c>
      <c r="D225" s="38">
        <v>55.104933000000003</v>
      </c>
      <c r="E225" s="38">
        <v>44.319420000000001</v>
      </c>
      <c r="F225" s="38"/>
      <c r="G225" s="38">
        <f t="shared" si="13"/>
        <v>-1.622140970524942E-2</v>
      </c>
      <c r="H225" s="38">
        <f t="shared" si="14"/>
        <v>-1.2353876986572677E-2</v>
      </c>
      <c r="I225" s="38">
        <f t="shared" si="15"/>
        <v>-1.1344674077561486E-2</v>
      </c>
      <c r="J225" s="38">
        <f t="shared" si="16"/>
        <v>-3.8257400872294255E-2</v>
      </c>
      <c r="K225" s="38"/>
      <c r="L225" s="38"/>
    </row>
    <row r="226" spans="1:12">
      <c r="A226" s="20">
        <v>41204</v>
      </c>
      <c r="B226" s="38">
        <v>81.958741000000003</v>
      </c>
      <c r="C226" s="38">
        <v>67.729596999999998</v>
      </c>
      <c r="D226" s="38">
        <v>55.087221999999997</v>
      </c>
      <c r="E226" s="38">
        <v>44.893034999999998</v>
      </c>
      <c r="F226" s="38"/>
      <c r="G226" s="38">
        <f t="shared" si="13"/>
        <v>2.3184849709223959E-3</v>
      </c>
      <c r="H226" s="38">
        <f t="shared" si="14"/>
        <v>3.9661134034850464E-4</v>
      </c>
      <c r="I226" s="38">
        <f t="shared" si="15"/>
        <v>-3.2145664366978481E-4</v>
      </c>
      <c r="J226" s="38">
        <f t="shared" si="16"/>
        <v>1.2859704510239808E-2</v>
      </c>
      <c r="K226" s="38"/>
      <c r="L226" s="38"/>
    </row>
    <row r="227" spans="1:12">
      <c r="A227" s="20">
        <v>41205</v>
      </c>
      <c r="B227" s="38">
        <v>82.114030999999997</v>
      </c>
      <c r="C227" s="38">
        <v>66.932778999999996</v>
      </c>
      <c r="D227" s="38">
        <v>55.467989000000003</v>
      </c>
      <c r="E227" s="38">
        <v>45.715721000000002</v>
      </c>
      <c r="F227" s="38"/>
      <c r="G227" s="38">
        <f t="shared" si="13"/>
        <v>1.8929410953077573E-3</v>
      </c>
      <c r="H227" s="38">
        <f t="shared" si="14"/>
        <v>-1.1834445870481528E-2</v>
      </c>
      <c r="I227" s="38">
        <f t="shared" si="15"/>
        <v>6.8882959405909966E-3</v>
      </c>
      <c r="J227" s="38">
        <f t="shared" si="16"/>
        <v>1.8159582899549529E-2</v>
      </c>
      <c r="K227" s="38"/>
      <c r="L227" s="38"/>
    </row>
    <row r="228" spans="1:12">
      <c r="A228" s="20">
        <v>41206</v>
      </c>
      <c r="B228" s="38">
        <v>82.493632000000005</v>
      </c>
      <c r="C228" s="38">
        <v>66.986495000000005</v>
      </c>
      <c r="D228" s="38">
        <v>55.636237000000001</v>
      </c>
      <c r="E228" s="38">
        <v>46.545957999999999</v>
      </c>
      <c r="F228" s="38"/>
      <c r="G228" s="38">
        <f t="shared" si="13"/>
        <v>4.6121992864682328E-3</v>
      </c>
      <c r="H228" s="38">
        <f t="shared" si="14"/>
        <v>8.0221466673646409E-4</v>
      </c>
      <c r="I228" s="38">
        <f t="shared" si="15"/>
        <v>3.0286539885166991E-3</v>
      </c>
      <c r="J228" s="38">
        <f t="shared" si="16"/>
        <v>1.7997925468303012E-2</v>
      </c>
      <c r="K228" s="38"/>
      <c r="L228" s="38"/>
    </row>
    <row r="229" spans="1:12">
      <c r="A229" s="20">
        <v>41207</v>
      </c>
      <c r="B229" s="38">
        <v>83.356356000000005</v>
      </c>
      <c r="C229" s="38">
        <v>67.434145999999998</v>
      </c>
      <c r="D229" s="38">
        <v>55.893031000000001</v>
      </c>
      <c r="E229" s="38">
        <v>47.489406000000002</v>
      </c>
      <c r="F229" s="38"/>
      <c r="G229" s="38">
        <f t="shared" si="13"/>
        <v>1.0403760555345408E-2</v>
      </c>
      <c r="H229" s="38">
        <f t="shared" si="14"/>
        <v>6.6604749323752885E-3</v>
      </c>
      <c r="I229" s="38">
        <f t="shared" si="15"/>
        <v>4.6049697697686763E-3</v>
      </c>
      <c r="J229" s="38">
        <f t="shared" si="16"/>
        <v>2.0066485997516512E-2</v>
      </c>
      <c r="K229" s="38"/>
      <c r="L229" s="38"/>
    </row>
    <row r="230" spans="1:12">
      <c r="A230" s="20">
        <v>41208</v>
      </c>
      <c r="B230" s="38">
        <v>83.632427000000007</v>
      </c>
      <c r="C230" s="38">
        <v>67.246133999999998</v>
      </c>
      <c r="D230" s="38">
        <v>56.601433999999998</v>
      </c>
      <c r="E230" s="38">
        <v>50.334845999999999</v>
      </c>
      <c r="F230" s="38"/>
      <c r="G230" s="38">
        <f t="shared" si="13"/>
        <v>3.3064646206436891E-3</v>
      </c>
      <c r="H230" s="38">
        <f t="shared" si="14"/>
        <v>-2.7919770011106616E-3</v>
      </c>
      <c r="I230" s="38">
        <f t="shared" si="15"/>
        <v>1.2594617239897068E-2</v>
      </c>
      <c r="J230" s="38">
        <f t="shared" si="16"/>
        <v>5.8190946088958355E-2</v>
      </c>
      <c r="K230" s="38"/>
      <c r="L230" s="38"/>
    </row>
    <row r="231" spans="1:12">
      <c r="A231" s="20">
        <v>41213</v>
      </c>
      <c r="B231" s="38">
        <v>84.917883000000003</v>
      </c>
      <c r="C231" s="38">
        <v>67.165553000000003</v>
      </c>
      <c r="D231" s="38">
        <v>56.450899</v>
      </c>
      <c r="E231" s="38">
        <v>47.300716000000001</v>
      </c>
      <c r="F231" s="38"/>
      <c r="G231" s="38">
        <f t="shared" si="13"/>
        <v>1.5253379520348878E-2</v>
      </c>
      <c r="H231" s="38">
        <f t="shared" si="14"/>
        <v>-1.1990179046542637E-3</v>
      </c>
      <c r="I231" s="38">
        <f t="shared" si="15"/>
        <v>-2.6631045105057851E-3</v>
      </c>
      <c r="J231" s="38">
        <f t="shared" si="16"/>
        <v>-6.2172167871328718E-2</v>
      </c>
      <c r="K231" s="38"/>
      <c r="L231" s="38"/>
    </row>
    <row r="232" spans="1:12">
      <c r="A232" s="20">
        <v>41214</v>
      </c>
      <c r="B232" s="38">
        <v>83.796340000000001</v>
      </c>
      <c r="C232" s="38">
        <v>65.759929</v>
      </c>
      <c r="D232" s="38">
        <v>55.733640000000001</v>
      </c>
      <c r="E232" s="38">
        <v>48.712111999999998</v>
      </c>
      <c r="F232" s="38"/>
      <c r="G232" s="38">
        <f t="shared" si="13"/>
        <v>-1.3295376062470514E-2</v>
      </c>
      <c r="H232" s="38">
        <f t="shared" si="14"/>
        <v>-2.1149840872363032E-2</v>
      </c>
      <c r="I232" s="38">
        <f t="shared" si="15"/>
        <v>-1.2787301707036335E-2</v>
      </c>
      <c r="J232" s="38">
        <f t="shared" si="16"/>
        <v>2.9402272727709431E-2</v>
      </c>
      <c r="K232" s="38"/>
      <c r="L232" s="38"/>
    </row>
    <row r="233" spans="1:12">
      <c r="A233" s="20">
        <v>41215</v>
      </c>
      <c r="B233" s="38">
        <v>82.924993999999998</v>
      </c>
      <c r="C233" s="38">
        <v>65.151122999999998</v>
      </c>
      <c r="D233" s="38">
        <v>55.529974000000003</v>
      </c>
      <c r="E233" s="38">
        <v>48.259259</v>
      </c>
      <c r="F233" s="38"/>
      <c r="G233" s="38">
        <f t="shared" si="13"/>
        <v>-1.0452818638001193E-2</v>
      </c>
      <c r="H233" s="38">
        <f t="shared" si="14"/>
        <v>-9.3011304962971955E-3</v>
      </c>
      <c r="I233" s="38">
        <f t="shared" si="15"/>
        <v>-3.660967321670787E-3</v>
      </c>
      <c r="J233" s="38">
        <f t="shared" si="16"/>
        <v>-9.339999783447862E-3</v>
      </c>
      <c r="K233" s="38"/>
      <c r="L233" s="38"/>
    </row>
    <row r="234" spans="1:12">
      <c r="A234" s="20">
        <v>41218</v>
      </c>
      <c r="B234" s="38">
        <v>84.313979000000003</v>
      </c>
      <c r="C234" s="38">
        <v>65.482388</v>
      </c>
      <c r="D234" s="38">
        <v>56.140974</v>
      </c>
      <c r="E234" s="38">
        <v>49.097040999999997</v>
      </c>
      <c r="F234" s="38"/>
      <c r="G234" s="38">
        <f t="shared" si="13"/>
        <v>1.6611163218417553E-2</v>
      </c>
      <c r="H234" s="38">
        <f t="shared" si="14"/>
        <v>5.0716804214905971E-3</v>
      </c>
      <c r="I234" s="38">
        <f t="shared" si="15"/>
        <v>1.0942973228642919E-2</v>
      </c>
      <c r="J234" s="38">
        <f t="shared" si="16"/>
        <v>1.7211062470398632E-2</v>
      </c>
      <c r="K234" s="38"/>
      <c r="L234" s="38"/>
    </row>
    <row r="235" spans="1:12">
      <c r="A235" s="20">
        <v>41219</v>
      </c>
      <c r="B235" s="38">
        <v>85.228464000000002</v>
      </c>
      <c r="C235" s="38">
        <v>66.037476999999996</v>
      </c>
      <c r="D235" s="38">
        <v>56.132117000000001</v>
      </c>
      <c r="E235" s="38">
        <v>50.387675999999999</v>
      </c>
      <c r="F235" s="38"/>
      <c r="G235" s="38">
        <f t="shared" si="13"/>
        <v>1.0787786851515801E-2</v>
      </c>
      <c r="H235" s="38">
        <f t="shared" si="14"/>
        <v>8.4411932145786565E-3</v>
      </c>
      <c r="I235" s="38">
        <f t="shared" si="15"/>
        <v>-1.5777600740274052E-4</v>
      </c>
      <c r="J235" s="38">
        <f t="shared" si="16"/>
        <v>2.5947853148281321E-2</v>
      </c>
      <c r="K235" s="38"/>
      <c r="L235" s="38"/>
    </row>
    <row r="236" spans="1:12">
      <c r="A236" s="20">
        <v>41220</v>
      </c>
      <c r="B236" s="38">
        <v>83.943008000000006</v>
      </c>
      <c r="C236" s="38">
        <v>65.455529999999996</v>
      </c>
      <c r="D236" s="38">
        <v>55.600816000000002</v>
      </c>
      <c r="E236" s="38">
        <v>48.425305000000002</v>
      </c>
      <c r="F236" s="38"/>
      <c r="G236" s="38">
        <f t="shared" si="13"/>
        <v>-1.5197370164803279E-2</v>
      </c>
      <c r="H236" s="38">
        <f t="shared" si="14"/>
        <v>-8.8514334381430311E-3</v>
      </c>
      <c r="I236" s="38">
        <f t="shared" si="15"/>
        <v>-9.5102668514330958E-3</v>
      </c>
      <c r="J236" s="38">
        <f t="shared" si="16"/>
        <v>-3.9724113694166174E-2</v>
      </c>
      <c r="K236" s="38"/>
      <c r="L236" s="38"/>
    </row>
    <row r="237" spans="1:12">
      <c r="A237" s="20">
        <v>41221</v>
      </c>
      <c r="B237" s="38">
        <v>81.734431000000001</v>
      </c>
      <c r="C237" s="38">
        <v>64.891492</v>
      </c>
      <c r="D237" s="38">
        <v>54.741875999999998</v>
      </c>
      <c r="E237" s="38">
        <v>46.674264999999998</v>
      </c>
      <c r="F237" s="38"/>
      <c r="G237" s="38">
        <f t="shared" si="13"/>
        <v>-2.6662747226758279E-2</v>
      </c>
      <c r="H237" s="38">
        <f t="shared" si="14"/>
        <v>-8.6544596395512624E-3</v>
      </c>
      <c r="I237" s="38">
        <f t="shared" si="15"/>
        <v>-1.5568903282797836E-2</v>
      </c>
      <c r="J237" s="38">
        <f t="shared" si="16"/>
        <v>-3.6829565557015879E-2</v>
      </c>
      <c r="K237" s="38"/>
      <c r="L237" s="38"/>
    </row>
    <row r="238" spans="1:12">
      <c r="A238" s="20">
        <v>41222</v>
      </c>
      <c r="B238" s="38">
        <v>82.355592999999999</v>
      </c>
      <c r="C238" s="38">
        <v>64.739284999999995</v>
      </c>
      <c r="D238" s="38">
        <v>54.918976999999998</v>
      </c>
      <c r="E238" s="38">
        <v>47.179955</v>
      </c>
      <c r="F238" s="38"/>
      <c r="G238" s="38">
        <f t="shared" si="13"/>
        <v>7.5710265860396602E-3</v>
      </c>
      <c r="H238" s="38">
        <f t="shared" si="14"/>
        <v>-2.3483168653170338E-3</v>
      </c>
      <c r="I238" s="38">
        <f t="shared" si="15"/>
        <v>3.2299795072924056E-3</v>
      </c>
      <c r="J238" s="38">
        <f t="shared" si="16"/>
        <v>1.077617806929773E-2</v>
      </c>
      <c r="K238" s="38"/>
      <c r="L238" s="38"/>
    </row>
    <row r="239" spans="1:12">
      <c r="A239" s="20">
        <v>41225</v>
      </c>
      <c r="B239" s="38">
        <v>82.804213000000004</v>
      </c>
      <c r="C239" s="38">
        <v>64.891492</v>
      </c>
      <c r="D239" s="38">
        <v>54.883555999999999</v>
      </c>
      <c r="E239" s="38">
        <v>46.372363</v>
      </c>
      <c r="F239" s="38"/>
      <c r="G239" s="38">
        <f t="shared" si="13"/>
        <v>5.4325699963116113E-3</v>
      </c>
      <c r="H239" s="38">
        <f t="shared" si="14"/>
        <v>2.3483168653169223E-3</v>
      </c>
      <c r="I239" s="38">
        <f t="shared" si="15"/>
        <v>-6.451763954966978E-4</v>
      </c>
      <c r="J239" s="38">
        <f t="shared" si="16"/>
        <v>-1.7265463407922323E-2</v>
      </c>
      <c r="K239" s="38"/>
      <c r="L239" s="38"/>
    </row>
    <row r="240" spans="1:12">
      <c r="A240" s="20">
        <v>41226</v>
      </c>
      <c r="B240" s="38">
        <v>82.554022000000003</v>
      </c>
      <c r="C240" s="38">
        <v>64.291634000000002</v>
      </c>
      <c r="D240" s="38">
        <v>54.980961999999998</v>
      </c>
      <c r="E240" s="38">
        <v>45.210034999999998</v>
      </c>
      <c r="F240" s="38"/>
      <c r="G240" s="38">
        <f t="shared" si="13"/>
        <v>-3.0260505733648679E-3</v>
      </c>
      <c r="H240" s="38">
        <f t="shared" si="14"/>
        <v>-9.2870072117365674E-3</v>
      </c>
      <c r="I240" s="38">
        <f t="shared" si="15"/>
        <v>1.7732026189270205E-3</v>
      </c>
      <c r="J240" s="38">
        <f t="shared" si="16"/>
        <v>-2.5384581305949491E-2</v>
      </c>
      <c r="K240" s="38"/>
      <c r="L240" s="38"/>
    </row>
    <row r="241" spans="1:12">
      <c r="A241" s="20">
        <v>41227</v>
      </c>
      <c r="B241" s="38">
        <v>81.736395000000002</v>
      </c>
      <c r="C241" s="38">
        <v>63.843983000000001</v>
      </c>
      <c r="D241" s="38">
        <v>54.352255</v>
      </c>
      <c r="E241" s="38">
        <v>44.092992000000002</v>
      </c>
      <c r="F241" s="38"/>
      <c r="G241" s="38">
        <f t="shared" si="13"/>
        <v>-9.9535172566009369E-3</v>
      </c>
      <c r="H241" s="38">
        <f t="shared" si="14"/>
        <v>-6.9871723677508409E-3</v>
      </c>
      <c r="I241" s="38">
        <f t="shared" si="15"/>
        <v>-1.1500876808854872E-2</v>
      </c>
      <c r="J241" s="38">
        <f t="shared" si="16"/>
        <v>-2.5018217210827833E-2</v>
      </c>
      <c r="K241" s="38"/>
      <c r="L241" s="38"/>
    </row>
    <row r="242" spans="1:12">
      <c r="A242" s="20">
        <v>41228</v>
      </c>
      <c r="B242" s="38">
        <v>82.800600000000003</v>
      </c>
      <c r="C242" s="38">
        <v>61.525154000000001</v>
      </c>
      <c r="D242" s="38">
        <v>55.290888000000002</v>
      </c>
      <c r="E242" s="38">
        <v>44.138275999999998</v>
      </c>
      <c r="F242" s="38"/>
      <c r="G242" s="38">
        <f t="shared" si="13"/>
        <v>1.2935933832437385E-2</v>
      </c>
      <c r="H242" s="38">
        <f t="shared" si="14"/>
        <v>-3.6996242224704892E-2</v>
      </c>
      <c r="I242" s="38">
        <f t="shared" si="15"/>
        <v>1.7122017944447215E-2</v>
      </c>
      <c r="J242" s="38">
        <f t="shared" si="16"/>
        <v>1.0264842612529833E-3</v>
      </c>
      <c r="K242" s="38"/>
      <c r="L242" s="38"/>
    </row>
    <row r="243" spans="1:12">
      <c r="A243" s="20">
        <v>41229</v>
      </c>
      <c r="B243" s="38">
        <v>82.791951999999995</v>
      </c>
      <c r="C243" s="38">
        <v>60.907393999999996</v>
      </c>
      <c r="D243" s="38">
        <v>55.344019000000003</v>
      </c>
      <c r="E243" s="38">
        <v>35.843482999999999</v>
      </c>
      <c r="F243" s="38"/>
      <c r="G243" s="38">
        <f t="shared" si="13"/>
        <v>-1.0444914222794805E-4</v>
      </c>
      <c r="H243" s="38">
        <f t="shared" si="14"/>
        <v>-1.0091519824468733E-2</v>
      </c>
      <c r="I243" s="38">
        <f t="shared" si="15"/>
        <v>9.6047451071655239E-4</v>
      </c>
      <c r="J243" s="38">
        <f t="shared" si="16"/>
        <v>-0.20816557721713119</v>
      </c>
      <c r="K243" s="38"/>
      <c r="L243" s="38"/>
    </row>
    <row r="244" spans="1:12">
      <c r="A244" s="20">
        <v>41232</v>
      </c>
      <c r="B244" s="38">
        <v>83.553335000000004</v>
      </c>
      <c r="C244" s="38">
        <v>61.793740999999997</v>
      </c>
      <c r="D244" s="38">
        <v>56.118868999999997</v>
      </c>
      <c r="E244" s="38">
        <v>36.122740999999998</v>
      </c>
      <c r="F244" s="38"/>
      <c r="G244" s="38">
        <f t="shared" si="13"/>
        <v>9.1543118630626526E-3</v>
      </c>
      <c r="H244" s="38">
        <f t="shared" si="14"/>
        <v>1.4447501520438052E-2</v>
      </c>
      <c r="I244" s="38">
        <f t="shared" si="15"/>
        <v>1.3903506286061851E-2</v>
      </c>
      <c r="J244" s="38">
        <f t="shared" si="16"/>
        <v>7.7608463008465682E-3</v>
      </c>
      <c r="K244" s="38"/>
      <c r="L244" s="38"/>
    </row>
    <row r="245" spans="1:12">
      <c r="A245" s="20">
        <v>41233</v>
      </c>
      <c r="B245" s="38">
        <v>84.029202999999995</v>
      </c>
      <c r="C245" s="38">
        <v>61.775838</v>
      </c>
      <c r="D245" s="38">
        <v>56.109965000000003</v>
      </c>
      <c r="E245" s="38">
        <v>37.352995999999997</v>
      </c>
      <c r="F245" s="38"/>
      <c r="G245" s="38">
        <f t="shared" si="13"/>
        <v>5.6792227246988247E-3</v>
      </c>
      <c r="H245" s="38">
        <f t="shared" si="14"/>
        <v>-2.8976387667813445E-4</v>
      </c>
      <c r="I245" s="38">
        <f t="shared" si="15"/>
        <v>-1.5867580017228175E-4</v>
      </c>
      <c r="J245" s="38">
        <f t="shared" si="16"/>
        <v>3.3490510946571496E-2</v>
      </c>
      <c r="K245" s="38"/>
      <c r="L245" s="38"/>
    </row>
    <row r="246" spans="1:12">
      <c r="A246" s="20">
        <v>41234</v>
      </c>
      <c r="B246" s="38">
        <v>83.700418999999997</v>
      </c>
      <c r="C246" s="38">
        <v>61.677354000000001</v>
      </c>
      <c r="D246" s="38">
        <v>56.751221999999999</v>
      </c>
      <c r="E246" s="38">
        <v>35.843482999999999</v>
      </c>
      <c r="F246" s="38"/>
      <c r="G246" s="38">
        <f t="shared" si="13"/>
        <v>-3.9204097306888026E-3</v>
      </c>
      <c r="H246" s="38">
        <f t="shared" si="14"/>
        <v>-1.5954876386116751E-3</v>
      </c>
      <c r="I246" s="38">
        <f t="shared" si="15"/>
        <v>1.1363763181369183E-2</v>
      </c>
      <c r="J246" s="38">
        <f t="shared" si="16"/>
        <v>-4.1251357247418158E-2</v>
      </c>
      <c r="K246" s="38"/>
      <c r="L246" s="38"/>
    </row>
    <row r="247" spans="1:12">
      <c r="A247" s="20">
        <v>41236</v>
      </c>
      <c r="B247" s="38">
        <v>84.721367000000001</v>
      </c>
      <c r="C247" s="38">
        <v>62.850197999999999</v>
      </c>
      <c r="D247" s="38">
        <v>57.428106</v>
      </c>
      <c r="E247" s="38">
        <v>35.866123000000002</v>
      </c>
      <c r="F247" s="38"/>
      <c r="G247" s="38">
        <f t="shared" si="13"/>
        <v>1.2123853211553275E-2</v>
      </c>
      <c r="H247" s="38">
        <f t="shared" si="14"/>
        <v>1.8837255887081256E-2</v>
      </c>
      <c r="I247" s="38">
        <f t="shared" si="15"/>
        <v>1.1856645883927316E-2</v>
      </c>
      <c r="J247" s="38">
        <f t="shared" si="16"/>
        <v>6.3143564761003359E-4</v>
      </c>
      <c r="K247" s="38"/>
      <c r="L247" s="38"/>
    </row>
    <row r="248" spans="1:12">
      <c r="A248" s="20">
        <v>41239</v>
      </c>
      <c r="B248" s="38">
        <v>83.285122000000001</v>
      </c>
      <c r="C248" s="38">
        <v>62.590566000000003</v>
      </c>
      <c r="D248" s="38">
        <v>55.914023999999998</v>
      </c>
      <c r="E248" s="38">
        <v>35.405721</v>
      </c>
      <c r="F248" s="38"/>
      <c r="G248" s="38">
        <f t="shared" si="13"/>
        <v>-1.7097910890557743E-2</v>
      </c>
      <c r="H248" s="38">
        <f t="shared" si="14"/>
        <v>-4.1395215154550928E-3</v>
      </c>
      <c r="I248" s="38">
        <f t="shared" si="15"/>
        <v>-2.6718609791168912E-2</v>
      </c>
      <c r="J248" s="38">
        <f t="shared" si="16"/>
        <v>-1.2919783700422212E-2</v>
      </c>
      <c r="K248" s="38"/>
      <c r="L248" s="38"/>
    </row>
    <row r="249" spans="1:12">
      <c r="A249" s="20">
        <v>41240</v>
      </c>
      <c r="B249" s="38">
        <v>83.501424</v>
      </c>
      <c r="C249" s="38">
        <v>62.223489000000001</v>
      </c>
      <c r="D249" s="38">
        <v>55.726992000000003</v>
      </c>
      <c r="E249" s="38">
        <v>34.756628999999997</v>
      </c>
      <c r="F249" s="38"/>
      <c r="G249" s="38">
        <f t="shared" si="13"/>
        <v>2.5937598259983762E-3</v>
      </c>
      <c r="H249" s="38">
        <f t="shared" si="14"/>
        <v>-5.8819987595273857E-3</v>
      </c>
      <c r="I249" s="38">
        <f t="shared" si="15"/>
        <v>-3.3505996573244207E-3</v>
      </c>
      <c r="J249" s="38">
        <f t="shared" si="16"/>
        <v>-1.8503100843843785E-2</v>
      </c>
      <c r="K249" s="38"/>
      <c r="L249" s="38"/>
    </row>
    <row r="250" spans="1:12">
      <c r="A250" s="20">
        <v>41241</v>
      </c>
      <c r="B250" s="38">
        <v>88.753248999999997</v>
      </c>
      <c r="C250" s="38">
        <v>63.172507000000003</v>
      </c>
      <c r="D250" s="38">
        <v>55.940745</v>
      </c>
      <c r="E250" s="38">
        <v>33.571657000000002</v>
      </c>
      <c r="F250" s="38"/>
      <c r="G250" s="38">
        <f t="shared" si="13"/>
        <v>6.0996350532547032E-2</v>
      </c>
      <c r="H250" s="38">
        <f t="shared" si="14"/>
        <v>1.5136625568887584E-2</v>
      </c>
      <c r="I250" s="38">
        <f t="shared" si="15"/>
        <v>3.8283799209143841E-3</v>
      </c>
      <c r="J250" s="38">
        <f t="shared" si="16"/>
        <v>-3.4688147086843917E-2</v>
      </c>
      <c r="K250" s="38"/>
      <c r="L250" s="38"/>
    </row>
    <row r="251" spans="1:12">
      <c r="A251" s="20">
        <v>41242</v>
      </c>
      <c r="B251" s="38">
        <v>88.147598000000002</v>
      </c>
      <c r="C251" s="38">
        <v>63.414242000000002</v>
      </c>
      <c r="D251" s="38">
        <v>55.922932000000003</v>
      </c>
      <c r="E251" s="38">
        <v>32.530090999999999</v>
      </c>
      <c r="F251" s="38"/>
      <c r="G251" s="38">
        <f t="shared" si="13"/>
        <v>-6.8473766709119099E-3</v>
      </c>
      <c r="H251" s="38">
        <f t="shared" si="14"/>
        <v>3.8192827567974244E-3</v>
      </c>
      <c r="I251" s="38">
        <f t="shared" si="15"/>
        <v>-3.1847692885255676E-4</v>
      </c>
      <c r="J251" s="38">
        <f t="shared" si="16"/>
        <v>-3.1516631421900566E-2</v>
      </c>
      <c r="K251" s="38"/>
      <c r="L251" s="38"/>
    </row>
    <row r="252" spans="1:12">
      <c r="A252" s="20">
        <v>41243</v>
      </c>
      <c r="B252" s="38">
        <v>89.912627000000001</v>
      </c>
      <c r="C252" s="38">
        <v>64.479647</v>
      </c>
      <c r="D252" s="38">
        <v>56.225748000000003</v>
      </c>
      <c r="E252" s="38">
        <v>31.707405000000001</v>
      </c>
      <c r="F252" s="38"/>
      <c r="G252" s="38">
        <f t="shared" si="13"/>
        <v>1.9825728211592304E-2</v>
      </c>
      <c r="H252" s="38">
        <f t="shared" si="14"/>
        <v>1.666115017763882E-2</v>
      </c>
      <c r="I252" s="38">
        <f t="shared" si="15"/>
        <v>5.4002728505924257E-3</v>
      </c>
      <c r="J252" s="38">
        <f t="shared" si="16"/>
        <v>-2.5615288080717009E-2</v>
      </c>
      <c r="K252" s="38"/>
      <c r="L252" s="38"/>
    </row>
    <row r="253" spans="1:12">
      <c r="A253" s="20">
        <v>41246</v>
      </c>
      <c r="B253" s="38">
        <v>90.492317</v>
      </c>
      <c r="C253" s="38">
        <v>63.870840999999999</v>
      </c>
      <c r="D253" s="38">
        <v>55.486519999999999</v>
      </c>
      <c r="E253" s="38">
        <v>31.782879999999999</v>
      </c>
      <c r="F253" s="38"/>
      <c r="G253" s="38">
        <f t="shared" si="13"/>
        <v>6.4265643976324357E-3</v>
      </c>
      <c r="H253" s="38">
        <f t="shared" si="14"/>
        <v>-9.4866887595989897E-3</v>
      </c>
      <c r="I253" s="38">
        <f t="shared" si="15"/>
        <v>-1.323469307873364E-2</v>
      </c>
      <c r="J253" s="38">
        <f t="shared" si="16"/>
        <v>2.377530217506676E-3</v>
      </c>
      <c r="K253" s="38"/>
      <c r="L253" s="38"/>
    </row>
    <row r="254" spans="1:12">
      <c r="A254" s="20">
        <v>41247</v>
      </c>
      <c r="B254" s="38">
        <v>90.327931000000007</v>
      </c>
      <c r="C254" s="38">
        <v>64.569182999999995</v>
      </c>
      <c r="D254" s="38">
        <v>55.210425000000001</v>
      </c>
      <c r="E254" s="38">
        <v>32.364046000000002</v>
      </c>
      <c r="F254" s="38"/>
      <c r="G254" s="38">
        <f t="shared" si="13"/>
        <v>-1.8182260792783892E-3</v>
      </c>
      <c r="H254" s="38">
        <f t="shared" si="14"/>
        <v>1.0874318765495517E-2</v>
      </c>
      <c r="I254" s="38">
        <f t="shared" si="15"/>
        <v>-4.98831422153814E-3</v>
      </c>
      <c r="J254" s="38">
        <f t="shared" si="16"/>
        <v>1.8120335241022509E-2</v>
      </c>
      <c r="K254" s="38"/>
      <c r="L254" s="38"/>
    </row>
    <row r="255" spans="1:12">
      <c r="A255" s="20">
        <v>41248</v>
      </c>
      <c r="B255" s="38">
        <v>91.669003000000004</v>
      </c>
      <c r="C255" s="38">
        <v>64.504362999999998</v>
      </c>
      <c r="D255" s="38">
        <v>55.254956</v>
      </c>
      <c r="E255" s="38">
        <v>31.103597000000001</v>
      </c>
      <c r="F255" s="38"/>
      <c r="G255" s="38">
        <f t="shared" si="13"/>
        <v>1.4737569951202935E-2</v>
      </c>
      <c r="H255" s="38">
        <f t="shared" si="14"/>
        <v>-1.0043886986599538E-3</v>
      </c>
      <c r="I255" s="38">
        <f t="shared" si="15"/>
        <v>8.0624358525857045E-4</v>
      </c>
      <c r="J255" s="38">
        <f t="shared" si="16"/>
        <v>-3.9724643615757602E-2</v>
      </c>
      <c r="K255" s="38"/>
      <c r="L255" s="38"/>
    </row>
    <row r="256" spans="1:12">
      <c r="A256" s="20">
        <v>41249</v>
      </c>
      <c r="B256" s="38">
        <v>91.224328999999997</v>
      </c>
      <c r="C256" s="38">
        <v>64.450342000000006</v>
      </c>
      <c r="D256" s="38">
        <v>55.397458</v>
      </c>
      <c r="E256" s="38">
        <v>30.379028999999999</v>
      </c>
      <c r="F256" s="38"/>
      <c r="G256" s="38">
        <f t="shared" si="13"/>
        <v>-4.8626690907805064E-3</v>
      </c>
      <c r="H256" s="38">
        <f t="shared" si="14"/>
        <v>-8.3782911464962389E-4</v>
      </c>
      <c r="I256" s="38">
        <f t="shared" si="15"/>
        <v>2.5756704915768738E-3</v>
      </c>
      <c r="J256" s="38">
        <f t="shared" si="16"/>
        <v>-2.3570936821318077E-2</v>
      </c>
      <c r="K256" s="38"/>
      <c r="L256" s="38"/>
    </row>
    <row r="257" spans="1:12">
      <c r="A257" s="20">
        <v>41250</v>
      </c>
      <c r="B257" s="38">
        <v>91.307704000000001</v>
      </c>
      <c r="C257" s="38">
        <v>65.080534999999998</v>
      </c>
      <c r="D257" s="38">
        <v>55.468707000000002</v>
      </c>
      <c r="E257" s="38">
        <v>32.424424999999999</v>
      </c>
      <c r="F257" s="38"/>
      <c r="G257" s="38">
        <f t="shared" si="13"/>
        <v>9.1353834642719746E-4</v>
      </c>
      <c r="H257" s="38">
        <f t="shared" si="14"/>
        <v>9.7304671583360834E-3</v>
      </c>
      <c r="I257" s="38">
        <f t="shared" si="15"/>
        <v>1.2853156742425986E-3</v>
      </c>
      <c r="J257" s="38">
        <f t="shared" si="16"/>
        <v>6.5159461974887825E-2</v>
      </c>
      <c r="K257" s="38"/>
      <c r="L257" s="38"/>
    </row>
    <row r="258" spans="1:12">
      <c r="A258" s="20">
        <v>41253</v>
      </c>
      <c r="B258" s="38">
        <v>91.669005999999996</v>
      </c>
      <c r="C258" s="38">
        <v>64.954498000000001</v>
      </c>
      <c r="D258" s="38">
        <v>55.183703999999999</v>
      </c>
      <c r="E258" s="38">
        <v>33.186732999999997</v>
      </c>
      <c r="F258" s="38"/>
      <c r="G258" s="38">
        <f t="shared" si="13"/>
        <v>3.9491634707914123E-3</v>
      </c>
      <c r="H258" s="38">
        <f t="shared" si="14"/>
        <v>-1.9385089780945247E-3</v>
      </c>
      <c r="I258" s="38">
        <f t="shared" si="15"/>
        <v>-5.1513315917086303E-3</v>
      </c>
      <c r="J258" s="38">
        <f t="shared" si="16"/>
        <v>2.3238190809240496E-2</v>
      </c>
      <c r="K258" s="38"/>
      <c r="L258" s="38"/>
    </row>
    <row r="259" spans="1:12">
      <c r="A259" s="20">
        <v>41254</v>
      </c>
      <c r="B259" s="38">
        <v>91.076098999999999</v>
      </c>
      <c r="C259" s="38">
        <v>63.820155999999997</v>
      </c>
      <c r="D259" s="38">
        <v>54.711669000000001</v>
      </c>
      <c r="E259" s="38">
        <v>32.831992999999997</v>
      </c>
      <c r="F259" s="38"/>
      <c r="G259" s="38">
        <f t="shared" si="13"/>
        <v>-6.4889188732442128E-3</v>
      </c>
      <c r="H259" s="38">
        <f t="shared" si="14"/>
        <v>-1.7617928768544931E-2</v>
      </c>
      <c r="I259" s="38">
        <f t="shared" si="15"/>
        <v>-8.5906783901092791E-3</v>
      </c>
      <c r="J259" s="38">
        <f t="shared" si="16"/>
        <v>-1.0746751282326709E-2</v>
      </c>
      <c r="K259" s="38"/>
      <c r="L259" s="38"/>
    </row>
    <row r="260" spans="1:12">
      <c r="A260" s="20">
        <v>41255</v>
      </c>
      <c r="B260" s="38">
        <v>90.529516000000001</v>
      </c>
      <c r="C260" s="38">
        <v>62.064630999999999</v>
      </c>
      <c r="D260" s="38">
        <v>53.919004999999999</v>
      </c>
      <c r="E260" s="38">
        <v>31.986664000000001</v>
      </c>
      <c r="F260" s="38"/>
      <c r="G260" s="38">
        <f t="shared" ref="G260:G323" si="17">LN(B260/B259)</f>
        <v>-6.0194686205763143E-3</v>
      </c>
      <c r="H260" s="38">
        <f t="shared" ref="H260:H323" si="18">LN(C260/C259)</f>
        <v>-2.7892787651520465E-2</v>
      </c>
      <c r="I260" s="38">
        <f t="shared" ref="I260:I323" si="19">LN(D260/D259)</f>
        <v>-1.4594000746710576E-2</v>
      </c>
      <c r="J260" s="38">
        <f t="shared" ref="J260:J323" si="20">LN(E260/E259)</f>
        <v>-2.6084370406343167E-2</v>
      </c>
      <c r="K260" s="38"/>
      <c r="L260" s="38"/>
    </row>
    <row r="261" spans="1:12">
      <c r="A261" s="20">
        <v>41256</v>
      </c>
      <c r="B261" s="38">
        <v>90.649947999999995</v>
      </c>
      <c r="C261" s="38">
        <v>62.154657</v>
      </c>
      <c r="D261" s="38">
        <v>54.551354000000003</v>
      </c>
      <c r="E261" s="38">
        <v>32.009307</v>
      </c>
      <c r="F261" s="38"/>
      <c r="G261" s="38">
        <f t="shared" si="17"/>
        <v>1.3294223868247062E-3</v>
      </c>
      <c r="H261" s="38">
        <f t="shared" si="18"/>
        <v>1.4494691961485825E-3</v>
      </c>
      <c r="I261" s="38">
        <f t="shared" si="19"/>
        <v>1.1659520066238891E-2</v>
      </c>
      <c r="J261" s="38">
        <f t="shared" si="20"/>
        <v>7.0763832757139223E-4</v>
      </c>
      <c r="K261" s="38"/>
      <c r="L261" s="38"/>
    </row>
    <row r="262" spans="1:12">
      <c r="A262" s="20">
        <v>41257</v>
      </c>
      <c r="B262" s="38">
        <v>89.788379000000006</v>
      </c>
      <c r="C262" s="38">
        <v>61.893577999999998</v>
      </c>
      <c r="D262" s="38">
        <v>53.883378999999998</v>
      </c>
      <c r="E262" s="38">
        <v>31.896094000000002</v>
      </c>
      <c r="F262" s="38"/>
      <c r="G262" s="38">
        <f t="shared" si="17"/>
        <v>-9.5498064314072824E-3</v>
      </c>
      <c r="H262" s="38">
        <f t="shared" si="18"/>
        <v>-4.2093204387997933E-3</v>
      </c>
      <c r="I262" s="38">
        <f t="shared" si="19"/>
        <v>-1.2320470222906174E-2</v>
      </c>
      <c r="J262" s="38">
        <f t="shared" si="20"/>
        <v>-3.5431471101673323E-3</v>
      </c>
      <c r="K262" s="38"/>
      <c r="L262" s="38"/>
    </row>
    <row r="263" spans="1:12">
      <c r="A263" s="20">
        <v>41260</v>
      </c>
      <c r="B263" s="38">
        <v>91.511516999999998</v>
      </c>
      <c r="C263" s="38">
        <v>62.298696999999997</v>
      </c>
      <c r="D263" s="38">
        <v>54.408853000000001</v>
      </c>
      <c r="E263" s="38">
        <v>33.262205999999999</v>
      </c>
      <c r="F263" s="38"/>
      <c r="G263" s="38">
        <f t="shared" si="17"/>
        <v>1.9009276078686441E-2</v>
      </c>
      <c r="H263" s="38">
        <f t="shared" si="18"/>
        <v>6.5240843191758206E-3</v>
      </c>
      <c r="I263" s="38">
        <f t="shared" si="19"/>
        <v>9.7048165789096683E-3</v>
      </c>
      <c r="J263" s="38">
        <f t="shared" si="20"/>
        <v>4.1938240329617738E-2</v>
      </c>
      <c r="K263" s="38"/>
      <c r="L263" s="38"/>
    </row>
    <row r="264" spans="1:12">
      <c r="A264" s="20">
        <v>41261</v>
      </c>
      <c r="B264" s="38">
        <v>92.512049000000005</v>
      </c>
      <c r="C264" s="38">
        <v>62.568781000000001</v>
      </c>
      <c r="D264" s="38">
        <v>55.468707000000002</v>
      </c>
      <c r="E264" s="38">
        <v>33.435800999999998</v>
      </c>
      <c r="F264" s="38"/>
      <c r="G264" s="38">
        <f t="shared" si="17"/>
        <v>1.0874062281696996E-2</v>
      </c>
      <c r="H264" s="38">
        <f t="shared" si="18"/>
        <v>4.3259369936152056E-3</v>
      </c>
      <c r="I264" s="38">
        <f t="shared" si="19"/>
        <v>1.9292144306286271E-2</v>
      </c>
      <c r="J264" s="38">
        <f t="shared" si="20"/>
        <v>5.205414668005847E-3</v>
      </c>
      <c r="K264" s="38"/>
      <c r="L264" s="38"/>
    </row>
    <row r="265" spans="1:12">
      <c r="A265" s="20">
        <v>41262</v>
      </c>
      <c r="B265" s="38">
        <v>91.418875999999997</v>
      </c>
      <c r="C265" s="38">
        <v>61.686512999999998</v>
      </c>
      <c r="D265" s="38">
        <v>54.791826</v>
      </c>
      <c r="E265" s="38">
        <v>33.420706000000003</v>
      </c>
      <c r="F265" s="38"/>
      <c r="G265" s="38">
        <f t="shared" si="17"/>
        <v>-1.1886917569444095E-2</v>
      </c>
      <c r="H265" s="38">
        <f t="shared" si="18"/>
        <v>-1.4201130574834655E-2</v>
      </c>
      <c r="I265" s="38">
        <f t="shared" si="19"/>
        <v>-1.2278001653739538E-2</v>
      </c>
      <c r="J265" s="38">
        <f t="shared" si="20"/>
        <v>-4.5156413141650144E-4</v>
      </c>
      <c r="K265" s="38"/>
      <c r="L265" s="38"/>
    </row>
    <row r="266" spans="1:12">
      <c r="A266" s="20">
        <v>41263</v>
      </c>
      <c r="B266" s="38">
        <v>91.90061</v>
      </c>
      <c r="C266" s="38">
        <v>62.118645000000001</v>
      </c>
      <c r="D266" s="38">
        <v>53.758690000000001</v>
      </c>
      <c r="E266" s="38">
        <v>33.382967999999998</v>
      </c>
      <c r="F266" s="38"/>
      <c r="G266" s="38">
        <f t="shared" si="17"/>
        <v>5.255689063863255E-3</v>
      </c>
      <c r="H266" s="38">
        <f t="shared" si="18"/>
        <v>6.9808683561546868E-3</v>
      </c>
      <c r="I266" s="38">
        <f t="shared" si="19"/>
        <v>-1.9035693886005539E-2</v>
      </c>
      <c r="J266" s="38">
        <f t="shared" si="20"/>
        <v>-1.1298182197089679E-3</v>
      </c>
      <c r="K266" s="38"/>
      <c r="L266" s="38"/>
    </row>
    <row r="267" spans="1:12">
      <c r="A267" s="20">
        <v>41264</v>
      </c>
      <c r="B267" s="38">
        <v>92.169272000000007</v>
      </c>
      <c r="C267" s="38">
        <v>61.803552000000003</v>
      </c>
      <c r="D267" s="38">
        <v>53.081806</v>
      </c>
      <c r="E267" s="38">
        <v>30.816790000000001</v>
      </c>
      <c r="F267" s="38"/>
      <c r="G267" s="38">
        <f t="shared" si="17"/>
        <v>2.9191325366296219E-3</v>
      </c>
      <c r="H267" s="38">
        <f t="shared" si="18"/>
        <v>-5.0853468817195074E-3</v>
      </c>
      <c r="I267" s="38">
        <f t="shared" si="19"/>
        <v>-1.2671095358732731E-2</v>
      </c>
      <c r="J267" s="38">
        <f t="shared" si="20"/>
        <v>-7.9986158478865962E-2</v>
      </c>
      <c r="K267" s="38"/>
      <c r="L267" s="38"/>
    </row>
    <row r="268" spans="1:12">
      <c r="A268" s="20">
        <v>41267</v>
      </c>
      <c r="B268" s="38">
        <v>92.122955000000005</v>
      </c>
      <c r="C268" s="38">
        <v>61.731529000000002</v>
      </c>
      <c r="D268" s="38">
        <v>53.028370000000002</v>
      </c>
      <c r="E268" s="38">
        <v>30.4696</v>
      </c>
      <c r="F268" s="38"/>
      <c r="G268" s="38">
        <f t="shared" si="17"/>
        <v>-5.0264736314882801E-4</v>
      </c>
      <c r="H268" s="38">
        <f t="shared" si="18"/>
        <v>-1.1660332850780572E-3</v>
      </c>
      <c r="I268" s="38">
        <f t="shared" si="19"/>
        <v>-1.0071796416051698E-3</v>
      </c>
      <c r="J268" s="38">
        <f t="shared" si="20"/>
        <v>-1.1330206075455299E-2</v>
      </c>
      <c r="K268" s="38"/>
      <c r="L268" s="38"/>
    </row>
    <row r="269" spans="1:12">
      <c r="A269" s="20">
        <v>41269</v>
      </c>
      <c r="B269" s="38">
        <v>91.418875999999997</v>
      </c>
      <c r="C269" s="38">
        <v>61.209370999999997</v>
      </c>
      <c r="D269" s="38">
        <v>52.734459999999999</v>
      </c>
      <c r="E269" s="38">
        <v>29.729938000000001</v>
      </c>
      <c r="F269" s="38"/>
      <c r="G269" s="38">
        <f t="shared" si="17"/>
        <v>-7.6721742373439313E-3</v>
      </c>
      <c r="H269" s="38">
        <f t="shared" si="18"/>
        <v>-8.4945065435536836E-3</v>
      </c>
      <c r="I269" s="38">
        <f t="shared" si="19"/>
        <v>-5.5579215606275378E-3</v>
      </c>
      <c r="J269" s="38">
        <f t="shared" si="20"/>
        <v>-2.4574913672647022E-2</v>
      </c>
      <c r="K269" s="38"/>
      <c r="L269" s="38"/>
    </row>
    <row r="270" spans="1:12">
      <c r="A270" s="20">
        <v>41270</v>
      </c>
      <c r="B270" s="38">
        <v>90.714797000000004</v>
      </c>
      <c r="C270" s="38">
        <v>61.389429</v>
      </c>
      <c r="D270" s="38">
        <v>52.485083000000003</v>
      </c>
      <c r="E270" s="38">
        <v>29.662009000000001</v>
      </c>
      <c r="F270" s="38"/>
      <c r="G270" s="38">
        <f t="shared" si="17"/>
        <v>-7.7314918834008447E-3</v>
      </c>
      <c r="H270" s="38">
        <f t="shared" si="18"/>
        <v>2.9373554955275595E-3</v>
      </c>
      <c r="I270" s="38">
        <f t="shared" si="19"/>
        <v>-4.7401359067897825E-3</v>
      </c>
      <c r="J270" s="38">
        <f t="shared" si="20"/>
        <v>-2.2874828340048109E-3</v>
      </c>
      <c r="K270" s="38"/>
      <c r="L270" s="38"/>
    </row>
    <row r="271" spans="1:12">
      <c r="A271" s="20">
        <v>41271</v>
      </c>
      <c r="B271" s="38">
        <v>89.834703000000005</v>
      </c>
      <c r="C271" s="38">
        <v>60.867269999999998</v>
      </c>
      <c r="D271" s="38">
        <v>52.164453999999999</v>
      </c>
      <c r="E271" s="38">
        <v>29.81296</v>
      </c>
      <c r="F271" s="38"/>
      <c r="G271" s="38">
        <f t="shared" si="17"/>
        <v>-9.7491377240089723E-3</v>
      </c>
      <c r="H271" s="38">
        <f t="shared" si="18"/>
        <v>-8.5420623866189708E-3</v>
      </c>
      <c r="I271" s="38">
        <f t="shared" si="19"/>
        <v>-6.1276908136422585E-3</v>
      </c>
      <c r="J271" s="38">
        <f t="shared" si="20"/>
        <v>5.0761295606741958E-3</v>
      </c>
      <c r="K271" s="38"/>
      <c r="L271" s="38"/>
    </row>
    <row r="272" spans="1:12">
      <c r="A272" s="20">
        <v>41274</v>
      </c>
      <c r="B272" s="38">
        <v>91.465199999999996</v>
      </c>
      <c r="C272" s="38">
        <v>61.425440000000002</v>
      </c>
      <c r="D272" s="38">
        <v>52.698833</v>
      </c>
      <c r="E272" s="38">
        <v>31.216811</v>
      </c>
      <c r="F272" s="38"/>
      <c r="G272" s="38">
        <f t="shared" si="17"/>
        <v>1.7987223751677481E-2</v>
      </c>
      <c r="H272" s="38">
        <f t="shared" si="18"/>
        <v>9.1284897683395119E-3</v>
      </c>
      <c r="I272" s="38">
        <f t="shared" si="19"/>
        <v>1.0192006012526988E-2</v>
      </c>
      <c r="J272" s="38">
        <f t="shared" si="20"/>
        <v>4.6013565510889642E-2</v>
      </c>
      <c r="K272" s="38"/>
      <c r="L272" s="38"/>
    </row>
    <row r="273" spans="1:12">
      <c r="A273" s="20">
        <v>41276</v>
      </c>
      <c r="B273" s="38">
        <v>93.985050000000001</v>
      </c>
      <c r="C273" s="38">
        <v>62.334707999999999</v>
      </c>
      <c r="D273" s="38">
        <v>52.387112999999999</v>
      </c>
      <c r="E273" s="38">
        <v>31.473428999999999</v>
      </c>
      <c r="F273" s="38"/>
      <c r="G273" s="38">
        <f t="shared" si="17"/>
        <v>2.7177154998568476E-2</v>
      </c>
      <c r="H273" s="38">
        <f t="shared" si="18"/>
        <v>1.4694299830487912E-2</v>
      </c>
      <c r="I273" s="38">
        <f t="shared" si="19"/>
        <v>-5.9326851241131391E-3</v>
      </c>
      <c r="J273" s="38">
        <f t="shared" si="20"/>
        <v>8.1869022458594277E-3</v>
      </c>
      <c r="K273" s="38"/>
      <c r="L273" s="38"/>
    </row>
    <row r="274" spans="1:12">
      <c r="A274" s="20">
        <v>41277</v>
      </c>
      <c r="B274" s="38">
        <v>94.948525000000004</v>
      </c>
      <c r="C274" s="38">
        <v>61.938594000000002</v>
      </c>
      <c r="D274" s="38">
        <v>53.580562999999998</v>
      </c>
      <c r="E274" s="38">
        <v>31.896094000000002</v>
      </c>
      <c r="F274" s="38"/>
      <c r="G274" s="38">
        <f t="shared" si="17"/>
        <v>1.0199175577591129E-2</v>
      </c>
      <c r="H274" s="38">
        <f t="shared" si="18"/>
        <v>-6.3749065183196724E-3</v>
      </c>
      <c r="I274" s="38">
        <f t="shared" si="19"/>
        <v>2.2525745747873478E-2</v>
      </c>
      <c r="J274" s="38">
        <f t="shared" si="20"/>
        <v>1.3339891097051434E-2</v>
      </c>
      <c r="K274" s="38"/>
      <c r="L274" s="38"/>
    </row>
    <row r="275" spans="1:12">
      <c r="A275" s="20">
        <v>41278</v>
      </c>
      <c r="B275" s="38">
        <v>94.642812000000006</v>
      </c>
      <c r="C275" s="38">
        <v>62.172659000000003</v>
      </c>
      <c r="D275" s="38">
        <v>53.954630999999999</v>
      </c>
      <c r="E275" s="38">
        <v>31.843260999999998</v>
      </c>
      <c r="F275" s="38"/>
      <c r="G275" s="38">
        <f t="shared" si="17"/>
        <v>-3.2249708219774125E-3</v>
      </c>
      <c r="H275" s="38">
        <f t="shared" si="18"/>
        <v>3.7718622903988482E-3</v>
      </c>
      <c r="I275" s="38">
        <f t="shared" si="19"/>
        <v>6.9571550464167893E-3</v>
      </c>
      <c r="J275" s="38">
        <f t="shared" si="20"/>
        <v>-1.6577830792243167E-3</v>
      </c>
      <c r="K275" s="38"/>
      <c r="L275" s="38"/>
    </row>
    <row r="276" spans="1:12">
      <c r="A276" s="20">
        <v>41281</v>
      </c>
      <c r="B276" s="38">
        <v>93.910940999999994</v>
      </c>
      <c r="C276" s="38">
        <v>61.578485000000001</v>
      </c>
      <c r="D276" s="38">
        <v>54.595885000000003</v>
      </c>
      <c r="E276" s="38">
        <v>32.394235000000002</v>
      </c>
      <c r="F276" s="38"/>
      <c r="G276" s="38">
        <f t="shared" si="17"/>
        <v>-7.7630348253611217E-3</v>
      </c>
      <c r="H276" s="38">
        <f t="shared" si="18"/>
        <v>-9.6027971411541471E-3</v>
      </c>
      <c r="I276" s="38">
        <f t="shared" si="19"/>
        <v>1.1814986850527337E-2</v>
      </c>
      <c r="J276" s="38">
        <f t="shared" si="20"/>
        <v>1.7154700794233882E-2</v>
      </c>
      <c r="K276" s="38"/>
      <c r="L276" s="38"/>
    </row>
    <row r="277" spans="1:12">
      <c r="A277" s="20">
        <v>41282</v>
      </c>
      <c r="B277" s="38">
        <v>93.734920000000002</v>
      </c>
      <c r="C277" s="38">
        <v>61.749530999999998</v>
      </c>
      <c r="D277" s="38">
        <v>54.008066999999997</v>
      </c>
      <c r="E277" s="38">
        <v>30.311101000000001</v>
      </c>
      <c r="F277" s="38"/>
      <c r="G277" s="38">
        <f t="shared" si="17"/>
        <v>-1.8760984195550969E-3</v>
      </c>
      <c r="H277" s="38">
        <f t="shared" si="18"/>
        <v>2.7738402873793869E-3</v>
      </c>
      <c r="I277" s="38">
        <f t="shared" si="19"/>
        <v>-1.0825089314556486E-2</v>
      </c>
      <c r="J277" s="38">
        <f t="shared" si="20"/>
        <v>-6.646645981240501E-2</v>
      </c>
      <c r="K277" s="38"/>
      <c r="L277" s="38"/>
    </row>
    <row r="278" spans="1:12">
      <c r="A278" s="20">
        <v>41283</v>
      </c>
      <c r="B278" s="38">
        <v>93.781244000000001</v>
      </c>
      <c r="C278" s="38">
        <v>61.731529000000002</v>
      </c>
      <c r="D278" s="38">
        <v>53.598376000000002</v>
      </c>
      <c r="E278" s="38">
        <v>30.771502999999999</v>
      </c>
      <c r="F278" s="38"/>
      <c r="G278" s="38">
        <f t="shared" si="17"/>
        <v>4.9408008306268947E-4</v>
      </c>
      <c r="H278" s="38">
        <f t="shared" si="18"/>
        <v>-2.9157508248683152E-4</v>
      </c>
      <c r="I278" s="38">
        <f t="shared" si="19"/>
        <v>-7.6146551854697087E-3</v>
      </c>
      <c r="J278" s="38">
        <f t="shared" si="20"/>
        <v>1.5075019364533378E-2</v>
      </c>
      <c r="K278" s="38"/>
      <c r="L278" s="38"/>
    </row>
    <row r="279" spans="1:12">
      <c r="A279" s="20">
        <v>41284</v>
      </c>
      <c r="B279" s="38">
        <v>93.327293999999995</v>
      </c>
      <c r="C279" s="38">
        <v>61.542473000000001</v>
      </c>
      <c r="D279" s="38">
        <v>53.714159000000002</v>
      </c>
      <c r="E279" s="38">
        <v>31.171527000000001</v>
      </c>
      <c r="F279" s="38"/>
      <c r="G279" s="38">
        <f t="shared" si="17"/>
        <v>-4.852273397279532E-3</v>
      </c>
      <c r="H279" s="38">
        <f t="shared" si="18"/>
        <v>-3.0672509231966616E-3</v>
      </c>
      <c r="I279" s="38">
        <f t="shared" si="19"/>
        <v>2.1578661789610062E-3</v>
      </c>
      <c r="J279" s="38">
        <f t="shared" si="20"/>
        <v>1.2916047572347942E-2</v>
      </c>
      <c r="K279" s="38"/>
      <c r="L279" s="38"/>
    </row>
    <row r="280" spans="1:12">
      <c r="A280" s="20">
        <v>41285</v>
      </c>
      <c r="B280" s="38">
        <v>92.901143000000005</v>
      </c>
      <c r="C280" s="38">
        <v>61.785542999999997</v>
      </c>
      <c r="D280" s="38">
        <v>53.500405999999998</v>
      </c>
      <c r="E280" s="38">
        <v>30.907360000000001</v>
      </c>
      <c r="F280" s="38"/>
      <c r="G280" s="38">
        <f t="shared" si="17"/>
        <v>-4.5766559683737343E-3</v>
      </c>
      <c r="H280" s="38">
        <f t="shared" si="18"/>
        <v>3.9418507265832859E-3</v>
      </c>
      <c r="I280" s="38">
        <f t="shared" si="19"/>
        <v>-3.9873926310325858E-3</v>
      </c>
      <c r="J280" s="38">
        <f t="shared" si="20"/>
        <v>-8.5107387484226298E-3</v>
      </c>
      <c r="K280" s="38"/>
      <c r="L280" s="38"/>
    </row>
    <row r="281" spans="1:12">
      <c r="A281" s="20">
        <v>41288</v>
      </c>
      <c r="B281" s="38">
        <v>92.984523999999993</v>
      </c>
      <c r="C281" s="38">
        <v>61.488458999999999</v>
      </c>
      <c r="D281" s="38">
        <v>53.785407999999997</v>
      </c>
      <c r="E281" s="38">
        <v>33.662230000000001</v>
      </c>
      <c r="F281" s="38"/>
      <c r="G281" s="38">
        <f t="shared" si="17"/>
        <v>8.9712140734621055E-4</v>
      </c>
      <c r="H281" s="38">
        <f t="shared" si="18"/>
        <v>-4.8199063926221922E-3</v>
      </c>
      <c r="I281" s="38">
        <f t="shared" si="19"/>
        <v>5.312960955095143E-3</v>
      </c>
      <c r="J281" s="38">
        <f t="shared" si="20"/>
        <v>8.5382094067119788E-2</v>
      </c>
      <c r="K281" s="38"/>
      <c r="L281" s="38"/>
    </row>
    <row r="282" spans="1:12">
      <c r="A282" s="20">
        <v>41289</v>
      </c>
      <c r="B282" s="38">
        <v>93.707128999999995</v>
      </c>
      <c r="C282" s="38">
        <v>62.100642999999998</v>
      </c>
      <c r="D282" s="38">
        <v>54.408853000000001</v>
      </c>
      <c r="E282" s="38">
        <v>33.375422</v>
      </c>
      <c r="F282" s="38"/>
      <c r="G282" s="38">
        <f t="shared" si="17"/>
        <v>7.7411988909326292E-3</v>
      </c>
      <c r="H282" s="38">
        <f t="shared" si="18"/>
        <v>9.9068444873182913E-3</v>
      </c>
      <c r="I282" s="38">
        <f t="shared" si="19"/>
        <v>1.1524675978627325E-2</v>
      </c>
      <c r="J282" s="38">
        <f t="shared" si="20"/>
        <v>-8.5566764756647758E-3</v>
      </c>
      <c r="K282" s="38"/>
      <c r="L282" s="38"/>
    </row>
    <row r="283" spans="1:12">
      <c r="A283" s="20">
        <v>41290</v>
      </c>
      <c r="B283" s="38">
        <v>94.059164999999993</v>
      </c>
      <c r="C283" s="38">
        <v>62.307701000000002</v>
      </c>
      <c r="D283" s="38">
        <v>54.613698999999997</v>
      </c>
      <c r="E283" s="38">
        <v>34.364154999999997</v>
      </c>
      <c r="F283" s="38"/>
      <c r="G283" s="38">
        <f t="shared" si="17"/>
        <v>3.7497295705542434E-3</v>
      </c>
      <c r="H283" s="38">
        <f t="shared" si="18"/>
        <v>3.3286865579721585E-3</v>
      </c>
      <c r="I283" s="38">
        <f t="shared" si="19"/>
        <v>3.7578691253233507E-3</v>
      </c>
      <c r="J283" s="38">
        <f t="shared" si="20"/>
        <v>2.9194254464684669E-2</v>
      </c>
      <c r="K283" s="38"/>
      <c r="L283" s="38"/>
    </row>
    <row r="284" spans="1:12">
      <c r="A284" s="20">
        <v>41291</v>
      </c>
      <c r="B284" s="38">
        <v>93.531107000000006</v>
      </c>
      <c r="C284" s="38">
        <v>61.983604</v>
      </c>
      <c r="D284" s="38">
        <v>54.738387000000003</v>
      </c>
      <c r="E284" s="38">
        <v>34.424534000000001</v>
      </c>
      <c r="F284" s="38"/>
      <c r="G284" s="38">
        <f t="shared" si="17"/>
        <v>-5.6299230141092166E-3</v>
      </c>
      <c r="H284" s="38">
        <f t="shared" si="18"/>
        <v>-5.2151312524162542E-3</v>
      </c>
      <c r="I284" s="38">
        <f t="shared" si="19"/>
        <v>2.280487891890037E-3</v>
      </c>
      <c r="J284" s="38">
        <f t="shared" si="20"/>
        <v>1.7554925492505699E-3</v>
      </c>
      <c r="K284" s="38"/>
      <c r="L284" s="38"/>
    </row>
    <row r="285" spans="1:12">
      <c r="A285" s="20">
        <v>41292</v>
      </c>
      <c r="B285" s="38">
        <v>93.753444999999999</v>
      </c>
      <c r="C285" s="38">
        <v>62.298696999999997</v>
      </c>
      <c r="D285" s="38">
        <v>54.800730999999999</v>
      </c>
      <c r="E285" s="38">
        <v>35.217030999999999</v>
      </c>
      <c r="F285" s="38"/>
      <c r="G285" s="38">
        <f t="shared" si="17"/>
        <v>2.3743346910094624E-3</v>
      </c>
      <c r="H285" s="38">
        <f t="shared" si="18"/>
        <v>5.0706121882237677E-3</v>
      </c>
      <c r="I285" s="38">
        <f t="shared" si="19"/>
        <v>1.1382966719102451E-3</v>
      </c>
      <c r="J285" s="38">
        <f t="shared" si="20"/>
        <v>2.2760292971633289E-2</v>
      </c>
      <c r="K285" s="38"/>
      <c r="L285" s="38"/>
    </row>
    <row r="286" spans="1:12">
      <c r="A286" s="20">
        <v>41296</v>
      </c>
      <c r="B286" s="38">
        <v>94.633545999999996</v>
      </c>
      <c r="C286" s="38">
        <v>62.640804000000003</v>
      </c>
      <c r="D286" s="38">
        <v>54.765107999999998</v>
      </c>
      <c r="E286" s="38">
        <v>34.575488</v>
      </c>
      <c r="F286" s="38"/>
      <c r="G286" s="38">
        <f t="shared" si="17"/>
        <v>9.3436112364116246E-3</v>
      </c>
      <c r="H286" s="38">
        <f t="shared" si="18"/>
        <v>5.4763762023004314E-3</v>
      </c>
      <c r="I286" s="38">
        <f t="shared" si="19"/>
        <v>-6.5025744484505218E-4</v>
      </c>
      <c r="J286" s="38">
        <f t="shared" si="20"/>
        <v>-1.8384809125188351E-2</v>
      </c>
      <c r="K286" s="38"/>
      <c r="L286" s="38"/>
    </row>
    <row r="287" spans="1:12">
      <c r="A287" s="20">
        <v>41297</v>
      </c>
      <c r="B287" s="38">
        <v>94.605755000000002</v>
      </c>
      <c r="C287" s="38">
        <v>62.559775999999999</v>
      </c>
      <c r="D287" s="38">
        <v>54.364322000000001</v>
      </c>
      <c r="E287" s="38">
        <v>34.009419000000001</v>
      </c>
      <c r="F287" s="38"/>
      <c r="G287" s="38">
        <f t="shared" si="17"/>
        <v>-2.9371277586550223E-4</v>
      </c>
      <c r="H287" s="38">
        <f t="shared" si="18"/>
        <v>-1.2943711812331978E-3</v>
      </c>
      <c r="I287" s="38">
        <f t="shared" si="19"/>
        <v>-7.3451827233500626E-3</v>
      </c>
      <c r="J287" s="38">
        <f t="shared" si="20"/>
        <v>-1.6507476033249022E-2</v>
      </c>
      <c r="K287" s="38"/>
      <c r="L287" s="38"/>
    </row>
    <row r="288" spans="1:12">
      <c r="A288" s="20">
        <v>41298</v>
      </c>
      <c r="B288" s="38">
        <v>95.319092999999995</v>
      </c>
      <c r="C288" s="38">
        <v>62.829859999999996</v>
      </c>
      <c r="D288" s="38">
        <v>55.094642</v>
      </c>
      <c r="E288" s="38">
        <v>34.266036999999997</v>
      </c>
      <c r="F288" s="38"/>
      <c r="G288" s="38">
        <f t="shared" si="17"/>
        <v>7.5118275658522665E-3</v>
      </c>
      <c r="H288" s="38">
        <f t="shared" si="18"/>
        <v>4.3079225094678382E-3</v>
      </c>
      <c r="I288" s="38">
        <f t="shared" si="19"/>
        <v>1.3344376938445106E-2</v>
      </c>
      <c r="J288" s="38">
        <f t="shared" si="20"/>
        <v>7.5171730353781954E-3</v>
      </c>
      <c r="K288" s="38"/>
      <c r="L288" s="38"/>
    </row>
    <row r="289" spans="1:12">
      <c r="A289" s="20">
        <v>41299</v>
      </c>
      <c r="B289" s="38">
        <v>94.828092999999996</v>
      </c>
      <c r="C289" s="38">
        <v>62.118645000000001</v>
      </c>
      <c r="D289" s="38">
        <v>54.809638999999997</v>
      </c>
      <c r="E289" s="38">
        <v>34.054704000000001</v>
      </c>
      <c r="F289" s="38"/>
      <c r="G289" s="38">
        <f t="shared" si="17"/>
        <v>-5.1644318449446287E-3</v>
      </c>
      <c r="H289" s="38">
        <f t="shared" si="18"/>
        <v>-1.1384252755599896E-2</v>
      </c>
      <c r="I289" s="38">
        <f t="shared" si="19"/>
        <v>-5.1863974043194058E-3</v>
      </c>
      <c r="J289" s="38">
        <f t="shared" si="20"/>
        <v>-6.1865158642873197E-3</v>
      </c>
      <c r="K289" s="38"/>
      <c r="L289" s="38"/>
    </row>
    <row r="290" spans="1:12">
      <c r="A290" s="20">
        <v>41302</v>
      </c>
      <c r="B290" s="38">
        <v>94.948525000000004</v>
      </c>
      <c r="C290" s="38">
        <v>62.433739000000003</v>
      </c>
      <c r="D290" s="38">
        <v>54.444479000000001</v>
      </c>
      <c r="E290" s="38">
        <v>36.168028999999997</v>
      </c>
      <c r="F290" s="38"/>
      <c r="G290" s="38">
        <f t="shared" si="17"/>
        <v>1.2691976222975064E-3</v>
      </c>
      <c r="H290" s="38">
        <f t="shared" si="18"/>
        <v>5.0596329364075788E-3</v>
      </c>
      <c r="I290" s="38">
        <f t="shared" si="19"/>
        <v>-6.6846241848605853E-3</v>
      </c>
      <c r="J290" s="38">
        <f t="shared" si="20"/>
        <v>6.020737897228555E-2</v>
      </c>
      <c r="K290" s="38"/>
      <c r="L290" s="38"/>
    </row>
    <row r="291" spans="1:12">
      <c r="A291" s="20">
        <v>41303</v>
      </c>
      <c r="B291" s="38">
        <v>95.754509999999996</v>
      </c>
      <c r="C291" s="38">
        <v>62.919885000000001</v>
      </c>
      <c r="D291" s="38">
        <v>54.631512000000001</v>
      </c>
      <c r="E291" s="38">
        <v>35.768005000000002</v>
      </c>
      <c r="F291" s="38"/>
      <c r="G291" s="38">
        <f t="shared" si="17"/>
        <v>8.4528261333797206E-3</v>
      </c>
      <c r="H291" s="38">
        <f t="shared" si="18"/>
        <v>7.756432112408825E-3</v>
      </c>
      <c r="I291" s="38">
        <f t="shared" si="19"/>
        <v>3.4294106629875541E-3</v>
      </c>
      <c r="J291" s="38">
        <f t="shared" si="20"/>
        <v>-1.1121773084314482E-2</v>
      </c>
      <c r="K291" s="38"/>
      <c r="L291" s="38"/>
    </row>
    <row r="292" spans="1:12">
      <c r="A292" s="20">
        <v>41304</v>
      </c>
      <c r="B292" s="38">
        <v>94.985581999999994</v>
      </c>
      <c r="C292" s="38">
        <v>62.793847999999997</v>
      </c>
      <c r="D292" s="38">
        <v>54.310882999999997</v>
      </c>
      <c r="E292" s="38">
        <v>35.013247</v>
      </c>
      <c r="F292" s="38"/>
      <c r="G292" s="38">
        <f t="shared" si="17"/>
        <v>-8.0626171176794038E-3</v>
      </c>
      <c r="H292" s="38">
        <f t="shared" si="18"/>
        <v>-2.0051435785254628E-3</v>
      </c>
      <c r="I292" s="38">
        <f t="shared" si="19"/>
        <v>-5.8862286946039762E-3</v>
      </c>
      <c r="J292" s="38">
        <f t="shared" si="20"/>
        <v>-2.1327303125376871E-2</v>
      </c>
      <c r="K292" s="38"/>
      <c r="L292" s="38"/>
    </row>
    <row r="293" spans="1:12">
      <c r="A293" s="20">
        <v>41305</v>
      </c>
      <c r="B293" s="38">
        <v>94.809560000000005</v>
      </c>
      <c r="C293" s="38">
        <v>62.973899000000003</v>
      </c>
      <c r="D293" s="38">
        <v>53.803221000000001</v>
      </c>
      <c r="E293" s="38">
        <v>35.43591</v>
      </c>
      <c r="F293" s="38"/>
      <c r="G293" s="38">
        <f t="shared" si="17"/>
        <v>-1.8548636030657096E-3</v>
      </c>
      <c r="H293" s="38">
        <f t="shared" si="18"/>
        <v>2.8632320654721783E-3</v>
      </c>
      <c r="I293" s="38">
        <f t="shared" si="19"/>
        <v>-9.3912951664283182E-3</v>
      </c>
      <c r="J293" s="38">
        <f t="shared" si="20"/>
        <v>1.1999237160467387E-2</v>
      </c>
      <c r="K293" s="38"/>
      <c r="L293" s="38"/>
    </row>
    <row r="294" spans="1:12">
      <c r="A294" s="20">
        <v>41306</v>
      </c>
      <c r="B294" s="38">
        <v>96.486380999999994</v>
      </c>
      <c r="C294" s="38">
        <v>63.460045999999998</v>
      </c>
      <c r="D294" s="38">
        <v>54.462291999999998</v>
      </c>
      <c r="E294" s="38">
        <v>35.888767000000001</v>
      </c>
      <c r="F294" s="38"/>
      <c r="G294" s="38">
        <f t="shared" si="17"/>
        <v>1.753162079312142E-2</v>
      </c>
      <c r="H294" s="38">
        <f t="shared" si="18"/>
        <v>7.6901720632273915E-3</v>
      </c>
      <c r="I294" s="38">
        <f t="shared" si="19"/>
        <v>1.2175237030571901E-2</v>
      </c>
      <c r="J294" s="38">
        <f t="shared" si="20"/>
        <v>1.2698636839323499E-2</v>
      </c>
      <c r="K294" s="38"/>
      <c r="L294" s="38"/>
    </row>
    <row r="295" spans="1:12">
      <c r="A295" s="20">
        <v>41309</v>
      </c>
      <c r="B295" s="38">
        <v>94.939265000000006</v>
      </c>
      <c r="C295" s="38">
        <v>62.685813000000003</v>
      </c>
      <c r="D295" s="38">
        <v>54.195098999999999</v>
      </c>
      <c r="E295" s="38">
        <v>34.998151999999997</v>
      </c>
      <c r="F295" s="38"/>
      <c r="G295" s="38">
        <f t="shared" si="17"/>
        <v>-1.6164497489967004E-2</v>
      </c>
      <c r="H295" s="38">
        <f t="shared" si="18"/>
        <v>-1.2275356927005829E-2</v>
      </c>
      <c r="I295" s="38">
        <f t="shared" si="19"/>
        <v>-4.9180922918277215E-3</v>
      </c>
      <c r="J295" s="38">
        <f t="shared" si="20"/>
        <v>-2.5129089500395566E-2</v>
      </c>
      <c r="K295" s="38"/>
      <c r="L295" s="38"/>
    </row>
    <row r="296" spans="1:12">
      <c r="A296" s="20">
        <v>41310</v>
      </c>
      <c r="B296" s="38">
        <v>95.708186999999995</v>
      </c>
      <c r="C296" s="38">
        <v>63.712121000000003</v>
      </c>
      <c r="D296" s="38">
        <v>55.575584999999997</v>
      </c>
      <c r="E296" s="38">
        <v>35.752910999999997</v>
      </c>
      <c r="F296" s="38"/>
      <c r="G296" s="38">
        <f t="shared" si="17"/>
        <v>8.066472027593646E-3</v>
      </c>
      <c r="H296" s="38">
        <f t="shared" si="18"/>
        <v>1.6239672957414897E-2</v>
      </c>
      <c r="I296" s="38">
        <f t="shared" si="19"/>
        <v>2.5153506107819745E-2</v>
      </c>
      <c r="J296" s="38">
        <f t="shared" si="20"/>
        <v>2.133643230303504E-2</v>
      </c>
      <c r="K296" s="38"/>
      <c r="L296" s="38"/>
    </row>
    <row r="297" spans="1:12">
      <c r="A297" s="20">
        <v>41311</v>
      </c>
      <c r="B297" s="38">
        <v>94.468114999999997</v>
      </c>
      <c r="C297" s="38">
        <v>64.198267000000001</v>
      </c>
      <c r="D297" s="38">
        <v>55.833866999999998</v>
      </c>
      <c r="E297" s="38">
        <v>35.775551</v>
      </c>
      <c r="F297" s="38"/>
      <c r="G297" s="38">
        <f t="shared" si="17"/>
        <v>-1.3041473231575127E-2</v>
      </c>
      <c r="H297" s="38">
        <f t="shared" si="18"/>
        <v>7.6013895108535756E-3</v>
      </c>
      <c r="I297" s="38">
        <f t="shared" si="19"/>
        <v>4.6366346496387262E-3</v>
      </c>
      <c r="J297" s="38">
        <f t="shared" si="20"/>
        <v>6.330347423393922E-4</v>
      </c>
      <c r="K297" s="38"/>
      <c r="L297" s="38"/>
    </row>
    <row r="298" spans="1:12">
      <c r="A298" s="20">
        <v>41312</v>
      </c>
      <c r="B298" s="38">
        <v>94.60745</v>
      </c>
      <c r="C298" s="38">
        <v>64.126250999999996</v>
      </c>
      <c r="D298" s="38">
        <v>55.486519999999999</v>
      </c>
      <c r="E298" s="38">
        <v>35.571765999999997</v>
      </c>
      <c r="F298" s="38"/>
      <c r="G298" s="38">
        <f t="shared" si="17"/>
        <v>1.4738554421090413E-3</v>
      </c>
      <c r="H298" s="38">
        <f t="shared" si="18"/>
        <v>-1.1224044895370025E-3</v>
      </c>
      <c r="I298" s="38">
        <f t="shared" si="19"/>
        <v>-6.2405123916056916E-3</v>
      </c>
      <c r="J298" s="38">
        <f t="shared" si="20"/>
        <v>-5.7124938326410099E-3</v>
      </c>
      <c r="K298" s="38"/>
      <c r="L298" s="38"/>
    </row>
    <row r="299" spans="1:12">
      <c r="A299" s="20">
        <v>41313</v>
      </c>
      <c r="B299" s="38">
        <v>95.480609000000001</v>
      </c>
      <c r="C299" s="38">
        <v>64.351319000000004</v>
      </c>
      <c r="D299" s="38">
        <v>55.655743000000001</v>
      </c>
      <c r="E299" s="38">
        <v>35.790649000000002</v>
      </c>
      <c r="F299" s="38"/>
      <c r="G299" s="38">
        <f t="shared" si="17"/>
        <v>9.1869541496960756E-3</v>
      </c>
      <c r="H299" s="38">
        <f t="shared" si="18"/>
        <v>3.5036190399969644E-3</v>
      </c>
      <c r="I299" s="38">
        <f t="shared" si="19"/>
        <v>3.0451625907108159E-3</v>
      </c>
      <c r="J299" s="38">
        <f t="shared" si="20"/>
        <v>6.1344248622050377E-3</v>
      </c>
      <c r="K299" s="38"/>
      <c r="L299" s="38"/>
    </row>
    <row r="300" spans="1:12">
      <c r="A300" s="20">
        <v>41316</v>
      </c>
      <c r="B300" s="38">
        <v>94.737493999999998</v>
      </c>
      <c r="C300" s="38">
        <v>64.279295000000005</v>
      </c>
      <c r="D300" s="38">
        <v>55.816054000000001</v>
      </c>
      <c r="E300" s="38">
        <v>36.205764000000002</v>
      </c>
      <c r="F300" s="38"/>
      <c r="G300" s="38">
        <f t="shared" si="17"/>
        <v>-7.8133339441563594E-3</v>
      </c>
      <c r="H300" s="38">
        <f t="shared" si="18"/>
        <v>-1.1198579449678391E-3</v>
      </c>
      <c r="I300" s="38">
        <f t="shared" si="19"/>
        <v>2.8762631416012884E-3</v>
      </c>
      <c r="J300" s="38">
        <f t="shared" si="20"/>
        <v>1.1531674505482613E-2</v>
      </c>
      <c r="K300" s="38"/>
      <c r="L300" s="38"/>
    </row>
    <row r="301" spans="1:12">
      <c r="A301" s="20">
        <v>41317</v>
      </c>
      <c r="B301" s="38">
        <v>94.523853000000003</v>
      </c>
      <c r="C301" s="38">
        <v>64.279295000000005</v>
      </c>
      <c r="D301" s="38">
        <v>55.869492999999999</v>
      </c>
      <c r="E301" s="38">
        <v>36.039718000000001</v>
      </c>
      <c r="F301" s="38"/>
      <c r="G301" s="38">
        <f t="shared" si="17"/>
        <v>-2.2576304578676926E-3</v>
      </c>
      <c r="H301" s="38">
        <f t="shared" si="18"/>
        <v>0</v>
      </c>
      <c r="I301" s="38">
        <f t="shared" si="19"/>
        <v>9.5695469133732917E-4</v>
      </c>
      <c r="J301" s="38">
        <f t="shared" si="20"/>
        <v>-4.5967246056307764E-3</v>
      </c>
      <c r="K301" s="38"/>
      <c r="L301" s="38"/>
    </row>
    <row r="302" spans="1:12">
      <c r="A302" s="20">
        <v>41318</v>
      </c>
      <c r="B302" s="38">
        <v>94.403092999999998</v>
      </c>
      <c r="C302" s="38">
        <v>64.270291</v>
      </c>
      <c r="D302" s="38">
        <v>55.833866999999998</v>
      </c>
      <c r="E302" s="38">
        <v>35.941600000000001</v>
      </c>
      <c r="F302" s="38"/>
      <c r="G302" s="38">
        <f t="shared" si="17"/>
        <v>-1.2783779021760303E-3</v>
      </c>
      <c r="H302" s="38">
        <f t="shared" si="18"/>
        <v>-1.4008602119849181E-4</v>
      </c>
      <c r="I302" s="38">
        <f t="shared" si="19"/>
        <v>-6.3786803204394105E-4</v>
      </c>
      <c r="J302" s="38">
        <f t="shared" si="20"/>
        <v>-2.7262090635657237E-3</v>
      </c>
      <c r="K302" s="38"/>
      <c r="L302" s="38"/>
    </row>
    <row r="303" spans="1:12">
      <c r="A303" s="20">
        <v>41319</v>
      </c>
      <c r="B303" s="38">
        <v>94.765360000000001</v>
      </c>
      <c r="C303" s="38">
        <v>63.757137</v>
      </c>
      <c r="D303" s="38">
        <v>56.190122000000002</v>
      </c>
      <c r="E303" s="38">
        <v>36.575597999999999</v>
      </c>
      <c r="F303" s="38"/>
      <c r="G303" s="38">
        <f t="shared" si="17"/>
        <v>3.8301041967308924E-3</v>
      </c>
      <c r="H303" s="38">
        <f t="shared" si="18"/>
        <v>-8.0163564329510835E-3</v>
      </c>
      <c r="I303" s="38">
        <f t="shared" si="19"/>
        <v>6.3603555663033842E-3</v>
      </c>
      <c r="J303" s="38">
        <f t="shared" si="20"/>
        <v>1.7485897731683232E-2</v>
      </c>
      <c r="K303" s="38"/>
      <c r="L303" s="38"/>
    </row>
    <row r="304" spans="1:12">
      <c r="A304" s="20">
        <v>41320</v>
      </c>
      <c r="B304" s="38">
        <v>94.904695000000004</v>
      </c>
      <c r="C304" s="38">
        <v>62.388728999999998</v>
      </c>
      <c r="D304" s="38">
        <v>55.276462000000002</v>
      </c>
      <c r="E304" s="38">
        <v>35.722721</v>
      </c>
      <c r="F304" s="38"/>
      <c r="G304" s="38">
        <f t="shared" si="17"/>
        <v>1.4692358797984905E-3</v>
      </c>
      <c r="H304" s="38">
        <f t="shared" si="18"/>
        <v>-2.1696496652727149E-2</v>
      </c>
      <c r="I304" s="38">
        <f t="shared" si="19"/>
        <v>-1.6393800362534058E-2</v>
      </c>
      <c r="J304" s="38">
        <f t="shared" si="20"/>
        <v>-2.3594367819413879E-2</v>
      </c>
      <c r="K304" s="38"/>
      <c r="L304" s="38"/>
    </row>
    <row r="305" spans="1:12">
      <c r="A305" s="20">
        <v>41324</v>
      </c>
      <c r="B305" s="38">
        <v>94.653897000000001</v>
      </c>
      <c r="C305" s="38">
        <v>61.902582000000002</v>
      </c>
      <c r="D305" s="38">
        <v>55.419781</v>
      </c>
      <c r="E305" s="38">
        <v>36.635975999999999</v>
      </c>
      <c r="F305" s="38"/>
      <c r="G305" s="38">
        <f t="shared" si="17"/>
        <v>-2.6461279722997089E-3</v>
      </c>
      <c r="H305" s="38">
        <f t="shared" si="18"/>
        <v>-7.8227428006927471E-3</v>
      </c>
      <c r="I305" s="38">
        <f t="shared" si="19"/>
        <v>2.5894118209616084E-3</v>
      </c>
      <c r="J305" s="38">
        <f t="shared" si="20"/>
        <v>2.5243779528237045E-2</v>
      </c>
      <c r="K305" s="38"/>
      <c r="L305" s="38"/>
    </row>
    <row r="306" spans="1:12">
      <c r="A306" s="20">
        <v>41325</v>
      </c>
      <c r="B306" s="38">
        <v>93.892207999999997</v>
      </c>
      <c r="C306" s="38">
        <v>62.307701000000002</v>
      </c>
      <c r="D306" s="38">
        <v>56.118465</v>
      </c>
      <c r="E306" s="38">
        <v>36.152929999999998</v>
      </c>
      <c r="F306" s="38"/>
      <c r="G306" s="38">
        <f t="shared" si="17"/>
        <v>-8.0796486740421381E-3</v>
      </c>
      <c r="H306" s="38">
        <f t="shared" si="18"/>
        <v>6.5231384510816871E-3</v>
      </c>
      <c r="I306" s="38">
        <f t="shared" si="19"/>
        <v>1.2528314972529413E-2</v>
      </c>
      <c r="J306" s="38">
        <f t="shared" si="20"/>
        <v>-1.3272711951214126E-2</v>
      </c>
      <c r="K306" s="38"/>
      <c r="L306" s="38"/>
    </row>
    <row r="307" spans="1:12">
      <c r="A307" s="20">
        <v>41326</v>
      </c>
      <c r="B307" s="38">
        <v>93.529940999999994</v>
      </c>
      <c r="C307" s="38">
        <v>63.252988000000002</v>
      </c>
      <c r="D307" s="38">
        <v>56.790275000000001</v>
      </c>
      <c r="E307" s="38">
        <v>35.745361000000003</v>
      </c>
      <c r="F307" s="38"/>
      <c r="G307" s="38">
        <f t="shared" si="17"/>
        <v>-3.8657912427776026E-3</v>
      </c>
      <c r="H307" s="38">
        <f t="shared" si="18"/>
        <v>1.5057337887412233E-2</v>
      </c>
      <c r="I307" s="38">
        <f t="shared" si="19"/>
        <v>1.19001935219007E-2</v>
      </c>
      <c r="J307" s="38">
        <f t="shared" si="20"/>
        <v>-1.1337498013554629E-2</v>
      </c>
      <c r="K307" s="38"/>
      <c r="L307" s="38"/>
    </row>
    <row r="308" spans="1:12">
      <c r="A308" s="20">
        <v>41327</v>
      </c>
      <c r="B308" s="38">
        <v>93.966521</v>
      </c>
      <c r="C308" s="38">
        <v>63.379024999999999</v>
      </c>
      <c r="D308" s="38">
        <v>56.969420999999997</v>
      </c>
      <c r="E308" s="38">
        <v>35.617054000000003</v>
      </c>
      <c r="F308" s="38"/>
      <c r="G308" s="38">
        <f t="shared" si="17"/>
        <v>4.6569496230330059E-3</v>
      </c>
      <c r="H308" s="38">
        <f t="shared" si="18"/>
        <v>1.9906031442218212E-3</v>
      </c>
      <c r="I308" s="38">
        <f t="shared" si="19"/>
        <v>3.1495539173973346E-3</v>
      </c>
      <c r="J308" s="38">
        <f t="shared" si="20"/>
        <v>-3.5959303859997476E-3</v>
      </c>
      <c r="K308" s="38"/>
      <c r="L308" s="38"/>
    </row>
    <row r="309" spans="1:12">
      <c r="A309" s="20">
        <v>41330</v>
      </c>
      <c r="B309" s="38">
        <v>92.972601999999995</v>
      </c>
      <c r="C309" s="38">
        <v>63.415036999999998</v>
      </c>
      <c r="D309" s="38">
        <v>56.333441999999998</v>
      </c>
      <c r="E309" s="38">
        <v>34.741534000000001</v>
      </c>
      <c r="F309" s="38"/>
      <c r="G309" s="38">
        <f t="shared" si="17"/>
        <v>-1.0633711656670996E-2</v>
      </c>
      <c r="H309" s="38">
        <f t="shared" si="18"/>
        <v>5.680392346500199E-4</v>
      </c>
      <c r="I309" s="38">
        <f t="shared" si="19"/>
        <v>-1.1226294949659398E-2</v>
      </c>
      <c r="J309" s="38">
        <f t="shared" si="20"/>
        <v>-2.4888651666496949E-2</v>
      </c>
      <c r="K309" s="38"/>
      <c r="L309" s="38"/>
    </row>
    <row r="310" spans="1:12">
      <c r="A310" s="20">
        <v>41331</v>
      </c>
      <c r="B310" s="38">
        <v>92.378112999999999</v>
      </c>
      <c r="C310" s="38">
        <v>64.018215999999995</v>
      </c>
      <c r="D310" s="38">
        <v>57.372511000000003</v>
      </c>
      <c r="E310" s="38">
        <v>34.288677</v>
      </c>
      <c r="F310" s="38"/>
      <c r="G310" s="38">
        <f t="shared" si="17"/>
        <v>-6.4147693043867049E-3</v>
      </c>
      <c r="H310" s="38">
        <f t="shared" si="18"/>
        <v>9.4666578842657056E-3</v>
      </c>
      <c r="I310" s="38">
        <f t="shared" si="19"/>
        <v>1.827693092891234E-2</v>
      </c>
      <c r="J310" s="38">
        <f t="shared" si="20"/>
        <v>-1.3120733376577277E-2</v>
      </c>
      <c r="K310" s="38"/>
      <c r="L310" s="38"/>
    </row>
    <row r="311" spans="1:12">
      <c r="A311" s="20">
        <v>41332</v>
      </c>
      <c r="B311" s="38">
        <v>93.567098000000001</v>
      </c>
      <c r="C311" s="38">
        <v>64.513368</v>
      </c>
      <c r="D311" s="38">
        <v>56.539464000000002</v>
      </c>
      <c r="E311" s="38">
        <v>35.828384</v>
      </c>
      <c r="F311" s="38"/>
      <c r="G311" s="38">
        <f t="shared" si="17"/>
        <v>1.2788726298320162E-2</v>
      </c>
      <c r="H311" s="38">
        <f t="shared" si="18"/>
        <v>7.7047902795003512E-3</v>
      </c>
      <c r="I311" s="38">
        <f t="shared" si="19"/>
        <v>-1.4626413969739099E-2</v>
      </c>
      <c r="J311" s="38">
        <f t="shared" si="20"/>
        <v>4.3925245376468192E-2</v>
      </c>
      <c r="K311" s="38"/>
      <c r="L311" s="38"/>
    </row>
    <row r="312" spans="1:12">
      <c r="A312" s="20">
        <v>41333</v>
      </c>
      <c r="B312" s="38">
        <v>94.087273999999994</v>
      </c>
      <c r="C312" s="38">
        <v>63.721125000000001</v>
      </c>
      <c r="D312" s="38">
        <v>56.396144</v>
      </c>
      <c r="E312" s="38">
        <v>33.964131000000002</v>
      </c>
      <c r="F312" s="38"/>
      <c r="G312" s="38">
        <f t="shared" si="17"/>
        <v>5.5439937454551053E-3</v>
      </c>
      <c r="H312" s="38">
        <f t="shared" si="18"/>
        <v>-1.2356317887935928E-2</v>
      </c>
      <c r="I312" s="38">
        <f t="shared" si="19"/>
        <v>-2.538084833925024E-3</v>
      </c>
      <c r="J312" s="38">
        <f t="shared" si="20"/>
        <v>-5.3435431275036936E-2</v>
      </c>
      <c r="K312" s="38"/>
      <c r="L312" s="38"/>
    </row>
    <row r="313" spans="1:12">
      <c r="A313" s="20">
        <v>41334</v>
      </c>
      <c r="B313" s="38">
        <v>94.208027000000001</v>
      </c>
      <c r="C313" s="38">
        <v>64.585384000000005</v>
      </c>
      <c r="D313" s="38">
        <v>57.444164999999998</v>
      </c>
      <c r="E313" s="38">
        <v>33.481085</v>
      </c>
      <c r="F313" s="38"/>
      <c r="G313" s="38">
        <f t="shared" si="17"/>
        <v>1.2825919278107506E-3</v>
      </c>
      <c r="H313" s="38">
        <f t="shared" si="18"/>
        <v>1.3471991066093827E-2</v>
      </c>
      <c r="I313" s="38">
        <f t="shared" si="19"/>
        <v>1.8412645184461514E-2</v>
      </c>
      <c r="J313" s="38">
        <f t="shared" si="20"/>
        <v>-1.4324344651190828E-2</v>
      </c>
      <c r="K313" s="38"/>
      <c r="L313" s="38"/>
    </row>
    <row r="314" spans="1:12">
      <c r="A314" s="20">
        <v>41337</v>
      </c>
      <c r="B314" s="38">
        <v>96.075097999999997</v>
      </c>
      <c r="C314" s="38">
        <v>65.953799000000004</v>
      </c>
      <c r="D314" s="38">
        <v>59.513342000000002</v>
      </c>
      <c r="E314" s="38">
        <v>33.337684000000003</v>
      </c>
      <c r="F314" s="38"/>
      <c r="G314" s="38">
        <f t="shared" si="17"/>
        <v>1.9624766220637871E-2</v>
      </c>
      <c r="H314" s="38">
        <f t="shared" si="18"/>
        <v>2.0966350430584382E-2</v>
      </c>
      <c r="I314" s="38">
        <f t="shared" si="19"/>
        <v>3.5387090151830031E-2</v>
      </c>
      <c r="J314" s="38">
        <f t="shared" si="20"/>
        <v>-4.2922437005857043E-3</v>
      </c>
      <c r="K314" s="38"/>
      <c r="L314" s="38"/>
    </row>
    <row r="315" spans="1:12">
      <c r="A315" s="20">
        <v>41338</v>
      </c>
      <c r="B315" s="38">
        <v>95.815010000000001</v>
      </c>
      <c r="C315" s="38">
        <v>66.367921999999993</v>
      </c>
      <c r="D315" s="38">
        <v>59.728318999999999</v>
      </c>
      <c r="E315" s="38">
        <v>35.194386999999999</v>
      </c>
      <c r="F315" s="38"/>
      <c r="G315" s="38">
        <f t="shared" si="17"/>
        <v>-2.7108031985720702E-3</v>
      </c>
      <c r="H315" s="38">
        <f t="shared" si="18"/>
        <v>6.2593555912798448E-3</v>
      </c>
      <c r="I315" s="38">
        <f t="shared" si="19"/>
        <v>3.6057403278896933E-3</v>
      </c>
      <c r="J315" s="38">
        <f t="shared" si="20"/>
        <v>5.4198200858657244E-2</v>
      </c>
      <c r="K315" s="38"/>
      <c r="L315" s="38"/>
    </row>
    <row r="316" spans="1:12">
      <c r="A316" s="20">
        <v>41339</v>
      </c>
      <c r="B316" s="38">
        <v>95.266960999999995</v>
      </c>
      <c r="C316" s="38">
        <v>66.061826999999994</v>
      </c>
      <c r="D316" s="38">
        <v>59.226703999999998</v>
      </c>
      <c r="E316" s="38">
        <v>34.930224000000003</v>
      </c>
      <c r="F316" s="38"/>
      <c r="G316" s="38">
        <f t="shared" si="17"/>
        <v>-5.7362868922325137E-3</v>
      </c>
      <c r="H316" s="38">
        <f t="shared" si="18"/>
        <v>-4.6227610852293821E-3</v>
      </c>
      <c r="I316" s="38">
        <f t="shared" si="19"/>
        <v>-8.4337417720611301E-3</v>
      </c>
      <c r="J316" s="38">
        <f t="shared" si="20"/>
        <v>-7.5341380378149336E-3</v>
      </c>
      <c r="K316" s="38"/>
      <c r="L316" s="38"/>
    </row>
    <row r="317" spans="1:12">
      <c r="A317" s="20">
        <v>41340</v>
      </c>
      <c r="B317" s="38">
        <v>94.718919</v>
      </c>
      <c r="C317" s="38">
        <v>66.007812999999999</v>
      </c>
      <c r="D317" s="38">
        <v>58.984848999999997</v>
      </c>
      <c r="E317" s="38">
        <v>36.900143999999997</v>
      </c>
      <c r="F317" s="38"/>
      <c r="G317" s="38">
        <f t="shared" si="17"/>
        <v>-5.7693079099005642E-3</v>
      </c>
      <c r="H317" s="38">
        <f t="shared" si="18"/>
        <v>-8.1796244786543851E-4</v>
      </c>
      <c r="I317" s="38">
        <f t="shared" si="19"/>
        <v>-4.0919069468996943E-3</v>
      </c>
      <c r="J317" s="38">
        <f t="shared" si="20"/>
        <v>5.4862981854061424E-2</v>
      </c>
      <c r="K317" s="38"/>
      <c r="L317" s="38"/>
    </row>
    <row r="318" spans="1:12">
      <c r="A318" s="20">
        <v>41341</v>
      </c>
      <c r="B318" s="38">
        <v>95.712832000000006</v>
      </c>
      <c r="C318" s="38">
        <v>66.170903999999993</v>
      </c>
      <c r="D318" s="38">
        <v>59.432721999999998</v>
      </c>
      <c r="E318" s="38">
        <v>37.496402000000003</v>
      </c>
      <c r="F318" s="38"/>
      <c r="G318" s="38">
        <f t="shared" si="17"/>
        <v>1.0438616668545245E-2</v>
      </c>
      <c r="H318" s="38">
        <f t="shared" si="18"/>
        <v>2.4677359028212366E-3</v>
      </c>
      <c r="I318" s="38">
        <f t="shared" si="19"/>
        <v>7.5643357956559319E-3</v>
      </c>
      <c r="J318" s="38">
        <f t="shared" si="20"/>
        <v>1.6029528228631389E-2</v>
      </c>
      <c r="K318" s="38"/>
      <c r="L318" s="38"/>
    </row>
    <row r="319" spans="1:12">
      <c r="A319" s="20">
        <v>41344</v>
      </c>
      <c r="B319" s="38">
        <v>95.155499000000006</v>
      </c>
      <c r="C319" s="38">
        <v>66.125604999999993</v>
      </c>
      <c r="D319" s="38">
        <v>60.319507999999999</v>
      </c>
      <c r="E319" s="38">
        <v>38.575707000000001</v>
      </c>
      <c r="F319" s="38"/>
      <c r="G319" s="38">
        <f t="shared" si="17"/>
        <v>-5.839990123960752E-3</v>
      </c>
      <c r="H319" s="38">
        <f t="shared" si="18"/>
        <v>-6.8481023592704428E-4</v>
      </c>
      <c r="I319" s="38">
        <f t="shared" si="19"/>
        <v>1.4810617054451832E-2</v>
      </c>
      <c r="J319" s="38">
        <f t="shared" si="20"/>
        <v>2.8377744307346152E-2</v>
      </c>
      <c r="K319" s="38"/>
      <c r="L319" s="38"/>
    </row>
    <row r="320" spans="1:12">
      <c r="A320" s="20">
        <v>41345</v>
      </c>
      <c r="B320" s="38">
        <v>96.372343000000001</v>
      </c>
      <c r="C320" s="38">
        <v>66.687369000000004</v>
      </c>
      <c r="D320" s="38">
        <v>60.113489999999999</v>
      </c>
      <c r="E320" s="38">
        <v>37.753019999999999</v>
      </c>
      <c r="F320" s="38"/>
      <c r="G320" s="38">
        <f t="shared" si="17"/>
        <v>1.2706877082352413E-2</v>
      </c>
      <c r="H320" s="38">
        <f t="shared" si="18"/>
        <v>8.4595251989307216E-3</v>
      </c>
      <c r="I320" s="38">
        <f t="shared" si="19"/>
        <v>-3.4212915791966159E-3</v>
      </c>
      <c r="J320" s="38">
        <f t="shared" si="20"/>
        <v>-2.1557253518664558E-2</v>
      </c>
      <c r="K320" s="38"/>
      <c r="L320" s="38"/>
    </row>
    <row r="321" spans="1:12">
      <c r="A321" s="20">
        <v>41346</v>
      </c>
      <c r="B321" s="38">
        <v>96.065807000000007</v>
      </c>
      <c r="C321" s="38">
        <v>66.732675</v>
      </c>
      <c r="D321" s="38">
        <v>60.400128000000002</v>
      </c>
      <c r="E321" s="38">
        <v>38.500228999999997</v>
      </c>
      <c r="F321" s="38"/>
      <c r="G321" s="38">
        <f t="shared" si="17"/>
        <v>-3.1858159025492487E-3</v>
      </c>
      <c r="H321" s="38">
        <f t="shared" si="18"/>
        <v>6.79148355571162E-4</v>
      </c>
      <c r="I321" s="38">
        <f t="shared" si="19"/>
        <v>4.7569485552559874E-3</v>
      </c>
      <c r="J321" s="38">
        <f t="shared" si="20"/>
        <v>1.9598716832792549E-2</v>
      </c>
      <c r="K321" s="38"/>
      <c r="L321" s="38"/>
    </row>
    <row r="322" spans="1:12">
      <c r="A322" s="20">
        <v>41347</v>
      </c>
      <c r="B322" s="38">
        <v>95.592078000000001</v>
      </c>
      <c r="C322" s="38">
        <v>66.343061000000006</v>
      </c>
      <c r="D322" s="38">
        <v>60.319507999999999</v>
      </c>
      <c r="E322" s="38">
        <v>39.617272999999997</v>
      </c>
      <c r="F322" s="38"/>
      <c r="G322" s="38">
        <f t="shared" si="17"/>
        <v>-4.9434956955162757E-3</v>
      </c>
      <c r="H322" s="38">
        <f t="shared" si="18"/>
        <v>-5.8555394836979635E-3</v>
      </c>
      <c r="I322" s="38">
        <f t="shared" si="19"/>
        <v>-1.3356569760593321E-3</v>
      </c>
      <c r="J322" s="38">
        <f t="shared" si="20"/>
        <v>2.8601020699286196E-2</v>
      </c>
      <c r="K322" s="38"/>
      <c r="L322" s="38"/>
    </row>
    <row r="323" spans="1:12">
      <c r="A323" s="20">
        <v>41348</v>
      </c>
      <c r="B323" s="38">
        <v>94.514562999999995</v>
      </c>
      <c r="C323" s="38">
        <v>65.690684000000005</v>
      </c>
      <c r="D323" s="38">
        <v>59.835811</v>
      </c>
      <c r="E323" s="38">
        <v>39.111586000000003</v>
      </c>
      <c r="F323" s="38"/>
      <c r="G323" s="38">
        <f t="shared" si="17"/>
        <v>-1.1336022068262577E-2</v>
      </c>
      <c r="H323" s="38">
        <f t="shared" si="18"/>
        <v>-9.8820541518489739E-3</v>
      </c>
      <c r="I323" s="38">
        <f t="shared" si="19"/>
        <v>-8.0512392941349716E-3</v>
      </c>
      <c r="J323" s="38">
        <f t="shared" si="20"/>
        <v>-1.2846469793664966E-2</v>
      </c>
      <c r="K323" s="38"/>
      <c r="L323" s="38"/>
    </row>
    <row r="324" spans="1:12">
      <c r="A324" s="20">
        <v>41351</v>
      </c>
      <c r="B324" s="38">
        <v>94.449540999999996</v>
      </c>
      <c r="C324" s="38">
        <v>65.464163999999997</v>
      </c>
      <c r="D324" s="38">
        <v>59.799981000000002</v>
      </c>
      <c r="E324" s="38">
        <v>39.322915999999999</v>
      </c>
      <c r="F324" s="38"/>
      <c r="G324" s="38">
        <f t="shared" ref="G324:G387" si="21">LN(B324/B323)</f>
        <v>-6.8819422514513077E-4</v>
      </c>
      <c r="H324" s="38">
        <f t="shared" ref="H324:H387" si="22">LN(C324/C323)</f>
        <v>-3.4542409783009111E-3</v>
      </c>
      <c r="I324" s="38">
        <f t="shared" ref="I324:I387" si="23">LN(D324/D323)</f>
        <v>-5.9898464284434156E-4</v>
      </c>
      <c r="J324" s="38">
        <f t="shared" ref="J324:J387" si="24">LN(E324/E323)</f>
        <v>5.3887130280280112E-3</v>
      </c>
      <c r="K324" s="38"/>
      <c r="L324" s="38"/>
    </row>
    <row r="325" spans="1:12">
      <c r="A325" s="20">
        <v>41352</v>
      </c>
      <c r="B325" s="38">
        <v>94.858254000000002</v>
      </c>
      <c r="C325" s="38">
        <v>65.645376999999996</v>
      </c>
      <c r="D325" s="38">
        <v>59.531253999999997</v>
      </c>
      <c r="E325" s="38">
        <v>39.058753000000003</v>
      </c>
      <c r="F325" s="38"/>
      <c r="G325" s="38">
        <f t="shared" si="21"/>
        <v>4.3179799863600444E-3</v>
      </c>
      <c r="H325" s="38">
        <f t="shared" si="22"/>
        <v>2.764300965599497E-3</v>
      </c>
      <c r="I325" s="38">
        <f t="shared" si="23"/>
        <v>-4.5038912781095956E-3</v>
      </c>
      <c r="J325" s="38">
        <f t="shared" si="24"/>
        <v>-6.7404535659503755E-3</v>
      </c>
      <c r="K325" s="38"/>
      <c r="L325" s="38"/>
    </row>
    <row r="326" spans="1:12">
      <c r="A326" s="20">
        <v>41353</v>
      </c>
      <c r="B326" s="38">
        <v>95.749988000000002</v>
      </c>
      <c r="C326" s="38">
        <v>66.134659999999997</v>
      </c>
      <c r="D326" s="38">
        <v>61.376488000000002</v>
      </c>
      <c r="E326" s="38">
        <v>39.473871000000003</v>
      </c>
      <c r="F326" s="38"/>
      <c r="G326" s="38">
        <f t="shared" si="21"/>
        <v>9.3567885264412478E-3</v>
      </c>
      <c r="H326" s="38">
        <f t="shared" si="22"/>
        <v>7.4257870840885899E-3</v>
      </c>
      <c r="I326" s="38">
        <f t="shared" si="23"/>
        <v>3.0525378267305871E-2</v>
      </c>
      <c r="J326" s="38">
        <f t="shared" si="24"/>
        <v>1.0571959657023846E-2</v>
      </c>
      <c r="K326" s="38"/>
      <c r="L326" s="38"/>
    </row>
    <row r="327" spans="1:12">
      <c r="A327" s="20">
        <v>41354</v>
      </c>
      <c r="B327" s="38">
        <v>96.158694999999994</v>
      </c>
      <c r="C327" s="38">
        <v>66.261510999999999</v>
      </c>
      <c r="D327" s="38">
        <v>60.955492999999997</v>
      </c>
      <c r="E327" s="38">
        <v>39.005918999999999</v>
      </c>
      <c r="F327" s="38"/>
      <c r="G327" s="38">
        <f t="shared" si="21"/>
        <v>4.2593968289844882E-3</v>
      </c>
      <c r="H327" s="38">
        <f t="shared" si="22"/>
        <v>1.9162342514560157E-3</v>
      </c>
      <c r="I327" s="38">
        <f t="shared" si="23"/>
        <v>-6.8828553018553699E-3</v>
      </c>
      <c r="J327" s="38">
        <f t="shared" si="24"/>
        <v>-1.1925555508088803E-2</v>
      </c>
      <c r="K327" s="38"/>
      <c r="L327" s="38"/>
    </row>
    <row r="328" spans="1:12">
      <c r="A328" s="20">
        <v>41355</v>
      </c>
      <c r="B328" s="38">
        <v>97.635633999999996</v>
      </c>
      <c r="C328" s="38">
        <v>67.303501999999995</v>
      </c>
      <c r="D328" s="38">
        <v>61.286915</v>
      </c>
      <c r="E328" s="38">
        <v>39.285181000000001</v>
      </c>
      <c r="F328" s="38"/>
      <c r="G328" s="38">
        <f t="shared" si="21"/>
        <v>1.5242629681017509E-2</v>
      </c>
      <c r="H328" s="38">
        <f t="shared" si="22"/>
        <v>1.5603070241311637E-2</v>
      </c>
      <c r="I328" s="38">
        <f t="shared" si="23"/>
        <v>5.4223868372496676E-3</v>
      </c>
      <c r="J328" s="38">
        <f t="shared" si="24"/>
        <v>7.1339701290375297E-3</v>
      </c>
      <c r="K328" s="38"/>
      <c r="L328" s="38"/>
    </row>
    <row r="329" spans="1:12">
      <c r="A329" s="20">
        <v>41358</v>
      </c>
      <c r="B329" s="38">
        <v>97.970034999999996</v>
      </c>
      <c r="C329" s="38">
        <v>67.819967000000005</v>
      </c>
      <c r="D329" s="38">
        <v>61.277962000000002</v>
      </c>
      <c r="E329" s="38">
        <v>38.794586000000002</v>
      </c>
      <c r="F329" s="38"/>
      <c r="G329" s="38">
        <f t="shared" si="21"/>
        <v>3.4191373643285843E-3</v>
      </c>
      <c r="H329" s="38">
        <f t="shared" si="22"/>
        <v>7.6443791571527264E-3</v>
      </c>
      <c r="I329" s="38">
        <f t="shared" si="23"/>
        <v>-1.4609405622661328E-4</v>
      </c>
      <c r="J329" s="38">
        <f t="shared" si="24"/>
        <v>-1.256667316297975E-2</v>
      </c>
      <c r="K329" s="38"/>
      <c r="L329" s="38"/>
    </row>
    <row r="330" spans="1:12">
      <c r="A330" s="20">
        <v>41359</v>
      </c>
      <c r="B330" s="38">
        <v>98.434479999999994</v>
      </c>
      <c r="C330" s="38">
        <v>67.747478999999998</v>
      </c>
      <c r="D330" s="38">
        <v>61.457109000000003</v>
      </c>
      <c r="E330" s="38">
        <v>38.409661</v>
      </c>
      <c r="F330" s="38"/>
      <c r="G330" s="38">
        <f t="shared" si="21"/>
        <v>4.7294825755443224E-3</v>
      </c>
      <c r="H330" s="38">
        <f t="shared" si="22"/>
        <v>-1.069401379859689E-3</v>
      </c>
      <c r="I330" s="38">
        <f t="shared" si="23"/>
        <v>2.9192491724625955E-3</v>
      </c>
      <c r="J330" s="38">
        <f t="shared" si="24"/>
        <v>-9.971684318430778E-3</v>
      </c>
      <c r="K330" s="38"/>
      <c r="L330" s="38"/>
    </row>
    <row r="331" spans="1:12">
      <c r="A331" s="20">
        <v>41360</v>
      </c>
      <c r="B331" s="38">
        <v>99.056833999999995</v>
      </c>
      <c r="C331" s="38">
        <v>67.756541999999996</v>
      </c>
      <c r="D331" s="38">
        <v>61.851239</v>
      </c>
      <c r="E331" s="38">
        <v>38.243611000000001</v>
      </c>
      <c r="F331" s="38"/>
      <c r="G331" s="38">
        <f t="shared" si="21"/>
        <v>6.3026170370712774E-3</v>
      </c>
      <c r="H331" s="38">
        <f t="shared" si="22"/>
        <v>1.3376724833156101E-4</v>
      </c>
      <c r="I331" s="38">
        <f t="shared" si="23"/>
        <v>6.3926141025402866E-3</v>
      </c>
      <c r="J331" s="38">
        <f t="shared" si="24"/>
        <v>-4.3325028509632532E-3</v>
      </c>
      <c r="K331" s="38"/>
      <c r="L331" s="38"/>
    </row>
    <row r="332" spans="1:12">
      <c r="A332" s="20">
        <v>41361</v>
      </c>
      <c r="B332" s="38">
        <v>98.564524000000006</v>
      </c>
      <c r="C332" s="38">
        <v>67.801848000000007</v>
      </c>
      <c r="D332" s="38">
        <v>61.313786</v>
      </c>
      <c r="E332" s="38">
        <v>37.715280999999997</v>
      </c>
      <c r="F332" s="38"/>
      <c r="G332" s="38">
        <f t="shared" si="21"/>
        <v>-4.9823665155045568E-3</v>
      </c>
      <c r="H332" s="38">
        <f t="shared" si="22"/>
        <v>6.6843522834599445E-4</v>
      </c>
      <c r="I332" s="38">
        <f t="shared" si="23"/>
        <v>-8.7274193527298281E-3</v>
      </c>
      <c r="J332" s="38">
        <f t="shared" si="24"/>
        <v>-1.3911169746990608E-2</v>
      </c>
      <c r="K332" s="38"/>
      <c r="L332" s="38"/>
    </row>
    <row r="333" spans="1:12">
      <c r="A333" s="20">
        <v>41365</v>
      </c>
      <c r="B333" s="38">
        <v>98.285854</v>
      </c>
      <c r="C333" s="38">
        <v>68.345494000000002</v>
      </c>
      <c r="D333" s="38">
        <v>61.501899000000002</v>
      </c>
      <c r="E333" s="38">
        <v>38.190778000000002</v>
      </c>
      <c r="F333" s="38"/>
      <c r="G333" s="38">
        <f t="shared" si="21"/>
        <v>-2.8312893171703029E-3</v>
      </c>
      <c r="H333" s="38">
        <f t="shared" si="22"/>
        <v>7.9861844006696488E-3</v>
      </c>
      <c r="I333" s="38">
        <f t="shared" si="23"/>
        <v>3.0633407631156608E-3</v>
      </c>
      <c r="J333" s="38">
        <f t="shared" si="24"/>
        <v>1.2528728960703082E-2</v>
      </c>
      <c r="K333" s="38"/>
      <c r="L333" s="38"/>
    </row>
    <row r="334" spans="1:12">
      <c r="A334" s="20">
        <v>41366</v>
      </c>
      <c r="B334" s="38">
        <v>100.022881</v>
      </c>
      <c r="C334" s="38">
        <v>68.880077</v>
      </c>
      <c r="D334" s="38">
        <v>61.654173999999998</v>
      </c>
      <c r="E334" s="38">
        <v>38.175682999999999</v>
      </c>
      <c r="F334" s="38"/>
      <c r="G334" s="38">
        <f t="shared" si="21"/>
        <v>1.7518859426427631E-2</v>
      </c>
      <c r="H334" s="38">
        <f t="shared" si="22"/>
        <v>7.7913423922970409E-3</v>
      </c>
      <c r="I334" s="38">
        <f t="shared" si="23"/>
        <v>2.4728797190292037E-3</v>
      </c>
      <c r="J334" s="38">
        <f t="shared" si="24"/>
        <v>-3.9533062024690369E-4</v>
      </c>
      <c r="K334" s="38"/>
      <c r="L334" s="38"/>
    </row>
    <row r="335" spans="1:12">
      <c r="A335" s="20">
        <v>41367</v>
      </c>
      <c r="B335" s="38">
        <v>98.796745999999999</v>
      </c>
      <c r="C335" s="38">
        <v>68.861958000000001</v>
      </c>
      <c r="D335" s="38">
        <v>60.892791000000003</v>
      </c>
      <c r="E335" s="38">
        <v>37.383189999999999</v>
      </c>
      <c r="F335" s="38"/>
      <c r="G335" s="38">
        <f t="shared" si="21"/>
        <v>-1.2334300826301913E-2</v>
      </c>
      <c r="H335" s="38">
        <f t="shared" si="22"/>
        <v>-2.6308599411215748E-4</v>
      </c>
      <c r="I335" s="38">
        <f t="shared" si="23"/>
        <v>-1.242613877875029E-2</v>
      </c>
      <c r="J335" s="38">
        <f t="shared" si="24"/>
        <v>-2.0977604094694017E-2</v>
      </c>
      <c r="K335" s="38"/>
      <c r="L335" s="38"/>
    </row>
    <row r="336" spans="1:12">
      <c r="A336" s="20">
        <v>41368</v>
      </c>
      <c r="B336" s="38">
        <v>98.796745999999999</v>
      </c>
      <c r="C336" s="38">
        <v>69.043171000000001</v>
      </c>
      <c r="D336" s="38">
        <v>61.618343000000003</v>
      </c>
      <c r="E336" s="38">
        <v>38.107754999999997</v>
      </c>
      <c r="F336" s="38"/>
      <c r="G336" s="38">
        <f t="shared" si="21"/>
        <v>0</v>
      </c>
      <c r="H336" s="38">
        <f t="shared" si="22"/>
        <v>2.62808360522264E-3</v>
      </c>
      <c r="I336" s="38">
        <f t="shared" si="23"/>
        <v>1.1844808862219674E-2</v>
      </c>
      <c r="J336" s="38">
        <f t="shared" si="24"/>
        <v>1.9196666587547127E-2</v>
      </c>
      <c r="K336" s="38"/>
      <c r="L336" s="38"/>
    </row>
    <row r="337" spans="1:12">
      <c r="A337" s="20">
        <v>41369</v>
      </c>
      <c r="B337" s="38">
        <v>98.276570000000007</v>
      </c>
      <c r="C337" s="38">
        <v>69.215328</v>
      </c>
      <c r="D337" s="38">
        <v>61.672086</v>
      </c>
      <c r="E337" s="38">
        <v>37.300162999999998</v>
      </c>
      <c r="F337" s="38"/>
      <c r="G337" s="38">
        <f t="shared" si="21"/>
        <v>-5.2790222297247058E-3</v>
      </c>
      <c r="H337" s="38">
        <f t="shared" si="22"/>
        <v>2.4903653695144004E-3</v>
      </c>
      <c r="I337" s="38">
        <f t="shared" si="23"/>
        <v>8.7181144294614255E-4</v>
      </c>
      <c r="J337" s="38">
        <f t="shared" si="24"/>
        <v>-2.1420108114201541E-2</v>
      </c>
      <c r="K337" s="38"/>
      <c r="L337" s="38"/>
    </row>
    <row r="338" spans="1:12">
      <c r="A338" s="20">
        <v>41372</v>
      </c>
      <c r="B338" s="38">
        <v>99.428392000000002</v>
      </c>
      <c r="C338" s="38">
        <v>70.030799999999999</v>
      </c>
      <c r="D338" s="38">
        <v>62.039344999999997</v>
      </c>
      <c r="E338" s="38">
        <v>37.903970999999999</v>
      </c>
      <c r="F338" s="38"/>
      <c r="G338" s="38">
        <f t="shared" si="21"/>
        <v>1.1652059920727931E-2</v>
      </c>
      <c r="H338" s="38">
        <f t="shared" si="22"/>
        <v>1.1712804292090193E-2</v>
      </c>
      <c r="I338" s="38">
        <f t="shared" si="23"/>
        <v>5.9373669179181836E-3</v>
      </c>
      <c r="J338" s="38">
        <f t="shared" si="24"/>
        <v>1.6058185711969573E-2</v>
      </c>
      <c r="K338" s="38"/>
      <c r="L338" s="38"/>
    </row>
    <row r="339" spans="1:12">
      <c r="A339" s="20">
        <v>41373</v>
      </c>
      <c r="B339" s="38">
        <v>98.267279000000002</v>
      </c>
      <c r="C339" s="38">
        <v>70.782847000000004</v>
      </c>
      <c r="D339" s="38">
        <v>61.734788000000002</v>
      </c>
      <c r="E339" s="38">
        <v>38.213422000000001</v>
      </c>
      <c r="F339" s="38"/>
      <c r="G339" s="38">
        <f t="shared" si="21"/>
        <v>-1.1746603708836257E-2</v>
      </c>
      <c r="H339" s="38">
        <f t="shared" si="22"/>
        <v>1.0681552057540959E-2</v>
      </c>
      <c r="I339" s="38">
        <f t="shared" si="23"/>
        <v>-4.9211835666462672E-3</v>
      </c>
      <c r="J339" s="38">
        <f t="shared" si="24"/>
        <v>8.1309328307817147E-3</v>
      </c>
      <c r="K339" s="38"/>
      <c r="L339" s="38"/>
    </row>
    <row r="340" spans="1:12">
      <c r="A340" s="20">
        <v>41374</v>
      </c>
      <c r="B340" s="38">
        <v>98.230123000000006</v>
      </c>
      <c r="C340" s="38">
        <v>70.103288000000006</v>
      </c>
      <c r="D340" s="38">
        <v>61.681044999999997</v>
      </c>
      <c r="E340" s="38">
        <v>39.843701000000003</v>
      </c>
      <c r="F340" s="38"/>
      <c r="G340" s="38">
        <f t="shared" si="21"/>
        <v>-3.7818312165617638E-4</v>
      </c>
      <c r="H340" s="38">
        <f t="shared" si="22"/>
        <v>-9.6469999724648984E-3</v>
      </c>
      <c r="I340" s="38">
        <f t="shared" si="23"/>
        <v>-8.7092558694735816E-4</v>
      </c>
      <c r="J340" s="38">
        <f t="shared" si="24"/>
        <v>4.1777509831959228E-2</v>
      </c>
      <c r="K340" s="38"/>
      <c r="L340" s="38"/>
    </row>
    <row r="341" spans="1:12">
      <c r="A341" s="20">
        <v>41375</v>
      </c>
      <c r="B341" s="38">
        <v>98.471636000000004</v>
      </c>
      <c r="C341" s="38">
        <v>70.483839000000003</v>
      </c>
      <c r="D341" s="38">
        <v>61.913941000000001</v>
      </c>
      <c r="E341" s="38">
        <v>39.594633000000002</v>
      </c>
      <c r="F341" s="38"/>
      <c r="G341" s="38">
        <f t="shared" si="21"/>
        <v>2.4556274696292965E-3</v>
      </c>
      <c r="H341" s="38">
        <f t="shared" si="22"/>
        <v>5.4137521347103739E-3</v>
      </c>
      <c r="I341" s="38">
        <f t="shared" si="23"/>
        <v>3.7687010321575528E-3</v>
      </c>
      <c r="J341" s="38">
        <f t="shared" si="24"/>
        <v>-6.270746215779107E-3</v>
      </c>
      <c r="K341" s="38"/>
      <c r="L341" s="38"/>
    </row>
    <row r="342" spans="1:12">
      <c r="A342" s="20">
        <v>41376</v>
      </c>
      <c r="B342" s="38">
        <v>98.583098000000007</v>
      </c>
      <c r="C342" s="38">
        <v>71.181516999999999</v>
      </c>
      <c r="D342" s="38">
        <v>62.245362</v>
      </c>
      <c r="E342" s="38">
        <v>39.428583000000003</v>
      </c>
      <c r="F342" s="38"/>
      <c r="G342" s="38">
        <f t="shared" si="21"/>
        <v>1.1312797173132411E-3</v>
      </c>
      <c r="H342" s="38">
        <f t="shared" si="22"/>
        <v>9.8497425237538665E-3</v>
      </c>
      <c r="I342" s="38">
        <f t="shared" si="23"/>
        <v>5.3386541185464539E-3</v>
      </c>
      <c r="J342" s="38">
        <f t="shared" si="24"/>
        <v>-4.2025686322886393E-3</v>
      </c>
      <c r="K342" s="38"/>
      <c r="L342" s="38"/>
    </row>
    <row r="343" spans="1:12">
      <c r="A343" s="20">
        <v>41379</v>
      </c>
      <c r="B343" s="38">
        <v>96.799631000000005</v>
      </c>
      <c r="C343" s="38">
        <v>71.099973000000006</v>
      </c>
      <c r="D343" s="38">
        <v>61.340663999999997</v>
      </c>
      <c r="E343" s="38">
        <v>36.756737999999999</v>
      </c>
      <c r="F343" s="38"/>
      <c r="G343" s="38">
        <f t="shared" si="21"/>
        <v>-1.8256644744432352E-2</v>
      </c>
      <c r="H343" s="38">
        <f t="shared" si="22"/>
        <v>-1.1462349589968007E-3</v>
      </c>
      <c r="I343" s="38">
        <f t="shared" si="23"/>
        <v>-1.4641043007156641E-2</v>
      </c>
      <c r="J343" s="38">
        <f t="shared" si="24"/>
        <v>-7.016945434842925E-2</v>
      </c>
      <c r="K343" s="38"/>
      <c r="L343" s="38"/>
    </row>
    <row r="344" spans="1:12">
      <c r="A344" s="20">
        <v>41380</v>
      </c>
      <c r="B344" s="38">
        <v>98.044347999999999</v>
      </c>
      <c r="C344" s="38">
        <v>71.290249000000003</v>
      </c>
      <c r="D344" s="38">
        <v>61.251083999999999</v>
      </c>
      <c r="E344" s="38">
        <v>36.817121</v>
      </c>
      <c r="F344" s="38"/>
      <c r="G344" s="38">
        <f t="shared" si="21"/>
        <v>1.2776724629924491E-2</v>
      </c>
      <c r="H344" s="38">
        <f t="shared" si="22"/>
        <v>2.6726008371350239E-3</v>
      </c>
      <c r="I344" s="38">
        <f t="shared" si="23"/>
        <v>-1.4614363104393806E-3</v>
      </c>
      <c r="J344" s="38">
        <f t="shared" si="24"/>
        <v>1.6414257557805937E-3</v>
      </c>
      <c r="K344" s="38"/>
      <c r="L344" s="38"/>
    </row>
    <row r="345" spans="1:12">
      <c r="A345" s="20">
        <v>41381</v>
      </c>
      <c r="B345" s="38">
        <v>97.319806999999997</v>
      </c>
      <c r="C345" s="38">
        <v>71.136217000000002</v>
      </c>
      <c r="D345" s="38">
        <v>61.591472000000003</v>
      </c>
      <c r="E345" s="38">
        <v>35.511387999999997</v>
      </c>
      <c r="F345" s="38"/>
      <c r="G345" s="38">
        <f t="shared" si="21"/>
        <v>-7.417372156740305E-3</v>
      </c>
      <c r="H345" s="38">
        <f t="shared" si="22"/>
        <v>-2.1629696274626923E-3</v>
      </c>
      <c r="I345" s="38">
        <f t="shared" si="23"/>
        <v>5.5418721697025296E-3</v>
      </c>
      <c r="J345" s="38">
        <f t="shared" si="24"/>
        <v>-3.6109547775346071E-2</v>
      </c>
      <c r="K345" s="38"/>
      <c r="L345" s="38"/>
    </row>
    <row r="346" spans="1:12">
      <c r="A346" s="20">
        <v>41382</v>
      </c>
      <c r="B346" s="38">
        <v>96.242299000000003</v>
      </c>
      <c r="C346" s="38">
        <v>69.913013000000007</v>
      </c>
      <c r="D346" s="38">
        <v>61.170470000000002</v>
      </c>
      <c r="E346" s="38">
        <v>34.718890000000002</v>
      </c>
      <c r="F346" s="38"/>
      <c r="G346" s="38">
        <f t="shared" si="21"/>
        <v>-1.1133575187697623E-2</v>
      </c>
      <c r="H346" s="38">
        <f t="shared" si="22"/>
        <v>-1.7344790407566778E-2</v>
      </c>
      <c r="I346" s="38">
        <f t="shared" si="23"/>
        <v>-6.8588626671738625E-3</v>
      </c>
      <c r="J346" s="38">
        <f t="shared" si="24"/>
        <v>-2.2569514537046219E-2</v>
      </c>
      <c r="K346" s="38"/>
      <c r="L346" s="38"/>
    </row>
    <row r="347" spans="1:12">
      <c r="A347" s="20">
        <v>41383</v>
      </c>
      <c r="B347" s="38">
        <v>97.022563000000005</v>
      </c>
      <c r="C347" s="38">
        <v>70.936879000000005</v>
      </c>
      <c r="D347" s="38">
        <v>61.842278999999998</v>
      </c>
      <c r="E347" s="38">
        <v>34.854745999999999</v>
      </c>
      <c r="F347" s="38"/>
      <c r="G347" s="38">
        <f t="shared" si="21"/>
        <v>8.0746001244204023E-3</v>
      </c>
      <c r="H347" s="38">
        <f t="shared" si="22"/>
        <v>1.453865558798836E-2</v>
      </c>
      <c r="I347" s="38">
        <f t="shared" si="23"/>
        <v>1.0922700039633068E-2</v>
      </c>
      <c r="J347" s="38">
        <f t="shared" si="24"/>
        <v>3.9053923435578264E-3</v>
      </c>
      <c r="K347" s="38"/>
      <c r="L347" s="38"/>
    </row>
    <row r="348" spans="1:12">
      <c r="A348" s="20">
        <v>41386</v>
      </c>
      <c r="B348" s="38">
        <v>97.682080999999997</v>
      </c>
      <c r="C348" s="38">
        <v>70.646934000000002</v>
      </c>
      <c r="D348" s="38">
        <v>61.896022000000002</v>
      </c>
      <c r="E348" s="38">
        <v>35.186841999999999</v>
      </c>
      <c r="F348" s="38"/>
      <c r="G348" s="38">
        <f t="shared" si="21"/>
        <v>6.7745741326192283E-3</v>
      </c>
      <c r="H348" s="38">
        <f t="shared" si="22"/>
        <v>-4.0957422911244105E-3</v>
      </c>
      <c r="I348" s="38">
        <f t="shared" si="23"/>
        <v>8.6865591243849224E-4</v>
      </c>
      <c r="J348" s="38">
        <f t="shared" si="24"/>
        <v>9.4828943241134916E-3</v>
      </c>
      <c r="K348" s="38"/>
      <c r="L348" s="38"/>
    </row>
    <row r="349" spans="1:12">
      <c r="A349" s="20">
        <v>41387</v>
      </c>
      <c r="B349" s="38">
        <v>99.623457999999999</v>
      </c>
      <c r="C349" s="38">
        <v>71.661737000000002</v>
      </c>
      <c r="D349" s="38">
        <v>62.424515</v>
      </c>
      <c r="E349" s="38">
        <v>36.054813000000003</v>
      </c>
      <c r="F349" s="38"/>
      <c r="G349" s="38">
        <f t="shared" si="21"/>
        <v>1.9679525113612054E-2</v>
      </c>
      <c r="H349" s="38">
        <f t="shared" si="22"/>
        <v>1.4262239885915618E-2</v>
      </c>
      <c r="I349" s="38">
        <f t="shared" si="23"/>
        <v>8.5021541304545149E-3</v>
      </c>
      <c r="J349" s="38">
        <f t="shared" si="24"/>
        <v>2.4368157931994174E-2</v>
      </c>
      <c r="K349" s="38"/>
      <c r="L349" s="38"/>
    </row>
    <row r="350" spans="1:12">
      <c r="A350" s="20">
        <v>41388</v>
      </c>
      <c r="B350" s="38">
        <v>100.162216</v>
      </c>
      <c r="C350" s="38">
        <v>70.701295999999999</v>
      </c>
      <c r="D350" s="38">
        <v>62.442427000000002</v>
      </c>
      <c r="E350" s="38">
        <v>36.485025</v>
      </c>
      <c r="F350" s="38"/>
      <c r="G350" s="38">
        <f t="shared" si="21"/>
        <v>5.3933727597489777E-3</v>
      </c>
      <c r="H350" s="38">
        <f t="shared" si="22"/>
        <v>-1.3493047336701369E-2</v>
      </c>
      <c r="I350" s="38">
        <f t="shared" si="23"/>
        <v>2.8689739391337576E-4</v>
      </c>
      <c r="J350" s="38">
        <f t="shared" si="24"/>
        <v>1.1861538595770636E-2</v>
      </c>
      <c r="K350" s="38"/>
      <c r="L350" s="38"/>
    </row>
    <row r="351" spans="1:12">
      <c r="A351" s="20">
        <v>41389</v>
      </c>
      <c r="B351" s="38">
        <v>101.36976900000001</v>
      </c>
      <c r="C351" s="38">
        <v>71.263067000000007</v>
      </c>
      <c r="D351" s="38">
        <v>63.302342000000003</v>
      </c>
      <c r="E351" s="38">
        <v>38.130398999999997</v>
      </c>
      <c r="F351" s="38"/>
      <c r="G351" s="38">
        <f t="shared" si="21"/>
        <v>1.1983878903325626E-2</v>
      </c>
      <c r="H351" s="38">
        <f t="shared" si="22"/>
        <v>7.9142951144358549E-3</v>
      </c>
      <c r="I351" s="38">
        <f t="shared" si="23"/>
        <v>1.3677362679545982E-2</v>
      </c>
      <c r="J351" s="38">
        <f t="shared" si="24"/>
        <v>4.4109935585689264E-2</v>
      </c>
      <c r="K351" s="38"/>
      <c r="L351" s="38"/>
    </row>
    <row r="352" spans="1:12">
      <c r="A352" s="20">
        <v>41390</v>
      </c>
      <c r="B352" s="38">
        <v>101.499813</v>
      </c>
      <c r="C352" s="38">
        <v>71.616437000000005</v>
      </c>
      <c r="D352" s="38">
        <v>63.167979000000003</v>
      </c>
      <c r="E352" s="38">
        <v>38.749302</v>
      </c>
      <c r="F352" s="38"/>
      <c r="G352" s="38">
        <f t="shared" si="21"/>
        <v>1.2820455046052908E-3</v>
      </c>
      <c r="H352" s="38">
        <f t="shared" si="22"/>
        <v>4.9464158343181363E-3</v>
      </c>
      <c r="I352" s="38">
        <f t="shared" si="23"/>
        <v>-2.1248155217743589E-3</v>
      </c>
      <c r="J352" s="38">
        <f t="shared" si="24"/>
        <v>1.6100904717756818E-2</v>
      </c>
      <c r="K352" s="38"/>
      <c r="L352" s="38"/>
    </row>
    <row r="353" spans="1:12">
      <c r="A353" s="20">
        <v>41393</v>
      </c>
      <c r="B353" s="38">
        <v>100.90532399999999</v>
      </c>
      <c r="C353" s="38">
        <v>71.027484999999999</v>
      </c>
      <c r="D353" s="38">
        <v>63.275471000000003</v>
      </c>
      <c r="E353" s="38">
        <v>37.677542000000003</v>
      </c>
      <c r="F353" s="38"/>
      <c r="G353" s="38">
        <f t="shared" si="21"/>
        <v>-5.8742650341051346E-3</v>
      </c>
      <c r="H353" s="38">
        <f t="shared" si="22"/>
        <v>-8.2576998506343081E-3</v>
      </c>
      <c r="I353" s="38">
        <f t="shared" si="23"/>
        <v>1.7002387374739311E-3</v>
      </c>
      <c r="J353" s="38">
        <f t="shared" si="24"/>
        <v>-2.8048528699181362E-2</v>
      </c>
      <c r="K353" s="38"/>
      <c r="L353" s="38"/>
    </row>
    <row r="354" spans="1:12">
      <c r="A354" s="20">
        <v>41394</v>
      </c>
      <c r="B354" s="38">
        <v>100.719548</v>
      </c>
      <c r="C354" s="38">
        <v>70.420413999999994</v>
      </c>
      <c r="D354" s="38">
        <v>63.203809999999997</v>
      </c>
      <c r="E354" s="38">
        <v>38.749302</v>
      </c>
      <c r="F354" s="38"/>
      <c r="G354" s="38">
        <f t="shared" si="21"/>
        <v>-1.8427890441274515E-3</v>
      </c>
      <c r="H354" s="38">
        <f t="shared" si="22"/>
        <v>-8.5837220873217109E-3</v>
      </c>
      <c r="I354" s="38">
        <f t="shared" si="23"/>
        <v>-1.1331659557445306E-3</v>
      </c>
      <c r="J354" s="38">
        <f t="shared" si="24"/>
        <v>2.804852869918141E-2</v>
      </c>
      <c r="K354" s="38"/>
      <c r="L354" s="38"/>
    </row>
    <row r="355" spans="1:12">
      <c r="A355" s="20">
        <v>41395</v>
      </c>
      <c r="B355" s="38">
        <v>100.52448200000001</v>
      </c>
      <c r="C355" s="38">
        <v>70.728477999999996</v>
      </c>
      <c r="D355" s="38">
        <v>63.185898000000002</v>
      </c>
      <c r="E355" s="38">
        <v>37.768115000000002</v>
      </c>
      <c r="F355" s="38"/>
      <c r="G355" s="38">
        <f t="shared" si="21"/>
        <v>-1.9386022143470423E-3</v>
      </c>
      <c r="H355" s="38">
        <f t="shared" si="22"/>
        <v>4.3650996446585651E-3</v>
      </c>
      <c r="I355" s="38">
        <f t="shared" si="23"/>
        <v>-2.834408023146188E-4</v>
      </c>
      <c r="J355" s="38">
        <f t="shared" si="24"/>
        <v>-2.5647514588805639E-2</v>
      </c>
      <c r="K355" s="38"/>
      <c r="L355" s="38"/>
    </row>
    <row r="356" spans="1:12">
      <c r="A356" s="20">
        <v>41396</v>
      </c>
      <c r="B356" s="38">
        <v>100.961062</v>
      </c>
      <c r="C356" s="38">
        <v>71.090909999999994</v>
      </c>
      <c r="D356" s="38">
        <v>61.976643000000003</v>
      </c>
      <c r="E356" s="38">
        <v>38.605896000000001</v>
      </c>
      <c r="F356" s="38"/>
      <c r="G356" s="38">
        <f t="shared" si="21"/>
        <v>4.3336179319780821E-3</v>
      </c>
      <c r="H356" s="38">
        <f t="shared" si="22"/>
        <v>5.1111881687361813E-3</v>
      </c>
      <c r="I356" s="38">
        <f t="shared" si="23"/>
        <v>-1.9323555083921112E-2</v>
      </c>
      <c r="J356" s="38">
        <f t="shared" si="24"/>
        <v>2.1939782775184661E-2</v>
      </c>
      <c r="K356" s="38"/>
      <c r="L356" s="38"/>
    </row>
    <row r="357" spans="1:12">
      <c r="A357" s="20">
        <v>41397</v>
      </c>
      <c r="B357" s="38">
        <v>101.945683</v>
      </c>
      <c r="C357" s="38">
        <v>71.806713000000002</v>
      </c>
      <c r="D357" s="38">
        <v>63.150067</v>
      </c>
      <c r="E357" s="38">
        <v>38.832324999999997</v>
      </c>
      <c r="F357" s="38"/>
      <c r="G357" s="38">
        <f t="shared" si="21"/>
        <v>9.7052340824935485E-3</v>
      </c>
      <c r="H357" s="38">
        <f t="shared" si="22"/>
        <v>1.0018486970779531E-2</v>
      </c>
      <c r="I357" s="38">
        <f t="shared" si="23"/>
        <v>1.8756321502245057E-2</v>
      </c>
      <c r="J357" s="38">
        <f t="shared" si="24"/>
        <v>5.8480074150208151E-3</v>
      </c>
      <c r="K357" s="38"/>
      <c r="L357" s="38"/>
    </row>
    <row r="358" spans="1:12">
      <c r="A358" s="20">
        <v>41400</v>
      </c>
      <c r="B358" s="38">
        <v>101.332612</v>
      </c>
      <c r="C358" s="38">
        <v>71.426162000000005</v>
      </c>
      <c r="D358" s="38">
        <v>62.729066000000003</v>
      </c>
      <c r="E358" s="38">
        <v>39.307820999999997</v>
      </c>
      <c r="F358" s="38"/>
      <c r="G358" s="38">
        <f t="shared" si="21"/>
        <v>-6.0318575457813713E-3</v>
      </c>
      <c r="H358" s="38">
        <f t="shared" si="22"/>
        <v>-5.3137507075017741E-3</v>
      </c>
      <c r="I358" s="38">
        <f t="shared" si="23"/>
        <v>-6.6889969718003503E-3</v>
      </c>
      <c r="J358" s="38">
        <f t="shared" si="24"/>
        <v>1.2170488374115251E-2</v>
      </c>
      <c r="K358" s="38"/>
      <c r="L358" s="38"/>
    </row>
    <row r="359" spans="1:12">
      <c r="A359" s="20">
        <v>41401</v>
      </c>
      <c r="B359" s="38">
        <v>101.90852599999999</v>
      </c>
      <c r="C359" s="38">
        <v>71.426162000000005</v>
      </c>
      <c r="D359" s="38">
        <v>63.194856999999999</v>
      </c>
      <c r="E359" s="38">
        <v>39.579534000000002</v>
      </c>
      <c r="F359" s="38"/>
      <c r="G359" s="38">
        <f t="shared" si="21"/>
        <v>5.6673127017600753E-3</v>
      </c>
      <c r="H359" s="38">
        <f t="shared" si="22"/>
        <v>0</v>
      </c>
      <c r="I359" s="38">
        <f t="shared" si="23"/>
        <v>7.3980084691886222E-3</v>
      </c>
      <c r="J359" s="38">
        <f t="shared" si="24"/>
        <v>6.8886597726573167E-3</v>
      </c>
      <c r="K359" s="38"/>
      <c r="L359" s="38"/>
    </row>
    <row r="360" spans="1:12">
      <c r="A360" s="20">
        <v>41402</v>
      </c>
      <c r="B360" s="38">
        <v>101.815639</v>
      </c>
      <c r="C360" s="38">
        <v>71.325895000000003</v>
      </c>
      <c r="D360" s="38">
        <v>62.523048000000003</v>
      </c>
      <c r="E360" s="38">
        <v>39.722940000000001</v>
      </c>
      <c r="F360" s="38"/>
      <c r="G360" s="38">
        <f t="shared" si="21"/>
        <v>-9.1188992171470546E-4</v>
      </c>
      <c r="H360" s="38">
        <f t="shared" si="22"/>
        <v>-1.4047715822234159E-3</v>
      </c>
      <c r="I360" s="38">
        <f t="shared" si="23"/>
        <v>-1.068766449513096E-2</v>
      </c>
      <c r="J360" s="38">
        <f t="shared" si="24"/>
        <v>3.6166880825856122E-3</v>
      </c>
      <c r="K360" s="38"/>
      <c r="L360" s="38"/>
    </row>
    <row r="361" spans="1:12">
      <c r="A361" s="20">
        <v>41403</v>
      </c>
      <c r="B361" s="38">
        <v>101.379059</v>
      </c>
      <c r="C361" s="38">
        <v>71.462622999999994</v>
      </c>
      <c r="D361" s="38">
        <v>62.236409999999999</v>
      </c>
      <c r="E361" s="38">
        <v>39.994652000000002</v>
      </c>
      <c r="F361" s="38"/>
      <c r="G361" s="38">
        <f t="shared" si="21"/>
        <v>-4.2971659802894524E-3</v>
      </c>
      <c r="H361" s="38">
        <f t="shared" si="22"/>
        <v>1.9151125553283914E-3</v>
      </c>
      <c r="I361" s="38">
        <f t="shared" si="23"/>
        <v>-4.5950585061507168E-3</v>
      </c>
      <c r="J361" s="38">
        <f t="shared" si="24"/>
        <v>6.8168906106408746E-3</v>
      </c>
      <c r="K361" s="38"/>
      <c r="L361" s="38"/>
    </row>
    <row r="362" spans="1:12">
      <c r="A362" s="20">
        <v>41404</v>
      </c>
      <c r="B362" s="38">
        <v>102.168615</v>
      </c>
      <c r="C362" s="38">
        <v>71.909261999999998</v>
      </c>
      <c r="D362" s="38">
        <v>62.469298999999999</v>
      </c>
      <c r="E362" s="38">
        <v>42.892924999999998</v>
      </c>
      <c r="F362" s="38"/>
      <c r="G362" s="38">
        <f t="shared" si="21"/>
        <v>7.7579855816631163E-3</v>
      </c>
      <c r="H362" s="38">
        <f t="shared" si="22"/>
        <v>6.2305164621570507E-3</v>
      </c>
      <c r="I362" s="38">
        <f t="shared" si="23"/>
        <v>3.7350217982551519E-3</v>
      </c>
      <c r="J362" s="38">
        <f t="shared" si="24"/>
        <v>6.9961148743221013E-2</v>
      </c>
      <c r="K362" s="38"/>
      <c r="L362" s="38"/>
    </row>
    <row r="363" spans="1:12">
      <c r="A363" s="20">
        <v>41407</v>
      </c>
      <c r="B363" s="38">
        <v>102.187196</v>
      </c>
      <c r="C363" s="38">
        <v>71.553773000000007</v>
      </c>
      <c r="D363" s="38">
        <v>62.523325999999997</v>
      </c>
      <c r="E363" s="38">
        <v>42.168356000000003</v>
      </c>
      <c r="F363" s="38"/>
      <c r="G363" s="38">
        <f t="shared" si="21"/>
        <v>1.8184949045770815E-4</v>
      </c>
      <c r="H363" s="38">
        <f t="shared" si="22"/>
        <v>-4.9558372660490867E-3</v>
      </c>
      <c r="I363" s="38">
        <f t="shared" si="23"/>
        <v>8.6448305833509748E-4</v>
      </c>
      <c r="J363" s="38">
        <f t="shared" si="24"/>
        <v>-1.7036811980453859E-2</v>
      </c>
      <c r="K363" s="38"/>
      <c r="L363" s="38"/>
    </row>
    <row r="364" spans="1:12">
      <c r="A364" s="20">
        <v>41408</v>
      </c>
      <c r="B364" s="38">
        <v>103.46906199999999</v>
      </c>
      <c r="C364" s="38">
        <v>71.808994999999996</v>
      </c>
      <c r="D364" s="38">
        <v>62.523325999999997</v>
      </c>
      <c r="E364" s="38">
        <v>43.119354000000001</v>
      </c>
      <c r="F364" s="38"/>
      <c r="G364" s="38">
        <f t="shared" si="21"/>
        <v>1.2466263982574693E-2</v>
      </c>
      <c r="H364" s="38">
        <f t="shared" si="22"/>
        <v>3.5605097918533822E-3</v>
      </c>
      <c r="I364" s="38">
        <f t="shared" si="23"/>
        <v>0</v>
      </c>
      <c r="J364" s="38">
        <f t="shared" si="24"/>
        <v>2.2301863103332639E-2</v>
      </c>
      <c r="K364" s="38"/>
      <c r="L364" s="38"/>
    </row>
    <row r="365" spans="1:12">
      <c r="A365" s="20">
        <v>41409</v>
      </c>
      <c r="B365" s="38">
        <v>105.08984100000001</v>
      </c>
      <c r="C365" s="38">
        <v>72.793430999999998</v>
      </c>
      <c r="D365" s="38">
        <v>63.378697000000003</v>
      </c>
      <c r="E365" s="38">
        <v>43.904302000000001</v>
      </c>
      <c r="F365" s="38"/>
      <c r="G365" s="38">
        <f t="shared" si="21"/>
        <v>1.5542962741319203E-2</v>
      </c>
      <c r="H365" s="38">
        <f t="shared" si="22"/>
        <v>1.3615970855859911E-2</v>
      </c>
      <c r="I365" s="38">
        <f t="shared" si="23"/>
        <v>1.3588092401041439E-2</v>
      </c>
      <c r="J365" s="38">
        <f t="shared" si="24"/>
        <v>1.8040365682682632E-2</v>
      </c>
      <c r="K365" s="38"/>
      <c r="L365" s="38"/>
    </row>
    <row r="366" spans="1:12">
      <c r="A366" s="20">
        <v>41410</v>
      </c>
      <c r="B366" s="38">
        <v>103.869602</v>
      </c>
      <c r="C366" s="38">
        <v>71.553773000000007</v>
      </c>
      <c r="D366" s="38">
        <v>63.027543999999999</v>
      </c>
      <c r="E366" s="38">
        <v>43.428804999999997</v>
      </c>
      <c r="F366" s="38"/>
      <c r="G366" s="38">
        <f t="shared" si="21"/>
        <v>-1.1679327367832783E-2</v>
      </c>
      <c r="H366" s="38">
        <f t="shared" si="22"/>
        <v>-1.7176480647713269E-2</v>
      </c>
      <c r="I366" s="38">
        <f t="shared" si="23"/>
        <v>-5.5559583217381688E-3</v>
      </c>
      <c r="J366" s="38">
        <f t="shared" si="24"/>
        <v>-1.0889380098158109E-2</v>
      </c>
      <c r="K366" s="38"/>
      <c r="L366" s="38"/>
    </row>
    <row r="367" spans="1:12">
      <c r="A367" s="20">
        <v>41411</v>
      </c>
      <c r="B367" s="38">
        <v>105.304085</v>
      </c>
      <c r="C367" s="38">
        <v>70.979522000000003</v>
      </c>
      <c r="D367" s="38">
        <v>63.981959000000003</v>
      </c>
      <c r="E367" s="38">
        <v>43.413710000000002</v>
      </c>
      <c r="F367" s="38"/>
      <c r="G367" s="38">
        <f t="shared" si="21"/>
        <v>1.3715926789931172E-2</v>
      </c>
      <c r="H367" s="38">
        <f t="shared" si="22"/>
        <v>-8.057824062829377E-3</v>
      </c>
      <c r="I367" s="38">
        <f t="shared" si="23"/>
        <v>1.502931580215037E-2</v>
      </c>
      <c r="J367" s="38">
        <f t="shared" si="24"/>
        <v>-3.4764078751106794E-4</v>
      </c>
      <c r="K367" s="38"/>
      <c r="L367" s="38"/>
    </row>
    <row r="368" spans="1:12">
      <c r="A368" s="20">
        <v>41414</v>
      </c>
      <c r="B368" s="38">
        <v>104.344652</v>
      </c>
      <c r="C368" s="38">
        <v>70.551109999999994</v>
      </c>
      <c r="D368" s="38">
        <v>63.612800999999997</v>
      </c>
      <c r="E368" s="38">
        <v>43.760896000000002</v>
      </c>
      <c r="F368" s="38"/>
      <c r="G368" s="38">
        <f t="shared" si="21"/>
        <v>-9.1528306986853047E-3</v>
      </c>
      <c r="H368" s="38">
        <f t="shared" si="22"/>
        <v>-6.054001206948381E-3</v>
      </c>
      <c r="I368" s="38">
        <f t="shared" si="23"/>
        <v>-5.7864293178699561E-3</v>
      </c>
      <c r="J368" s="38">
        <f t="shared" si="24"/>
        <v>7.9653433856281299E-3</v>
      </c>
      <c r="K368" s="38"/>
      <c r="L368" s="38"/>
    </row>
    <row r="369" spans="1:12">
      <c r="A369" s="20">
        <v>41415</v>
      </c>
      <c r="B369" s="38">
        <v>105.704623</v>
      </c>
      <c r="C369" s="38">
        <v>70.541993000000005</v>
      </c>
      <c r="D369" s="38">
        <v>64.162042</v>
      </c>
      <c r="E369" s="38">
        <v>45.127012000000001</v>
      </c>
      <c r="F369" s="38"/>
      <c r="G369" s="38">
        <f t="shared" si="21"/>
        <v>1.294924730033579E-2</v>
      </c>
      <c r="H369" s="38">
        <f t="shared" si="22"/>
        <v>-1.2923381538613811E-4</v>
      </c>
      <c r="I369" s="38">
        <f t="shared" si="23"/>
        <v>8.5970660569211037E-3</v>
      </c>
      <c r="J369" s="38">
        <f t="shared" si="24"/>
        <v>3.0740369692644331E-2</v>
      </c>
      <c r="K369" s="38"/>
      <c r="L369" s="38"/>
    </row>
    <row r="370" spans="1:12">
      <c r="A370" s="20">
        <v>41416</v>
      </c>
      <c r="B370" s="38">
        <v>105.611469</v>
      </c>
      <c r="C370" s="38">
        <v>70.213847999999999</v>
      </c>
      <c r="D370" s="38">
        <v>61.586916000000002</v>
      </c>
      <c r="E370" s="38">
        <v>44.055253</v>
      </c>
      <c r="F370" s="38"/>
      <c r="G370" s="38">
        <f t="shared" si="21"/>
        <v>-8.8165558195324695E-4</v>
      </c>
      <c r="H370" s="38">
        <f t="shared" si="22"/>
        <v>-4.6626213471338274E-3</v>
      </c>
      <c r="I370" s="38">
        <f t="shared" si="23"/>
        <v>-4.096234435364756E-2</v>
      </c>
      <c r="J370" s="38">
        <f t="shared" si="24"/>
        <v>-2.4036406793004148E-2</v>
      </c>
      <c r="K370" s="38"/>
      <c r="L370" s="38"/>
    </row>
    <row r="371" spans="1:12">
      <c r="A371" s="20">
        <v>41417</v>
      </c>
      <c r="B371" s="38">
        <v>105.43449200000001</v>
      </c>
      <c r="C371" s="38">
        <v>69.575790999999995</v>
      </c>
      <c r="D371" s="38">
        <v>61.830019</v>
      </c>
      <c r="E371" s="38">
        <v>43.904302000000001</v>
      </c>
      <c r="F371" s="38"/>
      <c r="G371" s="38">
        <f t="shared" si="21"/>
        <v>-1.6771421793140583E-3</v>
      </c>
      <c r="H371" s="38">
        <f t="shared" si="22"/>
        <v>-9.1288801612988916E-3</v>
      </c>
      <c r="I371" s="38">
        <f t="shared" si="23"/>
        <v>3.9395454831787054E-3</v>
      </c>
      <c r="J371" s="38">
        <f t="shared" si="24"/>
        <v>-3.4322853995991391E-3</v>
      </c>
      <c r="K371" s="38"/>
      <c r="L371" s="38"/>
    </row>
    <row r="372" spans="1:12">
      <c r="A372" s="20">
        <v>41418</v>
      </c>
      <c r="B372" s="38">
        <v>106.552268</v>
      </c>
      <c r="C372" s="38">
        <v>70.469070000000002</v>
      </c>
      <c r="D372" s="38">
        <v>62.775435000000002</v>
      </c>
      <c r="E372" s="38">
        <v>37.926614999999998</v>
      </c>
      <c r="F372" s="38"/>
      <c r="G372" s="38">
        <f t="shared" si="21"/>
        <v>1.0545812949434758E-2</v>
      </c>
      <c r="H372" s="38">
        <f t="shared" si="22"/>
        <v>1.2757213773139228E-2</v>
      </c>
      <c r="I372" s="38">
        <f t="shared" si="23"/>
        <v>1.5174843665171156E-2</v>
      </c>
      <c r="J372" s="38">
        <f t="shared" si="24"/>
        <v>-0.14635920234869398</v>
      </c>
      <c r="K372" s="38"/>
      <c r="L372" s="38"/>
    </row>
    <row r="373" spans="1:12">
      <c r="A373" s="20">
        <v>41422</v>
      </c>
      <c r="B373" s="38">
        <v>106.96212300000001</v>
      </c>
      <c r="C373" s="38">
        <v>70.478187000000005</v>
      </c>
      <c r="D373" s="38">
        <v>62.586353000000003</v>
      </c>
      <c r="E373" s="38">
        <v>36.968071999999999</v>
      </c>
      <c r="F373" s="38"/>
      <c r="G373" s="38">
        <f t="shared" si="21"/>
        <v>3.8391370388085222E-3</v>
      </c>
      <c r="H373" s="38">
        <f t="shared" si="22"/>
        <v>1.2936754083444003E-4</v>
      </c>
      <c r="I373" s="38">
        <f t="shared" si="23"/>
        <v>-3.0165833847809707E-3</v>
      </c>
      <c r="J373" s="38">
        <f t="shared" si="24"/>
        <v>-2.559848717893155E-2</v>
      </c>
      <c r="K373" s="38"/>
      <c r="L373" s="38"/>
    </row>
    <row r="374" spans="1:12">
      <c r="A374" s="20">
        <v>41423</v>
      </c>
      <c r="B374" s="38">
        <v>105.210931</v>
      </c>
      <c r="C374" s="38">
        <v>69.484640999999996</v>
      </c>
      <c r="D374" s="38">
        <v>62.505313999999998</v>
      </c>
      <c r="E374" s="38">
        <v>37.911520000000003</v>
      </c>
      <c r="F374" s="38"/>
      <c r="G374" s="38">
        <f t="shared" si="21"/>
        <v>-1.6507579388445191E-2</v>
      </c>
      <c r="H374" s="38">
        <f t="shared" si="22"/>
        <v>-1.4197522345049092E-2</v>
      </c>
      <c r="I374" s="38">
        <f t="shared" si="23"/>
        <v>-1.2956740169937405E-3</v>
      </c>
      <c r="J374" s="38">
        <f t="shared" si="24"/>
        <v>2.5200402489761936E-2</v>
      </c>
      <c r="K374" s="38"/>
      <c r="L374" s="38"/>
    </row>
    <row r="375" spans="1:12">
      <c r="A375" s="20">
        <v>41424</v>
      </c>
      <c r="B375" s="38">
        <v>104.214246</v>
      </c>
      <c r="C375" s="38">
        <v>68.937728000000007</v>
      </c>
      <c r="D375" s="38">
        <v>62.865473000000001</v>
      </c>
      <c r="E375" s="38">
        <v>36.500120000000003</v>
      </c>
      <c r="F375" s="38"/>
      <c r="G375" s="38">
        <f t="shared" si="21"/>
        <v>-9.5183639252528311E-3</v>
      </c>
      <c r="H375" s="38">
        <f t="shared" si="22"/>
        <v>-7.9021309906222789E-3</v>
      </c>
      <c r="I375" s="38">
        <f t="shared" si="23"/>
        <v>5.7455169483110772E-3</v>
      </c>
      <c r="J375" s="38">
        <f t="shared" si="24"/>
        <v>-3.79394754319392E-2</v>
      </c>
      <c r="K375" s="38"/>
      <c r="L375" s="38"/>
    </row>
    <row r="376" spans="1:12">
      <c r="A376" s="20">
        <v>41425</v>
      </c>
      <c r="B376" s="38">
        <v>102.11841</v>
      </c>
      <c r="C376" s="38">
        <v>68.217631999999995</v>
      </c>
      <c r="D376" s="38">
        <v>62.577347000000003</v>
      </c>
      <c r="E376" s="38">
        <v>36.854855999999998</v>
      </c>
      <c r="F376" s="38"/>
      <c r="G376" s="38">
        <f t="shared" si="21"/>
        <v>-2.0315815490194119E-2</v>
      </c>
      <c r="H376" s="38">
        <f t="shared" si="22"/>
        <v>-1.0500539192188291E-2</v>
      </c>
      <c r="I376" s="38">
        <f t="shared" si="23"/>
        <v>-4.5937504702530723E-3</v>
      </c>
      <c r="J376" s="38">
        <f t="shared" si="24"/>
        <v>9.6718391754372513E-3</v>
      </c>
      <c r="K376" s="38"/>
      <c r="L376" s="38"/>
    </row>
    <row r="377" spans="1:12">
      <c r="A377" s="20">
        <v>41428</v>
      </c>
      <c r="B377" s="38">
        <v>103.282763</v>
      </c>
      <c r="C377" s="38">
        <v>68.992424</v>
      </c>
      <c r="D377" s="38">
        <v>63.97296</v>
      </c>
      <c r="E377" s="38">
        <v>37.171855999999998</v>
      </c>
      <c r="F377" s="38"/>
      <c r="G377" s="38">
        <f t="shared" si="21"/>
        <v>1.1337476363646399E-2</v>
      </c>
      <c r="H377" s="38">
        <f t="shared" si="22"/>
        <v>1.1293636307994934E-2</v>
      </c>
      <c r="I377" s="38">
        <f t="shared" si="23"/>
        <v>2.2057150475320867E-2</v>
      </c>
      <c r="J377" s="38">
        <f t="shared" si="24"/>
        <v>8.5645283743093856E-3</v>
      </c>
      <c r="K377" s="38"/>
      <c r="L377" s="38"/>
    </row>
    <row r="378" spans="1:12">
      <c r="A378" s="20">
        <v>41429</v>
      </c>
      <c r="B378" s="38">
        <v>103.077843</v>
      </c>
      <c r="C378" s="38">
        <v>69.220302000000004</v>
      </c>
      <c r="D378" s="38">
        <v>64.387140000000002</v>
      </c>
      <c r="E378" s="38">
        <v>36.258597000000002</v>
      </c>
      <c r="F378" s="38"/>
      <c r="G378" s="38">
        <f t="shared" si="21"/>
        <v>-1.986038627511422E-3</v>
      </c>
      <c r="H378" s="38">
        <f t="shared" si="22"/>
        <v>3.2974996309094568E-3</v>
      </c>
      <c r="I378" s="38">
        <f t="shared" si="23"/>
        <v>6.4534296473238726E-3</v>
      </c>
      <c r="J378" s="38">
        <f t="shared" si="24"/>
        <v>-2.4875404000307726E-2</v>
      </c>
      <c r="K378" s="38"/>
      <c r="L378" s="38"/>
    </row>
    <row r="379" spans="1:12">
      <c r="A379" s="20">
        <v>41430</v>
      </c>
      <c r="B379" s="38">
        <v>101.68992900000001</v>
      </c>
      <c r="C379" s="38">
        <v>68.591356000000005</v>
      </c>
      <c r="D379" s="38">
        <v>63.180608999999997</v>
      </c>
      <c r="E379" s="38">
        <v>35.730266999999998</v>
      </c>
      <c r="F379" s="38"/>
      <c r="G379" s="38">
        <f t="shared" si="21"/>
        <v>-1.3556188468072369E-2</v>
      </c>
      <c r="H379" s="38">
        <f t="shared" si="22"/>
        <v>-9.1276801370423089E-3</v>
      </c>
      <c r="I379" s="38">
        <f t="shared" si="23"/>
        <v>-1.8916489274934275E-2</v>
      </c>
      <c r="J379" s="38">
        <f t="shared" si="24"/>
        <v>-1.4678367084308716E-2</v>
      </c>
      <c r="K379" s="38"/>
      <c r="L379" s="38"/>
    </row>
    <row r="380" spans="1:12">
      <c r="A380" s="20">
        <v>41431</v>
      </c>
      <c r="B380" s="38">
        <v>103.478374</v>
      </c>
      <c r="C380" s="38">
        <v>68.937728000000007</v>
      </c>
      <c r="D380" s="38">
        <v>63.261648000000001</v>
      </c>
      <c r="E380" s="38">
        <v>35.549126000000001</v>
      </c>
      <c r="F380" s="38"/>
      <c r="G380" s="38">
        <f t="shared" si="21"/>
        <v>1.7434372410694648E-2</v>
      </c>
      <c r="H380" s="38">
        <f t="shared" si="22"/>
        <v>5.0370833903261988E-3</v>
      </c>
      <c r="I380" s="38">
        <f t="shared" si="23"/>
        <v>1.2818343015856841E-3</v>
      </c>
      <c r="J380" s="38">
        <f t="shared" si="24"/>
        <v>-5.0825738637933935E-3</v>
      </c>
      <c r="K380" s="38"/>
      <c r="L380" s="38"/>
    </row>
    <row r="381" spans="1:12">
      <c r="A381" s="20">
        <v>41432</v>
      </c>
      <c r="B381" s="38">
        <v>103.00332299999999</v>
      </c>
      <c r="C381" s="38">
        <v>69.575790999999995</v>
      </c>
      <c r="D381" s="38">
        <v>63.351686000000001</v>
      </c>
      <c r="E381" s="38">
        <v>35.896312000000002</v>
      </c>
      <c r="F381" s="38"/>
      <c r="G381" s="38">
        <f t="shared" si="21"/>
        <v>-4.6013941679375076E-3</v>
      </c>
      <c r="H381" s="38">
        <f t="shared" si="22"/>
        <v>9.2130720216978858E-3</v>
      </c>
      <c r="I381" s="38">
        <f t="shared" si="23"/>
        <v>1.4222517065603428E-3</v>
      </c>
      <c r="J381" s="38">
        <f t="shared" si="24"/>
        <v>9.7189895565405054E-3</v>
      </c>
      <c r="K381" s="38"/>
      <c r="L381" s="38"/>
    </row>
    <row r="382" spans="1:12">
      <c r="A382" s="20">
        <v>41435</v>
      </c>
      <c r="B382" s="38">
        <v>102.751818</v>
      </c>
      <c r="C382" s="38">
        <v>69.047111999999998</v>
      </c>
      <c r="D382" s="38">
        <v>62.919494</v>
      </c>
      <c r="E382" s="38">
        <v>35.254770000000001</v>
      </c>
      <c r="F382" s="38"/>
      <c r="G382" s="38">
        <f t="shared" si="21"/>
        <v>-2.4447031946724773E-3</v>
      </c>
      <c r="H382" s="38">
        <f t="shared" si="22"/>
        <v>-7.6276221576002633E-3</v>
      </c>
      <c r="I382" s="38">
        <f t="shared" si="23"/>
        <v>-6.8454842622366245E-3</v>
      </c>
      <c r="J382" s="38">
        <f t="shared" si="24"/>
        <v>-1.8033721159747794E-2</v>
      </c>
      <c r="K382" s="38"/>
      <c r="L382" s="38"/>
    </row>
    <row r="383" spans="1:12">
      <c r="A383" s="20">
        <v>41436</v>
      </c>
      <c r="B383" s="38">
        <v>102.48168800000001</v>
      </c>
      <c r="C383" s="38">
        <v>68.591356000000005</v>
      </c>
      <c r="D383" s="38">
        <v>63.027543999999999</v>
      </c>
      <c r="E383" s="38">
        <v>34.824556999999999</v>
      </c>
      <c r="F383" s="38"/>
      <c r="G383" s="38">
        <f t="shared" si="21"/>
        <v>-2.6324176910134979E-3</v>
      </c>
      <c r="H383" s="38">
        <f t="shared" si="22"/>
        <v>-6.6225332544237762E-3</v>
      </c>
      <c r="I383" s="38">
        <f t="shared" si="23"/>
        <v>1.7158009941927656E-3</v>
      </c>
      <c r="J383" s="38">
        <f t="shared" si="24"/>
        <v>-1.2278040414033829E-2</v>
      </c>
      <c r="K383" s="38"/>
      <c r="L383" s="38"/>
    </row>
    <row r="384" spans="1:12">
      <c r="A384" s="20">
        <v>41437</v>
      </c>
      <c r="B384" s="38">
        <v>101.904173</v>
      </c>
      <c r="C384" s="38">
        <v>68.217631999999995</v>
      </c>
      <c r="D384" s="38">
        <v>62.514319999999998</v>
      </c>
      <c r="E384" s="38">
        <v>34.016964999999999</v>
      </c>
      <c r="F384" s="38"/>
      <c r="G384" s="38">
        <f t="shared" si="21"/>
        <v>-5.6512376556473332E-3</v>
      </c>
      <c r="H384" s="38">
        <f t="shared" si="22"/>
        <v>-5.4634558018619699E-3</v>
      </c>
      <c r="I384" s="38">
        <f t="shared" si="23"/>
        <v>-8.1761866955140216E-3</v>
      </c>
      <c r="J384" s="38">
        <f t="shared" si="24"/>
        <v>-2.3463428078402869E-2</v>
      </c>
      <c r="K384" s="38"/>
      <c r="L384" s="38"/>
    </row>
    <row r="385" spans="1:12">
      <c r="A385" s="20">
        <v>41438</v>
      </c>
      <c r="B385" s="38">
        <v>103.282763</v>
      </c>
      <c r="C385" s="38">
        <v>68.363477000000003</v>
      </c>
      <c r="D385" s="38">
        <v>62.658378999999996</v>
      </c>
      <c r="E385" s="38">
        <v>35.632148999999998</v>
      </c>
      <c r="F385" s="38"/>
      <c r="G385" s="38">
        <f t="shared" si="21"/>
        <v>1.3437607394160007E-2</v>
      </c>
      <c r="H385" s="38">
        <f t="shared" si="22"/>
        <v>2.135654872058807E-3</v>
      </c>
      <c r="I385" s="38">
        <f t="shared" si="23"/>
        <v>2.3017649176598799E-3</v>
      </c>
      <c r="J385" s="38">
        <f t="shared" si="24"/>
        <v>4.638892138078754E-2</v>
      </c>
      <c r="K385" s="38"/>
      <c r="L385" s="38"/>
    </row>
    <row r="386" spans="1:12">
      <c r="A386" s="20">
        <v>41439</v>
      </c>
      <c r="B386" s="38">
        <v>103.394544</v>
      </c>
      <c r="C386" s="38">
        <v>68.244983000000005</v>
      </c>
      <c r="D386" s="38">
        <v>62.154161000000002</v>
      </c>
      <c r="E386" s="38">
        <v>35.111364000000002</v>
      </c>
      <c r="F386" s="38"/>
      <c r="G386" s="38">
        <f t="shared" si="21"/>
        <v>1.0816960267366383E-3</v>
      </c>
      <c r="H386" s="38">
        <f t="shared" si="22"/>
        <v>-1.7347978261015287E-3</v>
      </c>
      <c r="I386" s="38">
        <f t="shared" si="23"/>
        <v>-8.0796487752491427E-3</v>
      </c>
      <c r="J386" s="38">
        <f t="shared" si="24"/>
        <v>-1.4723453384354362E-2</v>
      </c>
      <c r="K386" s="38"/>
      <c r="L386" s="38"/>
    </row>
    <row r="387" spans="1:12">
      <c r="A387" s="20">
        <v>41442</v>
      </c>
      <c r="B387" s="38">
        <v>104.046578</v>
      </c>
      <c r="C387" s="38">
        <v>68.317898999999997</v>
      </c>
      <c r="D387" s="38">
        <v>62.901488999999998</v>
      </c>
      <c r="E387" s="38">
        <v>35.352887000000003</v>
      </c>
      <c r="F387" s="38"/>
      <c r="G387" s="38">
        <f t="shared" si="21"/>
        <v>6.2864695395114826E-3</v>
      </c>
      <c r="H387" s="38">
        <f t="shared" si="22"/>
        <v>1.067874459901494E-3</v>
      </c>
      <c r="I387" s="38">
        <f t="shared" si="23"/>
        <v>1.1952069281443144E-2</v>
      </c>
      <c r="J387" s="38">
        <f t="shared" si="24"/>
        <v>6.8552192754936774E-3</v>
      </c>
      <c r="K387" s="38"/>
      <c r="L387" s="38"/>
    </row>
    <row r="388" spans="1:12">
      <c r="A388" s="20">
        <v>41443</v>
      </c>
      <c r="B388" s="38">
        <v>104.409856</v>
      </c>
      <c r="C388" s="38">
        <v>69.028885000000002</v>
      </c>
      <c r="D388" s="38">
        <v>63.171610000000001</v>
      </c>
      <c r="E388" s="38">
        <v>35.518932999999997</v>
      </c>
      <c r="F388" s="38"/>
      <c r="G388" s="38">
        <f t="shared" ref="G388:G451" si="25">LN(B388/B387)</f>
        <v>3.4854128586068989E-3</v>
      </c>
      <c r="H388" s="38">
        <f t="shared" ref="H388:H451" si="26">LN(C388/C387)</f>
        <v>1.035324352189345E-2</v>
      </c>
      <c r="I388" s="38">
        <f t="shared" ref="I388:I451" si="27">LN(D388/D387)</f>
        <v>4.2851554452954721E-3</v>
      </c>
      <c r="J388" s="38">
        <f t="shared" ref="J388:J451" si="28">LN(E388/E387)</f>
        <v>4.6858202264686245E-3</v>
      </c>
      <c r="K388" s="38"/>
      <c r="L388" s="38"/>
    </row>
    <row r="389" spans="1:12">
      <c r="A389" s="20">
        <v>41444</v>
      </c>
      <c r="B389" s="38">
        <v>102.640045</v>
      </c>
      <c r="C389" s="38">
        <v>67.871258999999995</v>
      </c>
      <c r="D389" s="38">
        <v>62.019100999999999</v>
      </c>
      <c r="E389" s="38">
        <v>35.058531000000002</v>
      </c>
      <c r="F389" s="38"/>
      <c r="G389" s="38">
        <f t="shared" si="25"/>
        <v>-1.7095918389978308E-2</v>
      </c>
      <c r="H389" s="38">
        <f t="shared" si="26"/>
        <v>-1.6912379474368282E-2</v>
      </c>
      <c r="I389" s="38">
        <f t="shared" si="27"/>
        <v>-1.8412573124371119E-2</v>
      </c>
      <c r="J389" s="38">
        <f t="shared" si="28"/>
        <v>-1.304689924377136E-2</v>
      </c>
      <c r="K389" s="38"/>
      <c r="L389" s="38"/>
    </row>
    <row r="390" spans="1:12">
      <c r="A390" s="20">
        <v>41445</v>
      </c>
      <c r="B390" s="38">
        <v>100.190242</v>
      </c>
      <c r="C390" s="38">
        <v>66.567796000000001</v>
      </c>
      <c r="D390" s="38">
        <v>61.821019999999997</v>
      </c>
      <c r="E390" s="38">
        <v>33.450896</v>
      </c>
      <c r="F390" s="38"/>
      <c r="G390" s="38">
        <f t="shared" si="25"/>
        <v>-2.4157360053875875E-2</v>
      </c>
      <c r="H390" s="38">
        <f t="shared" si="26"/>
        <v>-1.9391743655135699E-2</v>
      </c>
      <c r="I390" s="38">
        <f t="shared" si="27"/>
        <v>-3.198982160580799E-3</v>
      </c>
      <c r="J390" s="38">
        <f t="shared" si="28"/>
        <v>-4.6940406550967345E-2</v>
      </c>
      <c r="K390" s="38"/>
      <c r="L390" s="38"/>
    </row>
    <row r="391" spans="1:12">
      <c r="A391" s="20">
        <v>41446</v>
      </c>
      <c r="B391" s="38">
        <v>101.205561</v>
      </c>
      <c r="C391" s="38">
        <v>67.005324999999999</v>
      </c>
      <c r="D391" s="38">
        <v>61.974085000000002</v>
      </c>
      <c r="E391" s="38">
        <v>33.216921999999997</v>
      </c>
      <c r="F391" s="38"/>
      <c r="G391" s="38">
        <f t="shared" si="25"/>
        <v>1.0082907257547876E-2</v>
      </c>
      <c r="H391" s="38">
        <f t="shared" si="26"/>
        <v>6.5511767868077012E-3</v>
      </c>
      <c r="I391" s="38">
        <f t="shared" si="27"/>
        <v>2.4728777119409997E-3</v>
      </c>
      <c r="J391" s="38">
        <f t="shared" si="28"/>
        <v>-7.0191275983094315E-3</v>
      </c>
      <c r="K391" s="38"/>
      <c r="L391" s="38"/>
    </row>
    <row r="392" spans="1:12">
      <c r="A392" s="20">
        <v>41449</v>
      </c>
      <c r="B392" s="38">
        <v>102.12772699999999</v>
      </c>
      <c r="C392" s="38">
        <v>67.634264000000002</v>
      </c>
      <c r="D392" s="38">
        <v>61.487872000000003</v>
      </c>
      <c r="E392" s="38">
        <v>32.522542000000001</v>
      </c>
      <c r="F392" s="38"/>
      <c r="G392" s="38">
        <f t="shared" si="25"/>
        <v>9.0705494575169295E-3</v>
      </c>
      <c r="H392" s="38">
        <f t="shared" si="26"/>
        <v>9.3426246973961381E-3</v>
      </c>
      <c r="I392" s="38">
        <f t="shared" si="27"/>
        <v>-7.876361681194247E-3</v>
      </c>
      <c r="J392" s="38">
        <f t="shared" si="28"/>
        <v>-2.1125995958934527E-2</v>
      </c>
      <c r="K392" s="38"/>
      <c r="L392" s="38"/>
    </row>
    <row r="393" spans="1:12">
      <c r="A393" s="20">
        <v>41450</v>
      </c>
      <c r="B393" s="38">
        <v>102.695932</v>
      </c>
      <c r="C393" s="38">
        <v>67.789226999999997</v>
      </c>
      <c r="D393" s="38">
        <v>62.244199000000002</v>
      </c>
      <c r="E393" s="38">
        <v>32.681041999999998</v>
      </c>
      <c r="F393" s="38"/>
      <c r="G393" s="38">
        <f t="shared" si="25"/>
        <v>5.548250239889984E-3</v>
      </c>
      <c r="H393" s="38">
        <f t="shared" si="26"/>
        <v>2.2885699739577108E-3</v>
      </c>
      <c r="I393" s="38">
        <f t="shared" si="27"/>
        <v>1.2225390134133516E-2</v>
      </c>
      <c r="J393" s="38">
        <f t="shared" si="28"/>
        <v>4.8617055220284691E-3</v>
      </c>
      <c r="K393" s="38"/>
      <c r="L393" s="38"/>
    </row>
    <row r="394" spans="1:12">
      <c r="A394" s="20">
        <v>41451</v>
      </c>
      <c r="B394" s="38">
        <v>103.562211</v>
      </c>
      <c r="C394" s="38">
        <v>68.372594000000007</v>
      </c>
      <c r="D394" s="38">
        <v>62.235199999999999</v>
      </c>
      <c r="E394" s="38">
        <v>32.869731999999999</v>
      </c>
      <c r="F394" s="38"/>
      <c r="G394" s="38">
        <f t="shared" si="25"/>
        <v>8.3999989635635316E-3</v>
      </c>
      <c r="H394" s="38">
        <f t="shared" si="26"/>
        <v>8.5687833071233285E-3</v>
      </c>
      <c r="I394" s="38">
        <f t="shared" si="27"/>
        <v>-1.4458617390467201E-4</v>
      </c>
      <c r="J394" s="38">
        <f t="shared" si="28"/>
        <v>5.7570798831757834E-3</v>
      </c>
      <c r="K394" s="38"/>
      <c r="L394" s="38"/>
    </row>
    <row r="395" spans="1:12">
      <c r="A395" s="20">
        <v>41452</v>
      </c>
      <c r="B395" s="38">
        <v>103.85096799999999</v>
      </c>
      <c r="C395" s="38">
        <v>68.600472999999994</v>
      </c>
      <c r="D395" s="38">
        <v>61.938068999999999</v>
      </c>
      <c r="E395" s="38">
        <v>32.281019000000001</v>
      </c>
      <c r="F395" s="38"/>
      <c r="G395" s="38">
        <f t="shared" si="25"/>
        <v>2.7843668174411043E-3</v>
      </c>
      <c r="H395" s="38">
        <f t="shared" si="26"/>
        <v>3.3273579285950385E-3</v>
      </c>
      <c r="I395" s="38">
        <f t="shared" si="27"/>
        <v>-4.7857573454199573E-3</v>
      </c>
      <c r="J395" s="38">
        <f t="shared" si="28"/>
        <v>-1.8072823874003455E-2</v>
      </c>
      <c r="K395" s="38"/>
      <c r="L395" s="38"/>
    </row>
    <row r="396" spans="1:12">
      <c r="A396" s="20">
        <v>41453</v>
      </c>
      <c r="B396" s="38">
        <v>102.994006</v>
      </c>
      <c r="C396" s="38">
        <v>67.898604000000006</v>
      </c>
      <c r="D396" s="38">
        <v>62.001095999999997</v>
      </c>
      <c r="E396" s="38">
        <v>31.760238000000001</v>
      </c>
      <c r="F396" s="38"/>
      <c r="G396" s="38">
        <f t="shared" si="25"/>
        <v>-8.2860790534021039E-3</v>
      </c>
      <c r="H396" s="38">
        <f t="shared" si="26"/>
        <v>-1.0283955045041499E-2</v>
      </c>
      <c r="I396" s="38">
        <f t="shared" si="27"/>
        <v>1.0170635800720385E-3</v>
      </c>
      <c r="J396" s="38">
        <f t="shared" si="28"/>
        <v>-1.626428038395265E-2</v>
      </c>
      <c r="K396" s="38"/>
      <c r="L396" s="38"/>
    </row>
    <row r="397" spans="1:12">
      <c r="A397" s="20">
        <v>41456</v>
      </c>
      <c r="B397" s="38">
        <v>102.86359899999999</v>
      </c>
      <c r="C397" s="38">
        <v>67.989754000000005</v>
      </c>
      <c r="D397" s="38">
        <v>62.424281999999998</v>
      </c>
      <c r="E397" s="38">
        <v>31.707405000000001</v>
      </c>
      <c r="F397" s="38"/>
      <c r="G397" s="38">
        <f t="shared" si="25"/>
        <v>-1.2669633210206177E-3</v>
      </c>
      <c r="H397" s="38">
        <f t="shared" si="26"/>
        <v>1.3415426459197611E-3</v>
      </c>
      <c r="I397" s="38">
        <f t="shared" si="27"/>
        <v>6.8022719893254605E-3</v>
      </c>
      <c r="J397" s="38">
        <f t="shared" si="28"/>
        <v>-1.6648802352297347E-3</v>
      </c>
      <c r="K397" s="38"/>
      <c r="L397" s="38"/>
    </row>
    <row r="398" spans="1:12">
      <c r="A398" s="20">
        <v>41457</v>
      </c>
      <c r="B398" s="38">
        <v>103.25482</v>
      </c>
      <c r="C398" s="38">
        <v>68.099137999999996</v>
      </c>
      <c r="D398" s="38">
        <v>62.631368999999999</v>
      </c>
      <c r="E398" s="38">
        <v>31.881</v>
      </c>
      <c r="F398" s="38"/>
      <c r="G398" s="38">
        <f t="shared" si="25"/>
        <v>3.796084519739203E-3</v>
      </c>
      <c r="H398" s="38">
        <f t="shared" si="26"/>
        <v>1.6075378665825685E-3</v>
      </c>
      <c r="I398" s="38">
        <f t="shared" si="27"/>
        <v>3.3119205351479666E-3</v>
      </c>
      <c r="J398" s="38">
        <f t="shared" si="28"/>
        <v>5.4599712402694277E-3</v>
      </c>
      <c r="K398" s="38"/>
      <c r="L398" s="38"/>
    </row>
    <row r="399" spans="1:12">
      <c r="A399" s="20">
        <v>41458</v>
      </c>
      <c r="B399" s="38">
        <v>103.310714</v>
      </c>
      <c r="C399" s="38">
        <v>68.144716000000003</v>
      </c>
      <c r="D399" s="38">
        <v>62.469298000000002</v>
      </c>
      <c r="E399" s="38">
        <v>31.881</v>
      </c>
      <c r="F399" s="38"/>
      <c r="G399" s="38">
        <f t="shared" si="25"/>
        <v>5.4117451524271097E-4</v>
      </c>
      <c r="H399" s="38">
        <f t="shared" si="26"/>
        <v>6.6906506770203239E-4</v>
      </c>
      <c r="I399" s="38">
        <f t="shared" si="27"/>
        <v>-2.5910507842865122E-3</v>
      </c>
      <c r="J399" s="38">
        <f t="shared" si="28"/>
        <v>0</v>
      </c>
      <c r="K399" s="38"/>
      <c r="L399" s="38"/>
    </row>
    <row r="400" spans="1:12">
      <c r="A400" s="20">
        <v>41460</v>
      </c>
      <c r="B400" s="38">
        <v>104.10247200000001</v>
      </c>
      <c r="C400" s="38">
        <v>68.554894000000004</v>
      </c>
      <c r="D400" s="38">
        <v>63.252642000000002</v>
      </c>
      <c r="E400" s="38">
        <v>31.797975000000001</v>
      </c>
      <c r="F400" s="38"/>
      <c r="G400" s="38">
        <f t="shared" si="25"/>
        <v>7.6346336611833824E-3</v>
      </c>
      <c r="H400" s="38">
        <f t="shared" si="26"/>
        <v>6.001176316681742E-3</v>
      </c>
      <c r="I400" s="38">
        <f t="shared" si="27"/>
        <v>1.2461693437854677E-2</v>
      </c>
      <c r="J400" s="38">
        <f t="shared" si="28"/>
        <v>-2.6076125454289017E-3</v>
      </c>
      <c r="K400" s="38"/>
      <c r="L400" s="38"/>
    </row>
    <row r="401" spans="1:12">
      <c r="A401" s="20">
        <v>41463</v>
      </c>
      <c r="B401" s="38">
        <v>104.903548</v>
      </c>
      <c r="C401" s="38">
        <v>69.922163999999995</v>
      </c>
      <c r="D401" s="38">
        <v>64.090008999999995</v>
      </c>
      <c r="E401" s="38">
        <v>31.782879999999999</v>
      </c>
      <c r="F401" s="38"/>
      <c r="G401" s="38">
        <f t="shared" si="25"/>
        <v>7.6656157818753385E-3</v>
      </c>
      <c r="H401" s="38">
        <f t="shared" si="26"/>
        <v>1.9747883921454872E-2</v>
      </c>
      <c r="I401" s="38">
        <f t="shared" si="27"/>
        <v>1.315158845740512E-2</v>
      </c>
      <c r="J401" s="38">
        <f t="shared" si="28"/>
        <v>-4.7482847733375217E-4</v>
      </c>
      <c r="K401" s="38"/>
      <c r="L401" s="38"/>
    </row>
    <row r="402" spans="1:12">
      <c r="A402" s="20">
        <v>41464</v>
      </c>
      <c r="B402" s="38">
        <v>105.58352600000001</v>
      </c>
      <c r="C402" s="38">
        <v>70.213847999999999</v>
      </c>
      <c r="D402" s="38">
        <v>64.621236999999994</v>
      </c>
      <c r="E402" s="38">
        <v>32.779159999999997</v>
      </c>
      <c r="F402" s="38"/>
      <c r="G402" s="38">
        <f t="shared" si="25"/>
        <v>6.4610177958739686E-3</v>
      </c>
      <c r="H402" s="38">
        <f t="shared" si="26"/>
        <v>4.1628760097572673E-3</v>
      </c>
      <c r="I402" s="38">
        <f t="shared" si="27"/>
        <v>8.2546169497688445E-3</v>
      </c>
      <c r="J402" s="38">
        <f t="shared" si="28"/>
        <v>3.0865167570112595E-2</v>
      </c>
      <c r="K402" s="38"/>
      <c r="L402" s="38"/>
    </row>
    <row r="403" spans="1:12">
      <c r="A403" s="20">
        <v>41465</v>
      </c>
      <c r="B403" s="38">
        <v>105.862973</v>
      </c>
      <c r="C403" s="38">
        <v>69.976851999999994</v>
      </c>
      <c r="D403" s="38">
        <v>64.855341999999993</v>
      </c>
      <c r="E403" s="38">
        <v>33.745252000000001</v>
      </c>
      <c r="F403" s="38"/>
      <c r="G403" s="38">
        <f t="shared" si="25"/>
        <v>2.6431949832933952E-3</v>
      </c>
      <c r="H403" s="38">
        <f t="shared" si="26"/>
        <v>-3.3810548883614999E-3</v>
      </c>
      <c r="I403" s="38">
        <f t="shared" si="27"/>
        <v>3.6161791872957347E-3</v>
      </c>
      <c r="J403" s="38">
        <f t="shared" si="28"/>
        <v>2.9046778334471723E-2</v>
      </c>
      <c r="K403" s="38"/>
      <c r="L403" s="38"/>
    </row>
    <row r="404" spans="1:12">
      <c r="A404" s="20">
        <v>41466</v>
      </c>
      <c r="B404" s="38">
        <v>107.94949200000001</v>
      </c>
      <c r="C404" s="38">
        <v>70.760754000000006</v>
      </c>
      <c r="D404" s="38">
        <v>65.341555</v>
      </c>
      <c r="E404" s="38">
        <v>34.303772000000002</v>
      </c>
      <c r="F404" s="38"/>
      <c r="G404" s="38">
        <f t="shared" si="25"/>
        <v>1.9517900769671664E-2</v>
      </c>
      <c r="H404" s="38">
        <f t="shared" si="26"/>
        <v>1.1140023326021944E-2</v>
      </c>
      <c r="I404" s="38">
        <f t="shared" si="27"/>
        <v>7.4689224010085729E-3</v>
      </c>
      <c r="J404" s="38">
        <f t="shared" si="28"/>
        <v>1.6415593030535702E-2</v>
      </c>
      <c r="K404" s="38"/>
      <c r="L404" s="38"/>
    </row>
    <row r="405" spans="1:12">
      <c r="A405" s="20">
        <v>41467</v>
      </c>
      <c r="B405" s="38">
        <v>108.48043699999999</v>
      </c>
      <c r="C405" s="38">
        <v>70.760754000000006</v>
      </c>
      <c r="D405" s="38">
        <v>65.332549</v>
      </c>
      <c r="E405" s="38">
        <v>33.171633999999997</v>
      </c>
      <c r="F405" s="38"/>
      <c r="G405" s="38">
        <f t="shared" si="25"/>
        <v>4.9064015089109745E-3</v>
      </c>
      <c r="H405" s="38">
        <f t="shared" si="26"/>
        <v>0</v>
      </c>
      <c r="I405" s="38">
        <f t="shared" si="27"/>
        <v>-1.3783909341754983E-4</v>
      </c>
      <c r="J405" s="38">
        <f t="shared" si="28"/>
        <v>-3.3560205844600385E-2</v>
      </c>
      <c r="K405" s="38"/>
      <c r="L405" s="38"/>
    </row>
    <row r="406" spans="1:12">
      <c r="A406" s="20">
        <v>41470</v>
      </c>
      <c r="B406" s="38">
        <v>107.94949200000001</v>
      </c>
      <c r="C406" s="38">
        <v>70.213847999999999</v>
      </c>
      <c r="D406" s="38">
        <v>65.143467000000001</v>
      </c>
      <c r="E406" s="38">
        <v>33.247110999999997</v>
      </c>
      <c r="F406" s="38"/>
      <c r="G406" s="38">
        <f t="shared" si="25"/>
        <v>-4.9064015089110603E-3</v>
      </c>
      <c r="H406" s="38">
        <f t="shared" si="26"/>
        <v>-7.7589684376604814E-3</v>
      </c>
      <c r="I406" s="38">
        <f t="shared" si="27"/>
        <v>-2.8983431309486662E-3</v>
      </c>
      <c r="J406" s="38">
        <f t="shared" si="28"/>
        <v>2.2727629824801834E-3</v>
      </c>
      <c r="K406" s="38"/>
      <c r="L406" s="38"/>
    </row>
    <row r="407" spans="1:12">
      <c r="A407" s="20">
        <v>41471</v>
      </c>
      <c r="B407" s="38">
        <v>108.54564000000001</v>
      </c>
      <c r="C407" s="38">
        <v>70.523765999999995</v>
      </c>
      <c r="D407" s="38">
        <v>64.891357999999997</v>
      </c>
      <c r="E407" s="38">
        <v>33.330134000000001</v>
      </c>
      <c r="F407" s="38"/>
      <c r="G407" s="38">
        <f t="shared" si="25"/>
        <v>5.5072786280400731E-3</v>
      </c>
      <c r="H407" s="38">
        <f t="shared" si="26"/>
        <v>4.4042028587543067E-3</v>
      </c>
      <c r="I407" s="38">
        <f t="shared" si="27"/>
        <v>-3.8775661194206008E-3</v>
      </c>
      <c r="J407" s="38">
        <f t="shared" si="28"/>
        <v>2.4940366047017395E-3</v>
      </c>
      <c r="K407" s="38"/>
      <c r="L407" s="38"/>
    </row>
    <row r="408" spans="1:12">
      <c r="A408" s="20">
        <v>41472</v>
      </c>
      <c r="B408" s="38">
        <v>109.356032</v>
      </c>
      <c r="C408" s="38">
        <v>70.368803</v>
      </c>
      <c r="D408" s="38">
        <v>65.377572000000001</v>
      </c>
      <c r="E408" s="38">
        <v>32.990493999999998</v>
      </c>
      <c r="F408" s="38"/>
      <c r="G408" s="38">
        <f t="shared" si="25"/>
        <v>7.4381782287775873E-3</v>
      </c>
      <c r="H408" s="38">
        <f t="shared" si="26"/>
        <v>-2.1997336493537632E-3</v>
      </c>
      <c r="I408" s="38">
        <f t="shared" si="27"/>
        <v>7.4648077294792291E-3</v>
      </c>
      <c r="J408" s="38">
        <f t="shared" si="28"/>
        <v>-1.0242453350612888E-2</v>
      </c>
      <c r="K408" s="38"/>
      <c r="L408" s="38"/>
    </row>
    <row r="409" spans="1:12">
      <c r="A409" s="20">
        <v>41473</v>
      </c>
      <c r="B409" s="38">
        <v>109.03932500000001</v>
      </c>
      <c r="C409" s="38">
        <v>70.496414000000001</v>
      </c>
      <c r="D409" s="38">
        <v>65.206495000000004</v>
      </c>
      <c r="E409" s="38">
        <v>32.884827000000001</v>
      </c>
      <c r="F409" s="38"/>
      <c r="G409" s="38">
        <f t="shared" si="25"/>
        <v>-2.9003109439399897E-3</v>
      </c>
      <c r="H409" s="38">
        <f t="shared" si="26"/>
        <v>1.811817532057972E-3</v>
      </c>
      <c r="I409" s="38">
        <f t="shared" si="27"/>
        <v>-2.6201833317908703E-3</v>
      </c>
      <c r="J409" s="38">
        <f t="shared" si="28"/>
        <v>-3.2080933807013459E-3</v>
      </c>
      <c r="K409" s="38"/>
      <c r="L409" s="38"/>
    </row>
    <row r="410" spans="1:12">
      <c r="A410" s="20">
        <v>41474</v>
      </c>
      <c r="B410" s="38">
        <v>109.980124</v>
      </c>
      <c r="C410" s="38">
        <v>71.170939000000004</v>
      </c>
      <c r="D410" s="38">
        <v>65.323549999999997</v>
      </c>
      <c r="E410" s="38">
        <v>33.496184</v>
      </c>
      <c r="F410" s="38"/>
      <c r="G410" s="38">
        <f t="shared" si="25"/>
        <v>8.5910615764878146E-3</v>
      </c>
      <c r="H410" s="38">
        <f t="shared" si="26"/>
        <v>9.5227317092437466E-3</v>
      </c>
      <c r="I410" s="38">
        <f t="shared" si="27"/>
        <v>1.7935339159376382E-3</v>
      </c>
      <c r="J410" s="38">
        <f t="shared" si="28"/>
        <v>1.8420155912679283E-2</v>
      </c>
      <c r="K410" s="38"/>
      <c r="L410" s="38"/>
    </row>
    <row r="411" spans="1:12">
      <c r="A411" s="20">
        <v>41477</v>
      </c>
      <c r="B411" s="38">
        <v>109.96149699999999</v>
      </c>
      <c r="C411" s="38">
        <v>70.979522000000003</v>
      </c>
      <c r="D411" s="38">
        <v>65.755735000000001</v>
      </c>
      <c r="E411" s="38">
        <v>33.677323999999999</v>
      </c>
      <c r="F411" s="38"/>
      <c r="G411" s="38">
        <f t="shared" si="25"/>
        <v>-1.6938131091201415E-4</v>
      </c>
      <c r="H411" s="38">
        <f t="shared" si="26"/>
        <v>-2.6931620812339061E-3</v>
      </c>
      <c r="I411" s="38">
        <f t="shared" si="27"/>
        <v>6.5942771370920261E-3</v>
      </c>
      <c r="J411" s="38">
        <f t="shared" si="28"/>
        <v>5.3932106408328831E-3</v>
      </c>
      <c r="K411" s="38"/>
      <c r="L411" s="38"/>
    </row>
    <row r="412" spans="1:12">
      <c r="A412" s="20">
        <v>41478</v>
      </c>
      <c r="B412" s="38">
        <v>110.939549</v>
      </c>
      <c r="C412" s="38">
        <v>71.599350999999999</v>
      </c>
      <c r="D412" s="38">
        <v>65.953823</v>
      </c>
      <c r="E412" s="38">
        <v>32.311211999999998</v>
      </c>
      <c r="F412" s="38"/>
      <c r="G412" s="38">
        <f t="shared" si="25"/>
        <v>8.8551721124798029E-3</v>
      </c>
      <c r="H412" s="38">
        <f t="shared" si="26"/>
        <v>8.6945967753839469E-3</v>
      </c>
      <c r="I412" s="38">
        <f t="shared" si="27"/>
        <v>3.0079540522763844E-3</v>
      </c>
      <c r="J412" s="38">
        <f t="shared" si="28"/>
        <v>-4.1410441796626854E-2</v>
      </c>
      <c r="K412" s="38"/>
      <c r="L412" s="38"/>
    </row>
    <row r="413" spans="1:12">
      <c r="A413" s="20">
        <v>41479</v>
      </c>
      <c r="B413" s="38">
        <v>109.82177299999999</v>
      </c>
      <c r="C413" s="38">
        <v>71.307666999999995</v>
      </c>
      <c r="D413" s="38">
        <v>66.016850000000005</v>
      </c>
      <c r="E413" s="38">
        <v>31.790427000000001</v>
      </c>
      <c r="F413" s="38"/>
      <c r="G413" s="38">
        <f t="shared" si="25"/>
        <v>-1.0126643037665351E-2</v>
      </c>
      <c r="H413" s="38">
        <f t="shared" si="26"/>
        <v>-4.0821564837602775E-3</v>
      </c>
      <c r="I413" s="38">
        <f t="shared" si="27"/>
        <v>9.5516683152572503E-4</v>
      </c>
      <c r="J413" s="38">
        <f t="shared" si="28"/>
        <v>-1.6249084009850763E-2</v>
      </c>
      <c r="K413" s="38"/>
      <c r="L413" s="38"/>
    </row>
    <row r="414" spans="1:12">
      <c r="A414" s="20">
        <v>41480</v>
      </c>
      <c r="B414" s="38">
        <v>109.402602</v>
      </c>
      <c r="C414" s="38">
        <v>71.107133000000005</v>
      </c>
      <c r="D414" s="38">
        <v>64.666259999999994</v>
      </c>
      <c r="E414" s="38">
        <v>32.281019000000001</v>
      </c>
      <c r="F414" s="38"/>
      <c r="G414" s="38">
        <f t="shared" si="25"/>
        <v>-3.8241323377400695E-3</v>
      </c>
      <c r="H414" s="38">
        <f t="shared" si="26"/>
        <v>-2.8161979307733454E-3</v>
      </c>
      <c r="I414" s="38">
        <f t="shared" si="27"/>
        <v>-2.0670430756804994E-2</v>
      </c>
      <c r="J414" s="38">
        <f t="shared" si="28"/>
        <v>1.5314203708253687E-2</v>
      </c>
      <c r="K414" s="38"/>
      <c r="L414" s="38"/>
    </row>
    <row r="415" spans="1:12">
      <c r="A415" s="20">
        <v>41481</v>
      </c>
      <c r="B415" s="38">
        <v>108.5829</v>
      </c>
      <c r="C415" s="38">
        <v>71.098016000000001</v>
      </c>
      <c r="D415" s="38">
        <v>64.342117999999999</v>
      </c>
      <c r="E415" s="38">
        <v>32.741425</v>
      </c>
      <c r="F415" s="38"/>
      <c r="G415" s="38">
        <f t="shared" si="25"/>
        <v>-7.5207374445207349E-3</v>
      </c>
      <c r="H415" s="38">
        <f t="shared" si="26"/>
        <v>-1.2822320537068084E-4</v>
      </c>
      <c r="I415" s="38">
        <f t="shared" si="27"/>
        <v>-5.0251415780735434E-3</v>
      </c>
      <c r="J415" s="38">
        <f t="shared" si="28"/>
        <v>1.4161685298612782E-2</v>
      </c>
      <c r="K415" s="38"/>
      <c r="L415" s="38"/>
    </row>
    <row r="416" spans="1:12">
      <c r="A416" s="20">
        <v>41484</v>
      </c>
      <c r="B416" s="38">
        <v>109.113845</v>
      </c>
      <c r="C416" s="38">
        <v>71.088898999999998</v>
      </c>
      <c r="D416" s="38">
        <v>64.387140000000002</v>
      </c>
      <c r="E416" s="38">
        <v>33.239566000000003</v>
      </c>
      <c r="F416" s="38"/>
      <c r="G416" s="38">
        <f t="shared" si="25"/>
        <v>4.8778501740985103E-3</v>
      </c>
      <c r="H416" s="38">
        <f t="shared" si="26"/>
        <v>-1.2823964866950243E-4</v>
      </c>
      <c r="I416" s="38">
        <f t="shared" si="27"/>
        <v>6.9948359114592484E-4</v>
      </c>
      <c r="J416" s="38">
        <f t="shared" si="28"/>
        <v>1.5099817607453003E-2</v>
      </c>
      <c r="K416" s="38"/>
      <c r="L416" s="38"/>
    </row>
    <row r="417" spans="1:12">
      <c r="A417" s="20">
        <v>41485</v>
      </c>
      <c r="B417" s="38">
        <v>108.918234</v>
      </c>
      <c r="C417" s="38">
        <v>70.997748999999999</v>
      </c>
      <c r="D417" s="38">
        <v>64.306100999999998</v>
      </c>
      <c r="E417" s="38">
        <v>33.481085</v>
      </c>
      <c r="F417" s="38"/>
      <c r="G417" s="38">
        <f t="shared" si="25"/>
        <v>-1.7943327732330479E-3</v>
      </c>
      <c r="H417" s="38">
        <f t="shared" si="26"/>
        <v>-1.283020097761902E-3</v>
      </c>
      <c r="I417" s="38">
        <f t="shared" si="27"/>
        <v>-1.2594136270371622E-3</v>
      </c>
      <c r="J417" s="38">
        <f t="shared" si="28"/>
        <v>7.2397391599267578E-3</v>
      </c>
      <c r="K417" s="38"/>
      <c r="L417" s="38"/>
    </row>
    <row r="418" spans="1:12">
      <c r="A418" s="20">
        <v>41486</v>
      </c>
      <c r="B418" s="38">
        <v>109.37465899999999</v>
      </c>
      <c r="C418" s="38">
        <v>71.043328000000002</v>
      </c>
      <c r="D418" s="38">
        <v>64.153036</v>
      </c>
      <c r="E418" s="38">
        <v>34.567939000000003</v>
      </c>
      <c r="F418" s="38"/>
      <c r="G418" s="38">
        <f t="shared" si="25"/>
        <v>4.1817730193690738E-3</v>
      </c>
      <c r="H418" s="38">
        <f t="shared" si="26"/>
        <v>6.4177212010844303E-4</v>
      </c>
      <c r="I418" s="38">
        <f t="shared" si="27"/>
        <v>-2.3830935815756914E-3</v>
      </c>
      <c r="J418" s="38">
        <f t="shared" si="28"/>
        <v>3.1945981486686502E-2</v>
      </c>
      <c r="K418" s="38"/>
      <c r="L418" s="38"/>
    </row>
    <row r="419" spans="1:12">
      <c r="A419" s="20">
        <v>41487</v>
      </c>
      <c r="B419" s="38">
        <v>110.231621</v>
      </c>
      <c r="C419" s="38">
        <v>71.298550000000006</v>
      </c>
      <c r="D419" s="38">
        <v>64.450166999999993</v>
      </c>
      <c r="E419" s="38">
        <v>35.096269999999997</v>
      </c>
      <c r="F419" s="38"/>
      <c r="G419" s="38">
        <f t="shared" si="25"/>
        <v>7.8045705239960621E-3</v>
      </c>
      <c r="H419" s="38">
        <f t="shared" si="26"/>
        <v>3.5860461740858853E-3</v>
      </c>
      <c r="I419" s="38">
        <f t="shared" si="27"/>
        <v>4.6209040176638568E-3</v>
      </c>
      <c r="J419" s="38">
        <f t="shared" si="28"/>
        <v>1.5168223028468951E-2</v>
      </c>
      <c r="K419" s="38"/>
      <c r="L419" s="38"/>
    </row>
    <row r="420" spans="1:12">
      <c r="A420" s="20">
        <v>41488</v>
      </c>
      <c r="B420" s="38">
        <v>111.19105399999999</v>
      </c>
      <c r="C420" s="38">
        <v>71.781650999999997</v>
      </c>
      <c r="D420" s="38">
        <v>64.378134000000003</v>
      </c>
      <c r="E420" s="38">
        <v>34.779273000000003</v>
      </c>
      <c r="F420" s="38"/>
      <c r="G420" s="38">
        <f t="shared" si="25"/>
        <v>8.6661314573194485E-3</v>
      </c>
      <c r="H420" s="38">
        <f t="shared" si="26"/>
        <v>6.7528956832651624E-3</v>
      </c>
      <c r="I420" s="38">
        <f t="shared" si="27"/>
        <v>-1.1182792437310937E-3</v>
      </c>
      <c r="J420" s="38">
        <f t="shared" si="28"/>
        <v>-9.0732511287700407E-3</v>
      </c>
      <c r="K420" s="38"/>
      <c r="L420" s="38"/>
    </row>
    <row r="421" spans="1:12">
      <c r="A421" s="20">
        <v>41491</v>
      </c>
      <c r="B421" s="38">
        <v>111.84308799999999</v>
      </c>
      <c r="C421" s="38">
        <v>71.799878000000007</v>
      </c>
      <c r="D421" s="38">
        <v>64.819325000000006</v>
      </c>
      <c r="E421" s="38">
        <v>33.737703000000003</v>
      </c>
      <c r="F421" s="38"/>
      <c r="G421" s="38">
        <f t="shared" si="25"/>
        <v>5.8469600370539155E-3</v>
      </c>
      <c r="H421" s="38">
        <f t="shared" si="26"/>
        <v>2.5389059755626488E-4</v>
      </c>
      <c r="I421" s="38">
        <f t="shared" si="27"/>
        <v>6.8297429125000648E-3</v>
      </c>
      <c r="J421" s="38">
        <f t="shared" si="28"/>
        <v>-3.0405610520588572E-2</v>
      </c>
      <c r="K421" s="38"/>
      <c r="L421" s="38"/>
    </row>
    <row r="422" spans="1:12">
      <c r="A422" s="20">
        <v>41492</v>
      </c>
      <c r="B422" s="38">
        <v>111.312144</v>
      </c>
      <c r="C422" s="38">
        <v>70.979522000000003</v>
      </c>
      <c r="D422" s="38">
        <v>64.639249000000007</v>
      </c>
      <c r="E422" s="38">
        <v>31.948927999999999</v>
      </c>
      <c r="F422" s="38"/>
      <c r="G422" s="38">
        <f t="shared" si="25"/>
        <v>-4.7585261354926075E-3</v>
      </c>
      <c r="H422" s="38">
        <f t="shared" si="26"/>
        <v>-1.1491363984064324E-2</v>
      </c>
      <c r="I422" s="38">
        <f t="shared" si="27"/>
        <v>-2.7819882542639597E-3</v>
      </c>
      <c r="J422" s="38">
        <f t="shared" si="28"/>
        <v>-5.4477367534386777E-2</v>
      </c>
      <c r="K422" s="38"/>
      <c r="L422" s="38"/>
    </row>
    <row r="423" spans="1:12">
      <c r="A423" s="20">
        <v>41493</v>
      </c>
      <c r="B423" s="38">
        <v>111.45222699999999</v>
      </c>
      <c r="C423" s="38">
        <v>70.952009000000004</v>
      </c>
      <c r="D423" s="38">
        <v>64.540205</v>
      </c>
      <c r="E423" s="38">
        <v>31.533809999999999</v>
      </c>
      <c r="F423" s="38"/>
      <c r="G423" s="38">
        <f t="shared" si="25"/>
        <v>1.2576788454627006E-3</v>
      </c>
      <c r="H423" s="38">
        <f t="shared" si="26"/>
        <v>-3.8769398386340144E-4</v>
      </c>
      <c r="I423" s="38">
        <f t="shared" si="27"/>
        <v>-1.53343300874792E-3</v>
      </c>
      <c r="J423" s="38">
        <f t="shared" si="28"/>
        <v>-1.3078324280440626E-2</v>
      </c>
      <c r="K423" s="38"/>
      <c r="L423" s="38"/>
    </row>
    <row r="424" spans="1:12">
      <c r="A424" s="20">
        <v>41494</v>
      </c>
      <c r="B424" s="38">
        <v>109.63111499999999</v>
      </c>
      <c r="C424" s="38">
        <v>70.841960999999998</v>
      </c>
      <c r="D424" s="38">
        <v>64.126024999999998</v>
      </c>
      <c r="E424" s="38">
        <v>31.639475999999998</v>
      </c>
      <c r="F424" s="38"/>
      <c r="G424" s="38">
        <f t="shared" si="25"/>
        <v>-1.6474811478495544E-2</v>
      </c>
      <c r="H424" s="38">
        <f t="shared" si="26"/>
        <v>-1.5522242884632319E-3</v>
      </c>
      <c r="I424" s="38">
        <f t="shared" si="27"/>
        <v>-6.4380751748886892E-3</v>
      </c>
      <c r="J424" s="38">
        <f t="shared" si="28"/>
        <v>3.3452778929787159E-3</v>
      </c>
      <c r="K424" s="38"/>
      <c r="L424" s="38"/>
    </row>
    <row r="425" spans="1:12">
      <c r="A425" s="20">
        <v>41495</v>
      </c>
      <c r="B425" s="38">
        <v>107.98744000000001</v>
      </c>
      <c r="C425" s="38">
        <v>70.520994999999999</v>
      </c>
      <c r="D425" s="38">
        <v>63.675828000000003</v>
      </c>
      <c r="E425" s="38">
        <v>31.209264000000001</v>
      </c>
      <c r="F425" s="38"/>
      <c r="G425" s="38">
        <f t="shared" si="25"/>
        <v>-1.510630614349184E-2</v>
      </c>
      <c r="H425" s="38">
        <f t="shared" si="26"/>
        <v>-4.5410277293767599E-3</v>
      </c>
      <c r="I425" s="38">
        <f t="shared" si="27"/>
        <v>-7.0452634540979385E-3</v>
      </c>
      <c r="J425" s="38">
        <f t="shared" si="28"/>
        <v>-1.3690607628094695E-2</v>
      </c>
      <c r="K425" s="38"/>
      <c r="L425" s="38"/>
    </row>
    <row r="426" spans="1:12">
      <c r="A426" s="20">
        <v>41498</v>
      </c>
      <c r="B426" s="38">
        <v>108.08083600000001</v>
      </c>
      <c r="C426" s="38">
        <v>70.686064000000002</v>
      </c>
      <c r="D426" s="38">
        <v>63.711844999999997</v>
      </c>
      <c r="E426" s="38">
        <v>32.024400999999997</v>
      </c>
      <c r="F426" s="38"/>
      <c r="G426" s="38">
        <f t="shared" si="25"/>
        <v>8.6450456814656516E-4</v>
      </c>
      <c r="H426" s="38">
        <f t="shared" si="26"/>
        <v>2.3379720016755575E-3</v>
      </c>
      <c r="I426" s="38">
        <f t="shared" si="27"/>
        <v>5.6547074157985947E-4</v>
      </c>
      <c r="J426" s="38">
        <f t="shared" si="28"/>
        <v>2.5783169651053772E-2</v>
      </c>
      <c r="K426" s="38"/>
      <c r="L426" s="38"/>
    </row>
    <row r="427" spans="1:12">
      <c r="A427" s="20">
        <v>41499</v>
      </c>
      <c r="B427" s="38">
        <v>108.006122</v>
      </c>
      <c r="C427" s="38">
        <v>70.484313</v>
      </c>
      <c r="D427" s="38">
        <v>64.099013999999997</v>
      </c>
      <c r="E427" s="38">
        <v>31.828166</v>
      </c>
      <c r="F427" s="38"/>
      <c r="G427" s="38">
        <f t="shared" si="25"/>
        <v>-6.9151793027077426E-4</v>
      </c>
      <c r="H427" s="38">
        <f t="shared" si="26"/>
        <v>-2.8582644835372963E-3</v>
      </c>
      <c r="I427" s="38">
        <f t="shared" si="27"/>
        <v>6.0584865369038539E-3</v>
      </c>
      <c r="J427" s="38">
        <f t="shared" si="28"/>
        <v>-6.1465224353006043E-3</v>
      </c>
      <c r="K427" s="38"/>
      <c r="L427" s="38"/>
    </row>
    <row r="428" spans="1:12">
      <c r="A428" s="20">
        <v>41500</v>
      </c>
      <c r="B428" s="38">
        <v>106.25971699999999</v>
      </c>
      <c r="C428" s="38">
        <v>70.062471000000002</v>
      </c>
      <c r="D428" s="38">
        <v>63.063561</v>
      </c>
      <c r="E428" s="38">
        <v>31.496072999999999</v>
      </c>
      <c r="F428" s="38"/>
      <c r="G428" s="38">
        <f t="shared" si="25"/>
        <v>-1.6301652962360188E-2</v>
      </c>
      <c r="H428" s="38">
        <f t="shared" si="26"/>
        <v>-6.0028875046134354E-3</v>
      </c>
      <c r="I428" s="38">
        <f t="shared" si="27"/>
        <v>-1.6285859041941197E-2</v>
      </c>
      <c r="J428" s="38">
        <f t="shared" si="28"/>
        <v>-1.04887496417942E-2</v>
      </c>
      <c r="K428" s="38"/>
      <c r="L428" s="38"/>
    </row>
    <row r="429" spans="1:12">
      <c r="A429" s="20">
        <v>41501</v>
      </c>
      <c r="B429" s="38">
        <v>104.401248</v>
      </c>
      <c r="C429" s="38">
        <v>68.237548000000004</v>
      </c>
      <c r="D429" s="38">
        <v>62.199184000000002</v>
      </c>
      <c r="E429" s="38">
        <v>31.496072999999999</v>
      </c>
      <c r="F429" s="38"/>
      <c r="G429" s="38">
        <f t="shared" si="25"/>
        <v>-1.7644628340422366E-2</v>
      </c>
      <c r="H429" s="38">
        <f t="shared" si="26"/>
        <v>-2.639231638298228E-2</v>
      </c>
      <c r="I429" s="38">
        <f t="shared" si="27"/>
        <v>-1.3801241863068674E-2</v>
      </c>
      <c r="J429" s="38">
        <f t="shared" si="28"/>
        <v>0</v>
      </c>
      <c r="K429" s="38"/>
      <c r="L429" s="38"/>
    </row>
    <row r="430" spans="1:12">
      <c r="A430" s="20">
        <v>41502</v>
      </c>
      <c r="B430" s="38">
        <v>104.503978</v>
      </c>
      <c r="C430" s="38">
        <v>67.962430999999995</v>
      </c>
      <c r="D430" s="38">
        <v>61.748987</v>
      </c>
      <c r="E430" s="38">
        <v>31.080954999999999</v>
      </c>
      <c r="F430" s="38"/>
      <c r="G430" s="38">
        <f t="shared" si="25"/>
        <v>9.8350826590440669E-4</v>
      </c>
      <c r="H430" s="38">
        <f t="shared" si="26"/>
        <v>-4.039903327412408E-3</v>
      </c>
      <c r="I430" s="38">
        <f t="shared" si="27"/>
        <v>-7.2643101727924734E-3</v>
      </c>
      <c r="J430" s="38">
        <f t="shared" si="28"/>
        <v>-1.3267619210281469E-2</v>
      </c>
      <c r="K430" s="38"/>
      <c r="L430" s="38"/>
    </row>
    <row r="431" spans="1:12">
      <c r="A431" s="20">
        <v>41505</v>
      </c>
      <c r="B431" s="38">
        <v>104.67208100000001</v>
      </c>
      <c r="C431" s="38">
        <v>67.476395999999994</v>
      </c>
      <c r="D431" s="38">
        <v>61.830531999999998</v>
      </c>
      <c r="E431" s="38">
        <v>30.280912000000001</v>
      </c>
      <c r="F431" s="38"/>
      <c r="G431" s="38">
        <f t="shared" si="25"/>
        <v>1.6072875356103967E-3</v>
      </c>
      <c r="H431" s="38">
        <f t="shared" si="26"/>
        <v>-7.1772193715737599E-3</v>
      </c>
      <c r="I431" s="38">
        <f t="shared" si="27"/>
        <v>1.3197172556605745E-3</v>
      </c>
      <c r="J431" s="38">
        <f t="shared" si="28"/>
        <v>-2.6077705177064422E-2</v>
      </c>
      <c r="K431" s="38"/>
      <c r="L431" s="38"/>
    </row>
    <row r="432" spans="1:12">
      <c r="A432" s="20">
        <v>41506</v>
      </c>
      <c r="B432" s="38">
        <v>105.381844</v>
      </c>
      <c r="C432" s="38">
        <v>67.155430999999993</v>
      </c>
      <c r="D432" s="38">
        <v>61.567768999999998</v>
      </c>
      <c r="E432" s="38">
        <v>31.390405999999999</v>
      </c>
      <c r="F432" s="38"/>
      <c r="G432" s="38">
        <f t="shared" si="25"/>
        <v>6.7579380030286969E-3</v>
      </c>
      <c r="H432" s="38">
        <f t="shared" si="26"/>
        <v>-4.7680495054988588E-3</v>
      </c>
      <c r="I432" s="38">
        <f t="shared" si="27"/>
        <v>-4.2587846837480164E-3</v>
      </c>
      <c r="J432" s="38">
        <f t="shared" si="28"/>
        <v>3.5984757819609574E-2</v>
      </c>
      <c r="K432" s="38"/>
      <c r="L432" s="38"/>
    </row>
    <row r="433" spans="1:12">
      <c r="A433" s="20">
        <v>41507</v>
      </c>
      <c r="B433" s="38">
        <v>104.56001000000001</v>
      </c>
      <c r="C433" s="38">
        <v>67.448886000000002</v>
      </c>
      <c r="D433" s="38">
        <v>59.347889000000002</v>
      </c>
      <c r="E433" s="38">
        <v>32.658397999999998</v>
      </c>
      <c r="F433" s="38"/>
      <c r="G433" s="38">
        <f t="shared" si="25"/>
        <v>-7.8291982497917818E-3</v>
      </c>
      <c r="H433" s="38">
        <f t="shared" si="26"/>
        <v>4.3602682509643409E-3</v>
      </c>
      <c r="I433" s="38">
        <f t="shared" si="27"/>
        <v>-3.6721951324529628E-2</v>
      </c>
      <c r="J433" s="38">
        <f t="shared" si="28"/>
        <v>3.9599730686938991E-2</v>
      </c>
      <c r="K433" s="38"/>
      <c r="L433" s="38"/>
    </row>
    <row r="434" spans="1:12">
      <c r="A434" s="20">
        <v>41508</v>
      </c>
      <c r="B434" s="38">
        <v>104.82150300000001</v>
      </c>
      <c r="C434" s="38">
        <v>67.366348000000002</v>
      </c>
      <c r="D434" s="38">
        <v>58.206232999999997</v>
      </c>
      <c r="E434" s="38">
        <v>29.979008</v>
      </c>
      <c r="F434" s="38"/>
      <c r="G434" s="38">
        <f t="shared" si="25"/>
        <v>2.4977671830186264E-3</v>
      </c>
      <c r="H434" s="38">
        <f t="shared" si="26"/>
        <v>-1.224461180885135E-3</v>
      </c>
      <c r="I434" s="38">
        <f t="shared" si="27"/>
        <v>-1.9424106539676009E-2</v>
      </c>
      <c r="J434" s="38">
        <f t="shared" si="28"/>
        <v>-8.5604632111398113E-2</v>
      </c>
      <c r="K434" s="38"/>
      <c r="L434" s="38"/>
    </row>
    <row r="435" spans="1:12">
      <c r="A435" s="20">
        <v>41509</v>
      </c>
      <c r="B435" s="38">
        <v>105.596645</v>
      </c>
      <c r="C435" s="38">
        <v>67.348010000000002</v>
      </c>
      <c r="D435" s="38">
        <v>58.305902000000003</v>
      </c>
      <c r="E435" s="38">
        <v>29.888435999999999</v>
      </c>
      <c r="F435" s="38"/>
      <c r="G435" s="38">
        <f t="shared" si="25"/>
        <v>7.3676677962758582E-3</v>
      </c>
      <c r="H435" s="38">
        <f t="shared" si="26"/>
        <v>-2.7225012070751612E-4</v>
      </c>
      <c r="I435" s="38">
        <f t="shared" si="27"/>
        <v>1.7108780010217871E-3</v>
      </c>
      <c r="J435" s="38">
        <f t="shared" si="28"/>
        <v>-3.0257536667267024E-3</v>
      </c>
      <c r="K435" s="38"/>
      <c r="L435" s="38"/>
    </row>
    <row r="436" spans="1:12">
      <c r="A436" s="20">
        <v>41512</v>
      </c>
      <c r="B436" s="38">
        <v>104.475962</v>
      </c>
      <c r="C436" s="38">
        <v>66.972016999999994</v>
      </c>
      <c r="D436" s="38">
        <v>58.106563999999999</v>
      </c>
      <c r="E436" s="38">
        <v>29.692198999999999</v>
      </c>
      <c r="F436" s="38"/>
      <c r="G436" s="38">
        <f t="shared" si="25"/>
        <v>-1.066958369805357E-2</v>
      </c>
      <c r="H436" s="38">
        <f t="shared" si="26"/>
        <v>-5.5984798463619189E-3</v>
      </c>
      <c r="I436" s="38">
        <f t="shared" si="27"/>
        <v>-3.4246881227952921E-3</v>
      </c>
      <c r="J436" s="38">
        <f t="shared" si="28"/>
        <v>-6.5872983596314801E-3</v>
      </c>
      <c r="K436" s="38"/>
      <c r="L436" s="38"/>
    </row>
    <row r="437" spans="1:12">
      <c r="A437" s="20">
        <v>41513</v>
      </c>
      <c r="B437" s="38">
        <v>104.289177</v>
      </c>
      <c r="C437" s="38">
        <v>66.816120999999995</v>
      </c>
      <c r="D437" s="38">
        <v>57.318280000000001</v>
      </c>
      <c r="E437" s="38">
        <v>30.6281</v>
      </c>
      <c r="F437" s="38"/>
      <c r="G437" s="38">
        <f t="shared" si="25"/>
        <v>-1.7894275906022408E-3</v>
      </c>
      <c r="H437" s="38">
        <f t="shared" si="26"/>
        <v>-2.3304916697235237E-3</v>
      </c>
      <c r="I437" s="38">
        <f t="shared" si="27"/>
        <v>-1.3659039569773533E-2</v>
      </c>
      <c r="J437" s="38">
        <f t="shared" si="28"/>
        <v>3.1033536857001595E-2</v>
      </c>
      <c r="K437" s="38"/>
      <c r="L437" s="38"/>
    </row>
    <row r="438" spans="1:12">
      <c r="A438" s="20">
        <v>41514</v>
      </c>
      <c r="B438" s="38">
        <v>103.159153</v>
      </c>
      <c r="C438" s="38">
        <v>66.375934000000001</v>
      </c>
      <c r="D438" s="38">
        <v>57.327342999999999</v>
      </c>
      <c r="E438" s="38">
        <v>30.846979000000001</v>
      </c>
      <c r="F438" s="38"/>
      <c r="G438" s="38">
        <f t="shared" si="25"/>
        <v>-1.0894618212754432E-2</v>
      </c>
      <c r="H438" s="38">
        <f t="shared" si="26"/>
        <v>-6.6098327357776987E-3</v>
      </c>
      <c r="I438" s="38">
        <f t="shared" si="27"/>
        <v>1.5810459713531388E-4</v>
      </c>
      <c r="J438" s="38">
        <f t="shared" si="28"/>
        <v>7.1209318788483687E-3</v>
      </c>
      <c r="K438" s="38"/>
      <c r="L438" s="38"/>
    </row>
    <row r="439" spans="1:12">
      <c r="A439" s="20">
        <v>41515</v>
      </c>
      <c r="B439" s="38">
        <v>104.02768500000001</v>
      </c>
      <c r="C439" s="38">
        <v>66.421790000000001</v>
      </c>
      <c r="D439" s="38">
        <v>57.218615</v>
      </c>
      <c r="E439" s="38">
        <v>31.367764000000001</v>
      </c>
      <c r="F439" s="38"/>
      <c r="G439" s="38">
        <f t="shared" si="25"/>
        <v>8.384095206290727E-3</v>
      </c>
      <c r="H439" s="38">
        <f t="shared" si="26"/>
        <v>6.9061427321711125E-4</v>
      </c>
      <c r="I439" s="38">
        <f t="shared" si="27"/>
        <v>-1.8984176229866561E-3</v>
      </c>
      <c r="J439" s="38">
        <f t="shared" si="28"/>
        <v>1.674192126012515E-2</v>
      </c>
      <c r="K439" s="38"/>
      <c r="L439" s="38"/>
    </row>
    <row r="440" spans="1:12">
      <c r="A440" s="20">
        <v>41516</v>
      </c>
      <c r="B440" s="38">
        <v>104.475962</v>
      </c>
      <c r="C440" s="38">
        <v>66.926169000000002</v>
      </c>
      <c r="D440" s="38">
        <v>57.363587000000003</v>
      </c>
      <c r="E440" s="38">
        <v>33.390517000000003</v>
      </c>
      <c r="F440" s="38"/>
      <c r="G440" s="38">
        <f t="shared" si="25"/>
        <v>4.2999505970661156E-3</v>
      </c>
      <c r="H440" s="38">
        <f t="shared" si="26"/>
        <v>7.564891268617052E-3</v>
      </c>
      <c r="I440" s="38">
        <f t="shared" si="27"/>
        <v>2.5304466981107732E-3</v>
      </c>
      <c r="J440" s="38">
        <f t="shared" si="28"/>
        <v>6.2491196142632599E-2</v>
      </c>
      <c r="K440" s="38"/>
      <c r="L440" s="38"/>
    </row>
    <row r="441" spans="1:12">
      <c r="A441" s="20">
        <v>41520</v>
      </c>
      <c r="B441" s="38">
        <v>104.578692</v>
      </c>
      <c r="C441" s="38">
        <v>66.651052000000007</v>
      </c>
      <c r="D441" s="38">
        <v>57.617286999999997</v>
      </c>
      <c r="E441" s="38">
        <v>33.84337</v>
      </c>
      <c r="F441" s="38"/>
      <c r="G441" s="38">
        <f t="shared" si="25"/>
        <v>9.8280527415547047E-4</v>
      </c>
      <c r="H441" s="38">
        <f t="shared" si="26"/>
        <v>-4.1192261218830359E-3</v>
      </c>
      <c r="I441" s="38">
        <f t="shared" si="27"/>
        <v>4.4129149985212739E-3</v>
      </c>
      <c r="J441" s="38">
        <f t="shared" si="28"/>
        <v>1.3471178554613217E-2</v>
      </c>
      <c r="K441" s="38"/>
      <c r="L441" s="38"/>
    </row>
    <row r="442" spans="1:12">
      <c r="A442" s="20">
        <v>41521</v>
      </c>
      <c r="B442" s="38">
        <v>104.130415</v>
      </c>
      <c r="C442" s="38">
        <v>66.861975999999999</v>
      </c>
      <c r="D442" s="38">
        <v>57.581043000000001</v>
      </c>
      <c r="E442" s="38">
        <v>34.062252999999998</v>
      </c>
      <c r="F442" s="38"/>
      <c r="G442" s="38">
        <f t="shared" si="25"/>
        <v>-4.2957175735012188E-3</v>
      </c>
      <c r="H442" s="38">
        <f t="shared" si="26"/>
        <v>3.1596044016454169E-3</v>
      </c>
      <c r="I442" s="38">
        <f t="shared" si="27"/>
        <v>-6.2924525374451277E-4</v>
      </c>
      <c r="J442" s="38">
        <f t="shared" si="28"/>
        <v>6.4467049529713157E-3</v>
      </c>
      <c r="K442" s="38"/>
      <c r="L442" s="38"/>
    </row>
    <row r="443" spans="1:12">
      <c r="A443" s="20">
        <v>41522</v>
      </c>
      <c r="B443" s="38">
        <v>107.044201</v>
      </c>
      <c r="C443" s="38">
        <v>66.641879000000003</v>
      </c>
      <c r="D443" s="38">
        <v>57.499496000000001</v>
      </c>
      <c r="E443" s="38">
        <v>36.198217999999997</v>
      </c>
      <c r="F443" s="38"/>
      <c r="G443" s="38">
        <f t="shared" si="25"/>
        <v>2.7597738683513156E-2</v>
      </c>
      <c r="H443" s="38">
        <f t="shared" si="26"/>
        <v>-3.2972411081935542E-3</v>
      </c>
      <c r="I443" s="38">
        <f t="shared" si="27"/>
        <v>-1.4172164009233084E-3</v>
      </c>
      <c r="J443" s="38">
        <f t="shared" si="28"/>
        <v>6.0820070079698758E-2</v>
      </c>
      <c r="K443" s="38"/>
      <c r="L443" s="38"/>
    </row>
    <row r="444" spans="1:12">
      <c r="A444" s="20">
        <v>41523</v>
      </c>
      <c r="B444" s="38">
        <v>106.79204300000001</v>
      </c>
      <c r="C444" s="38">
        <v>66.568513999999993</v>
      </c>
      <c r="D444" s="38">
        <v>57.345464999999997</v>
      </c>
      <c r="E444" s="38">
        <v>35.511387999999997</v>
      </c>
      <c r="F444" s="38"/>
      <c r="G444" s="38">
        <f t="shared" si="25"/>
        <v>-2.358422615003648E-3</v>
      </c>
      <c r="H444" s="38">
        <f t="shared" si="26"/>
        <v>-1.1014907435594684E-3</v>
      </c>
      <c r="I444" s="38">
        <f t="shared" si="27"/>
        <v>-2.6824179488225213E-3</v>
      </c>
      <c r="J444" s="38">
        <f t="shared" si="28"/>
        <v>-1.9156457328663445E-2</v>
      </c>
      <c r="K444" s="38"/>
      <c r="L444" s="38"/>
    </row>
    <row r="445" spans="1:12">
      <c r="A445" s="20">
        <v>41526</v>
      </c>
      <c r="B445" s="38">
        <v>107.725948</v>
      </c>
      <c r="C445" s="38">
        <v>67.412203000000005</v>
      </c>
      <c r="D445" s="38">
        <v>57.925351999999997</v>
      </c>
      <c r="E445" s="38">
        <v>40.055034999999997</v>
      </c>
      <c r="F445" s="38"/>
      <c r="G445" s="38">
        <f t="shared" si="25"/>
        <v>8.7070636436039819E-3</v>
      </c>
      <c r="H445" s="38">
        <f t="shared" si="26"/>
        <v>1.2594351946501731E-2</v>
      </c>
      <c r="I445" s="38">
        <f t="shared" si="27"/>
        <v>1.0061382524778416E-2</v>
      </c>
      <c r="J445" s="38">
        <f t="shared" si="28"/>
        <v>0.12040094969316542</v>
      </c>
      <c r="K445" s="38"/>
      <c r="L445" s="38"/>
    </row>
    <row r="446" spans="1:12">
      <c r="A446" s="20">
        <v>41527</v>
      </c>
      <c r="B446" s="38">
        <v>109.565742</v>
      </c>
      <c r="C446" s="38">
        <v>67.824871999999999</v>
      </c>
      <c r="D446" s="38">
        <v>58.650215000000003</v>
      </c>
      <c r="E446" s="38">
        <v>42.749519999999997</v>
      </c>
      <c r="F446" s="38"/>
      <c r="G446" s="38">
        <f t="shared" si="25"/>
        <v>1.6934269011256293E-2</v>
      </c>
      <c r="H446" s="38">
        <f t="shared" si="26"/>
        <v>6.1029163909504794E-3</v>
      </c>
      <c r="I446" s="38">
        <f t="shared" si="27"/>
        <v>1.2436093783462554E-2</v>
      </c>
      <c r="J446" s="38">
        <f t="shared" si="28"/>
        <v>6.5103583784333077E-2</v>
      </c>
      <c r="K446" s="38"/>
      <c r="L446" s="38"/>
    </row>
    <row r="447" spans="1:12">
      <c r="A447" s="20">
        <v>41528</v>
      </c>
      <c r="B447" s="38">
        <v>111.368179</v>
      </c>
      <c r="C447" s="38">
        <v>67.907409999999999</v>
      </c>
      <c r="D447" s="38">
        <v>58.885789000000003</v>
      </c>
      <c r="E447" s="38">
        <v>42.115523000000003</v>
      </c>
      <c r="F447" s="38"/>
      <c r="G447" s="38">
        <f t="shared" si="25"/>
        <v>1.6316887708839465E-2</v>
      </c>
      <c r="H447" s="38">
        <f t="shared" si="26"/>
        <v>1.2161883519145765E-3</v>
      </c>
      <c r="I447" s="38">
        <f t="shared" si="27"/>
        <v>4.0085472948759755E-3</v>
      </c>
      <c r="J447" s="38">
        <f t="shared" si="28"/>
        <v>-1.4941577181088777E-2</v>
      </c>
      <c r="K447" s="38"/>
      <c r="L447" s="38"/>
    </row>
    <row r="448" spans="1:12">
      <c r="A448" s="20">
        <v>41529</v>
      </c>
      <c r="B448" s="38">
        <v>110.378242</v>
      </c>
      <c r="C448" s="38">
        <v>67.779024000000007</v>
      </c>
      <c r="D448" s="38">
        <v>58.070321</v>
      </c>
      <c r="E448" s="38">
        <v>44.402442999999998</v>
      </c>
      <c r="F448" s="38"/>
      <c r="G448" s="38">
        <f t="shared" si="25"/>
        <v>-8.9286092827444655E-3</v>
      </c>
      <c r="H448" s="38">
        <f t="shared" si="26"/>
        <v>-1.8923931380514973E-3</v>
      </c>
      <c r="I448" s="38">
        <f t="shared" si="27"/>
        <v>-1.3945081021850632E-2</v>
      </c>
      <c r="J448" s="38">
        <f t="shared" si="28"/>
        <v>5.2878100378548391E-2</v>
      </c>
      <c r="K448" s="38"/>
      <c r="L448" s="38"/>
    </row>
    <row r="449" spans="1:12">
      <c r="A449" s="20">
        <v>41530</v>
      </c>
      <c r="B449" s="38">
        <v>109.294909</v>
      </c>
      <c r="C449" s="38">
        <v>68.191693000000001</v>
      </c>
      <c r="D449" s="38">
        <v>57.771318000000001</v>
      </c>
      <c r="E449" s="38">
        <v>45.602508999999998</v>
      </c>
      <c r="F449" s="38"/>
      <c r="G449" s="38">
        <f t="shared" si="25"/>
        <v>-9.8632152135643414E-3</v>
      </c>
      <c r="H449" s="38">
        <f t="shared" si="26"/>
        <v>6.0699873643570131E-3</v>
      </c>
      <c r="I449" s="38">
        <f t="shared" si="27"/>
        <v>-5.1622830373585149E-3</v>
      </c>
      <c r="J449" s="38">
        <f t="shared" si="28"/>
        <v>2.666824648949593E-2</v>
      </c>
      <c r="K449" s="38"/>
      <c r="L449" s="38"/>
    </row>
    <row r="450" spans="1:12">
      <c r="A450" s="20">
        <v>41533</v>
      </c>
      <c r="B450" s="38">
        <v>109.59375799999999</v>
      </c>
      <c r="C450" s="38">
        <v>68.576851000000005</v>
      </c>
      <c r="D450" s="38">
        <v>57.798501999999999</v>
      </c>
      <c r="E450" s="38">
        <v>46.304434000000001</v>
      </c>
      <c r="F450" s="38"/>
      <c r="G450" s="38">
        <f t="shared" si="25"/>
        <v>2.7306044646870967E-3</v>
      </c>
      <c r="H450" s="38">
        <f t="shared" si="26"/>
        <v>5.6322748918251836E-3</v>
      </c>
      <c r="I450" s="38">
        <f t="shared" si="27"/>
        <v>4.7043424488047282E-4</v>
      </c>
      <c r="J450" s="38">
        <f t="shared" si="28"/>
        <v>1.5274986308993915E-2</v>
      </c>
      <c r="K450" s="38"/>
      <c r="L450" s="38"/>
    </row>
    <row r="451" spans="1:12">
      <c r="A451" s="20">
        <v>41534</v>
      </c>
      <c r="B451" s="38">
        <v>110.11675</v>
      </c>
      <c r="C451" s="38">
        <v>68.916161000000002</v>
      </c>
      <c r="D451" s="38">
        <v>58.333083000000002</v>
      </c>
      <c r="E451" s="38">
        <v>46.81767</v>
      </c>
      <c r="F451" s="38"/>
      <c r="G451" s="38">
        <f t="shared" si="25"/>
        <v>4.7607462433056922E-3</v>
      </c>
      <c r="H451" s="38">
        <f t="shared" si="26"/>
        <v>4.9356790412772725E-3</v>
      </c>
      <c r="I451" s="38">
        <f t="shared" si="27"/>
        <v>9.2065354301604178E-3</v>
      </c>
      <c r="J451" s="38">
        <f t="shared" si="28"/>
        <v>1.1022972521267617E-2</v>
      </c>
      <c r="K451" s="38"/>
      <c r="L451" s="38"/>
    </row>
    <row r="452" spans="1:12">
      <c r="A452" s="20">
        <v>41535</v>
      </c>
      <c r="B452" s="38">
        <v>110.798496</v>
      </c>
      <c r="C452" s="38">
        <v>70.080809000000002</v>
      </c>
      <c r="D452" s="38">
        <v>59.329771000000001</v>
      </c>
      <c r="E452" s="38">
        <v>44.998700999999997</v>
      </c>
      <c r="F452" s="38"/>
      <c r="G452" s="38">
        <f t="shared" ref="G452:G515" si="29">LN(B452/B451)</f>
        <v>6.1720336332174381E-3</v>
      </c>
      <c r="H452" s="38">
        <f t="shared" ref="H452:H515" si="30">LN(C452/C451)</f>
        <v>1.6758282666470541E-2</v>
      </c>
      <c r="I452" s="38">
        <f t="shared" ref="I452:I515" si="31">LN(D452/D451)</f>
        <v>1.6941826678075551E-2</v>
      </c>
      <c r="J452" s="38">
        <f t="shared" ref="J452:J515" si="32">LN(E452/E451)</f>
        <v>-3.9627073079772715E-2</v>
      </c>
      <c r="K452" s="38"/>
      <c r="L452" s="38"/>
    </row>
    <row r="453" spans="1:12">
      <c r="A453" s="20">
        <v>41536</v>
      </c>
      <c r="B453" s="38">
        <v>111.32148100000001</v>
      </c>
      <c r="C453" s="38">
        <v>69.888229999999993</v>
      </c>
      <c r="D453" s="38">
        <v>59.248220000000003</v>
      </c>
      <c r="E453" s="38">
        <v>43.859017999999999</v>
      </c>
      <c r="F453" s="38"/>
      <c r="G453" s="38">
        <f t="shared" si="29"/>
        <v>4.709040343858972E-3</v>
      </c>
      <c r="H453" s="38">
        <f t="shared" si="30"/>
        <v>-2.7517388544535345E-3</v>
      </c>
      <c r="I453" s="38">
        <f t="shared" si="31"/>
        <v>-1.3754831258282389E-3</v>
      </c>
      <c r="J453" s="38">
        <f t="shared" si="32"/>
        <v>-2.5653269368792073E-2</v>
      </c>
      <c r="K453" s="38"/>
      <c r="L453" s="38"/>
    </row>
    <row r="454" spans="1:12">
      <c r="A454" s="20">
        <v>41537</v>
      </c>
      <c r="B454" s="38">
        <v>110.144766</v>
      </c>
      <c r="C454" s="38">
        <v>69.539754000000002</v>
      </c>
      <c r="D454" s="38">
        <v>58.487121000000002</v>
      </c>
      <c r="E454" s="38">
        <v>44.13073</v>
      </c>
      <c r="F454" s="38"/>
      <c r="G454" s="38">
        <f t="shared" si="29"/>
        <v>-1.0626685460554173E-2</v>
      </c>
      <c r="H454" s="38">
        <f t="shared" si="30"/>
        <v>-4.9986626157204461E-3</v>
      </c>
      <c r="I454" s="38">
        <f t="shared" si="31"/>
        <v>-1.2929161215630446E-2</v>
      </c>
      <c r="J454" s="38">
        <f t="shared" si="32"/>
        <v>6.17601186132414E-3</v>
      </c>
      <c r="K454" s="38"/>
      <c r="L454" s="38"/>
    </row>
    <row r="455" spans="1:12">
      <c r="A455" s="20">
        <v>41540</v>
      </c>
      <c r="B455" s="38">
        <v>109.799218</v>
      </c>
      <c r="C455" s="38">
        <v>70.080809000000002</v>
      </c>
      <c r="D455" s="38">
        <v>58.351208</v>
      </c>
      <c r="E455" s="38">
        <v>43.655230000000003</v>
      </c>
      <c r="F455" s="38"/>
      <c r="G455" s="38">
        <f t="shared" si="29"/>
        <v>-3.1421480871448187E-3</v>
      </c>
      <c r="H455" s="38">
        <f t="shared" si="30"/>
        <v>7.7504014701739342E-3</v>
      </c>
      <c r="I455" s="38">
        <f t="shared" si="31"/>
        <v>-2.3265149795898129E-3</v>
      </c>
      <c r="J455" s="38">
        <f t="shared" si="32"/>
        <v>-1.0833273347433394E-2</v>
      </c>
      <c r="K455" s="38"/>
      <c r="L455" s="38"/>
    </row>
    <row r="456" spans="1:12">
      <c r="A456" s="20">
        <v>41541</v>
      </c>
      <c r="B456" s="38">
        <v>108.65051200000001</v>
      </c>
      <c r="C456" s="38">
        <v>69.466389000000007</v>
      </c>
      <c r="D456" s="38">
        <v>57.907229999999998</v>
      </c>
      <c r="E456" s="38">
        <v>43.685423</v>
      </c>
      <c r="F456" s="38"/>
      <c r="G456" s="38">
        <f t="shared" si="29"/>
        <v>-1.0516987939460796E-2</v>
      </c>
      <c r="H456" s="38">
        <f t="shared" si="30"/>
        <v>-8.8059664290843463E-3</v>
      </c>
      <c r="I456" s="38">
        <f t="shared" si="31"/>
        <v>-7.6378139250488121E-3</v>
      </c>
      <c r="J456" s="38">
        <f t="shared" si="32"/>
        <v>6.9138482861398577E-4</v>
      </c>
      <c r="K456" s="38"/>
      <c r="L456" s="38"/>
    </row>
    <row r="457" spans="1:12">
      <c r="A457" s="20">
        <v>41542</v>
      </c>
      <c r="B457" s="38">
        <v>107.781987</v>
      </c>
      <c r="C457" s="38">
        <v>68.457637000000005</v>
      </c>
      <c r="D457" s="38">
        <v>57.300162</v>
      </c>
      <c r="E457" s="38">
        <v>45.074179000000001</v>
      </c>
      <c r="F457" s="38"/>
      <c r="G457" s="38">
        <f t="shared" si="29"/>
        <v>-8.0258710327628935E-3</v>
      </c>
      <c r="H457" s="38">
        <f t="shared" si="30"/>
        <v>-1.4627908081850296E-2</v>
      </c>
      <c r="I457" s="38">
        <f t="shared" si="31"/>
        <v>-1.0538796307774843E-2</v>
      </c>
      <c r="J457" s="38">
        <f t="shared" si="32"/>
        <v>3.1295078175155505E-2</v>
      </c>
      <c r="K457" s="38"/>
      <c r="L457" s="38"/>
    </row>
    <row r="458" spans="1:12">
      <c r="A458" s="20">
        <v>41543</v>
      </c>
      <c r="B458" s="38">
        <v>108.706551</v>
      </c>
      <c r="C458" s="38">
        <v>68.430126999999999</v>
      </c>
      <c r="D458" s="38">
        <v>57.417949</v>
      </c>
      <c r="E458" s="38">
        <v>45.572319999999998</v>
      </c>
      <c r="F458" s="38"/>
      <c r="G458" s="38">
        <f t="shared" si="29"/>
        <v>8.5415110627505269E-3</v>
      </c>
      <c r="H458" s="38">
        <f t="shared" si="30"/>
        <v>-4.0193512650798298E-4</v>
      </c>
      <c r="I458" s="38">
        <f t="shared" si="31"/>
        <v>2.053503851560451E-3</v>
      </c>
      <c r="J458" s="38">
        <f t="shared" si="32"/>
        <v>1.0990959830870681E-2</v>
      </c>
      <c r="K458" s="38"/>
      <c r="L458" s="38"/>
    </row>
    <row r="459" spans="1:12">
      <c r="A459" s="20">
        <v>41544</v>
      </c>
      <c r="B459" s="38">
        <v>108.071495</v>
      </c>
      <c r="C459" s="38">
        <v>68.191693000000001</v>
      </c>
      <c r="D459" s="38">
        <v>57.934410999999997</v>
      </c>
      <c r="E459" s="38">
        <v>44.568489</v>
      </c>
      <c r="F459" s="38"/>
      <c r="G459" s="38">
        <f t="shared" si="29"/>
        <v>-5.8590602547784242E-3</v>
      </c>
      <c r="H459" s="38">
        <f t="shared" si="30"/>
        <v>-3.4904269621304595E-3</v>
      </c>
      <c r="I459" s="38">
        <f t="shared" si="31"/>
        <v>8.9545710379781047E-3</v>
      </c>
      <c r="J459" s="38">
        <f t="shared" si="32"/>
        <v>-2.2273430010573074E-2</v>
      </c>
      <c r="K459" s="38"/>
      <c r="L459" s="38"/>
    </row>
    <row r="460" spans="1:12">
      <c r="A460" s="20">
        <v>41547</v>
      </c>
      <c r="B460" s="38">
        <v>107.557845</v>
      </c>
      <c r="C460" s="38">
        <v>67.824871999999999</v>
      </c>
      <c r="D460" s="38">
        <v>57.970655000000001</v>
      </c>
      <c r="E460" s="38">
        <v>44.900584000000002</v>
      </c>
      <c r="F460" s="38"/>
      <c r="G460" s="38">
        <f t="shared" si="29"/>
        <v>-4.7642029749084503E-3</v>
      </c>
      <c r="H460" s="38">
        <f t="shared" si="30"/>
        <v>-5.3937825782200723E-3</v>
      </c>
      <c r="I460" s="38">
        <f t="shared" si="31"/>
        <v>6.2540840417380373E-4</v>
      </c>
      <c r="J460" s="38">
        <f t="shared" si="32"/>
        <v>7.4237166889685388E-3</v>
      </c>
      <c r="K460" s="38"/>
      <c r="L460" s="38"/>
    </row>
    <row r="461" spans="1:12">
      <c r="A461" s="20">
        <v>41548</v>
      </c>
      <c r="B461" s="38">
        <v>107.39908200000001</v>
      </c>
      <c r="C461" s="38">
        <v>67.485562000000002</v>
      </c>
      <c r="D461" s="38">
        <v>57.907229999999998</v>
      </c>
      <c r="E461" s="38">
        <v>48.123403000000003</v>
      </c>
      <c r="F461" s="38"/>
      <c r="G461" s="38">
        <f t="shared" si="29"/>
        <v>-1.4771613186345411E-3</v>
      </c>
      <c r="H461" s="38">
        <f t="shared" si="30"/>
        <v>-5.0152926303711704E-3</v>
      </c>
      <c r="I461" s="38">
        <f t="shared" si="31"/>
        <v>-1.0946869859373984E-3</v>
      </c>
      <c r="J461" s="38">
        <f t="shared" si="32"/>
        <v>6.9317806296612092E-2</v>
      </c>
      <c r="K461" s="38"/>
      <c r="L461" s="38"/>
    </row>
    <row r="462" spans="1:12">
      <c r="A462" s="20">
        <v>41549</v>
      </c>
      <c r="B462" s="38">
        <v>107.230979</v>
      </c>
      <c r="C462" s="38">
        <v>67.604782</v>
      </c>
      <c r="D462" s="38">
        <v>57.671652000000002</v>
      </c>
      <c r="E462" s="38">
        <v>48.727207</v>
      </c>
      <c r="F462" s="38"/>
      <c r="G462" s="38">
        <f t="shared" si="29"/>
        <v>-1.5664444541488344E-3</v>
      </c>
      <c r="H462" s="38">
        <f t="shared" si="30"/>
        <v>1.7650414888455046E-3</v>
      </c>
      <c r="I462" s="38">
        <f t="shared" si="31"/>
        <v>-4.0764942895425947E-3</v>
      </c>
      <c r="J462" s="38">
        <f t="shared" si="32"/>
        <v>1.2468931749175649E-2</v>
      </c>
      <c r="K462" s="38"/>
      <c r="L462" s="38"/>
    </row>
    <row r="463" spans="1:12">
      <c r="A463" s="20">
        <v>41550</v>
      </c>
      <c r="B463" s="38">
        <v>106.857416</v>
      </c>
      <c r="C463" s="38">
        <v>67.091238000000004</v>
      </c>
      <c r="D463" s="38">
        <v>57.490437</v>
      </c>
      <c r="E463" s="38">
        <v>48.296998000000002</v>
      </c>
      <c r="F463" s="38"/>
      <c r="G463" s="38">
        <f t="shared" si="29"/>
        <v>-3.4898050324225004E-3</v>
      </c>
      <c r="H463" s="38">
        <f t="shared" si="30"/>
        <v>-7.625265962848655E-3</v>
      </c>
      <c r="I463" s="38">
        <f t="shared" si="31"/>
        <v>-3.1471320317817942E-3</v>
      </c>
      <c r="J463" s="38">
        <f t="shared" si="32"/>
        <v>-8.8681338730980559E-3</v>
      </c>
      <c r="K463" s="38"/>
      <c r="L463" s="38"/>
    </row>
    <row r="464" spans="1:12">
      <c r="A464" s="20">
        <v>41551</v>
      </c>
      <c r="B464" s="38">
        <v>106.876098</v>
      </c>
      <c r="C464" s="38">
        <v>66.761099999999999</v>
      </c>
      <c r="D464" s="38">
        <v>57.454192999999997</v>
      </c>
      <c r="E464" s="38">
        <v>48.380020999999999</v>
      </c>
      <c r="F464" s="38"/>
      <c r="G464" s="38">
        <f t="shared" si="29"/>
        <v>1.7481582273120173E-4</v>
      </c>
      <c r="H464" s="38">
        <f t="shared" si="30"/>
        <v>-4.9328786389235338E-3</v>
      </c>
      <c r="I464" s="38">
        <f t="shared" si="31"/>
        <v>-6.3063409227884823E-4</v>
      </c>
      <c r="J464" s="38">
        <f t="shared" si="32"/>
        <v>1.7175337276230057E-3</v>
      </c>
      <c r="K464" s="38"/>
      <c r="L464" s="38"/>
    </row>
    <row r="465" spans="1:12">
      <c r="A465" s="20">
        <v>41554</v>
      </c>
      <c r="B465" s="38">
        <v>105.914177</v>
      </c>
      <c r="C465" s="38">
        <v>65.908244999999994</v>
      </c>
      <c r="D465" s="38">
        <v>56.792758999999997</v>
      </c>
      <c r="E465" s="38">
        <v>48.515877000000003</v>
      </c>
      <c r="F465" s="38"/>
      <c r="G465" s="38">
        <f t="shared" si="29"/>
        <v>-9.0410856640406288E-3</v>
      </c>
      <c r="H465" s="38">
        <f t="shared" si="30"/>
        <v>-1.2857028099003147E-2</v>
      </c>
      <c r="I465" s="38">
        <f t="shared" si="31"/>
        <v>-1.1579151629831544E-2</v>
      </c>
      <c r="J465" s="38">
        <f t="shared" si="32"/>
        <v>2.804165951866409E-3</v>
      </c>
      <c r="K465" s="38"/>
      <c r="L465" s="38"/>
    </row>
    <row r="466" spans="1:12">
      <c r="A466" s="20">
        <v>41555</v>
      </c>
      <c r="B466" s="38">
        <v>104.793486</v>
      </c>
      <c r="C466" s="38">
        <v>66.852802999999994</v>
      </c>
      <c r="D466" s="38">
        <v>56.294418999999998</v>
      </c>
      <c r="E466" s="38">
        <v>47.587524000000002</v>
      </c>
      <c r="F466" s="38"/>
      <c r="G466" s="38">
        <f t="shared" si="29"/>
        <v>-1.0637501757722578E-2</v>
      </c>
      <c r="H466" s="38">
        <f t="shared" si="30"/>
        <v>1.4229684871087542E-2</v>
      </c>
      <c r="I466" s="38">
        <f t="shared" si="31"/>
        <v>-8.8134346367155659E-3</v>
      </c>
      <c r="J466" s="38">
        <f t="shared" si="32"/>
        <v>-1.9320479154706149E-2</v>
      </c>
      <c r="K466" s="38"/>
      <c r="L466" s="38"/>
    </row>
    <row r="467" spans="1:12">
      <c r="A467" s="20">
        <v>41556</v>
      </c>
      <c r="B467" s="38">
        <v>107.016178</v>
      </c>
      <c r="C467" s="38">
        <v>66.944507000000002</v>
      </c>
      <c r="D467" s="38">
        <v>56.801817999999997</v>
      </c>
      <c r="E467" s="38">
        <v>44.960963</v>
      </c>
      <c r="F467" s="38"/>
      <c r="G467" s="38">
        <f t="shared" si="29"/>
        <v>2.0988405827988003E-2</v>
      </c>
      <c r="H467" s="38">
        <f t="shared" si="30"/>
        <v>1.3707901057177087E-3</v>
      </c>
      <c r="I467" s="38">
        <f t="shared" si="31"/>
        <v>8.972931687692004E-3</v>
      </c>
      <c r="J467" s="38">
        <f t="shared" si="32"/>
        <v>-5.6776001647412755E-2</v>
      </c>
      <c r="K467" s="38"/>
      <c r="L467" s="38"/>
    </row>
    <row r="468" spans="1:12">
      <c r="A468" s="20">
        <v>41557</v>
      </c>
      <c r="B468" s="38">
        <v>108.052813</v>
      </c>
      <c r="C468" s="38">
        <v>68.586023999999995</v>
      </c>
      <c r="D468" s="38">
        <v>57.490437</v>
      </c>
      <c r="E468" s="38">
        <v>41.715502999999998</v>
      </c>
      <c r="F468" s="38"/>
      <c r="G468" s="38">
        <f t="shared" si="29"/>
        <v>9.6400975628300797E-3</v>
      </c>
      <c r="H468" s="38">
        <f t="shared" si="30"/>
        <v>2.4224759729287646E-2</v>
      </c>
      <c r="I468" s="38">
        <f t="shared" si="31"/>
        <v>1.2050288671134049E-2</v>
      </c>
      <c r="J468" s="38">
        <f t="shared" si="32"/>
        <v>-7.4921790101151423E-2</v>
      </c>
      <c r="K468" s="38"/>
      <c r="L468" s="38"/>
    </row>
    <row r="469" spans="1:12">
      <c r="A469" s="20">
        <v>41558</v>
      </c>
      <c r="B469" s="38">
        <v>108.239598</v>
      </c>
      <c r="C469" s="38">
        <v>68.613534000000001</v>
      </c>
      <c r="D469" s="38">
        <v>57.272976999999997</v>
      </c>
      <c r="E469" s="38">
        <v>41.428691999999998</v>
      </c>
      <c r="F469" s="38"/>
      <c r="G469" s="38">
        <f t="shared" si="29"/>
        <v>1.7271530292620558E-3</v>
      </c>
      <c r="H469" s="38">
        <f t="shared" si="30"/>
        <v>4.0102170545885246E-4</v>
      </c>
      <c r="I469" s="38">
        <f t="shared" si="31"/>
        <v>-3.7897140331167411E-3</v>
      </c>
      <c r="J469" s="38">
        <f t="shared" si="32"/>
        <v>-6.8991500282469332E-3</v>
      </c>
      <c r="K469" s="38"/>
      <c r="L469" s="38"/>
    </row>
    <row r="470" spans="1:12">
      <c r="A470" s="20">
        <v>41561</v>
      </c>
      <c r="B470" s="38">
        <v>108.575805</v>
      </c>
      <c r="C470" s="38">
        <v>68.485147999999995</v>
      </c>
      <c r="D470" s="38">
        <v>57.671652000000002</v>
      </c>
      <c r="E470" s="38">
        <v>41.323028999999998</v>
      </c>
      <c r="F470" s="38"/>
      <c r="G470" s="38">
        <f t="shared" si="29"/>
        <v>3.1013227365175484E-3</v>
      </c>
      <c r="H470" s="38">
        <f t="shared" si="30"/>
        <v>-1.8728996611195657E-3</v>
      </c>
      <c r="I470" s="38">
        <f t="shared" si="31"/>
        <v>6.9368460648984555E-3</v>
      </c>
      <c r="J470" s="38">
        <f t="shared" si="32"/>
        <v>-2.5537367959770534E-3</v>
      </c>
      <c r="K470" s="38"/>
      <c r="L470" s="38"/>
    </row>
    <row r="471" spans="1:12">
      <c r="A471" s="20">
        <v>41562</v>
      </c>
      <c r="B471" s="38">
        <v>107.73528899999999</v>
      </c>
      <c r="C471" s="38">
        <v>68.200864999999993</v>
      </c>
      <c r="D471" s="38">
        <v>57.019278</v>
      </c>
      <c r="E471" s="38">
        <v>40.711672</v>
      </c>
      <c r="F471" s="38"/>
      <c r="G471" s="38">
        <f t="shared" si="29"/>
        <v>-7.771401962591064E-3</v>
      </c>
      <c r="H471" s="38">
        <f t="shared" si="30"/>
        <v>-4.1596561881735898E-3</v>
      </c>
      <c r="I471" s="38">
        <f t="shared" si="31"/>
        <v>-1.1376331779482289E-2</v>
      </c>
      <c r="J471" s="38">
        <f t="shared" si="32"/>
        <v>-1.4905114808395648E-2</v>
      </c>
      <c r="K471" s="38"/>
      <c r="L471" s="38"/>
    </row>
    <row r="472" spans="1:12">
      <c r="A472" s="20">
        <v>41563</v>
      </c>
      <c r="B472" s="38">
        <v>109.603099</v>
      </c>
      <c r="C472" s="38">
        <v>69.328829999999996</v>
      </c>
      <c r="D472" s="38">
        <v>57.898170999999998</v>
      </c>
      <c r="E472" s="38">
        <v>40.892816000000003</v>
      </c>
      <c r="F472" s="38"/>
      <c r="G472" s="38">
        <f t="shared" si="29"/>
        <v>1.718845900101033E-2</v>
      </c>
      <c r="H472" s="38">
        <f t="shared" si="30"/>
        <v>1.640358894722211E-2</v>
      </c>
      <c r="I472" s="38">
        <f t="shared" si="31"/>
        <v>1.5296373952970638E-2</v>
      </c>
      <c r="J472" s="38">
        <f t="shared" si="32"/>
        <v>4.4395670376667223E-3</v>
      </c>
      <c r="K472" s="38"/>
      <c r="L472" s="38"/>
    </row>
    <row r="473" spans="1:12">
      <c r="A473" s="20">
        <v>41564</v>
      </c>
      <c r="B473" s="38">
        <v>110.44361499999999</v>
      </c>
      <c r="C473" s="38">
        <v>69.493898999999999</v>
      </c>
      <c r="D473" s="38">
        <v>58.768002000000003</v>
      </c>
      <c r="E473" s="38">
        <v>41.134338999999997</v>
      </c>
      <c r="F473" s="38"/>
      <c r="G473" s="38">
        <f t="shared" si="29"/>
        <v>7.6394695701771714E-3</v>
      </c>
      <c r="H473" s="38">
        <f t="shared" si="30"/>
        <v>2.378127544164724E-3</v>
      </c>
      <c r="I473" s="38">
        <f t="shared" si="31"/>
        <v>1.4911727975888394E-2</v>
      </c>
      <c r="J473" s="38">
        <f t="shared" si="32"/>
        <v>5.8888717517294612E-3</v>
      </c>
      <c r="K473" s="38"/>
      <c r="L473" s="38"/>
    </row>
    <row r="474" spans="1:12">
      <c r="A474" s="20">
        <v>41565</v>
      </c>
      <c r="B474" s="38">
        <v>109.864591</v>
      </c>
      <c r="C474" s="38">
        <v>69.429705999999996</v>
      </c>
      <c r="D474" s="38">
        <v>58.595846000000002</v>
      </c>
      <c r="E474" s="38">
        <v>42.560830000000003</v>
      </c>
      <c r="F474" s="38"/>
      <c r="G474" s="38">
        <f t="shared" si="29"/>
        <v>-5.256502640139573E-3</v>
      </c>
      <c r="H474" s="38">
        <f t="shared" si="30"/>
        <v>-9.241482693840684E-4</v>
      </c>
      <c r="I474" s="38">
        <f t="shared" si="31"/>
        <v>-2.9337164111125323E-3</v>
      </c>
      <c r="J474" s="38">
        <f t="shared" si="32"/>
        <v>3.4091075272106558E-2</v>
      </c>
      <c r="K474" s="38"/>
      <c r="L474" s="38"/>
    </row>
    <row r="475" spans="1:12">
      <c r="A475" s="20">
        <v>41568</v>
      </c>
      <c r="B475" s="38">
        <v>109.621774</v>
      </c>
      <c r="C475" s="38">
        <v>68.916161000000002</v>
      </c>
      <c r="D475" s="38">
        <v>58.623027</v>
      </c>
      <c r="E475" s="38">
        <v>42.387239000000001</v>
      </c>
      <c r="F475" s="38"/>
      <c r="G475" s="38">
        <f t="shared" si="29"/>
        <v>-2.2125939263759639E-3</v>
      </c>
      <c r="H475" s="38">
        <f t="shared" si="30"/>
        <v>-7.4241084306381575E-3</v>
      </c>
      <c r="I475" s="38">
        <f t="shared" si="31"/>
        <v>4.6376491756870247E-4</v>
      </c>
      <c r="J475" s="38">
        <f t="shared" si="32"/>
        <v>-4.0869967658002434E-3</v>
      </c>
      <c r="K475" s="38"/>
      <c r="L475" s="38"/>
    </row>
    <row r="476" spans="1:12">
      <c r="A476" s="20">
        <v>41569</v>
      </c>
      <c r="B476" s="38">
        <v>110.023353</v>
      </c>
      <c r="C476" s="38">
        <v>69.989106000000007</v>
      </c>
      <c r="D476" s="38">
        <v>59.003582999999999</v>
      </c>
      <c r="E476" s="38">
        <v>42.379689999999997</v>
      </c>
      <c r="F476" s="38"/>
      <c r="G476" s="38">
        <f t="shared" si="29"/>
        <v>3.656620594683972E-3</v>
      </c>
      <c r="H476" s="38">
        <f t="shared" si="30"/>
        <v>1.5448893521741563E-2</v>
      </c>
      <c r="I476" s="38">
        <f t="shared" si="31"/>
        <v>6.470599259465558E-3</v>
      </c>
      <c r="J476" s="38">
        <f t="shared" si="32"/>
        <v>-1.781119148474014E-4</v>
      </c>
      <c r="K476" s="38"/>
      <c r="L476" s="38"/>
    </row>
    <row r="477" spans="1:12">
      <c r="A477" s="20">
        <v>41570</v>
      </c>
      <c r="B477" s="38">
        <v>109.416321</v>
      </c>
      <c r="C477" s="38">
        <v>69.603947000000005</v>
      </c>
      <c r="D477" s="38">
        <v>58.233414000000003</v>
      </c>
      <c r="E477" s="38">
        <v>42.002310000000001</v>
      </c>
      <c r="F477" s="38"/>
      <c r="G477" s="38">
        <f t="shared" si="29"/>
        <v>-5.5325779276107932E-3</v>
      </c>
      <c r="H477" s="38">
        <f t="shared" si="30"/>
        <v>-5.5183258639970208E-3</v>
      </c>
      <c r="I477" s="38">
        <f t="shared" si="31"/>
        <v>-1.3138857172591174E-2</v>
      </c>
      <c r="J477" s="38">
        <f t="shared" si="32"/>
        <v>-8.9446212713576705E-3</v>
      </c>
      <c r="K477" s="38"/>
      <c r="L477" s="38"/>
    </row>
    <row r="478" spans="1:12">
      <c r="A478" s="20">
        <v>41571</v>
      </c>
      <c r="B478" s="38">
        <v>108.557123</v>
      </c>
      <c r="C478" s="38">
        <v>70.080809000000002</v>
      </c>
      <c r="D478" s="38">
        <v>58.106563999999999</v>
      </c>
      <c r="E478" s="38">
        <v>42.130617000000001</v>
      </c>
      <c r="F478" s="38"/>
      <c r="G478" s="38">
        <f t="shared" si="29"/>
        <v>-7.883551630745252E-3</v>
      </c>
      <c r="H478" s="38">
        <f t="shared" si="30"/>
        <v>6.8277150087261698E-3</v>
      </c>
      <c r="I478" s="38">
        <f t="shared" si="31"/>
        <v>-2.1806786016086853E-3</v>
      </c>
      <c r="J478" s="38">
        <f t="shared" si="32"/>
        <v>3.0501042587391036E-3</v>
      </c>
      <c r="K478" s="38"/>
      <c r="L478" s="38"/>
    </row>
    <row r="479" spans="1:12">
      <c r="A479" s="20">
        <v>41572</v>
      </c>
      <c r="B479" s="38">
        <v>108.743908</v>
      </c>
      <c r="C479" s="38">
        <v>69.769015999999993</v>
      </c>
      <c r="D479" s="38">
        <v>58.052202000000001</v>
      </c>
      <c r="E479" s="38">
        <v>42.183450999999998</v>
      </c>
      <c r="F479" s="38"/>
      <c r="G479" s="38">
        <f t="shared" si="29"/>
        <v>1.7191363072961044E-3</v>
      </c>
      <c r="H479" s="38">
        <f t="shared" si="30"/>
        <v>-4.4589761424590705E-3</v>
      </c>
      <c r="I479" s="38">
        <f t="shared" si="31"/>
        <v>-9.3599486015229086E-4</v>
      </c>
      <c r="J479" s="38">
        <f t="shared" si="32"/>
        <v>1.2532667007700046E-3</v>
      </c>
      <c r="K479" s="38"/>
      <c r="L479" s="38"/>
    </row>
    <row r="480" spans="1:12">
      <c r="A480" s="20">
        <v>41575</v>
      </c>
      <c r="B480" s="38">
        <v>109.59375799999999</v>
      </c>
      <c r="C480" s="38">
        <v>70.741084999999998</v>
      </c>
      <c r="D480" s="38">
        <v>58.786119999999997</v>
      </c>
      <c r="E480" s="38">
        <v>41.934381999999999</v>
      </c>
      <c r="F480" s="38"/>
      <c r="G480" s="38">
        <f t="shared" si="29"/>
        <v>7.7847703284120891E-3</v>
      </c>
      <c r="H480" s="38">
        <f t="shared" si="30"/>
        <v>1.3836507147833941E-2</v>
      </c>
      <c r="I480" s="38">
        <f t="shared" si="31"/>
        <v>1.2563132376575229E-2</v>
      </c>
      <c r="J480" s="38">
        <f t="shared" si="32"/>
        <v>-5.9219244957703305E-3</v>
      </c>
      <c r="K480" s="38"/>
      <c r="L480" s="38"/>
    </row>
    <row r="481" spans="1:12">
      <c r="A481" s="20">
        <v>41576</v>
      </c>
      <c r="B481" s="38">
        <v>110.90122599999999</v>
      </c>
      <c r="C481" s="38">
        <v>70.667719000000005</v>
      </c>
      <c r="D481" s="38">
        <v>58.278720999999997</v>
      </c>
      <c r="E481" s="38">
        <v>46.862954000000002</v>
      </c>
      <c r="F481" s="38"/>
      <c r="G481" s="38">
        <f t="shared" si="29"/>
        <v>1.1859528962411598E-2</v>
      </c>
      <c r="H481" s="38">
        <f t="shared" si="30"/>
        <v>-1.0376441141923471E-3</v>
      </c>
      <c r="I481" s="38">
        <f t="shared" si="31"/>
        <v>-8.6687373103883168E-3</v>
      </c>
      <c r="J481" s="38">
        <f t="shared" si="32"/>
        <v>0.11112140669721823</v>
      </c>
      <c r="K481" s="38"/>
      <c r="L481" s="38"/>
    </row>
    <row r="482" spans="1:12">
      <c r="A482" s="20">
        <v>41577</v>
      </c>
      <c r="B482" s="38">
        <v>109.976662</v>
      </c>
      <c r="C482" s="38">
        <v>70.530168000000003</v>
      </c>
      <c r="D482" s="38">
        <v>59.538164000000002</v>
      </c>
      <c r="E482" s="38">
        <v>44.281680999999999</v>
      </c>
      <c r="F482" s="38"/>
      <c r="G482" s="38">
        <f t="shared" si="29"/>
        <v>-8.3717696535593016E-3</v>
      </c>
      <c r="H482" s="38">
        <f t="shared" si="30"/>
        <v>-1.9483442200871105E-3</v>
      </c>
      <c r="I482" s="38">
        <f t="shared" si="31"/>
        <v>2.1380483392488596E-2</v>
      </c>
      <c r="J482" s="38">
        <f t="shared" si="32"/>
        <v>-5.6656399849056641E-2</v>
      </c>
      <c r="K482" s="38"/>
      <c r="L482" s="38"/>
    </row>
    <row r="483" spans="1:12">
      <c r="A483" s="20">
        <v>41578</v>
      </c>
      <c r="B483" s="38">
        <v>110.20079800000001</v>
      </c>
      <c r="C483" s="38">
        <v>70.383437000000001</v>
      </c>
      <c r="D483" s="38">
        <v>58.704577</v>
      </c>
      <c r="E483" s="38">
        <v>43.836373999999999</v>
      </c>
      <c r="F483" s="38"/>
      <c r="G483" s="38">
        <f t="shared" si="29"/>
        <v>2.0359584257414148E-3</v>
      </c>
      <c r="H483" s="38">
        <f t="shared" si="30"/>
        <v>-2.0825675850404813E-3</v>
      </c>
      <c r="I483" s="38">
        <f t="shared" si="31"/>
        <v>-1.4099822162588324E-2</v>
      </c>
      <c r="J483" s="38">
        <f t="shared" si="32"/>
        <v>-1.0107140717727097E-2</v>
      </c>
      <c r="K483" s="38"/>
      <c r="L483" s="38"/>
    </row>
    <row r="484" spans="1:12">
      <c r="A484" s="20">
        <v>41579</v>
      </c>
      <c r="B484" s="38">
        <v>111.71372599999999</v>
      </c>
      <c r="C484" s="38">
        <v>70.676891999999995</v>
      </c>
      <c r="D484" s="38">
        <v>58.550545999999997</v>
      </c>
      <c r="E484" s="38">
        <v>43.904302000000001</v>
      </c>
      <c r="F484" s="38"/>
      <c r="G484" s="38">
        <f t="shared" si="29"/>
        <v>1.3635443175361495E-2</v>
      </c>
      <c r="H484" s="38">
        <f t="shared" si="30"/>
        <v>4.1607080520162515E-3</v>
      </c>
      <c r="I484" s="38">
        <f t="shared" si="31"/>
        <v>-2.6272811739112005E-3</v>
      </c>
      <c r="J484" s="38">
        <f t="shared" si="32"/>
        <v>1.5483813589803773E-3</v>
      </c>
      <c r="K484" s="38"/>
      <c r="L484" s="38"/>
    </row>
    <row r="485" spans="1:12">
      <c r="A485" s="20">
        <v>41582</v>
      </c>
      <c r="B485" s="38">
        <v>112.386132</v>
      </c>
      <c r="C485" s="38">
        <v>70.915325999999993</v>
      </c>
      <c r="D485" s="38">
        <v>59.094189</v>
      </c>
      <c r="E485" s="38">
        <v>45.934601000000001</v>
      </c>
      <c r="F485" s="38"/>
      <c r="G485" s="38">
        <f t="shared" si="29"/>
        <v>6.0009678173701632E-3</v>
      </c>
      <c r="H485" s="38">
        <f t="shared" si="30"/>
        <v>3.3679001394659727E-3</v>
      </c>
      <c r="I485" s="38">
        <f t="shared" si="31"/>
        <v>9.2421793415657493E-3</v>
      </c>
      <c r="J485" s="38">
        <f t="shared" si="32"/>
        <v>4.5206356774624187E-2</v>
      </c>
      <c r="K485" s="38"/>
      <c r="L485" s="38"/>
    </row>
    <row r="486" spans="1:12">
      <c r="A486" s="20">
        <v>41583</v>
      </c>
      <c r="B486" s="38">
        <v>112.19001299999999</v>
      </c>
      <c r="C486" s="38">
        <v>70.997856999999996</v>
      </c>
      <c r="D486" s="38">
        <v>58.559601999999998</v>
      </c>
      <c r="E486" s="38">
        <v>45.466653000000001</v>
      </c>
      <c r="F486" s="38"/>
      <c r="G486" s="38">
        <f t="shared" si="29"/>
        <v>-1.7465706329159196E-3</v>
      </c>
      <c r="H486" s="38">
        <f t="shared" si="30"/>
        <v>1.1631196983909473E-3</v>
      </c>
      <c r="I486" s="38">
        <f t="shared" si="31"/>
        <v>-9.0875215228761169E-3</v>
      </c>
      <c r="J486" s="38">
        <f t="shared" si="32"/>
        <v>-1.0239511344004689E-2</v>
      </c>
      <c r="K486" s="38"/>
      <c r="L486" s="38"/>
    </row>
    <row r="487" spans="1:12">
      <c r="A487" s="20">
        <v>41584</v>
      </c>
      <c r="B487" s="38">
        <v>115.869601</v>
      </c>
      <c r="C487" s="38">
        <v>71.676478000000003</v>
      </c>
      <c r="D487" s="38">
        <v>59.529100999999997</v>
      </c>
      <c r="E487" s="38">
        <v>43.625039999999998</v>
      </c>
      <c r="F487" s="38"/>
      <c r="G487" s="38">
        <f t="shared" si="29"/>
        <v>3.2271451057037125E-2</v>
      </c>
      <c r="H487" s="38">
        <f t="shared" si="30"/>
        <v>9.5129389276614237E-3</v>
      </c>
      <c r="I487" s="38">
        <f t="shared" si="31"/>
        <v>1.6420212239964788E-2</v>
      </c>
      <c r="J487" s="38">
        <f t="shared" si="32"/>
        <v>-4.1347858727081598E-2</v>
      </c>
      <c r="K487" s="38"/>
      <c r="L487" s="38"/>
    </row>
    <row r="488" spans="1:12">
      <c r="A488" s="20">
        <v>41585</v>
      </c>
      <c r="B488" s="38">
        <v>114.664863</v>
      </c>
      <c r="C488" s="38">
        <v>71.080394999999996</v>
      </c>
      <c r="D488" s="38">
        <v>58.731757999999999</v>
      </c>
      <c r="E488" s="38">
        <v>42.553285000000002</v>
      </c>
      <c r="F488" s="38"/>
      <c r="G488" s="38">
        <f t="shared" si="29"/>
        <v>-1.0451790558345239E-2</v>
      </c>
      <c r="H488" s="38">
        <f t="shared" si="30"/>
        <v>-8.3510720251170779E-3</v>
      </c>
      <c r="I488" s="38">
        <f t="shared" si="31"/>
        <v>-1.3484682740995279E-2</v>
      </c>
      <c r="J488" s="38">
        <f t="shared" si="32"/>
        <v>-2.4874242098005657E-2</v>
      </c>
      <c r="K488" s="38"/>
      <c r="L488" s="38"/>
    </row>
    <row r="489" spans="1:12">
      <c r="A489" s="20">
        <v>41586</v>
      </c>
      <c r="B489" s="38">
        <v>114.664863</v>
      </c>
      <c r="C489" s="38">
        <v>71.493064000000004</v>
      </c>
      <c r="D489" s="38">
        <v>58.994520999999999</v>
      </c>
      <c r="E489" s="38">
        <v>42.809902999999998</v>
      </c>
      <c r="F489" s="38"/>
      <c r="G489" s="38">
        <f t="shared" si="29"/>
        <v>0</v>
      </c>
      <c r="H489" s="38">
        <f t="shared" si="30"/>
        <v>5.7888776117231379E-3</v>
      </c>
      <c r="I489" s="38">
        <f t="shared" si="31"/>
        <v>4.4639725059316326E-3</v>
      </c>
      <c r="J489" s="38">
        <f t="shared" si="32"/>
        <v>6.0123989989367159E-3</v>
      </c>
      <c r="K489" s="38"/>
      <c r="L489" s="38"/>
    </row>
    <row r="490" spans="1:12">
      <c r="A490" s="20">
        <v>41589</v>
      </c>
      <c r="B490" s="38">
        <v>114.888998</v>
      </c>
      <c r="C490" s="38">
        <v>72.455967000000001</v>
      </c>
      <c r="D490" s="38">
        <v>59.520046000000001</v>
      </c>
      <c r="E490" s="38">
        <v>45.270414000000002</v>
      </c>
      <c r="F490" s="38"/>
      <c r="G490" s="38">
        <f t="shared" si="29"/>
        <v>1.9527885111552024E-3</v>
      </c>
      <c r="H490" s="38">
        <f t="shared" si="30"/>
        <v>1.3378587622247124E-2</v>
      </c>
      <c r="I490" s="38">
        <f t="shared" si="31"/>
        <v>8.868588187226429E-3</v>
      </c>
      <c r="J490" s="38">
        <f t="shared" si="32"/>
        <v>5.5884252206729469E-2</v>
      </c>
      <c r="K490" s="38"/>
      <c r="L490" s="38"/>
    </row>
    <row r="491" spans="1:12">
      <c r="A491" s="20">
        <v>41590</v>
      </c>
      <c r="B491" s="38">
        <v>114.356672</v>
      </c>
      <c r="C491" s="38">
        <v>72.180850000000007</v>
      </c>
      <c r="D491" s="38">
        <v>59.293526999999997</v>
      </c>
      <c r="E491" s="38">
        <v>46.568598000000001</v>
      </c>
      <c r="F491" s="38"/>
      <c r="G491" s="38">
        <f t="shared" si="29"/>
        <v>-4.6441614951976051E-3</v>
      </c>
      <c r="H491" s="38">
        <f t="shared" si="30"/>
        <v>-3.8042503631474248E-3</v>
      </c>
      <c r="I491" s="38">
        <f t="shared" si="31"/>
        <v>-3.8130201580403489E-3</v>
      </c>
      <c r="J491" s="38">
        <f t="shared" si="32"/>
        <v>2.8272744787887799E-2</v>
      </c>
      <c r="K491" s="38"/>
      <c r="L491" s="38"/>
    </row>
    <row r="492" spans="1:12">
      <c r="A492" s="20">
        <v>41591</v>
      </c>
      <c r="B492" s="38">
        <v>115.32103499999999</v>
      </c>
      <c r="C492" s="38">
        <v>72.355091999999999</v>
      </c>
      <c r="D492" s="38">
        <v>60.589213999999998</v>
      </c>
      <c r="E492" s="38">
        <v>48.221521000000003</v>
      </c>
      <c r="F492" s="38"/>
      <c r="G492" s="38">
        <f t="shared" si="29"/>
        <v>8.3975818095695272E-3</v>
      </c>
      <c r="H492" s="38">
        <f t="shared" si="30"/>
        <v>2.4110554371099013E-3</v>
      </c>
      <c r="I492" s="38">
        <f t="shared" si="31"/>
        <v>2.1616747219099012E-2</v>
      </c>
      <c r="J492" s="38">
        <f t="shared" si="32"/>
        <v>3.48789638606396E-2</v>
      </c>
      <c r="K492" s="38"/>
      <c r="L492" s="38"/>
    </row>
    <row r="493" spans="1:12">
      <c r="A493" s="20">
        <v>41592</v>
      </c>
      <c r="B493" s="38">
        <v>115.85471099999999</v>
      </c>
      <c r="C493" s="38">
        <v>72.520160000000004</v>
      </c>
      <c r="D493" s="38">
        <v>60.407995</v>
      </c>
      <c r="E493" s="38">
        <v>48.063020000000002</v>
      </c>
      <c r="F493" s="38"/>
      <c r="G493" s="38">
        <f t="shared" si="29"/>
        <v>4.6170669482279098E-3</v>
      </c>
      <c r="H493" s="38">
        <f t="shared" si="30"/>
        <v>2.2787614744551273E-3</v>
      </c>
      <c r="I493" s="38">
        <f t="shared" si="31"/>
        <v>-2.9954267044318447E-3</v>
      </c>
      <c r="J493" s="38">
        <f t="shared" si="32"/>
        <v>-3.2923487306939542E-3</v>
      </c>
      <c r="K493" s="38"/>
      <c r="L493" s="38"/>
    </row>
    <row r="494" spans="1:12">
      <c r="A494" s="20">
        <v>41593</v>
      </c>
      <c r="B494" s="38">
        <v>116.369666</v>
      </c>
      <c r="C494" s="38">
        <v>72.648546999999994</v>
      </c>
      <c r="D494" s="38">
        <v>60.607332</v>
      </c>
      <c r="E494" s="38">
        <v>48.5989</v>
      </c>
      <c r="F494" s="38"/>
      <c r="G494" s="38">
        <f t="shared" si="29"/>
        <v>4.4349852561597104E-3</v>
      </c>
      <c r="H494" s="38">
        <f t="shared" si="30"/>
        <v>1.7687976441520049E-3</v>
      </c>
      <c r="I494" s="38">
        <f t="shared" si="31"/>
        <v>3.2944121249399161E-3</v>
      </c>
      <c r="J494" s="38">
        <f t="shared" si="32"/>
        <v>1.1087830452336253E-2</v>
      </c>
      <c r="K494" s="38"/>
      <c r="L494" s="38"/>
    </row>
    <row r="495" spans="1:12">
      <c r="A495" s="20">
        <v>41596</v>
      </c>
      <c r="B495" s="38">
        <v>115.452113</v>
      </c>
      <c r="C495" s="38">
        <v>72.648546999999994</v>
      </c>
      <c r="D495" s="38">
        <v>60.598210999999999</v>
      </c>
      <c r="E495" s="38">
        <v>47.557333999999997</v>
      </c>
      <c r="F495" s="38"/>
      <c r="G495" s="38">
        <f t="shared" si="29"/>
        <v>-7.9160620319428682E-3</v>
      </c>
      <c r="H495" s="38">
        <f t="shared" si="30"/>
        <v>0</v>
      </c>
      <c r="I495" s="38">
        <f t="shared" si="31"/>
        <v>-1.5050466821009843E-4</v>
      </c>
      <c r="J495" s="38">
        <f t="shared" si="32"/>
        <v>-2.1664882162863726E-2</v>
      </c>
      <c r="K495" s="38"/>
      <c r="L495" s="38"/>
    </row>
    <row r="496" spans="1:12">
      <c r="A496" s="20">
        <v>41597</v>
      </c>
      <c r="B496" s="38">
        <v>115.751721</v>
      </c>
      <c r="C496" s="38">
        <v>72.676057</v>
      </c>
      <c r="D496" s="38">
        <v>60.762360000000001</v>
      </c>
      <c r="E496" s="38">
        <v>46.50067</v>
      </c>
      <c r="F496" s="38"/>
      <c r="G496" s="38">
        <f t="shared" si="29"/>
        <v>2.5917231779666616E-3</v>
      </c>
      <c r="H496" s="38">
        <f t="shared" si="30"/>
        <v>3.7860072653098309E-4</v>
      </c>
      <c r="I496" s="38">
        <f t="shared" si="31"/>
        <v>2.7051471288986116E-3</v>
      </c>
      <c r="J496" s="38">
        <f t="shared" si="32"/>
        <v>-2.2469293650923032E-2</v>
      </c>
      <c r="K496" s="38"/>
      <c r="L496" s="38"/>
    </row>
    <row r="497" spans="1:12">
      <c r="A497" s="20">
        <v>41598</v>
      </c>
      <c r="B497" s="38">
        <v>114.937166</v>
      </c>
      <c r="C497" s="38">
        <v>72.355091999999999</v>
      </c>
      <c r="D497" s="38">
        <v>60.634689000000002</v>
      </c>
      <c r="E497" s="38">
        <v>46.568598000000001</v>
      </c>
      <c r="F497" s="38"/>
      <c r="G497" s="38">
        <f t="shared" si="29"/>
        <v>-7.0619646731686818E-3</v>
      </c>
      <c r="H497" s="38">
        <f t="shared" si="30"/>
        <v>-4.4261598451381494E-3</v>
      </c>
      <c r="I497" s="38">
        <f t="shared" si="31"/>
        <v>-2.1033632715321562E-3</v>
      </c>
      <c r="J497" s="38">
        <f t="shared" si="32"/>
        <v>1.459730231504994E-3</v>
      </c>
      <c r="K497" s="38"/>
      <c r="L497" s="38"/>
    </row>
    <row r="498" spans="1:12">
      <c r="A498" s="20">
        <v>41599</v>
      </c>
      <c r="B498" s="38">
        <v>115.995154</v>
      </c>
      <c r="C498" s="38">
        <v>72.318409000000003</v>
      </c>
      <c r="D498" s="38">
        <v>58.537238000000002</v>
      </c>
      <c r="E498" s="38">
        <v>45.232675</v>
      </c>
      <c r="F498" s="38"/>
      <c r="G498" s="38">
        <f t="shared" si="29"/>
        <v>9.162817938476708E-3</v>
      </c>
      <c r="H498" s="38">
        <f t="shared" si="30"/>
        <v>-5.0711430265493261E-4</v>
      </c>
      <c r="I498" s="38">
        <f t="shared" si="31"/>
        <v>-3.52040563084789E-2</v>
      </c>
      <c r="J498" s="38">
        <f t="shared" si="32"/>
        <v>-2.9106727419958539E-2</v>
      </c>
      <c r="K498" s="38"/>
      <c r="L498" s="38"/>
    </row>
    <row r="499" spans="1:12">
      <c r="A499" s="20">
        <v>41600</v>
      </c>
      <c r="B499" s="38">
        <v>117.231037</v>
      </c>
      <c r="C499" s="38">
        <v>73.189601999999994</v>
      </c>
      <c r="D499" s="38">
        <v>58.090387</v>
      </c>
      <c r="E499" s="38">
        <v>46.296885000000003</v>
      </c>
      <c r="F499" s="38"/>
      <c r="G499" s="38">
        <f t="shared" si="29"/>
        <v>1.0598248531521189E-2</v>
      </c>
      <c r="H499" s="38">
        <f t="shared" si="30"/>
        <v>1.1974645301970593E-2</v>
      </c>
      <c r="I499" s="38">
        <f t="shared" si="31"/>
        <v>-7.6629046779059231E-3</v>
      </c>
      <c r="J499" s="38">
        <f t="shared" si="32"/>
        <v>2.3254956307965407E-2</v>
      </c>
      <c r="K499" s="38"/>
      <c r="L499" s="38"/>
    </row>
    <row r="500" spans="1:12">
      <c r="A500" s="20">
        <v>41603</v>
      </c>
      <c r="B500" s="38">
        <v>117.193585</v>
      </c>
      <c r="C500" s="38">
        <v>73.758173999999997</v>
      </c>
      <c r="D500" s="38">
        <v>58.145100999999997</v>
      </c>
      <c r="E500" s="38">
        <v>49.663110000000003</v>
      </c>
      <c r="F500" s="38"/>
      <c r="G500" s="38">
        <f t="shared" si="29"/>
        <v>-3.1952275319132456E-4</v>
      </c>
      <c r="H500" s="38">
        <f t="shared" si="30"/>
        <v>7.7384612796139191E-3</v>
      </c>
      <c r="I500" s="38">
        <f t="shared" si="31"/>
        <v>9.4143372187792005E-4</v>
      </c>
      <c r="J500" s="38">
        <f t="shared" si="32"/>
        <v>7.0187723763753054E-2</v>
      </c>
      <c r="K500" s="38"/>
      <c r="L500" s="38"/>
    </row>
    <row r="501" spans="1:12">
      <c r="A501" s="20">
        <v>41604</v>
      </c>
      <c r="B501" s="38">
        <v>117.20295</v>
      </c>
      <c r="C501" s="38">
        <v>73.987436000000002</v>
      </c>
      <c r="D501" s="38">
        <v>58.245415000000001</v>
      </c>
      <c r="E501" s="38">
        <v>48.719662</v>
      </c>
      <c r="F501" s="38"/>
      <c r="G501" s="38">
        <f t="shared" si="29"/>
        <v>7.9907324611094683E-5</v>
      </c>
      <c r="H501" s="38">
        <f t="shared" si="30"/>
        <v>3.1034720288762949E-3</v>
      </c>
      <c r="I501" s="38">
        <f t="shared" si="31"/>
        <v>1.7237491212545723E-3</v>
      </c>
      <c r="J501" s="38">
        <f t="shared" si="32"/>
        <v>-1.9179718199974105E-2</v>
      </c>
      <c r="K501" s="38"/>
      <c r="L501" s="38"/>
    </row>
    <row r="502" spans="1:12">
      <c r="A502" s="20">
        <v>41605</v>
      </c>
      <c r="B502" s="38">
        <v>117.390202</v>
      </c>
      <c r="C502" s="38">
        <v>74.216697999999994</v>
      </c>
      <c r="D502" s="38">
        <v>58.737864999999999</v>
      </c>
      <c r="E502" s="38">
        <v>48.063020000000002</v>
      </c>
      <c r="F502" s="38"/>
      <c r="G502" s="38">
        <f t="shared" si="29"/>
        <v>1.5963981742095382E-3</v>
      </c>
      <c r="H502" s="38">
        <f t="shared" si="30"/>
        <v>3.093870281314135E-3</v>
      </c>
      <c r="I502" s="38">
        <f t="shared" si="31"/>
        <v>8.4192015962596557E-3</v>
      </c>
      <c r="J502" s="38">
        <f t="shared" si="32"/>
        <v>-1.3569619321840153E-2</v>
      </c>
      <c r="K502" s="38"/>
      <c r="L502" s="38"/>
    </row>
    <row r="503" spans="1:12">
      <c r="A503" s="20">
        <v>41607</v>
      </c>
      <c r="B503" s="38">
        <v>117.43701900000001</v>
      </c>
      <c r="C503" s="38">
        <v>74.290063000000004</v>
      </c>
      <c r="D503" s="38">
        <v>58.300133000000002</v>
      </c>
      <c r="E503" s="38">
        <v>47.949807999999997</v>
      </c>
      <c r="F503" s="38"/>
      <c r="G503" s="38">
        <f t="shared" si="29"/>
        <v>3.9873572084976329E-4</v>
      </c>
      <c r="H503" s="38">
        <f t="shared" si="30"/>
        <v>9.8803590455184202E-4</v>
      </c>
      <c r="I503" s="38">
        <f t="shared" si="31"/>
        <v>-7.4802038402840103E-3</v>
      </c>
      <c r="J503" s="38">
        <f t="shared" si="32"/>
        <v>-2.3582693026899036E-3</v>
      </c>
      <c r="K503" s="38"/>
      <c r="L503" s="38"/>
    </row>
    <row r="504" spans="1:12">
      <c r="A504" s="20">
        <v>41610</v>
      </c>
      <c r="B504" s="38">
        <v>115.807902</v>
      </c>
      <c r="C504" s="38">
        <v>74.381766999999996</v>
      </c>
      <c r="D504" s="38">
        <v>57.205807</v>
      </c>
      <c r="E504" s="38">
        <v>45.436463000000003</v>
      </c>
      <c r="F504" s="38"/>
      <c r="G504" s="38">
        <f t="shared" si="29"/>
        <v>-1.3969380216926315E-2</v>
      </c>
      <c r="H504" s="38">
        <f t="shared" si="30"/>
        <v>1.2336434095170659E-3</v>
      </c>
      <c r="I504" s="38">
        <f t="shared" si="31"/>
        <v>-1.8948960445579296E-2</v>
      </c>
      <c r="J504" s="38">
        <f t="shared" si="32"/>
        <v>-5.3839864675578712E-2</v>
      </c>
      <c r="K504" s="38"/>
      <c r="L504" s="38"/>
    </row>
    <row r="505" spans="1:12">
      <c r="A505" s="20">
        <v>41611</v>
      </c>
      <c r="B505" s="38">
        <v>115.929615</v>
      </c>
      <c r="C505" s="38">
        <v>74.473470000000006</v>
      </c>
      <c r="D505" s="38">
        <v>57.287882000000003</v>
      </c>
      <c r="E505" s="38">
        <v>41.926833000000002</v>
      </c>
      <c r="F505" s="38"/>
      <c r="G505" s="38">
        <f t="shared" si="29"/>
        <v>1.050438554511081E-3</v>
      </c>
      <c r="H505" s="38">
        <f t="shared" si="30"/>
        <v>1.232109980801992E-3</v>
      </c>
      <c r="I505" s="38">
        <f t="shared" si="31"/>
        <v>1.4337037224613316E-3</v>
      </c>
      <c r="J505" s="38">
        <f t="shared" si="32"/>
        <v>-8.0388904791067112E-2</v>
      </c>
      <c r="K505" s="38"/>
      <c r="L505" s="38"/>
    </row>
    <row r="506" spans="1:12">
      <c r="A506" s="20">
        <v>41612</v>
      </c>
      <c r="B506" s="38">
        <v>115.13378299999999</v>
      </c>
      <c r="C506" s="38">
        <v>73.993834000000007</v>
      </c>
      <c r="D506" s="38">
        <v>57.734732999999999</v>
      </c>
      <c r="E506" s="38">
        <v>38.432301000000002</v>
      </c>
      <c r="F506" s="38"/>
      <c r="G506" s="38">
        <f t="shared" si="29"/>
        <v>-6.8884570537271787E-3</v>
      </c>
      <c r="H506" s="38">
        <f t="shared" si="30"/>
        <v>-6.4611891734914668E-3</v>
      </c>
      <c r="I506" s="38">
        <f t="shared" si="31"/>
        <v>7.7698328809846706E-3</v>
      </c>
      <c r="J506" s="38">
        <f t="shared" si="32"/>
        <v>-8.7027749801882576E-2</v>
      </c>
      <c r="K506" s="38"/>
      <c r="L506" s="38"/>
    </row>
    <row r="507" spans="1:12">
      <c r="A507" s="20">
        <v>41613</v>
      </c>
      <c r="B507" s="38">
        <v>113.242502</v>
      </c>
      <c r="C507" s="38">
        <v>73.274373999999995</v>
      </c>
      <c r="D507" s="38">
        <v>57.114615000000001</v>
      </c>
      <c r="E507" s="38">
        <v>37.722830000000002</v>
      </c>
      <c r="F507" s="38"/>
      <c r="G507" s="38">
        <f t="shared" si="29"/>
        <v>-1.6563227987706895E-2</v>
      </c>
      <c r="H507" s="38">
        <f t="shared" si="30"/>
        <v>-9.7708220070493977E-3</v>
      </c>
      <c r="I507" s="38">
        <f t="shared" si="31"/>
        <v>-1.0798912438255273E-2</v>
      </c>
      <c r="J507" s="38">
        <f t="shared" si="32"/>
        <v>-1.8632796419847004E-2</v>
      </c>
      <c r="K507" s="38"/>
      <c r="L507" s="38"/>
    </row>
    <row r="508" spans="1:12">
      <c r="A508" s="20">
        <v>41614</v>
      </c>
      <c r="B508" s="38">
        <v>114.281769</v>
      </c>
      <c r="C508" s="38">
        <v>73.735567000000003</v>
      </c>
      <c r="D508" s="38">
        <v>57.798568000000003</v>
      </c>
      <c r="E508" s="38">
        <v>36.296335999999997</v>
      </c>
      <c r="F508" s="38"/>
      <c r="G508" s="38">
        <f t="shared" si="29"/>
        <v>9.1355021009308854E-3</v>
      </c>
      <c r="H508" s="38">
        <f t="shared" si="30"/>
        <v>6.2743309718067807E-3</v>
      </c>
      <c r="I508" s="38">
        <f t="shared" si="31"/>
        <v>1.1903961907861178E-2</v>
      </c>
      <c r="J508" s="38">
        <f t="shared" si="32"/>
        <v>-3.8548681924802382E-2</v>
      </c>
      <c r="K508" s="38"/>
      <c r="L508" s="38"/>
    </row>
    <row r="509" spans="1:12">
      <c r="A509" s="20">
        <v>41617</v>
      </c>
      <c r="B509" s="38">
        <v>113.907264</v>
      </c>
      <c r="C509" s="38">
        <v>73.744786000000005</v>
      </c>
      <c r="D509" s="38">
        <v>57.670896999999997</v>
      </c>
      <c r="E509" s="38">
        <v>36.017074000000001</v>
      </c>
      <c r="F509" s="38"/>
      <c r="G509" s="38">
        <f t="shared" si="29"/>
        <v>-3.2824131057198835E-3</v>
      </c>
      <c r="H509" s="38">
        <f t="shared" si="30"/>
        <v>1.2502004266306516E-4</v>
      </c>
      <c r="I509" s="38">
        <f t="shared" si="31"/>
        <v>-2.2113387643415351E-3</v>
      </c>
      <c r="J509" s="38">
        <f t="shared" si="32"/>
        <v>-7.7236957375100279E-3</v>
      </c>
      <c r="K509" s="38"/>
      <c r="L509" s="38"/>
    </row>
    <row r="510" spans="1:12">
      <c r="A510" s="20">
        <v>41618</v>
      </c>
      <c r="B510" s="38">
        <v>112.390495</v>
      </c>
      <c r="C510" s="38">
        <v>72.942313999999996</v>
      </c>
      <c r="D510" s="38">
        <v>57.597940999999999</v>
      </c>
      <c r="E510" s="38">
        <v>35.367981999999998</v>
      </c>
      <c r="F510" s="38"/>
      <c r="G510" s="38">
        <f t="shared" si="29"/>
        <v>-1.3405273834112283E-2</v>
      </c>
      <c r="H510" s="38">
        <f t="shared" si="30"/>
        <v>-1.0941384833048065E-2</v>
      </c>
      <c r="I510" s="38">
        <f t="shared" si="31"/>
        <v>-1.2658409854322161E-3</v>
      </c>
      <c r="J510" s="38">
        <f t="shared" si="32"/>
        <v>-1.8186156210548886E-2</v>
      </c>
      <c r="K510" s="38"/>
      <c r="L510" s="38"/>
    </row>
    <row r="511" spans="1:12">
      <c r="A511" s="20">
        <v>41619</v>
      </c>
      <c r="B511" s="38">
        <v>111.01416999999999</v>
      </c>
      <c r="C511" s="38">
        <v>72.951532999999998</v>
      </c>
      <c r="D511" s="38">
        <v>57.388196000000001</v>
      </c>
      <c r="E511" s="38">
        <v>34.952868000000002</v>
      </c>
      <c r="F511" s="38"/>
      <c r="G511" s="38">
        <f t="shared" si="29"/>
        <v>-1.2321519004463403E-2</v>
      </c>
      <c r="H511" s="38">
        <f t="shared" si="30"/>
        <v>1.2637955886209698E-4</v>
      </c>
      <c r="I511" s="38">
        <f t="shared" si="31"/>
        <v>-3.6481829566777173E-3</v>
      </c>
      <c r="J511" s="38">
        <f t="shared" si="32"/>
        <v>-1.1806422190270718E-2</v>
      </c>
      <c r="K511" s="38"/>
      <c r="L511" s="38"/>
    </row>
    <row r="512" spans="1:12">
      <c r="A512" s="20">
        <v>41620</v>
      </c>
      <c r="B512" s="38">
        <v>110.686475</v>
      </c>
      <c r="C512" s="38">
        <v>72.407328000000007</v>
      </c>
      <c r="D512" s="38">
        <v>57.351717000000001</v>
      </c>
      <c r="E512" s="38">
        <v>35.179291999999997</v>
      </c>
      <c r="F512" s="38"/>
      <c r="G512" s="38">
        <f t="shared" si="29"/>
        <v>-2.9561956271834063E-3</v>
      </c>
      <c r="H512" s="38">
        <f t="shared" si="30"/>
        <v>-7.4877794020714594E-3</v>
      </c>
      <c r="I512" s="38">
        <f t="shared" si="31"/>
        <v>-6.3585548002071334E-4</v>
      </c>
      <c r="J512" s="38">
        <f t="shared" si="32"/>
        <v>6.4570886369254635E-3</v>
      </c>
      <c r="K512" s="38"/>
      <c r="L512" s="38"/>
    </row>
    <row r="513" spans="1:12">
      <c r="A513" s="20">
        <v>41621</v>
      </c>
      <c r="B513" s="38">
        <v>110.396231</v>
      </c>
      <c r="C513" s="38">
        <v>72.019927999999993</v>
      </c>
      <c r="D513" s="38">
        <v>56.868392</v>
      </c>
      <c r="E513" s="38">
        <v>34.235844</v>
      </c>
      <c r="F513" s="38"/>
      <c r="G513" s="38">
        <f t="shared" si="29"/>
        <v>-2.625661427787388E-3</v>
      </c>
      <c r="H513" s="38">
        <f t="shared" si="30"/>
        <v>-5.364651241413978E-3</v>
      </c>
      <c r="I513" s="38">
        <f t="shared" si="31"/>
        <v>-8.463096192672357E-3</v>
      </c>
      <c r="J513" s="38">
        <f t="shared" si="32"/>
        <v>-2.7184448633935324E-2</v>
      </c>
      <c r="K513" s="38"/>
      <c r="L513" s="38"/>
    </row>
    <row r="514" spans="1:12">
      <c r="A514" s="20">
        <v>41624</v>
      </c>
      <c r="B514" s="38">
        <v>110.480493</v>
      </c>
      <c r="C514" s="38">
        <v>71.706312999999994</v>
      </c>
      <c r="D514" s="38">
        <v>56.695121999999998</v>
      </c>
      <c r="E514" s="38">
        <v>33.284849999999999</v>
      </c>
      <c r="F514" s="38"/>
      <c r="G514" s="38">
        <f t="shared" si="29"/>
        <v>7.6297766973075238E-4</v>
      </c>
      <c r="H514" s="38">
        <f t="shared" si="30"/>
        <v>-4.3640673484972668E-3</v>
      </c>
      <c r="I514" s="38">
        <f t="shared" si="31"/>
        <v>-3.0515106190428971E-3</v>
      </c>
      <c r="J514" s="38">
        <f t="shared" si="32"/>
        <v>-2.8170826893864166E-2</v>
      </c>
      <c r="K514" s="38"/>
      <c r="L514" s="38"/>
    </row>
    <row r="515" spans="1:12">
      <c r="A515" s="20">
        <v>41625</v>
      </c>
      <c r="B515" s="38">
        <v>110.059172</v>
      </c>
      <c r="C515" s="38">
        <v>71.254345000000001</v>
      </c>
      <c r="D515" s="38">
        <v>56.220917</v>
      </c>
      <c r="E515" s="38">
        <v>33.549013000000002</v>
      </c>
      <c r="F515" s="38"/>
      <c r="G515" s="38">
        <f t="shared" si="29"/>
        <v>-3.82082300307328E-3</v>
      </c>
      <c r="H515" s="38">
        <f t="shared" si="30"/>
        <v>-6.3229914038869257E-3</v>
      </c>
      <c r="I515" s="38">
        <f t="shared" si="31"/>
        <v>-8.3992990199872417E-3</v>
      </c>
      <c r="J515" s="38">
        <f t="shared" si="32"/>
        <v>7.9051056989692878E-3</v>
      </c>
      <c r="K515" s="38"/>
      <c r="L515" s="38"/>
    </row>
    <row r="516" spans="1:12">
      <c r="A516" s="20">
        <v>41626</v>
      </c>
      <c r="B516" s="38">
        <v>110.94863100000001</v>
      </c>
      <c r="C516" s="38">
        <v>71.890794</v>
      </c>
      <c r="D516" s="38">
        <v>57.953595999999997</v>
      </c>
      <c r="E516" s="38">
        <v>33.171633999999997</v>
      </c>
      <c r="F516" s="38"/>
      <c r="G516" s="38">
        <f t="shared" ref="G516:G579" si="33">LN(B516/B515)</f>
        <v>8.04916197695257E-3</v>
      </c>
      <c r="H516" s="38">
        <f t="shared" ref="H516:H579" si="34">LN(C516/C515)</f>
        <v>8.8924178407934935E-3</v>
      </c>
      <c r="I516" s="38">
        <f t="shared" ref="I516:I579" si="35">LN(D516/D515)</f>
        <v>3.0353745088169411E-2</v>
      </c>
      <c r="J516" s="38">
        <f t="shared" ref="J516:J579" si="36">LN(E516/E515)</f>
        <v>-1.1312331080582022E-2</v>
      </c>
      <c r="K516" s="38"/>
      <c r="L516" s="38"/>
    </row>
    <row r="517" spans="1:12">
      <c r="A517" s="20">
        <v>41627</v>
      </c>
      <c r="B517" s="38">
        <v>110.47112799999999</v>
      </c>
      <c r="C517" s="38">
        <v>71.24512</v>
      </c>
      <c r="D517" s="38">
        <v>56.676886000000003</v>
      </c>
      <c r="E517" s="38">
        <v>34.333964999999999</v>
      </c>
      <c r="F517" s="38"/>
      <c r="G517" s="38">
        <f t="shared" si="33"/>
        <v>-4.3131086620420986E-3</v>
      </c>
      <c r="H517" s="38">
        <f t="shared" si="34"/>
        <v>-9.021892011280926E-3</v>
      </c>
      <c r="I517" s="38">
        <f t="shared" si="35"/>
        <v>-2.2276148055806338E-2</v>
      </c>
      <c r="J517" s="38">
        <f t="shared" si="36"/>
        <v>3.4439984324111633E-2</v>
      </c>
      <c r="K517" s="38"/>
      <c r="L517" s="38"/>
    </row>
    <row r="518" spans="1:12">
      <c r="A518" s="20">
        <v>41628</v>
      </c>
      <c r="B518" s="38">
        <v>110.97671800000001</v>
      </c>
      <c r="C518" s="38">
        <v>71.420375000000007</v>
      </c>
      <c r="D518" s="38">
        <v>56.986944999999999</v>
      </c>
      <c r="E518" s="38">
        <v>34.673605999999999</v>
      </c>
      <c r="F518" s="38"/>
      <c r="G518" s="38">
        <f t="shared" si="33"/>
        <v>4.5662298154075607E-3</v>
      </c>
      <c r="H518" s="38">
        <f t="shared" si="34"/>
        <v>2.4568672075350479E-3</v>
      </c>
      <c r="I518" s="38">
        <f t="shared" si="35"/>
        <v>5.4557332151821004E-3</v>
      </c>
      <c r="J518" s="38">
        <f t="shared" si="36"/>
        <v>9.8436660676926527E-3</v>
      </c>
      <c r="K518" s="38"/>
      <c r="L518" s="38"/>
    </row>
    <row r="519" spans="1:12">
      <c r="A519" s="20">
        <v>41631</v>
      </c>
      <c r="B519" s="38">
        <v>111.126525</v>
      </c>
      <c r="C519" s="38">
        <v>71.826227000000003</v>
      </c>
      <c r="D519" s="38">
        <v>56.430661999999998</v>
      </c>
      <c r="E519" s="38">
        <v>34.447178000000001</v>
      </c>
      <c r="F519" s="38"/>
      <c r="G519" s="38">
        <f t="shared" si="33"/>
        <v>1.3489854600434146E-3</v>
      </c>
      <c r="H519" s="38">
        <f t="shared" si="34"/>
        <v>5.6664951251485379E-3</v>
      </c>
      <c r="I519" s="38">
        <f t="shared" si="35"/>
        <v>-9.8095432534792189E-3</v>
      </c>
      <c r="J519" s="38">
        <f t="shared" si="36"/>
        <v>-6.5516852338743502E-3</v>
      </c>
      <c r="K519" s="38"/>
      <c r="L519" s="38"/>
    </row>
    <row r="520" spans="1:12">
      <c r="A520" s="20">
        <v>41632</v>
      </c>
      <c r="B520" s="38">
        <v>111.126525</v>
      </c>
      <c r="C520" s="38">
        <v>71.955360999999996</v>
      </c>
      <c r="D520" s="38">
        <v>56.275630999999997</v>
      </c>
      <c r="E520" s="38">
        <v>35.096269999999997</v>
      </c>
      <c r="F520" s="38"/>
      <c r="G520" s="38">
        <f t="shared" si="33"/>
        <v>0</v>
      </c>
      <c r="H520" s="38">
        <f t="shared" si="34"/>
        <v>1.7962527263386025E-3</v>
      </c>
      <c r="I520" s="38">
        <f t="shared" si="35"/>
        <v>-2.751063736563824E-3</v>
      </c>
      <c r="J520" s="38">
        <f t="shared" si="36"/>
        <v>1.8667778734374356E-2</v>
      </c>
      <c r="K520" s="38"/>
      <c r="L520" s="38"/>
    </row>
    <row r="521" spans="1:12">
      <c r="A521" s="20">
        <v>41634</v>
      </c>
      <c r="B521" s="38">
        <v>111.07034400000001</v>
      </c>
      <c r="C521" s="38">
        <v>72.305864999999997</v>
      </c>
      <c r="D521" s="38">
        <v>56.977823000000001</v>
      </c>
      <c r="E521" s="38">
        <v>35.43591</v>
      </c>
      <c r="F521" s="38"/>
      <c r="G521" s="38">
        <f t="shared" si="33"/>
        <v>-5.0568670431807834E-4</v>
      </c>
      <c r="H521" s="38">
        <f t="shared" si="34"/>
        <v>4.859305572512039E-3</v>
      </c>
      <c r="I521" s="38">
        <f t="shared" si="35"/>
        <v>1.2400522427426596E-2</v>
      </c>
      <c r="J521" s="38">
        <f t="shared" si="36"/>
        <v>9.6308557377877049E-3</v>
      </c>
      <c r="K521" s="38"/>
      <c r="L521" s="38"/>
    </row>
    <row r="522" spans="1:12">
      <c r="A522" s="20">
        <v>41635</v>
      </c>
      <c r="B522" s="38">
        <v>110.97671800000001</v>
      </c>
      <c r="C522" s="38">
        <v>72.379658000000006</v>
      </c>
      <c r="D522" s="38">
        <v>56.676886000000003</v>
      </c>
      <c r="E522" s="38">
        <v>34.839652000000001</v>
      </c>
      <c r="F522" s="38"/>
      <c r="G522" s="38">
        <f t="shared" si="33"/>
        <v>-8.4329875572532805E-4</v>
      </c>
      <c r="H522" s="38">
        <f t="shared" si="34"/>
        <v>1.020046855668413E-3</v>
      </c>
      <c r="I522" s="38">
        <f t="shared" si="35"/>
        <v>-5.2956486525656621E-3</v>
      </c>
      <c r="J522" s="38">
        <f t="shared" si="36"/>
        <v>-1.6969549341043919E-2</v>
      </c>
      <c r="K522" s="38"/>
      <c r="L522" s="38"/>
    </row>
    <row r="523" spans="1:12">
      <c r="A523" s="20">
        <v>41638</v>
      </c>
      <c r="B523" s="38">
        <v>111.20142199999999</v>
      </c>
      <c r="C523" s="38">
        <v>72.527236000000002</v>
      </c>
      <c r="D523" s="38">
        <v>56.968705</v>
      </c>
      <c r="E523" s="38">
        <v>36.001978999999999</v>
      </c>
      <c r="F523" s="38"/>
      <c r="G523" s="38">
        <f t="shared" si="33"/>
        <v>2.0227379400519804E-3</v>
      </c>
      <c r="H523" s="38">
        <f t="shared" si="34"/>
        <v>2.0368672179665362E-3</v>
      </c>
      <c r="I523" s="38">
        <f t="shared" si="35"/>
        <v>5.1356086727699308E-3</v>
      </c>
      <c r="J523" s="38">
        <f t="shared" si="36"/>
        <v>3.2817745751942136E-2</v>
      </c>
      <c r="K523" s="38"/>
      <c r="L523" s="38"/>
    </row>
    <row r="524" spans="1:12">
      <c r="A524" s="20">
        <v>41639</v>
      </c>
      <c r="B524" s="38">
        <v>111.435491</v>
      </c>
      <c r="C524" s="38">
        <v>72.582583999999997</v>
      </c>
      <c r="D524" s="38">
        <v>57.698253999999999</v>
      </c>
      <c r="E524" s="38">
        <v>37.013356000000002</v>
      </c>
      <c r="F524" s="38"/>
      <c r="G524" s="38">
        <f t="shared" si="33"/>
        <v>2.1026979137239469E-3</v>
      </c>
      <c r="H524" s="38">
        <f t="shared" si="34"/>
        <v>7.6284296519770606E-4</v>
      </c>
      <c r="I524" s="38">
        <f t="shared" si="35"/>
        <v>1.2724831118996419E-2</v>
      </c>
      <c r="J524" s="38">
        <f t="shared" si="36"/>
        <v>2.7704911314713115E-2</v>
      </c>
      <c r="K524" s="38"/>
      <c r="L524" s="38"/>
    </row>
    <row r="525" spans="1:12">
      <c r="A525" s="20">
        <v>41641</v>
      </c>
      <c r="B525" s="38">
        <v>110.302598</v>
      </c>
      <c r="C525" s="38">
        <v>72.785510000000002</v>
      </c>
      <c r="D525" s="38">
        <v>57.61618</v>
      </c>
      <c r="E525" s="38">
        <v>35.534032000000003</v>
      </c>
      <c r="F525" s="38"/>
      <c r="G525" s="38">
        <f t="shared" si="33"/>
        <v>-1.0218387492370518E-2</v>
      </c>
      <c r="H525" s="38">
        <f t="shared" si="34"/>
        <v>2.7918936848929298E-3</v>
      </c>
      <c r="I525" s="38">
        <f t="shared" si="35"/>
        <v>-1.4234820570491217E-3</v>
      </c>
      <c r="J525" s="38">
        <f t="shared" si="36"/>
        <v>-4.0787935322863192E-2</v>
      </c>
      <c r="K525" s="38"/>
      <c r="L525" s="38"/>
    </row>
    <row r="526" spans="1:12">
      <c r="A526" s="20">
        <v>41642</v>
      </c>
      <c r="B526" s="38">
        <v>109.815738</v>
      </c>
      <c r="C526" s="38">
        <v>72.545687999999998</v>
      </c>
      <c r="D526" s="38">
        <v>57.898882</v>
      </c>
      <c r="E526" s="38">
        <v>34.817008000000001</v>
      </c>
      <c r="F526" s="38"/>
      <c r="G526" s="38">
        <f t="shared" si="33"/>
        <v>-4.4236277883339141E-3</v>
      </c>
      <c r="H526" s="38">
        <f t="shared" si="34"/>
        <v>-3.3003542389453584E-3</v>
      </c>
      <c r="I526" s="38">
        <f t="shared" si="35"/>
        <v>4.8946442049872261E-3</v>
      </c>
      <c r="J526" s="38">
        <f t="shared" si="36"/>
        <v>-2.0384882139012048E-2</v>
      </c>
      <c r="K526" s="38"/>
      <c r="L526" s="38"/>
    </row>
    <row r="527" spans="1:12">
      <c r="A527" s="20">
        <v>41645</v>
      </c>
      <c r="B527" s="38">
        <v>108.982454</v>
      </c>
      <c r="C527" s="38">
        <v>72.139835000000005</v>
      </c>
      <c r="D527" s="38">
        <v>57.506748000000002</v>
      </c>
      <c r="E527" s="38">
        <v>33.798085999999998</v>
      </c>
      <c r="F527" s="38"/>
      <c r="G527" s="38">
        <f t="shared" si="33"/>
        <v>-7.6169553429030175E-3</v>
      </c>
      <c r="H527" s="38">
        <f t="shared" si="34"/>
        <v>-5.610154437891559E-3</v>
      </c>
      <c r="I527" s="38">
        <f t="shared" si="35"/>
        <v>-6.7957777995060892E-3</v>
      </c>
      <c r="J527" s="38">
        <f t="shared" si="36"/>
        <v>-2.9701829353596165E-2</v>
      </c>
      <c r="K527" s="38"/>
      <c r="L527" s="38"/>
    </row>
    <row r="528" spans="1:12">
      <c r="A528" s="20">
        <v>41646</v>
      </c>
      <c r="B528" s="38">
        <v>108.47686400000001</v>
      </c>
      <c r="C528" s="38">
        <v>72.361205999999996</v>
      </c>
      <c r="D528" s="38">
        <v>57.369956000000002</v>
      </c>
      <c r="E528" s="38">
        <v>33.081066</v>
      </c>
      <c r="F528" s="38"/>
      <c r="G528" s="38">
        <f t="shared" si="33"/>
        <v>-4.6499815749668381E-3</v>
      </c>
      <c r="H528" s="38">
        <f t="shared" si="34"/>
        <v>3.0639388013921093E-3</v>
      </c>
      <c r="I528" s="38">
        <f t="shared" si="35"/>
        <v>-2.3815457771887501E-3</v>
      </c>
      <c r="J528" s="38">
        <f t="shared" si="36"/>
        <v>-2.1443079121066504E-2</v>
      </c>
      <c r="K528" s="38"/>
      <c r="L528" s="38"/>
    </row>
    <row r="529" spans="1:12">
      <c r="A529" s="20">
        <v>41647</v>
      </c>
      <c r="B529" s="38">
        <v>106.782208</v>
      </c>
      <c r="C529" s="38">
        <v>71.789331000000004</v>
      </c>
      <c r="D529" s="38">
        <v>57.169328999999998</v>
      </c>
      <c r="E529" s="38">
        <v>33.186732999999997</v>
      </c>
      <c r="F529" s="38"/>
      <c r="G529" s="38">
        <f t="shared" si="33"/>
        <v>-1.5745594331806747E-2</v>
      </c>
      <c r="H529" s="38">
        <f t="shared" si="34"/>
        <v>-7.9344553565387221E-3</v>
      </c>
      <c r="I529" s="38">
        <f t="shared" si="35"/>
        <v>-3.5032033800762728E-3</v>
      </c>
      <c r="J529" s="38">
        <f t="shared" si="36"/>
        <v>3.1890930783904431E-3</v>
      </c>
      <c r="K529" s="38"/>
      <c r="L529" s="38"/>
    </row>
    <row r="530" spans="1:12">
      <c r="A530" s="20">
        <v>41648</v>
      </c>
      <c r="B530" s="38">
        <v>110.957995</v>
      </c>
      <c r="C530" s="38">
        <v>72.029146999999995</v>
      </c>
      <c r="D530" s="38">
        <v>57.762090000000001</v>
      </c>
      <c r="E530" s="38">
        <v>32.130068000000001</v>
      </c>
      <c r="F530" s="38"/>
      <c r="G530" s="38">
        <f t="shared" si="33"/>
        <v>3.8360385380851729E-2</v>
      </c>
      <c r="H530" s="38">
        <f t="shared" si="34"/>
        <v>3.3349848448804872E-3</v>
      </c>
      <c r="I530" s="38">
        <f t="shared" si="35"/>
        <v>1.0315129858423467E-2</v>
      </c>
      <c r="J530" s="38">
        <f t="shared" si="36"/>
        <v>-3.2357898096336567E-2</v>
      </c>
      <c r="K530" s="38"/>
      <c r="L530" s="38"/>
    </row>
    <row r="531" spans="1:12">
      <c r="A531" s="20">
        <v>41649</v>
      </c>
      <c r="B531" s="38">
        <v>110.34005000000001</v>
      </c>
      <c r="C531" s="38">
        <v>71.983030999999997</v>
      </c>
      <c r="D531" s="38">
        <v>57.105494</v>
      </c>
      <c r="E531" s="38">
        <v>27.707184000000002</v>
      </c>
      <c r="F531" s="38"/>
      <c r="G531" s="38">
        <f t="shared" si="33"/>
        <v>-5.5847452796906711E-3</v>
      </c>
      <c r="H531" s="38">
        <f t="shared" si="34"/>
        <v>-6.4044585974228053E-4</v>
      </c>
      <c r="I531" s="38">
        <f t="shared" si="35"/>
        <v>-1.1432348944202031E-2</v>
      </c>
      <c r="J531" s="38">
        <f t="shared" si="36"/>
        <v>-0.14810055977929004</v>
      </c>
      <c r="K531" s="38"/>
      <c r="L531" s="38"/>
    </row>
    <row r="532" spans="1:12">
      <c r="A532" s="20">
        <v>41652</v>
      </c>
      <c r="B532" s="38">
        <v>107.45632000000001</v>
      </c>
      <c r="C532" s="38">
        <v>71.475716000000006</v>
      </c>
      <c r="D532" s="38">
        <v>56.084125</v>
      </c>
      <c r="E532" s="38">
        <v>26.763736000000002</v>
      </c>
      <c r="F532" s="38"/>
      <c r="G532" s="38">
        <f t="shared" si="33"/>
        <v>-2.6482521575292402E-2</v>
      </c>
      <c r="H532" s="38">
        <f t="shared" si="34"/>
        <v>-7.0726550366398636E-3</v>
      </c>
      <c r="I532" s="38">
        <f t="shared" si="35"/>
        <v>-1.8047533540203345E-2</v>
      </c>
      <c r="J532" s="38">
        <f t="shared" si="36"/>
        <v>-3.4643892872846006E-2</v>
      </c>
      <c r="K532" s="38"/>
      <c r="L532" s="38"/>
    </row>
    <row r="533" spans="1:12">
      <c r="A533" s="20">
        <v>41653</v>
      </c>
      <c r="B533" s="38">
        <v>108.823289</v>
      </c>
      <c r="C533" s="38">
        <v>71.909238999999999</v>
      </c>
      <c r="D533" s="38">
        <v>56.275630999999997</v>
      </c>
      <c r="E533" s="38">
        <v>26.914688999999999</v>
      </c>
      <c r="F533" s="38"/>
      <c r="G533" s="38">
        <f t="shared" si="33"/>
        <v>1.2640925410810223E-2</v>
      </c>
      <c r="H533" s="38">
        <f t="shared" si="34"/>
        <v>6.0469987387870563E-3</v>
      </c>
      <c r="I533" s="38">
        <f t="shared" si="35"/>
        <v>3.408803868187558E-3</v>
      </c>
      <c r="J533" s="38">
        <f t="shared" si="36"/>
        <v>5.624360175614471E-3</v>
      </c>
      <c r="K533" s="38"/>
      <c r="L533" s="38"/>
    </row>
    <row r="534" spans="1:12">
      <c r="A534" s="20">
        <v>41654</v>
      </c>
      <c r="B534" s="38">
        <v>108.832646</v>
      </c>
      <c r="C534" s="38">
        <v>71.632526999999996</v>
      </c>
      <c r="D534" s="38">
        <v>56.138843000000001</v>
      </c>
      <c r="E534" s="38">
        <v>27.699636999999999</v>
      </c>
      <c r="F534" s="38"/>
      <c r="G534" s="38">
        <f t="shared" si="33"/>
        <v>8.5979736833258279E-5</v>
      </c>
      <c r="H534" s="38">
        <f t="shared" si="34"/>
        <v>-3.8554958669439147E-3</v>
      </c>
      <c r="I534" s="38">
        <f t="shared" si="35"/>
        <v>-2.4336379941899328E-3</v>
      </c>
      <c r="J534" s="38">
        <f t="shared" si="36"/>
        <v>2.8747111363162433E-2</v>
      </c>
      <c r="K534" s="38"/>
      <c r="L534" s="38"/>
    </row>
    <row r="535" spans="1:12">
      <c r="A535" s="20">
        <v>41655</v>
      </c>
      <c r="B535" s="38">
        <v>108.19597899999999</v>
      </c>
      <c r="C535" s="38">
        <v>70.802378000000004</v>
      </c>
      <c r="D535" s="38">
        <v>55.454889999999999</v>
      </c>
      <c r="E535" s="38">
        <v>28.960083999999998</v>
      </c>
      <c r="F535" s="38"/>
      <c r="G535" s="38">
        <f t="shared" si="33"/>
        <v>-5.8671415012635552E-3</v>
      </c>
      <c r="H535" s="38">
        <f t="shared" si="34"/>
        <v>-1.1656670812430669E-2</v>
      </c>
      <c r="I535" s="38">
        <f t="shared" si="35"/>
        <v>-1.2258064065617582E-2</v>
      </c>
      <c r="J535" s="38">
        <f t="shared" si="36"/>
        <v>4.449915965151046E-2</v>
      </c>
      <c r="K535" s="38"/>
      <c r="L535" s="38"/>
    </row>
    <row r="536" spans="1:12">
      <c r="A536" s="20">
        <v>41656</v>
      </c>
      <c r="B536" s="38">
        <v>108.879463</v>
      </c>
      <c r="C536" s="38">
        <v>70.276617999999999</v>
      </c>
      <c r="D536" s="38">
        <v>54.935085999999998</v>
      </c>
      <c r="E536" s="38">
        <v>28.363824000000001</v>
      </c>
      <c r="F536" s="38"/>
      <c r="G536" s="38">
        <f t="shared" si="33"/>
        <v>6.2972232356850767E-3</v>
      </c>
      <c r="H536" s="38">
        <f t="shared" si="34"/>
        <v>-7.4534473437604222E-3</v>
      </c>
      <c r="I536" s="38">
        <f t="shared" si="35"/>
        <v>-9.4176638263362526E-3</v>
      </c>
      <c r="J536" s="38">
        <f t="shared" si="36"/>
        <v>-2.0803937691949485E-2</v>
      </c>
      <c r="K536" s="38"/>
      <c r="L536" s="38"/>
    </row>
    <row r="537" spans="1:12">
      <c r="A537" s="20">
        <v>41660</v>
      </c>
      <c r="B537" s="38">
        <v>107.606128</v>
      </c>
      <c r="C537" s="38">
        <v>69.953777000000002</v>
      </c>
      <c r="D537" s="38">
        <v>53.986671000000001</v>
      </c>
      <c r="E537" s="38">
        <v>28.567609999999998</v>
      </c>
      <c r="F537" s="38"/>
      <c r="G537" s="38">
        <f t="shared" si="33"/>
        <v>-1.1763828516918358E-2</v>
      </c>
      <c r="H537" s="38">
        <f t="shared" si="34"/>
        <v>-4.6044449974887713E-3</v>
      </c>
      <c r="I537" s="38">
        <f t="shared" si="35"/>
        <v>-1.7415050875522926E-2</v>
      </c>
      <c r="J537" s="38">
        <f t="shared" si="36"/>
        <v>7.1590281869205559E-3</v>
      </c>
      <c r="K537" s="38"/>
      <c r="L537" s="38"/>
    </row>
    <row r="538" spans="1:12">
      <c r="A538" s="20">
        <v>41661</v>
      </c>
      <c r="B538" s="38">
        <v>106.501323</v>
      </c>
      <c r="C538" s="38">
        <v>69.501810000000006</v>
      </c>
      <c r="D538" s="38">
        <v>53.786043999999997</v>
      </c>
      <c r="E538" s="38">
        <v>28.371371</v>
      </c>
      <c r="F538" s="38"/>
      <c r="G538" s="38">
        <f t="shared" si="33"/>
        <v>-1.0320190171329487E-2</v>
      </c>
      <c r="H538" s="38">
        <f t="shared" si="34"/>
        <v>-6.4818999678997527E-3</v>
      </c>
      <c r="I538" s="38">
        <f t="shared" si="35"/>
        <v>-3.7231544506520667E-3</v>
      </c>
      <c r="J538" s="38">
        <f t="shared" si="36"/>
        <v>-6.8929852114972164E-3</v>
      </c>
      <c r="K538" s="38"/>
      <c r="L538" s="38"/>
    </row>
    <row r="539" spans="1:12">
      <c r="A539" s="20">
        <v>41662</v>
      </c>
      <c r="B539" s="38">
        <v>105.611864</v>
      </c>
      <c r="C539" s="38">
        <v>69.142080000000007</v>
      </c>
      <c r="D539" s="38">
        <v>53.485106000000002</v>
      </c>
      <c r="E539" s="38">
        <v>28.197778</v>
      </c>
      <c r="F539" s="38"/>
      <c r="G539" s="38">
        <f t="shared" si="33"/>
        <v>-8.3866941611408299E-3</v>
      </c>
      <c r="H539" s="38">
        <f t="shared" si="34"/>
        <v>-5.1892774683653291E-3</v>
      </c>
      <c r="I539" s="38">
        <f t="shared" si="35"/>
        <v>-5.6108056917236575E-3</v>
      </c>
      <c r="J539" s="38">
        <f t="shared" si="36"/>
        <v>-6.1373928358782756E-3</v>
      </c>
      <c r="K539" s="38"/>
      <c r="L539" s="38"/>
    </row>
    <row r="540" spans="1:12">
      <c r="A540" s="20">
        <v>41663</v>
      </c>
      <c r="B540" s="38">
        <v>104.984554</v>
      </c>
      <c r="C540" s="38">
        <v>68.643990000000002</v>
      </c>
      <c r="D540" s="38">
        <v>52.637005000000002</v>
      </c>
      <c r="E540" s="38">
        <v>28.794035999999998</v>
      </c>
      <c r="F540" s="38"/>
      <c r="G540" s="38">
        <f t="shared" si="33"/>
        <v>-5.9574788717393036E-3</v>
      </c>
      <c r="H540" s="38">
        <f t="shared" si="34"/>
        <v>-7.2299350678416193E-3</v>
      </c>
      <c r="I540" s="38">
        <f t="shared" si="35"/>
        <v>-1.5983833118432052E-2</v>
      </c>
      <c r="J540" s="38">
        <f t="shared" si="36"/>
        <v>2.0925101850461911E-2</v>
      </c>
      <c r="K540" s="38"/>
      <c r="L540" s="38"/>
    </row>
    <row r="541" spans="1:12">
      <c r="A541" s="20">
        <v>41666</v>
      </c>
      <c r="B541" s="38">
        <v>105.87402</v>
      </c>
      <c r="C541" s="38">
        <v>68.394948999999997</v>
      </c>
      <c r="D541" s="38">
        <v>52.627882999999997</v>
      </c>
      <c r="E541" s="38">
        <v>28.975179000000001</v>
      </c>
      <c r="F541" s="38"/>
      <c r="G541" s="38">
        <f t="shared" si="33"/>
        <v>8.4366621563806039E-3</v>
      </c>
      <c r="H541" s="38">
        <f t="shared" si="34"/>
        <v>-3.6346059883033128E-3</v>
      </c>
      <c r="I541" s="38">
        <f t="shared" si="35"/>
        <v>-1.7331515182610871E-4</v>
      </c>
      <c r="J541" s="38">
        <f t="shared" si="36"/>
        <v>6.2712845823110833E-3</v>
      </c>
      <c r="K541" s="38"/>
      <c r="L541" s="38"/>
    </row>
    <row r="542" spans="1:12">
      <c r="A542" s="20">
        <v>41667</v>
      </c>
      <c r="B542" s="38">
        <v>107.091173</v>
      </c>
      <c r="C542" s="38">
        <v>68.874587000000005</v>
      </c>
      <c r="D542" s="38">
        <v>52.792031999999999</v>
      </c>
      <c r="E542" s="38">
        <v>28.990272999999998</v>
      </c>
      <c r="F542" s="38"/>
      <c r="G542" s="38">
        <f t="shared" si="33"/>
        <v>1.1430659025442231E-2</v>
      </c>
      <c r="H542" s="38">
        <f t="shared" si="34"/>
        <v>6.9882942122777483E-3</v>
      </c>
      <c r="I542" s="38">
        <f t="shared" si="35"/>
        <v>3.1141958834379779E-3</v>
      </c>
      <c r="J542" s="38">
        <f t="shared" si="36"/>
        <v>5.2079298341903822E-4</v>
      </c>
      <c r="K542" s="38"/>
      <c r="L542" s="38"/>
    </row>
    <row r="543" spans="1:12">
      <c r="A543" s="20">
        <v>41668</v>
      </c>
      <c r="B543" s="38">
        <v>105.078187</v>
      </c>
      <c r="C543" s="38">
        <v>68.348827</v>
      </c>
      <c r="D543" s="38">
        <v>51.880094999999997</v>
      </c>
      <c r="E543" s="38">
        <v>27.443019</v>
      </c>
      <c r="F543" s="38"/>
      <c r="G543" s="38">
        <f t="shared" si="33"/>
        <v>-1.8975844609106E-2</v>
      </c>
      <c r="H543" s="38">
        <f t="shared" si="34"/>
        <v>-7.6628697300548075E-3</v>
      </c>
      <c r="I543" s="38">
        <f t="shared" si="35"/>
        <v>-1.7425079638012604E-2</v>
      </c>
      <c r="J543" s="38">
        <f t="shared" si="36"/>
        <v>-5.484854125797068E-2</v>
      </c>
      <c r="K543" s="38"/>
      <c r="L543" s="38"/>
    </row>
    <row r="544" spans="1:12">
      <c r="A544" s="20">
        <v>41669</v>
      </c>
      <c r="B544" s="38">
        <v>105.546325</v>
      </c>
      <c r="C544" s="38">
        <v>68.94838</v>
      </c>
      <c r="D544" s="38">
        <v>51.679468</v>
      </c>
      <c r="E544" s="38">
        <v>27.548686</v>
      </c>
      <c r="F544" s="38"/>
      <c r="G544" s="38">
        <f t="shared" si="33"/>
        <v>4.4452449188334634E-3</v>
      </c>
      <c r="H544" s="38">
        <f t="shared" si="34"/>
        <v>8.7337073220432708E-3</v>
      </c>
      <c r="I544" s="38">
        <f t="shared" si="35"/>
        <v>-3.8746252916569213E-3</v>
      </c>
      <c r="J544" s="38">
        <f t="shared" si="36"/>
        <v>3.8430206900454955E-3</v>
      </c>
      <c r="K544" s="38"/>
      <c r="L544" s="38"/>
    </row>
    <row r="545" spans="1:12">
      <c r="A545" s="20">
        <v>41670</v>
      </c>
      <c r="B545" s="38">
        <v>105.1999</v>
      </c>
      <c r="C545" s="38">
        <v>68.883813000000004</v>
      </c>
      <c r="D545" s="38">
        <v>51.652110999999998</v>
      </c>
      <c r="E545" s="38">
        <v>27.450566999999999</v>
      </c>
      <c r="F545" s="38"/>
      <c r="G545" s="38">
        <f t="shared" si="33"/>
        <v>-3.2876063333864705E-3</v>
      </c>
      <c r="H545" s="38">
        <f t="shared" si="34"/>
        <v>-9.3689294667029905E-4</v>
      </c>
      <c r="I545" s="38">
        <f t="shared" si="35"/>
        <v>-5.294993244838544E-4</v>
      </c>
      <c r="J545" s="38">
        <f t="shared" si="36"/>
        <v>-3.568015881739852E-3</v>
      </c>
      <c r="K545" s="38"/>
      <c r="L545" s="38"/>
    </row>
    <row r="546" spans="1:12">
      <c r="A546" s="20">
        <v>41673</v>
      </c>
      <c r="B546" s="38">
        <v>103.15882000000001</v>
      </c>
      <c r="C546" s="38">
        <v>67.020595</v>
      </c>
      <c r="D546" s="38">
        <v>50.530428999999998</v>
      </c>
      <c r="E546" s="38">
        <v>26.590140999999999</v>
      </c>
      <c r="F546" s="38"/>
      <c r="G546" s="38">
        <f t="shared" si="33"/>
        <v>-1.9592607327162635E-2</v>
      </c>
      <c r="H546" s="38">
        <f t="shared" si="34"/>
        <v>-2.7421255513545361E-2</v>
      </c>
      <c r="I546" s="38">
        <f t="shared" si="35"/>
        <v>-2.1955356705516325E-2</v>
      </c>
      <c r="J546" s="38">
        <f t="shared" si="36"/>
        <v>-3.1846315493655859E-2</v>
      </c>
      <c r="K546" s="38"/>
      <c r="L546" s="38"/>
    </row>
    <row r="547" spans="1:12">
      <c r="A547" s="20">
        <v>41674</v>
      </c>
      <c r="B547" s="38">
        <v>103.82357399999999</v>
      </c>
      <c r="C547" s="38">
        <v>67.085161999999997</v>
      </c>
      <c r="D547" s="38">
        <v>50.265965999999999</v>
      </c>
      <c r="E547" s="38">
        <v>25.654242</v>
      </c>
      <c r="F547" s="38"/>
      <c r="G547" s="38">
        <f t="shared" si="33"/>
        <v>6.4233123671923343E-3</v>
      </c>
      <c r="H547" s="38">
        <f t="shared" si="34"/>
        <v>9.6292666971823661E-4</v>
      </c>
      <c r="I547" s="38">
        <f t="shared" si="35"/>
        <v>-5.2474814571594136E-3</v>
      </c>
      <c r="J547" s="38">
        <f t="shared" si="36"/>
        <v>-3.5831569926308315E-2</v>
      </c>
      <c r="K547" s="38"/>
      <c r="L547" s="38"/>
    </row>
    <row r="548" spans="1:12">
      <c r="A548" s="20">
        <v>41675</v>
      </c>
      <c r="B548" s="38">
        <v>103.467792</v>
      </c>
      <c r="C548" s="38">
        <v>67.214296000000004</v>
      </c>
      <c r="D548" s="38">
        <v>50.220370000000003</v>
      </c>
      <c r="E548" s="38">
        <v>25.925954000000001</v>
      </c>
      <c r="F548" s="38"/>
      <c r="G548" s="38">
        <f t="shared" si="33"/>
        <v>-3.4326789023777808E-3</v>
      </c>
      <c r="H548" s="38">
        <f t="shared" si="34"/>
        <v>1.9230761124469594E-3</v>
      </c>
      <c r="I548" s="38">
        <f t="shared" si="35"/>
        <v>-9.075065316199799E-4</v>
      </c>
      <c r="J548" s="38">
        <f t="shared" si="36"/>
        <v>1.0535613835678649E-2</v>
      </c>
      <c r="K548" s="38"/>
      <c r="L548" s="38"/>
    </row>
    <row r="549" spans="1:12">
      <c r="A549" s="20">
        <v>41676</v>
      </c>
      <c r="B549" s="38">
        <v>106.978825</v>
      </c>
      <c r="C549" s="38">
        <v>67.168173999999993</v>
      </c>
      <c r="D549" s="38">
        <v>50.940801</v>
      </c>
      <c r="E549" s="38">
        <v>27.035449</v>
      </c>
      <c r="F549" s="38"/>
      <c r="G549" s="38">
        <f t="shared" si="33"/>
        <v>3.3370541810943212E-2</v>
      </c>
      <c r="H549" s="38">
        <f t="shared" si="34"/>
        <v>-6.8642884464036871E-4</v>
      </c>
      <c r="I549" s="38">
        <f t="shared" si="35"/>
        <v>1.4243472524374738E-2</v>
      </c>
      <c r="J549" s="38">
        <f t="shared" si="36"/>
        <v>4.1904378901033379E-2</v>
      </c>
      <c r="K549" s="38"/>
      <c r="L549" s="38"/>
    </row>
    <row r="550" spans="1:12">
      <c r="A550" s="20">
        <v>41677</v>
      </c>
      <c r="B550" s="38">
        <v>106.77284299999999</v>
      </c>
      <c r="C550" s="38">
        <v>68.025993</v>
      </c>
      <c r="D550" s="38">
        <v>51.369413000000002</v>
      </c>
      <c r="E550" s="38">
        <v>26.793927</v>
      </c>
      <c r="F550" s="38"/>
      <c r="G550" s="38">
        <f t="shared" si="33"/>
        <v>-1.9273025159263649E-3</v>
      </c>
      <c r="H550" s="38">
        <f t="shared" si="34"/>
        <v>1.2690347983025665E-2</v>
      </c>
      <c r="I550" s="38">
        <f t="shared" si="35"/>
        <v>8.3787237017178239E-3</v>
      </c>
      <c r="J550" s="38">
        <f t="shared" si="36"/>
        <v>-8.9736734361404395E-3</v>
      </c>
      <c r="K550" s="38"/>
      <c r="L550" s="38"/>
    </row>
    <row r="551" spans="1:12">
      <c r="A551" s="20">
        <v>41680</v>
      </c>
      <c r="B551" s="38">
        <v>106.594949</v>
      </c>
      <c r="C551" s="38">
        <v>68.035218999999998</v>
      </c>
      <c r="D551" s="38">
        <v>51.533557999999999</v>
      </c>
      <c r="E551" s="38">
        <v>26.959973000000002</v>
      </c>
      <c r="F551" s="38"/>
      <c r="G551" s="38">
        <f t="shared" si="33"/>
        <v>-1.6674872955495059E-3</v>
      </c>
      <c r="H551" s="38">
        <f t="shared" si="34"/>
        <v>1.3561543188575601E-4</v>
      </c>
      <c r="I551" s="38">
        <f t="shared" si="35"/>
        <v>3.1902896024563095E-3</v>
      </c>
      <c r="J551" s="38">
        <f t="shared" si="36"/>
        <v>6.1780271994002836E-3</v>
      </c>
      <c r="K551" s="38"/>
      <c r="L551" s="38"/>
    </row>
    <row r="552" spans="1:12">
      <c r="A552" s="20">
        <v>41681</v>
      </c>
      <c r="B552" s="38">
        <v>107.662302</v>
      </c>
      <c r="C552" s="38">
        <v>68.994501999999997</v>
      </c>
      <c r="D552" s="38">
        <v>52.108080000000001</v>
      </c>
      <c r="E552" s="38">
        <v>29.224249</v>
      </c>
      <c r="F552" s="38"/>
      <c r="G552" s="38">
        <f t="shared" si="33"/>
        <v>9.9633671632064873E-3</v>
      </c>
      <c r="H552" s="38">
        <f t="shared" si="34"/>
        <v>1.4001322694053563E-2</v>
      </c>
      <c r="I552" s="38">
        <f t="shared" si="35"/>
        <v>1.1086815993550233E-2</v>
      </c>
      <c r="J552" s="38">
        <f t="shared" si="36"/>
        <v>8.0645525290954173E-2</v>
      </c>
      <c r="K552" s="38"/>
      <c r="L552" s="38"/>
    </row>
    <row r="553" spans="1:12">
      <c r="A553" s="20">
        <v>41682</v>
      </c>
      <c r="B553" s="38">
        <v>107.78434799999999</v>
      </c>
      <c r="C553" s="38">
        <v>69.142080000000007</v>
      </c>
      <c r="D553" s="38">
        <v>51.934812999999998</v>
      </c>
      <c r="E553" s="38">
        <v>30.484696</v>
      </c>
      <c r="F553" s="38"/>
      <c r="G553" s="38">
        <f t="shared" si="33"/>
        <v>1.1329580947746069E-3</v>
      </c>
      <c r="H553" s="38">
        <f t="shared" si="34"/>
        <v>2.1366976656047431E-3</v>
      </c>
      <c r="I553" s="38">
        <f t="shared" si="35"/>
        <v>-3.3306870884060842E-3</v>
      </c>
      <c r="J553" s="38">
        <f t="shared" si="36"/>
        <v>4.2225977341743076E-2</v>
      </c>
      <c r="K553" s="38"/>
      <c r="L553" s="38"/>
    </row>
    <row r="554" spans="1:12">
      <c r="A554" s="20">
        <v>41683</v>
      </c>
      <c r="B554" s="38">
        <v>108.72315500000001</v>
      </c>
      <c r="C554" s="38">
        <v>69.511036000000004</v>
      </c>
      <c r="D554" s="38">
        <v>51.852738000000002</v>
      </c>
      <c r="E554" s="38">
        <v>32.771614999999997</v>
      </c>
      <c r="F554" s="38"/>
      <c r="G554" s="38">
        <f t="shared" si="33"/>
        <v>8.6723357935471548E-3</v>
      </c>
      <c r="H554" s="38">
        <f t="shared" si="34"/>
        <v>5.3220134029069773E-3</v>
      </c>
      <c r="I554" s="38">
        <f t="shared" si="35"/>
        <v>-1.5815965656392214E-3</v>
      </c>
      <c r="J554" s="38">
        <f t="shared" si="36"/>
        <v>7.2337957184422735E-2</v>
      </c>
      <c r="K554" s="38"/>
      <c r="L554" s="38"/>
    </row>
    <row r="555" spans="1:12">
      <c r="A555" s="20">
        <v>41684</v>
      </c>
      <c r="B555" s="38">
        <v>108.995409</v>
      </c>
      <c r="C555" s="38">
        <v>69.907662000000002</v>
      </c>
      <c r="D555" s="38">
        <v>51.512751000000002</v>
      </c>
      <c r="E555" s="38">
        <v>31.277191999999999</v>
      </c>
      <c r="F555" s="38"/>
      <c r="G555" s="38">
        <f t="shared" si="33"/>
        <v>2.5009731545846221E-3</v>
      </c>
      <c r="H555" s="38">
        <f t="shared" si="34"/>
        <v>5.6897256348855839E-3</v>
      </c>
      <c r="I555" s="38">
        <f t="shared" si="35"/>
        <v>-6.5783701961869782E-3</v>
      </c>
      <c r="J555" s="38">
        <f t="shared" si="36"/>
        <v>-4.6673602550458458E-2</v>
      </c>
      <c r="K555" s="38"/>
      <c r="L555" s="38"/>
    </row>
    <row r="556" spans="1:12">
      <c r="A556" s="20">
        <v>41688</v>
      </c>
      <c r="B556" s="38">
        <v>108.300695</v>
      </c>
      <c r="C556" s="38">
        <v>69.483365000000006</v>
      </c>
      <c r="D556" s="38">
        <v>51.815981000000001</v>
      </c>
      <c r="E556" s="38">
        <v>31.073407</v>
      </c>
      <c r="F556" s="38"/>
      <c r="G556" s="38">
        <f t="shared" si="33"/>
        <v>-6.3941907305062199E-3</v>
      </c>
      <c r="H556" s="38">
        <f t="shared" si="34"/>
        <v>-6.0878855631484085E-3</v>
      </c>
      <c r="I556" s="38">
        <f t="shared" si="35"/>
        <v>5.8692459416412298E-3</v>
      </c>
      <c r="J556" s="38">
        <f t="shared" si="36"/>
        <v>-6.5367688170183055E-3</v>
      </c>
      <c r="K556" s="38"/>
      <c r="L556" s="38"/>
    </row>
    <row r="557" spans="1:12">
      <c r="A557" s="20">
        <v>41689</v>
      </c>
      <c r="B557" s="38">
        <v>107.878235</v>
      </c>
      <c r="C557" s="38">
        <v>69.040616999999997</v>
      </c>
      <c r="D557" s="38">
        <v>52.661358</v>
      </c>
      <c r="E557" s="38">
        <v>30.930004</v>
      </c>
      <c r="F557" s="38"/>
      <c r="G557" s="38">
        <f t="shared" si="33"/>
        <v>-3.9084339790781382E-3</v>
      </c>
      <c r="H557" s="38">
        <f t="shared" si="34"/>
        <v>-6.3923878199324017E-3</v>
      </c>
      <c r="I557" s="38">
        <f t="shared" si="35"/>
        <v>1.6183326611653743E-2</v>
      </c>
      <c r="J557" s="38">
        <f t="shared" si="36"/>
        <v>-4.6256569883180096E-3</v>
      </c>
      <c r="K557" s="38"/>
      <c r="L557" s="38"/>
    </row>
    <row r="558" spans="1:12">
      <c r="A558" s="20">
        <v>41690</v>
      </c>
      <c r="B558" s="38">
        <v>108.01904999999999</v>
      </c>
      <c r="C558" s="38">
        <v>67.813840999999996</v>
      </c>
      <c r="D558" s="38">
        <v>52.027324999999998</v>
      </c>
      <c r="E558" s="38">
        <v>31.058312999999998</v>
      </c>
      <c r="F558" s="38"/>
      <c r="G558" s="38">
        <f t="shared" si="33"/>
        <v>1.3044630919543982E-3</v>
      </c>
      <c r="H558" s="38">
        <f t="shared" si="34"/>
        <v>-1.7928664928982069E-2</v>
      </c>
      <c r="I558" s="38">
        <f t="shared" si="35"/>
        <v>-1.2112880476109818E-2</v>
      </c>
      <c r="J558" s="38">
        <f t="shared" si="36"/>
        <v>4.1397859936976224E-3</v>
      </c>
      <c r="K558" s="38"/>
      <c r="L558" s="38"/>
    </row>
    <row r="559" spans="1:12">
      <c r="A559" s="20">
        <v>41691</v>
      </c>
      <c r="B559" s="38">
        <v>106.263487</v>
      </c>
      <c r="C559" s="38">
        <v>67.444891999999996</v>
      </c>
      <c r="D559" s="38">
        <v>51.678151</v>
      </c>
      <c r="E559" s="38">
        <v>30.892264999999998</v>
      </c>
      <c r="F559" s="38"/>
      <c r="G559" s="38">
        <f t="shared" si="33"/>
        <v>-1.6385864239055213E-2</v>
      </c>
      <c r="H559" s="38">
        <f t="shared" si="34"/>
        <v>-5.4554690388669532E-3</v>
      </c>
      <c r="I559" s="38">
        <f t="shared" si="35"/>
        <v>-6.7339803634603101E-3</v>
      </c>
      <c r="J559" s="38">
        <f t="shared" si="36"/>
        <v>-5.3606730720319653E-3</v>
      </c>
      <c r="K559" s="38"/>
      <c r="L559" s="38"/>
    </row>
    <row r="560" spans="1:12">
      <c r="A560" s="20">
        <v>41694</v>
      </c>
      <c r="B560" s="38">
        <v>106.967592</v>
      </c>
      <c r="C560" s="38">
        <v>67.657037000000003</v>
      </c>
      <c r="D560" s="38">
        <v>51.586260000000003</v>
      </c>
      <c r="E560" s="38">
        <v>28.718561000000001</v>
      </c>
      <c r="F560" s="38"/>
      <c r="G560" s="38">
        <f t="shared" si="33"/>
        <v>6.6041738609129924E-3</v>
      </c>
      <c r="H560" s="38">
        <f t="shared" si="34"/>
        <v>3.1405202861780387E-3</v>
      </c>
      <c r="I560" s="38">
        <f t="shared" si="35"/>
        <v>-1.7797230113428524E-3</v>
      </c>
      <c r="J560" s="38">
        <f t="shared" si="36"/>
        <v>-7.2962190474987448E-2</v>
      </c>
      <c r="K560" s="38"/>
      <c r="L560" s="38"/>
    </row>
    <row r="561" spans="1:12">
      <c r="A561" s="20">
        <v>41695</v>
      </c>
      <c r="B561" s="38">
        <v>108.39457400000001</v>
      </c>
      <c r="C561" s="38">
        <v>67.657037000000003</v>
      </c>
      <c r="D561" s="38">
        <v>51.926246999999996</v>
      </c>
      <c r="E561" s="38">
        <v>29.428034</v>
      </c>
      <c r="F561" s="38"/>
      <c r="G561" s="38">
        <f t="shared" si="33"/>
        <v>1.3252122321906255E-2</v>
      </c>
      <c r="H561" s="38">
        <f t="shared" si="34"/>
        <v>0</v>
      </c>
      <c r="I561" s="38">
        <f t="shared" si="35"/>
        <v>6.5690269214640174E-3</v>
      </c>
      <c r="J561" s="38">
        <f t="shared" si="36"/>
        <v>2.4404118963661844E-2</v>
      </c>
      <c r="K561" s="38"/>
      <c r="L561" s="38"/>
    </row>
    <row r="562" spans="1:12">
      <c r="A562" s="20">
        <v>41696</v>
      </c>
      <c r="B562" s="38">
        <v>108.788871</v>
      </c>
      <c r="C562" s="38">
        <v>68.976050000000001</v>
      </c>
      <c r="D562" s="38">
        <v>55.583416</v>
      </c>
      <c r="E562" s="38">
        <v>30.492243999999999</v>
      </c>
      <c r="F562" s="38"/>
      <c r="G562" s="38">
        <f t="shared" si="33"/>
        <v>3.6310081848836837E-3</v>
      </c>
      <c r="H562" s="38">
        <f t="shared" si="34"/>
        <v>1.9307972992560724E-2</v>
      </c>
      <c r="I562" s="38">
        <f t="shared" si="35"/>
        <v>6.8060498502241898E-2</v>
      </c>
      <c r="J562" s="38">
        <f t="shared" si="36"/>
        <v>3.5524598761331239E-2</v>
      </c>
      <c r="K562" s="38"/>
      <c r="L562" s="38"/>
    </row>
    <row r="563" spans="1:12">
      <c r="A563" s="20">
        <v>41697</v>
      </c>
      <c r="B563" s="38">
        <v>109.108069</v>
      </c>
      <c r="C563" s="38">
        <v>68.773123999999996</v>
      </c>
      <c r="D563" s="38">
        <v>55.739624999999997</v>
      </c>
      <c r="E563" s="38">
        <v>32.462162999999997</v>
      </c>
      <c r="F563" s="38"/>
      <c r="G563" s="38">
        <f t="shared" si="33"/>
        <v>2.929809187105861E-3</v>
      </c>
      <c r="H563" s="38">
        <f t="shared" si="34"/>
        <v>-2.9463138094179657E-3</v>
      </c>
      <c r="I563" s="38">
        <f t="shared" si="35"/>
        <v>2.806410984127069E-3</v>
      </c>
      <c r="J563" s="38">
        <f t="shared" si="36"/>
        <v>6.2602839532972382E-2</v>
      </c>
      <c r="K563" s="38"/>
      <c r="L563" s="38"/>
    </row>
    <row r="564" spans="1:12">
      <c r="A564" s="20">
        <v>41698</v>
      </c>
      <c r="B564" s="38">
        <v>109.65257800000001</v>
      </c>
      <c r="C564" s="38">
        <v>68.902257000000006</v>
      </c>
      <c r="D564" s="38">
        <v>57.467131999999999</v>
      </c>
      <c r="E564" s="38">
        <v>33.775441999999998</v>
      </c>
      <c r="F564" s="38"/>
      <c r="G564" s="38">
        <f t="shared" si="33"/>
        <v>4.9781359852535782E-3</v>
      </c>
      <c r="H564" s="38">
        <f t="shared" si="34"/>
        <v>1.875906017917762E-3</v>
      </c>
      <c r="I564" s="38">
        <f t="shared" si="35"/>
        <v>3.0521872609478543E-2</v>
      </c>
      <c r="J564" s="38">
        <f t="shared" si="36"/>
        <v>3.9658774637256207E-2</v>
      </c>
      <c r="K564" s="38"/>
      <c r="L564" s="38"/>
    </row>
    <row r="565" spans="1:12">
      <c r="A565" s="20">
        <v>41701</v>
      </c>
      <c r="B565" s="38">
        <v>108.66682900000001</v>
      </c>
      <c r="C565" s="38">
        <v>68.367278999999996</v>
      </c>
      <c r="D565" s="38">
        <v>56.934176000000001</v>
      </c>
      <c r="E565" s="38">
        <v>34.900033999999998</v>
      </c>
      <c r="F565" s="38"/>
      <c r="G565" s="38">
        <f t="shared" si="33"/>
        <v>-9.0303991969117505E-3</v>
      </c>
      <c r="H565" s="38">
        <f t="shared" si="34"/>
        <v>-7.7946021261841763E-3</v>
      </c>
      <c r="I565" s="38">
        <f t="shared" si="35"/>
        <v>-9.3173734628995541E-3</v>
      </c>
      <c r="J565" s="38">
        <f t="shared" si="36"/>
        <v>3.275383305679086E-2</v>
      </c>
      <c r="K565" s="38"/>
      <c r="L565" s="38"/>
    </row>
    <row r="566" spans="1:12">
      <c r="A566" s="20">
        <v>41702</v>
      </c>
      <c r="B566" s="38">
        <v>109.51175600000001</v>
      </c>
      <c r="C566" s="38">
        <v>69.298884000000001</v>
      </c>
      <c r="D566" s="38">
        <v>56.35528</v>
      </c>
      <c r="E566" s="38">
        <v>34.598129</v>
      </c>
      <c r="F566" s="38"/>
      <c r="G566" s="38">
        <f t="shared" si="33"/>
        <v>7.7453176618854916E-3</v>
      </c>
      <c r="H566" s="38">
        <f t="shared" si="34"/>
        <v>1.3534469193436094E-2</v>
      </c>
      <c r="I566" s="38">
        <f t="shared" si="35"/>
        <v>-1.0219857328657879E-2</v>
      </c>
      <c r="J566" s="38">
        <f t="shared" si="36"/>
        <v>-8.6881979628846383E-3</v>
      </c>
      <c r="K566" s="38"/>
      <c r="L566" s="38"/>
    </row>
    <row r="567" spans="1:12">
      <c r="A567" s="20">
        <v>41703</v>
      </c>
      <c r="B567" s="38">
        <v>109.34277</v>
      </c>
      <c r="C567" s="38">
        <v>68.994501999999997</v>
      </c>
      <c r="D567" s="38">
        <v>55.684491000000001</v>
      </c>
      <c r="E567" s="38">
        <v>33.420706000000003</v>
      </c>
      <c r="F567" s="38"/>
      <c r="G567" s="38">
        <f t="shared" si="33"/>
        <v>-1.544277257332471E-3</v>
      </c>
      <c r="H567" s="38">
        <f t="shared" si="34"/>
        <v>-4.4019819069576662E-3</v>
      </c>
      <c r="I567" s="38">
        <f t="shared" si="35"/>
        <v>-1.197426608381429E-2</v>
      </c>
      <c r="J567" s="38">
        <f t="shared" si="36"/>
        <v>-3.4623957438134539E-2</v>
      </c>
      <c r="K567" s="38"/>
      <c r="L567" s="38"/>
    </row>
    <row r="568" spans="1:12">
      <c r="A568" s="20">
        <v>41704</v>
      </c>
      <c r="B568" s="38">
        <v>106.32920300000001</v>
      </c>
      <c r="C568" s="38">
        <v>69.068286999999998</v>
      </c>
      <c r="D568" s="38">
        <v>55.813138000000002</v>
      </c>
      <c r="E568" s="38">
        <v>33.405611999999998</v>
      </c>
      <c r="F568" s="38"/>
      <c r="G568" s="38">
        <f t="shared" si="33"/>
        <v>-2.7947656864937973E-2</v>
      </c>
      <c r="H568" s="38">
        <f t="shared" si="34"/>
        <v>1.0688616036105155E-3</v>
      </c>
      <c r="I568" s="38">
        <f t="shared" si="35"/>
        <v>2.3076196012789987E-3</v>
      </c>
      <c r="J568" s="38">
        <f t="shared" si="36"/>
        <v>-4.5173819861470962E-4</v>
      </c>
      <c r="K568" s="38"/>
      <c r="L568" s="38"/>
    </row>
    <row r="569" spans="1:12">
      <c r="A569" s="20">
        <v>41705</v>
      </c>
      <c r="B569" s="38">
        <v>106.55451499999999</v>
      </c>
      <c r="C569" s="38">
        <v>69.235391000000007</v>
      </c>
      <c r="D569" s="38">
        <v>55.822324999999999</v>
      </c>
      <c r="E569" s="38">
        <v>34.152821000000003</v>
      </c>
      <c r="F569" s="38"/>
      <c r="G569" s="38">
        <f t="shared" si="33"/>
        <v>2.1167620168044245E-3</v>
      </c>
      <c r="H569" s="38">
        <f t="shared" si="34"/>
        <v>2.4164806566503824E-3</v>
      </c>
      <c r="I569" s="38">
        <f t="shared" si="35"/>
        <v>1.6458927609305077E-4</v>
      </c>
      <c r="J569" s="38">
        <f t="shared" si="36"/>
        <v>2.2121278934132942E-2</v>
      </c>
      <c r="K569" s="38"/>
      <c r="L569" s="38"/>
    </row>
    <row r="570" spans="1:12">
      <c r="A570" s="20">
        <v>41708</v>
      </c>
      <c r="B570" s="38">
        <v>107.57781</v>
      </c>
      <c r="C570" s="38">
        <v>69.096138999999994</v>
      </c>
      <c r="D570" s="38">
        <v>56.199067999999997</v>
      </c>
      <c r="E570" s="38">
        <v>36.205764000000002</v>
      </c>
      <c r="F570" s="38"/>
      <c r="G570" s="38">
        <f t="shared" si="33"/>
        <v>9.5576675752888779E-3</v>
      </c>
      <c r="H570" s="38">
        <f t="shared" si="34"/>
        <v>-2.0133088535515078E-3</v>
      </c>
      <c r="I570" s="38">
        <f t="shared" si="35"/>
        <v>6.7262941537472335E-3</v>
      </c>
      <c r="J570" s="38">
        <f t="shared" si="36"/>
        <v>5.8373143921425549E-2</v>
      </c>
      <c r="K570" s="38"/>
      <c r="L570" s="38"/>
    </row>
    <row r="571" spans="1:12">
      <c r="A571" s="20">
        <v>41709</v>
      </c>
      <c r="B571" s="38">
        <v>107.69046899999999</v>
      </c>
      <c r="C571" s="38">
        <v>69.551023000000001</v>
      </c>
      <c r="D571" s="38">
        <v>55.996912000000002</v>
      </c>
      <c r="E571" s="38">
        <v>35.383077</v>
      </c>
      <c r="F571" s="38"/>
      <c r="G571" s="38">
        <f t="shared" si="33"/>
        <v>1.0466847304082831E-3</v>
      </c>
      <c r="H571" s="38">
        <f t="shared" si="34"/>
        <v>6.5617734340011813E-3</v>
      </c>
      <c r="I571" s="38">
        <f t="shared" si="35"/>
        <v>-3.6036267746590179E-3</v>
      </c>
      <c r="J571" s="38">
        <f t="shared" si="36"/>
        <v>-2.2984677686330703E-2</v>
      </c>
      <c r="K571" s="38"/>
      <c r="L571" s="38"/>
    </row>
    <row r="572" spans="1:12">
      <c r="A572" s="20">
        <v>41710</v>
      </c>
      <c r="B572" s="38">
        <v>108.15987199999999</v>
      </c>
      <c r="C572" s="38">
        <v>70.117309000000006</v>
      </c>
      <c r="D572" s="38">
        <v>56.143934000000002</v>
      </c>
      <c r="E572" s="38">
        <v>35.398175000000002</v>
      </c>
      <c r="F572" s="38"/>
      <c r="G572" s="38">
        <f t="shared" si="33"/>
        <v>4.3493444373715476E-3</v>
      </c>
      <c r="H572" s="38">
        <f t="shared" si="34"/>
        <v>8.1090551448944805E-3</v>
      </c>
      <c r="I572" s="38">
        <f t="shared" si="35"/>
        <v>2.6220969339958125E-3</v>
      </c>
      <c r="J572" s="38">
        <f t="shared" si="36"/>
        <v>4.2661014894133942E-4</v>
      </c>
      <c r="K572" s="38"/>
      <c r="L572" s="38"/>
    </row>
    <row r="573" spans="1:12">
      <c r="A573" s="20">
        <v>41711</v>
      </c>
      <c r="B573" s="38">
        <v>107.408832</v>
      </c>
      <c r="C573" s="38">
        <v>69.560308000000006</v>
      </c>
      <c r="D573" s="38">
        <v>54.885061</v>
      </c>
      <c r="E573" s="38">
        <v>34.386799000000003</v>
      </c>
      <c r="F573" s="38"/>
      <c r="G573" s="38">
        <f t="shared" si="33"/>
        <v>-6.9680155314474964E-3</v>
      </c>
      <c r="H573" s="38">
        <f t="shared" si="34"/>
        <v>-7.9755649403647332E-3</v>
      </c>
      <c r="I573" s="38">
        <f t="shared" si="35"/>
        <v>-2.2677444738140509E-2</v>
      </c>
      <c r="J573" s="38">
        <f t="shared" si="36"/>
        <v>-2.8987524409997668E-2</v>
      </c>
      <c r="K573" s="38"/>
      <c r="L573" s="38"/>
    </row>
    <row r="574" spans="1:12">
      <c r="A574" s="20">
        <v>41712</v>
      </c>
      <c r="B574" s="38">
        <v>106.507571</v>
      </c>
      <c r="C574" s="38">
        <v>68.956886999999995</v>
      </c>
      <c r="D574" s="38">
        <v>54.545074</v>
      </c>
      <c r="E574" s="38">
        <v>33.216921999999997</v>
      </c>
      <c r="F574" s="38"/>
      <c r="G574" s="38">
        <f t="shared" si="33"/>
        <v>-8.4263415059132891E-3</v>
      </c>
      <c r="H574" s="38">
        <f t="shared" si="34"/>
        <v>-8.7126340832340728E-3</v>
      </c>
      <c r="I574" s="38">
        <f t="shared" si="35"/>
        <v>-6.2137928266664706E-3</v>
      </c>
      <c r="J574" s="38">
        <f t="shared" si="36"/>
        <v>-3.461329586316414E-2</v>
      </c>
      <c r="K574" s="38"/>
      <c r="L574" s="38"/>
    </row>
    <row r="575" spans="1:12">
      <c r="A575" s="20">
        <v>41715</v>
      </c>
      <c r="B575" s="38">
        <v>106.51696099999999</v>
      </c>
      <c r="C575" s="38">
        <v>69.328224000000006</v>
      </c>
      <c r="D575" s="38">
        <v>54.829926</v>
      </c>
      <c r="E575" s="38">
        <v>33.84337</v>
      </c>
      <c r="F575" s="38"/>
      <c r="G575" s="38">
        <f t="shared" si="33"/>
        <v>8.8158860558576471E-5</v>
      </c>
      <c r="H575" s="38">
        <f t="shared" si="34"/>
        <v>5.3706127849716002E-3</v>
      </c>
      <c r="I575" s="38">
        <f t="shared" si="35"/>
        <v>5.2087340621571627E-3</v>
      </c>
      <c r="J575" s="38">
        <f t="shared" si="36"/>
        <v>1.8683671202738856E-2</v>
      </c>
      <c r="K575" s="38"/>
      <c r="L575" s="38"/>
    </row>
    <row r="576" spans="1:12">
      <c r="A576" s="20">
        <v>41716</v>
      </c>
      <c r="B576" s="38">
        <v>106.883095</v>
      </c>
      <c r="C576" s="38">
        <v>69.411771000000002</v>
      </c>
      <c r="D576" s="38">
        <v>54.875872999999999</v>
      </c>
      <c r="E576" s="38">
        <v>34.628318</v>
      </c>
      <c r="F576" s="38"/>
      <c r="G576" s="38">
        <f t="shared" si="33"/>
        <v>3.431436393451268E-3</v>
      </c>
      <c r="H576" s="38">
        <f t="shared" si="34"/>
        <v>1.2043680713519009E-3</v>
      </c>
      <c r="I576" s="38">
        <f t="shared" si="35"/>
        <v>8.3764036368814509E-4</v>
      </c>
      <c r="J576" s="38">
        <f t="shared" si="36"/>
        <v>2.2928670563164322E-2</v>
      </c>
      <c r="K576" s="38"/>
      <c r="L576" s="38"/>
    </row>
    <row r="577" spans="1:12">
      <c r="A577" s="20">
        <v>41717</v>
      </c>
      <c r="B577" s="38">
        <v>105.944289</v>
      </c>
      <c r="C577" s="38">
        <v>69.049719999999994</v>
      </c>
      <c r="D577" s="38">
        <v>54.655338999999998</v>
      </c>
      <c r="E577" s="38">
        <v>36.454836</v>
      </c>
      <c r="F577" s="38"/>
      <c r="G577" s="38">
        <f t="shared" si="33"/>
        <v>-8.8222866014814622E-3</v>
      </c>
      <c r="H577" s="38">
        <f t="shared" si="34"/>
        <v>-5.2296392669621264E-3</v>
      </c>
      <c r="I577" s="38">
        <f t="shared" si="35"/>
        <v>-4.0268758828285673E-3</v>
      </c>
      <c r="J577" s="38">
        <f t="shared" si="36"/>
        <v>5.1402337920032952E-2</v>
      </c>
      <c r="K577" s="38"/>
      <c r="L577" s="38"/>
    </row>
    <row r="578" spans="1:12">
      <c r="A578" s="20">
        <v>41718</v>
      </c>
      <c r="B578" s="38">
        <v>106.23532400000001</v>
      </c>
      <c r="C578" s="38">
        <v>69.978057000000007</v>
      </c>
      <c r="D578" s="38">
        <v>54.857495</v>
      </c>
      <c r="E578" s="38">
        <v>36.605786999999999</v>
      </c>
      <c r="F578" s="38"/>
      <c r="G578" s="38">
        <f t="shared" si="33"/>
        <v>2.7432907281135185E-3</v>
      </c>
      <c r="H578" s="38">
        <f t="shared" si="34"/>
        <v>1.3354896663854952E-2</v>
      </c>
      <c r="I578" s="38">
        <f t="shared" si="35"/>
        <v>3.6919185128546548E-3</v>
      </c>
      <c r="J578" s="38">
        <f t="shared" si="36"/>
        <v>4.1322181113479222E-3</v>
      </c>
      <c r="K578" s="38"/>
      <c r="L578" s="38"/>
    </row>
    <row r="579" spans="1:12">
      <c r="A579" s="20">
        <v>41719</v>
      </c>
      <c r="B579" s="38">
        <v>106.864322</v>
      </c>
      <c r="C579" s="38">
        <v>70.646461000000002</v>
      </c>
      <c r="D579" s="38">
        <v>54.627774000000002</v>
      </c>
      <c r="E579" s="38">
        <v>36.183123999999999</v>
      </c>
      <c r="F579" s="38"/>
      <c r="G579" s="38">
        <f t="shared" si="33"/>
        <v>5.9033399490836863E-3</v>
      </c>
      <c r="H579" s="38">
        <f t="shared" si="34"/>
        <v>9.5062943947101294E-3</v>
      </c>
      <c r="I579" s="38">
        <f t="shared" si="35"/>
        <v>-4.1963880475865386E-3</v>
      </c>
      <c r="J579" s="38">
        <f t="shared" si="36"/>
        <v>-1.1613520375514955E-2</v>
      </c>
      <c r="K579" s="38"/>
      <c r="L579" s="38"/>
    </row>
    <row r="580" spans="1:12">
      <c r="A580" s="20">
        <v>41722</v>
      </c>
      <c r="B580" s="38">
        <v>106.432472</v>
      </c>
      <c r="C580" s="38">
        <v>71.259167000000005</v>
      </c>
      <c r="D580" s="38">
        <v>54.636960999999999</v>
      </c>
      <c r="E580" s="38">
        <v>36.349169000000003</v>
      </c>
      <c r="F580" s="38"/>
      <c r="G580" s="38">
        <f t="shared" ref="G580:G643" si="37">LN(B580/B579)</f>
        <v>-4.0492928372724045E-3</v>
      </c>
      <c r="H580" s="38">
        <f t="shared" ref="H580:H643" si="38">LN(C580/C579)</f>
        <v>8.6354546488806114E-3</v>
      </c>
      <c r="I580" s="38">
        <f t="shared" ref="I580:I643" si="39">LN(D580/D579)</f>
        <v>1.6816038626992221E-4</v>
      </c>
      <c r="J580" s="38">
        <f t="shared" ref="J580:J643" si="40">LN(E580/E579)</f>
        <v>4.5785203582240381E-3</v>
      </c>
      <c r="K580" s="38"/>
      <c r="L580" s="38"/>
    </row>
    <row r="581" spans="1:12">
      <c r="A581" s="20">
        <v>41723</v>
      </c>
      <c r="B581" s="38">
        <v>106.958202</v>
      </c>
      <c r="C581" s="38">
        <v>71.361283999999998</v>
      </c>
      <c r="D581" s="38">
        <v>54.269409000000003</v>
      </c>
      <c r="E581" s="38">
        <v>36.205764000000002</v>
      </c>
      <c r="F581" s="38"/>
      <c r="G581" s="38">
        <f t="shared" si="37"/>
        <v>4.9274043128661165E-3</v>
      </c>
      <c r="H581" s="38">
        <f t="shared" si="38"/>
        <v>1.4320108614795627E-3</v>
      </c>
      <c r="I581" s="38">
        <f t="shared" si="39"/>
        <v>-6.7498970997819712E-3</v>
      </c>
      <c r="J581" s="38">
        <f t="shared" si="40"/>
        <v>-3.9530099694421025E-3</v>
      </c>
      <c r="K581" s="38"/>
      <c r="L581" s="38"/>
    </row>
    <row r="582" spans="1:12">
      <c r="A582" s="20">
        <v>41724</v>
      </c>
      <c r="B582" s="38">
        <v>105.606318</v>
      </c>
      <c r="C582" s="38">
        <v>70.767149000000003</v>
      </c>
      <c r="D582" s="38">
        <v>54.398052</v>
      </c>
      <c r="E582" s="38">
        <v>35.201936000000003</v>
      </c>
      <c r="F582" s="38"/>
      <c r="G582" s="38">
        <f t="shared" si="37"/>
        <v>-1.2719923602059612E-2</v>
      </c>
      <c r="H582" s="38">
        <f t="shared" si="38"/>
        <v>-8.3605855388860385E-3</v>
      </c>
      <c r="I582" s="38">
        <f t="shared" si="39"/>
        <v>2.3676463756713796E-3</v>
      </c>
      <c r="J582" s="38">
        <f t="shared" si="40"/>
        <v>-2.8117251584258676E-2</v>
      </c>
      <c r="K582" s="38"/>
      <c r="L582" s="38"/>
    </row>
    <row r="583" spans="1:12">
      <c r="A583" s="20">
        <v>41725</v>
      </c>
      <c r="B583" s="38">
        <v>105.174468</v>
      </c>
      <c r="C583" s="38">
        <v>70.683594999999997</v>
      </c>
      <c r="D583" s="38">
        <v>54.894252000000002</v>
      </c>
      <c r="E583" s="38">
        <v>35.141553999999999</v>
      </c>
      <c r="F583" s="38"/>
      <c r="G583" s="38">
        <f t="shared" si="37"/>
        <v>-4.0976278003809537E-3</v>
      </c>
      <c r="H583" s="38">
        <f t="shared" si="38"/>
        <v>-1.1813866418101254E-3</v>
      </c>
      <c r="I583" s="38">
        <f t="shared" si="39"/>
        <v>9.0802991833464283E-3</v>
      </c>
      <c r="J583" s="38">
        <f t="shared" si="40"/>
        <v>-1.7167762028989584E-3</v>
      </c>
      <c r="K583" s="38"/>
      <c r="L583" s="38"/>
    </row>
    <row r="584" spans="1:12">
      <c r="A584" s="20">
        <v>41726</v>
      </c>
      <c r="B584" s="38">
        <v>104.82711399999999</v>
      </c>
      <c r="C584" s="38">
        <v>70.562914000000006</v>
      </c>
      <c r="D584" s="38">
        <v>55.114781999999998</v>
      </c>
      <c r="E584" s="38">
        <v>35.179291999999997</v>
      </c>
      <c r="F584" s="38"/>
      <c r="G584" s="38">
        <f t="shared" si="37"/>
        <v>-3.3081114291344028E-3</v>
      </c>
      <c r="H584" s="38">
        <f t="shared" si="38"/>
        <v>-1.7088001709929198E-3</v>
      </c>
      <c r="I584" s="38">
        <f t="shared" si="39"/>
        <v>4.0093124608407285E-3</v>
      </c>
      <c r="J584" s="38">
        <f t="shared" si="40"/>
        <v>1.0733091471289273E-3</v>
      </c>
      <c r="K584" s="38"/>
      <c r="L584" s="38"/>
    </row>
    <row r="585" spans="1:12">
      <c r="A585" s="20">
        <v>41729</v>
      </c>
      <c r="B585" s="38">
        <v>104.845887</v>
      </c>
      <c r="C585" s="38">
        <v>70.952814000000004</v>
      </c>
      <c r="D585" s="38">
        <v>55.601790999999999</v>
      </c>
      <c r="E585" s="38">
        <v>36.047266999999998</v>
      </c>
      <c r="F585" s="38"/>
      <c r="G585" s="38">
        <f t="shared" si="37"/>
        <v>1.7906931231614462E-4</v>
      </c>
      <c r="H585" s="38">
        <f t="shared" si="38"/>
        <v>5.5103555214307282E-3</v>
      </c>
      <c r="I585" s="38">
        <f t="shared" si="39"/>
        <v>8.7974569265463747E-3</v>
      </c>
      <c r="J585" s="38">
        <f t="shared" si="40"/>
        <v>2.437343544820067E-2</v>
      </c>
      <c r="K585" s="38"/>
      <c r="L585" s="38"/>
    </row>
    <row r="586" spans="1:12">
      <c r="A586" s="20">
        <v>41730</v>
      </c>
      <c r="B586" s="38">
        <v>105.01487299999999</v>
      </c>
      <c r="C586" s="38">
        <v>71.268445</v>
      </c>
      <c r="D586" s="38">
        <v>55.656925000000001</v>
      </c>
      <c r="E586" s="38">
        <v>36.696359000000001</v>
      </c>
      <c r="F586" s="38"/>
      <c r="G586" s="38">
        <f t="shared" si="37"/>
        <v>1.6104586347936664E-3</v>
      </c>
      <c r="H586" s="38">
        <f t="shared" si="38"/>
        <v>4.4385982856626847E-3</v>
      </c>
      <c r="I586" s="38">
        <f t="shared" si="39"/>
        <v>9.9109546640892754E-4</v>
      </c>
      <c r="J586" s="38">
        <f t="shared" si="40"/>
        <v>1.784649084560402E-2</v>
      </c>
      <c r="K586" s="38"/>
      <c r="L586" s="38"/>
    </row>
    <row r="587" spans="1:12">
      <c r="A587" s="20">
        <v>41731</v>
      </c>
      <c r="B587" s="38">
        <v>104.723845</v>
      </c>
      <c r="C587" s="38">
        <v>71.649067000000002</v>
      </c>
      <c r="D587" s="38">
        <v>55.950968000000003</v>
      </c>
      <c r="E587" s="38">
        <v>37.775663999999999</v>
      </c>
      <c r="F587" s="38"/>
      <c r="G587" s="38">
        <f t="shared" si="37"/>
        <v>-2.775149858389666E-3</v>
      </c>
      <c r="H587" s="38">
        <f t="shared" si="38"/>
        <v>5.3264697176369962E-3</v>
      </c>
      <c r="I587" s="38">
        <f t="shared" si="39"/>
        <v>5.2692273356636727E-3</v>
      </c>
      <c r="J587" s="38">
        <f t="shared" si="40"/>
        <v>2.8987545437745354E-2</v>
      </c>
      <c r="K587" s="38"/>
      <c r="L587" s="38"/>
    </row>
    <row r="588" spans="1:12">
      <c r="A588" s="20">
        <v>41732</v>
      </c>
      <c r="B588" s="38">
        <v>104.86466</v>
      </c>
      <c r="C588" s="38">
        <v>71.909000000000006</v>
      </c>
      <c r="D588" s="38">
        <v>56.713645</v>
      </c>
      <c r="E588" s="38">
        <v>37.881331000000003</v>
      </c>
      <c r="F588" s="38"/>
      <c r="G588" s="38">
        <f t="shared" si="37"/>
        <v>1.3437284758345458E-3</v>
      </c>
      <c r="H588" s="38">
        <f t="shared" si="38"/>
        <v>3.621298189520286E-3</v>
      </c>
      <c r="I588" s="38">
        <f t="shared" si="39"/>
        <v>1.3539098568821252E-2</v>
      </c>
      <c r="J588" s="38">
        <f t="shared" si="40"/>
        <v>2.7933192087982004E-3</v>
      </c>
      <c r="K588" s="38"/>
      <c r="L588" s="38"/>
    </row>
    <row r="589" spans="1:12">
      <c r="A589" s="20">
        <v>41733</v>
      </c>
      <c r="B589" s="38">
        <v>103.878918</v>
      </c>
      <c r="C589" s="38">
        <v>71.769748000000007</v>
      </c>
      <c r="D589" s="38">
        <v>56.180689999999998</v>
      </c>
      <c r="E589" s="38">
        <v>37.896425000000001</v>
      </c>
      <c r="F589" s="38"/>
      <c r="G589" s="38">
        <f t="shared" si="37"/>
        <v>-9.4445954870957267E-3</v>
      </c>
      <c r="H589" s="38">
        <f t="shared" si="38"/>
        <v>-1.9383805265505397E-3</v>
      </c>
      <c r="I589" s="38">
        <f t="shared" si="39"/>
        <v>-9.441730787296522E-3</v>
      </c>
      <c r="J589" s="38">
        <f t="shared" si="40"/>
        <v>3.9837548632652454E-4</v>
      </c>
      <c r="K589" s="38"/>
      <c r="L589" s="38"/>
    </row>
    <row r="590" spans="1:12">
      <c r="A590" s="20">
        <v>41736</v>
      </c>
      <c r="B590" s="38">
        <v>104.01035</v>
      </c>
      <c r="C590" s="38">
        <v>71.769748000000007</v>
      </c>
      <c r="D590" s="38">
        <v>55.592602999999997</v>
      </c>
      <c r="E590" s="38">
        <v>35.485301999999997</v>
      </c>
      <c r="F590" s="38"/>
      <c r="G590" s="38">
        <f t="shared" si="37"/>
        <v>1.264442544588648E-3</v>
      </c>
      <c r="H590" s="38">
        <f t="shared" si="38"/>
        <v>0</v>
      </c>
      <c r="I590" s="38">
        <f t="shared" si="39"/>
        <v>-1.0522950713904298E-2</v>
      </c>
      <c r="J590" s="38">
        <f t="shared" si="40"/>
        <v>-6.5738197883482952E-2</v>
      </c>
      <c r="K590" s="38"/>
      <c r="L590" s="38"/>
    </row>
    <row r="591" spans="1:12">
      <c r="A591" s="20">
        <v>41737</v>
      </c>
      <c r="B591" s="38">
        <v>105.76592100000001</v>
      </c>
      <c r="C591" s="38">
        <v>72.577404000000001</v>
      </c>
      <c r="D591" s="38">
        <v>56.511488999999997</v>
      </c>
      <c r="E591" s="38">
        <v>34.451478999999999</v>
      </c>
      <c r="F591" s="38"/>
      <c r="G591" s="38">
        <f t="shared" si="37"/>
        <v>1.6737946365450604E-2</v>
      </c>
      <c r="H591" s="38">
        <f t="shared" si="38"/>
        <v>1.1190583496780071E-2</v>
      </c>
      <c r="I591" s="38">
        <f t="shared" si="39"/>
        <v>1.6393809775676352E-2</v>
      </c>
      <c r="J591" s="38">
        <f t="shared" si="40"/>
        <v>-2.9566654255708025E-2</v>
      </c>
      <c r="K591" s="38"/>
      <c r="L591" s="38"/>
    </row>
    <row r="592" spans="1:12">
      <c r="A592" s="20">
        <v>41738</v>
      </c>
      <c r="B592" s="38">
        <v>106.13205499999999</v>
      </c>
      <c r="C592" s="38">
        <v>72.382453999999996</v>
      </c>
      <c r="D592" s="38">
        <v>56.245012000000003</v>
      </c>
      <c r="E592" s="38">
        <v>33.501480000000001</v>
      </c>
      <c r="F592" s="38"/>
      <c r="G592" s="38">
        <f t="shared" si="37"/>
        <v>3.4557608457090505E-3</v>
      </c>
      <c r="H592" s="38">
        <f t="shared" si="38"/>
        <v>-2.6897117618764868E-3</v>
      </c>
      <c r="I592" s="38">
        <f t="shared" si="39"/>
        <v>-4.726601016254937E-3</v>
      </c>
      <c r="J592" s="38">
        <f t="shared" si="40"/>
        <v>-2.7962311363690311E-2</v>
      </c>
      <c r="K592" s="38"/>
      <c r="L592" s="38"/>
    </row>
    <row r="593" spans="1:12">
      <c r="A593" s="20">
        <v>41739</v>
      </c>
      <c r="B593" s="38">
        <v>105.221411</v>
      </c>
      <c r="C593" s="38">
        <v>71.379847999999996</v>
      </c>
      <c r="D593" s="38">
        <v>54.829926</v>
      </c>
      <c r="E593" s="38">
        <v>32.039222000000002</v>
      </c>
      <c r="F593" s="38"/>
      <c r="G593" s="38">
        <f t="shared" si="37"/>
        <v>-8.6173144207442633E-3</v>
      </c>
      <c r="H593" s="38">
        <f t="shared" si="38"/>
        <v>-1.3948333342611915E-2</v>
      </c>
      <c r="I593" s="38">
        <f t="shared" si="39"/>
        <v>-2.5481221808135224E-2</v>
      </c>
      <c r="J593" s="38">
        <f t="shared" si="40"/>
        <v>-4.4628777201603922E-2</v>
      </c>
      <c r="K593" s="38"/>
      <c r="L593" s="38"/>
    </row>
    <row r="594" spans="1:12">
      <c r="A594" s="20">
        <v>41740</v>
      </c>
      <c r="B594" s="38">
        <v>105.221411</v>
      </c>
      <c r="C594" s="38">
        <v>71.017797000000002</v>
      </c>
      <c r="D594" s="38">
        <v>54.122387000000003</v>
      </c>
      <c r="E594" s="38">
        <v>30.38138</v>
      </c>
      <c r="F594" s="38"/>
      <c r="G594" s="38">
        <f t="shared" si="37"/>
        <v>0</v>
      </c>
      <c r="H594" s="38">
        <f t="shared" si="38"/>
        <v>-5.0850810090391392E-3</v>
      </c>
      <c r="I594" s="38">
        <f t="shared" si="39"/>
        <v>-1.298823176791245E-2</v>
      </c>
      <c r="J594" s="38">
        <f t="shared" si="40"/>
        <v>-5.3130919000605223E-2</v>
      </c>
      <c r="K594" s="38"/>
      <c r="L594" s="38"/>
    </row>
    <row r="595" spans="1:12">
      <c r="A595" s="20">
        <v>41743</v>
      </c>
      <c r="B595" s="38">
        <v>105.672034</v>
      </c>
      <c r="C595" s="38">
        <v>71.834731000000005</v>
      </c>
      <c r="D595" s="38">
        <v>54.600205000000003</v>
      </c>
      <c r="E595" s="38">
        <v>29.533829999999998</v>
      </c>
      <c r="F595" s="38"/>
      <c r="G595" s="38">
        <f t="shared" si="37"/>
        <v>4.2734726609850605E-3</v>
      </c>
      <c r="H595" s="38">
        <f t="shared" si="38"/>
        <v>1.1437570160289368E-2</v>
      </c>
      <c r="I595" s="38">
        <f t="shared" si="39"/>
        <v>8.7897293015487786E-3</v>
      </c>
      <c r="J595" s="38">
        <f t="shared" si="40"/>
        <v>-2.8293534800146455E-2</v>
      </c>
      <c r="K595" s="38"/>
      <c r="L595" s="38"/>
    </row>
    <row r="596" spans="1:12">
      <c r="A596" s="20">
        <v>41744</v>
      </c>
      <c r="B596" s="38">
        <v>105.202631</v>
      </c>
      <c r="C596" s="38">
        <v>71.370563000000004</v>
      </c>
      <c r="D596" s="38">
        <v>54.655338999999998</v>
      </c>
      <c r="E596" s="38">
        <v>31.266183999999999</v>
      </c>
      <c r="F596" s="38"/>
      <c r="G596" s="38">
        <f t="shared" si="37"/>
        <v>-4.4519693752519181E-3</v>
      </c>
      <c r="H596" s="38">
        <f t="shared" si="38"/>
        <v>-6.4825763425660852E-3</v>
      </c>
      <c r="I596" s="38">
        <f t="shared" si="39"/>
        <v>1.0092669472232592E-3</v>
      </c>
      <c r="J596" s="38">
        <f t="shared" si="40"/>
        <v>5.7000744167427772E-2</v>
      </c>
      <c r="K596" s="38"/>
      <c r="L596" s="38"/>
    </row>
    <row r="597" spans="1:12">
      <c r="A597" s="20">
        <v>41745</v>
      </c>
      <c r="B597" s="38">
        <v>106.545124</v>
      </c>
      <c r="C597" s="38">
        <v>71.686200999999997</v>
      </c>
      <c r="D597" s="38">
        <v>55.050460000000001</v>
      </c>
      <c r="E597" s="38">
        <v>31.294125000000001</v>
      </c>
      <c r="F597" s="38"/>
      <c r="G597" s="38">
        <f t="shared" si="37"/>
        <v>1.268028544811616E-2</v>
      </c>
      <c r="H597" s="38">
        <f t="shared" si="38"/>
        <v>4.4127729911457832E-3</v>
      </c>
      <c r="I597" s="38">
        <f t="shared" si="39"/>
        <v>7.2033149039524421E-3</v>
      </c>
      <c r="J597" s="38">
        <f t="shared" si="40"/>
        <v>8.9325012310389269E-4</v>
      </c>
      <c r="K597" s="38"/>
      <c r="L597" s="38"/>
    </row>
    <row r="598" spans="1:12">
      <c r="A598" s="20">
        <v>41746</v>
      </c>
      <c r="B598" s="38">
        <v>106.55451499999999</v>
      </c>
      <c r="C598" s="38">
        <v>72.094672000000003</v>
      </c>
      <c r="D598" s="38">
        <v>55.133159999999997</v>
      </c>
      <c r="E598" s="38">
        <v>35.69952</v>
      </c>
      <c r="F598" s="38"/>
      <c r="G598" s="38">
        <f t="shared" si="37"/>
        <v>8.8137174235947474E-5</v>
      </c>
      <c r="H598" s="38">
        <f t="shared" si="38"/>
        <v>5.6818697840352872E-3</v>
      </c>
      <c r="I598" s="38">
        <f t="shared" si="39"/>
        <v>1.5011308492067145E-3</v>
      </c>
      <c r="J598" s="38">
        <f t="shared" si="40"/>
        <v>0.13170686306924548</v>
      </c>
      <c r="K598" s="38"/>
      <c r="L598" s="38"/>
    </row>
    <row r="599" spans="1:12">
      <c r="A599" s="20">
        <v>41750</v>
      </c>
      <c r="B599" s="38">
        <v>107.117797</v>
      </c>
      <c r="C599" s="38">
        <v>72.038967</v>
      </c>
      <c r="D599" s="38">
        <v>54.912626000000003</v>
      </c>
      <c r="E599" s="38">
        <v>36.882359999999998</v>
      </c>
      <c r="F599" s="38"/>
      <c r="G599" s="38">
        <f t="shared" si="37"/>
        <v>5.2724033318203318E-3</v>
      </c>
      <c r="H599" s="38">
        <f t="shared" si="38"/>
        <v>-7.729632466092172E-4</v>
      </c>
      <c r="I599" s="38">
        <f t="shared" si="39"/>
        <v>-4.0080461641558204E-3</v>
      </c>
      <c r="J599" s="38">
        <f t="shared" si="40"/>
        <v>3.259614464719375E-2</v>
      </c>
      <c r="K599" s="38"/>
      <c r="L599" s="38"/>
    </row>
    <row r="600" spans="1:12">
      <c r="A600" s="20">
        <v>41751</v>
      </c>
      <c r="B600" s="38">
        <v>106.61084099999999</v>
      </c>
      <c r="C600" s="38">
        <v>72.001831999999993</v>
      </c>
      <c r="D600" s="38">
        <v>55.427204000000003</v>
      </c>
      <c r="E600" s="38">
        <v>37.962752999999999</v>
      </c>
      <c r="F600" s="38"/>
      <c r="G600" s="38">
        <f t="shared" si="37"/>
        <v>-4.7439309536829403E-3</v>
      </c>
      <c r="H600" s="38">
        <f t="shared" si="38"/>
        <v>-5.1561781218297941E-4</v>
      </c>
      <c r="I600" s="38">
        <f t="shared" si="39"/>
        <v>9.3272163017633462E-3</v>
      </c>
      <c r="J600" s="38">
        <f t="shared" si="40"/>
        <v>2.8872106856931597E-2</v>
      </c>
      <c r="K600" s="38"/>
      <c r="L600" s="38"/>
    </row>
    <row r="601" spans="1:12">
      <c r="A601" s="20">
        <v>41752</v>
      </c>
      <c r="B601" s="38">
        <v>107.765576</v>
      </c>
      <c r="C601" s="38">
        <v>72.447436999999994</v>
      </c>
      <c r="D601" s="38">
        <v>55.813138000000002</v>
      </c>
      <c r="E601" s="38">
        <v>40.281871000000002</v>
      </c>
      <c r="F601" s="38"/>
      <c r="G601" s="38">
        <f t="shared" si="37"/>
        <v>1.0773070884001141E-2</v>
      </c>
      <c r="H601" s="38">
        <f t="shared" si="38"/>
        <v>6.1697288826831368E-3</v>
      </c>
      <c r="I601" s="38">
        <f t="shared" si="39"/>
        <v>6.9387695418466882E-3</v>
      </c>
      <c r="J601" s="38">
        <f t="shared" si="40"/>
        <v>5.929602180146569E-2</v>
      </c>
      <c r="K601" s="38"/>
      <c r="L601" s="38"/>
    </row>
    <row r="602" spans="1:12">
      <c r="A602" s="20">
        <v>41753</v>
      </c>
      <c r="B602" s="38">
        <v>107.990887</v>
      </c>
      <c r="C602" s="38">
        <v>72.698085000000006</v>
      </c>
      <c r="D602" s="38">
        <v>56.465546000000003</v>
      </c>
      <c r="E602" s="38">
        <v>40.253931999999999</v>
      </c>
      <c r="F602" s="38"/>
      <c r="G602" s="38">
        <f t="shared" si="37"/>
        <v>2.0885685533580107E-3</v>
      </c>
      <c r="H602" s="38">
        <f t="shared" si="38"/>
        <v>3.4537510451387054E-3</v>
      </c>
      <c r="I602" s="38">
        <f t="shared" si="39"/>
        <v>1.1621357133378397E-2</v>
      </c>
      <c r="J602" s="38">
        <f t="shared" si="40"/>
        <v>-6.9382808837991619E-4</v>
      </c>
      <c r="K602" s="38"/>
      <c r="L602" s="38"/>
    </row>
    <row r="603" spans="1:12">
      <c r="A603" s="20">
        <v>41754</v>
      </c>
      <c r="B603" s="38">
        <v>107.972114</v>
      </c>
      <c r="C603" s="38">
        <v>72.985874999999993</v>
      </c>
      <c r="D603" s="38">
        <v>56.290954999999997</v>
      </c>
      <c r="E603" s="38">
        <v>38.940694000000001</v>
      </c>
      <c r="F603" s="38"/>
      <c r="G603" s="38">
        <f t="shared" si="37"/>
        <v>-1.7385385422830681E-4</v>
      </c>
      <c r="H603" s="38">
        <f t="shared" si="38"/>
        <v>3.9508862108741539E-3</v>
      </c>
      <c r="I603" s="38">
        <f t="shared" si="39"/>
        <v>-3.0967817904908163E-3</v>
      </c>
      <c r="J603" s="38">
        <f t="shared" si="40"/>
        <v>-3.3167866458321295E-2</v>
      </c>
      <c r="K603" s="38"/>
      <c r="L603" s="38"/>
    </row>
    <row r="604" spans="1:12">
      <c r="A604" s="20">
        <v>41757</v>
      </c>
      <c r="B604" s="38">
        <v>108.516616</v>
      </c>
      <c r="C604" s="38">
        <v>74.044178000000002</v>
      </c>
      <c r="D604" s="38">
        <v>57.136332000000003</v>
      </c>
      <c r="E604" s="38">
        <v>40.514716</v>
      </c>
      <c r="F604" s="38"/>
      <c r="G604" s="38">
        <f t="shared" si="37"/>
        <v>5.0303140322862537E-3</v>
      </c>
      <c r="H604" s="38">
        <f t="shared" si="38"/>
        <v>1.4395985795072121E-2</v>
      </c>
      <c r="I604" s="38">
        <f t="shared" si="39"/>
        <v>1.4906336487204583E-2</v>
      </c>
      <c r="J604" s="38">
        <f t="shared" si="40"/>
        <v>3.9625444062702526E-2</v>
      </c>
      <c r="K604" s="38"/>
      <c r="L604" s="38"/>
    </row>
    <row r="605" spans="1:12">
      <c r="A605" s="20">
        <v>41758</v>
      </c>
      <c r="B605" s="38">
        <v>108.33824799999999</v>
      </c>
      <c r="C605" s="38">
        <v>73.960623999999996</v>
      </c>
      <c r="D605" s="38">
        <v>56.943367000000002</v>
      </c>
      <c r="E605" s="38">
        <v>41.399518</v>
      </c>
      <c r="F605" s="38"/>
      <c r="G605" s="38">
        <f t="shared" si="37"/>
        <v>-1.6450453260258113E-3</v>
      </c>
      <c r="H605" s="38">
        <f t="shared" si="38"/>
        <v>-1.1290715942613929E-3</v>
      </c>
      <c r="I605" s="38">
        <f t="shared" si="39"/>
        <v>-3.3829890107641356E-3</v>
      </c>
      <c r="J605" s="38">
        <f t="shared" si="40"/>
        <v>2.1603972112772249E-2</v>
      </c>
      <c r="K605" s="38"/>
      <c r="L605" s="38"/>
    </row>
    <row r="606" spans="1:12">
      <c r="A606" s="20">
        <v>41759</v>
      </c>
      <c r="B606" s="38">
        <v>108.601113</v>
      </c>
      <c r="C606" s="38">
        <v>73.997759000000002</v>
      </c>
      <c r="D606" s="38">
        <v>56.741211</v>
      </c>
      <c r="E606" s="38">
        <v>40.803441999999997</v>
      </c>
      <c r="F606" s="38"/>
      <c r="G606" s="38">
        <f t="shared" si="37"/>
        <v>2.4233972796417827E-3</v>
      </c>
      <c r="H606" s="38">
        <f t="shared" si="38"/>
        <v>5.0196548552093069E-4</v>
      </c>
      <c r="I606" s="38">
        <f t="shared" si="39"/>
        <v>-3.5564404008589568E-3</v>
      </c>
      <c r="J606" s="38">
        <f t="shared" si="40"/>
        <v>-1.4502797654539167E-2</v>
      </c>
      <c r="K606" s="38"/>
      <c r="L606" s="38"/>
    </row>
    <row r="607" spans="1:12">
      <c r="A607" s="20">
        <v>41760</v>
      </c>
      <c r="B607" s="38">
        <v>108.48845300000001</v>
      </c>
      <c r="C607" s="38">
        <v>73.988472999999999</v>
      </c>
      <c r="D607" s="38">
        <v>56.732024000000003</v>
      </c>
      <c r="E607" s="38">
        <v>41.474029999999999</v>
      </c>
      <c r="F607" s="38"/>
      <c r="G607" s="38">
        <f t="shared" si="37"/>
        <v>-1.0379127121539888E-3</v>
      </c>
      <c r="H607" s="38">
        <f t="shared" si="38"/>
        <v>-1.2549816137203096E-4</v>
      </c>
      <c r="I607" s="38">
        <f t="shared" si="39"/>
        <v>-1.6192364693001066E-4</v>
      </c>
      <c r="J607" s="38">
        <f t="shared" si="40"/>
        <v>1.6301007623255363E-2</v>
      </c>
      <c r="K607" s="38"/>
      <c r="L607" s="38"/>
    </row>
    <row r="608" spans="1:12">
      <c r="A608" s="20">
        <v>41761</v>
      </c>
      <c r="B608" s="38">
        <v>108.10354599999999</v>
      </c>
      <c r="C608" s="38">
        <v>73.450042999999994</v>
      </c>
      <c r="D608" s="38">
        <v>56.980119999999999</v>
      </c>
      <c r="E608" s="38">
        <v>40.999029</v>
      </c>
      <c r="F608" s="38"/>
      <c r="G608" s="38">
        <f t="shared" si="37"/>
        <v>-3.5542162865696129E-3</v>
      </c>
      <c r="H608" s="38">
        <f t="shared" si="38"/>
        <v>-7.303822748469144E-3</v>
      </c>
      <c r="I608" s="38">
        <f t="shared" si="39"/>
        <v>4.3635865957094089E-3</v>
      </c>
      <c r="J608" s="38">
        <f t="shared" si="40"/>
        <v>-1.1519064723099513E-2</v>
      </c>
      <c r="K608" s="38"/>
      <c r="L608" s="38"/>
    </row>
    <row r="609" spans="1:12">
      <c r="A609" s="20">
        <v>41764</v>
      </c>
      <c r="B609" s="38">
        <v>107.483931</v>
      </c>
      <c r="C609" s="38">
        <v>72.985874999999993</v>
      </c>
      <c r="D609" s="38">
        <v>55.013703999999997</v>
      </c>
      <c r="E609" s="38">
        <v>39.741675999999998</v>
      </c>
      <c r="F609" s="38"/>
      <c r="G609" s="38">
        <f t="shared" si="37"/>
        <v>-5.7481697425388178E-3</v>
      </c>
      <c r="H609" s="38">
        <f t="shared" si="38"/>
        <v>-6.3395587764904148E-3</v>
      </c>
      <c r="I609" s="38">
        <f t="shared" si="39"/>
        <v>-3.5120117236919705E-2</v>
      </c>
      <c r="J609" s="38">
        <f t="shared" si="40"/>
        <v>-3.1147973130809446E-2</v>
      </c>
      <c r="K609" s="38"/>
      <c r="L609" s="38"/>
    </row>
    <row r="610" spans="1:12">
      <c r="A610" s="20">
        <v>41765</v>
      </c>
      <c r="B610" s="38">
        <v>105.925516</v>
      </c>
      <c r="C610" s="38">
        <v>72.419588000000005</v>
      </c>
      <c r="D610" s="38">
        <v>52.964588999999997</v>
      </c>
      <c r="E610" s="38">
        <v>37.795108999999997</v>
      </c>
      <c r="F610" s="38"/>
      <c r="G610" s="38">
        <f t="shared" si="37"/>
        <v>-1.4605189452829348E-2</v>
      </c>
      <c r="H610" s="38">
        <f t="shared" si="38"/>
        <v>-7.7891139903565748E-3</v>
      </c>
      <c r="I610" s="38">
        <f t="shared" si="39"/>
        <v>-3.7958759655783998E-2</v>
      </c>
      <c r="J610" s="38">
        <f t="shared" si="40"/>
        <v>-5.0220707646880476E-2</v>
      </c>
      <c r="K610" s="38"/>
      <c r="L610" s="38"/>
    </row>
    <row r="611" spans="1:12">
      <c r="A611" s="20">
        <v>41766</v>
      </c>
      <c r="B611" s="38">
        <v>105.127532</v>
      </c>
      <c r="C611" s="38">
        <v>72.821239000000006</v>
      </c>
      <c r="D611" s="38">
        <v>53.414845</v>
      </c>
      <c r="E611" s="38">
        <v>38.875498</v>
      </c>
      <c r="F611" s="38"/>
      <c r="G611" s="38">
        <f t="shared" si="37"/>
        <v>-7.5619642565863798E-3</v>
      </c>
      <c r="H611" s="38">
        <f t="shared" si="38"/>
        <v>5.5308418738473563E-3</v>
      </c>
      <c r="I611" s="38">
        <f t="shared" si="39"/>
        <v>8.4651454100849108E-3</v>
      </c>
      <c r="J611" s="38">
        <f t="shared" si="40"/>
        <v>2.8184477987392539E-2</v>
      </c>
      <c r="K611" s="38"/>
      <c r="L611" s="38"/>
    </row>
    <row r="612" spans="1:12">
      <c r="A612" s="20">
        <v>41767</v>
      </c>
      <c r="B612" s="38">
        <v>107.709249</v>
      </c>
      <c r="C612" s="38">
        <v>73.503124</v>
      </c>
      <c r="D612" s="38">
        <v>53.589432000000002</v>
      </c>
      <c r="E612" s="38">
        <v>38.894128000000002</v>
      </c>
      <c r="F612" s="38"/>
      <c r="G612" s="38">
        <f t="shared" si="37"/>
        <v>2.4261254296988093E-2</v>
      </c>
      <c r="H612" s="38">
        <f t="shared" si="38"/>
        <v>9.3202515579253794E-3</v>
      </c>
      <c r="I612" s="38">
        <f t="shared" si="39"/>
        <v>3.2631808712080541E-3</v>
      </c>
      <c r="J612" s="38">
        <f t="shared" si="40"/>
        <v>4.7910736657957165E-4</v>
      </c>
      <c r="K612" s="38"/>
      <c r="L612" s="38"/>
    </row>
    <row r="613" spans="1:12">
      <c r="A613" s="20">
        <v>41768</v>
      </c>
      <c r="B613" s="38">
        <v>108.328858</v>
      </c>
      <c r="C613" s="38">
        <v>73.979501999999997</v>
      </c>
      <c r="D613" s="38">
        <v>54.333731</v>
      </c>
      <c r="E613" s="38">
        <v>39.993147999999998</v>
      </c>
      <c r="F613" s="38"/>
      <c r="G613" s="38">
        <f t="shared" si="37"/>
        <v>5.7361241266708097E-3</v>
      </c>
      <c r="H613" s="38">
        <f t="shared" si="38"/>
        <v>6.4601461156759367E-3</v>
      </c>
      <c r="I613" s="38">
        <f t="shared" si="39"/>
        <v>1.3793346672033741E-2</v>
      </c>
      <c r="J613" s="38">
        <f t="shared" si="40"/>
        <v>2.7864851367099718E-2</v>
      </c>
      <c r="K613" s="38"/>
      <c r="L613" s="38"/>
    </row>
    <row r="614" spans="1:12">
      <c r="A614" s="20">
        <v>41771</v>
      </c>
      <c r="B614" s="38">
        <v>109.380323</v>
      </c>
      <c r="C614" s="38">
        <v>73.932801999999995</v>
      </c>
      <c r="D614" s="38">
        <v>54.802360999999998</v>
      </c>
      <c r="E614" s="38">
        <v>40.486772999999999</v>
      </c>
      <c r="F614" s="38"/>
      <c r="G614" s="38">
        <f t="shared" si="37"/>
        <v>9.6594288830455233E-3</v>
      </c>
      <c r="H614" s="38">
        <f t="shared" si="38"/>
        <v>-6.3145526489461216E-4</v>
      </c>
      <c r="I614" s="38">
        <f t="shared" si="39"/>
        <v>8.5880458372155234E-3</v>
      </c>
      <c r="J614" s="38">
        <f t="shared" si="40"/>
        <v>1.2267188736509997E-2</v>
      </c>
      <c r="K614" s="38"/>
      <c r="L614" s="38"/>
    </row>
    <row r="615" spans="1:12">
      <c r="A615" s="20">
        <v>41772</v>
      </c>
      <c r="B615" s="38">
        <v>109.173785</v>
      </c>
      <c r="C615" s="38">
        <v>73.923458999999994</v>
      </c>
      <c r="D615" s="38">
        <v>54.728852000000003</v>
      </c>
      <c r="E615" s="38">
        <v>40.263244</v>
      </c>
      <c r="F615" s="38"/>
      <c r="G615" s="38">
        <f t="shared" si="37"/>
        <v>-1.8900405338877935E-3</v>
      </c>
      <c r="H615" s="38">
        <f t="shared" si="38"/>
        <v>-1.2637949788863489E-4</v>
      </c>
      <c r="I615" s="38">
        <f t="shared" si="39"/>
        <v>-1.3422477305409537E-3</v>
      </c>
      <c r="J615" s="38">
        <f t="shared" si="40"/>
        <v>-5.5363349570253266E-3</v>
      </c>
      <c r="K615" s="38"/>
      <c r="L615" s="38"/>
    </row>
    <row r="616" spans="1:12">
      <c r="A616" s="20">
        <v>41773</v>
      </c>
      <c r="B616" s="38">
        <v>108.415727</v>
      </c>
      <c r="C616" s="38">
        <v>73.549824000000001</v>
      </c>
      <c r="D616" s="38">
        <v>54.462373999999997</v>
      </c>
      <c r="E616" s="38">
        <v>37.906871000000002</v>
      </c>
      <c r="F616" s="38"/>
      <c r="G616" s="38">
        <f t="shared" si="37"/>
        <v>-6.9678088803895475E-3</v>
      </c>
      <c r="H616" s="38">
        <f t="shared" si="38"/>
        <v>-5.0671659551964733E-3</v>
      </c>
      <c r="I616" s="38">
        <f t="shared" si="39"/>
        <v>-4.880951314540167E-3</v>
      </c>
      <c r="J616" s="38">
        <f t="shared" si="40"/>
        <v>-6.0306604687097524E-2</v>
      </c>
      <c r="K616" s="38"/>
      <c r="L616" s="38"/>
    </row>
    <row r="617" spans="1:12">
      <c r="A617" s="20">
        <v>41774</v>
      </c>
      <c r="B617" s="38">
        <v>107.681217</v>
      </c>
      <c r="C617" s="38">
        <v>71.765726000000001</v>
      </c>
      <c r="D617" s="38">
        <v>53.460788000000001</v>
      </c>
      <c r="E617" s="38">
        <v>36.630892000000003</v>
      </c>
      <c r="F617" s="38"/>
      <c r="G617" s="38">
        <f t="shared" si="37"/>
        <v>-6.7979936693576982E-3</v>
      </c>
      <c r="H617" s="38">
        <f t="shared" si="38"/>
        <v>-2.4556045790448004E-2</v>
      </c>
      <c r="I617" s="38">
        <f t="shared" si="39"/>
        <v>-1.8561627327750182E-2</v>
      </c>
      <c r="J617" s="38">
        <f t="shared" si="40"/>
        <v>-3.4240460414223919E-2</v>
      </c>
      <c r="K617" s="38"/>
      <c r="L617" s="38"/>
    </row>
    <row r="618" spans="1:12">
      <c r="A618" s="20">
        <v>41775</v>
      </c>
      <c r="B618" s="38">
        <v>108.86773700000001</v>
      </c>
      <c r="C618" s="38">
        <v>71.933860999999993</v>
      </c>
      <c r="D618" s="38">
        <v>53.883474999999997</v>
      </c>
      <c r="E618" s="38">
        <v>37.385303999999998</v>
      </c>
      <c r="F618" s="38"/>
      <c r="G618" s="38">
        <f t="shared" si="37"/>
        <v>1.0958555579716601E-2</v>
      </c>
      <c r="H618" s="38">
        <f t="shared" si="38"/>
        <v>2.3400913006933876E-3</v>
      </c>
      <c r="I618" s="38">
        <f t="shared" si="39"/>
        <v>7.8753940422423997E-3</v>
      </c>
      <c r="J618" s="38">
        <f t="shared" si="40"/>
        <v>2.0385757903823208E-2</v>
      </c>
      <c r="K618" s="38"/>
      <c r="L618" s="38"/>
    </row>
    <row r="619" spans="1:12">
      <c r="A619" s="20">
        <v>41778</v>
      </c>
      <c r="B619" s="38">
        <v>109.583417</v>
      </c>
      <c r="C619" s="38">
        <v>71.560226</v>
      </c>
      <c r="D619" s="38">
        <v>53.957529000000001</v>
      </c>
      <c r="E619" s="38">
        <v>36.910302999999999</v>
      </c>
      <c r="F619" s="38"/>
      <c r="G619" s="38">
        <f t="shared" si="37"/>
        <v>6.5523349034614107E-3</v>
      </c>
      <c r="H619" s="38">
        <f t="shared" si="38"/>
        <v>-5.2076828003856596E-3</v>
      </c>
      <c r="I619" s="38">
        <f t="shared" si="39"/>
        <v>1.37339247398144E-3</v>
      </c>
      <c r="J619" s="38">
        <f t="shared" si="40"/>
        <v>-1.2786959856779677E-2</v>
      </c>
      <c r="K619" s="38"/>
      <c r="L619" s="38"/>
    </row>
    <row r="620" spans="1:12">
      <c r="A620" s="20">
        <v>41779</v>
      </c>
      <c r="B620" s="38">
        <v>108.415727</v>
      </c>
      <c r="C620" s="38">
        <v>70.700869999999995</v>
      </c>
      <c r="D620" s="38">
        <v>52.402397000000001</v>
      </c>
      <c r="E620" s="38">
        <v>35.345596999999998</v>
      </c>
      <c r="F620" s="38"/>
      <c r="G620" s="38">
        <f t="shared" si="37"/>
        <v>-1.0712896813820223E-2</v>
      </c>
      <c r="H620" s="38">
        <f t="shared" si="38"/>
        <v>-1.2081538481383089E-2</v>
      </c>
      <c r="I620" s="38">
        <f t="shared" si="39"/>
        <v>-2.9244902555313871E-2</v>
      </c>
      <c r="J620" s="38">
        <f t="shared" si="40"/>
        <v>-4.3316896036036313E-2</v>
      </c>
      <c r="K620" s="38"/>
      <c r="L620" s="38"/>
    </row>
    <row r="621" spans="1:12">
      <c r="A621" s="20">
        <v>41780</v>
      </c>
      <c r="B621" s="38">
        <v>107.841301</v>
      </c>
      <c r="C621" s="38">
        <v>70.672848000000002</v>
      </c>
      <c r="D621" s="38">
        <v>52.948543999999998</v>
      </c>
      <c r="E621" s="38">
        <v>34.050989999999999</v>
      </c>
      <c r="F621" s="38"/>
      <c r="G621" s="38">
        <f t="shared" si="37"/>
        <v>-5.3124502474869249E-3</v>
      </c>
      <c r="H621" s="38">
        <f t="shared" si="38"/>
        <v>-3.9642446649060036E-4</v>
      </c>
      <c r="I621" s="38">
        <f t="shared" si="39"/>
        <v>1.0368239474497762E-2</v>
      </c>
      <c r="J621" s="38">
        <f t="shared" si="40"/>
        <v>-3.7314723066863079E-2</v>
      </c>
      <c r="K621" s="38"/>
      <c r="L621" s="38"/>
    </row>
    <row r="622" spans="1:12">
      <c r="A622" s="20">
        <v>41781</v>
      </c>
      <c r="B622" s="38">
        <v>108.039061</v>
      </c>
      <c r="C622" s="38">
        <v>70.420641000000003</v>
      </c>
      <c r="D622" s="38">
        <v>51.828479999999999</v>
      </c>
      <c r="E622" s="38">
        <v>35.485301999999997</v>
      </c>
      <c r="F622" s="38"/>
      <c r="G622" s="38">
        <f t="shared" si="37"/>
        <v>1.8321264008090577E-3</v>
      </c>
      <c r="H622" s="38">
        <f t="shared" si="38"/>
        <v>-3.5750376634203903E-3</v>
      </c>
      <c r="I622" s="38">
        <f t="shared" si="39"/>
        <v>-2.1380768903285705E-2</v>
      </c>
      <c r="J622" s="38">
        <f t="shared" si="40"/>
        <v>4.1259475516305932E-2</v>
      </c>
      <c r="K622" s="38"/>
      <c r="L622" s="38"/>
    </row>
    <row r="623" spans="1:12">
      <c r="A623" s="20">
        <v>41782</v>
      </c>
      <c r="B623" s="38">
        <v>108.236813</v>
      </c>
      <c r="C623" s="38">
        <v>70.626141000000004</v>
      </c>
      <c r="D623" s="38">
        <v>51.550775000000002</v>
      </c>
      <c r="E623" s="38">
        <v>35.056870000000004</v>
      </c>
      <c r="F623" s="38"/>
      <c r="G623" s="38">
        <f t="shared" si="37"/>
        <v>1.8287019393515734E-3</v>
      </c>
      <c r="H623" s="38">
        <f t="shared" si="38"/>
        <v>2.9139288751448499E-3</v>
      </c>
      <c r="I623" s="38">
        <f t="shared" si="39"/>
        <v>-5.37256082919644E-3</v>
      </c>
      <c r="J623" s="38">
        <f t="shared" si="40"/>
        <v>-1.214698259890418E-2</v>
      </c>
      <c r="K623" s="38"/>
      <c r="L623" s="38"/>
    </row>
    <row r="624" spans="1:12">
      <c r="A624" s="20">
        <v>41786</v>
      </c>
      <c r="B624" s="38">
        <v>107.229214</v>
      </c>
      <c r="C624" s="38">
        <v>70.607455999999999</v>
      </c>
      <c r="D624" s="38">
        <v>51.624831</v>
      </c>
      <c r="E624" s="38">
        <v>35.056870000000004</v>
      </c>
      <c r="F624" s="38"/>
      <c r="G624" s="38">
        <f t="shared" si="37"/>
        <v>-9.352809433571467E-3</v>
      </c>
      <c r="H624" s="38">
        <f t="shared" si="38"/>
        <v>-2.6459710020726858E-4</v>
      </c>
      <c r="I624" s="38">
        <f t="shared" si="39"/>
        <v>1.435533370506488E-3</v>
      </c>
      <c r="J624" s="38">
        <f t="shared" si="40"/>
        <v>0</v>
      </c>
      <c r="K624" s="38"/>
      <c r="L624" s="38"/>
    </row>
    <row r="625" spans="1:12">
      <c r="A625" s="20">
        <v>41787</v>
      </c>
      <c r="B625" s="38">
        <v>107.57763199999999</v>
      </c>
      <c r="C625" s="38">
        <v>70.551412999999997</v>
      </c>
      <c r="D625" s="38">
        <v>51.226790999999999</v>
      </c>
      <c r="E625" s="38">
        <v>35.615696</v>
      </c>
      <c r="F625" s="38"/>
      <c r="G625" s="38">
        <f t="shared" si="37"/>
        <v>3.2440149095793341E-3</v>
      </c>
      <c r="H625" s="38">
        <f t="shared" si="38"/>
        <v>-7.940415411602917E-4</v>
      </c>
      <c r="I625" s="38">
        <f t="shared" si="39"/>
        <v>-7.7401207575533287E-3</v>
      </c>
      <c r="J625" s="38">
        <f t="shared" si="40"/>
        <v>1.5814839586914684E-2</v>
      </c>
      <c r="K625" s="38"/>
      <c r="L625" s="38"/>
    </row>
    <row r="626" spans="1:12">
      <c r="A626" s="20">
        <v>41788</v>
      </c>
      <c r="B626" s="38">
        <v>107.483465</v>
      </c>
      <c r="C626" s="38">
        <v>70.971755000000002</v>
      </c>
      <c r="D626" s="38">
        <v>51.726655000000001</v>
      </c>
      <c r="E626" s="38">
        <v>38.325988000000002</v>
      </c>
      <c r="F626" s="38"/>
      <c r="G626" s="38">
        <f t="shared" si="37"/>
        <v>-8.7572329288349341E-4</v>
      </c>
      <c r="H626" s="38">
        <f t="shared" si="38"/>
        <v>5.9402745428240866E-3</v>
      </c>
      <c r="I626" s="38">
        <f t="shared" si="39"/>
        <v>9.7105623426022181E-3</v>
      </c>
      <c r="J626" s="38">
        <f t="shared" si="40"/>
        <v>7.3341764375839016E-2</v>
      </c>
      <c r="K626" s="38"/>
      <c r="L626" s="38"/>
    </row>
    <row r="627" spans="1:12">
      <c r="A627" s="20">
        <v>41789</v>
      </c>
      <c r="B627" s="38">
        <v>109.253823</v>
      </c>
      <c r="C627" s="38">
        <v>71.709676000000002</v>
      </c>
      <c r="D627" s="38">
        <v>52.541246000000001</v>
      </c>
      <c r="E627" s="38">
        <v>39.173538999999998</v>
      </c>
      <c r="F627" s="38"/>
      <c r="G627" s="38">
        <f t="shared" si="37"/>
        <v>1.6336804714815658E-2</v>
      </c>
      <c r="H627" s="38">
        <f t="shared" si="38"/>
        <v>1.034370869620652E-2</v>
      </c>
      <c r="I627" s="38">
        <f t="shared" si="39"/>
        <v>1.5625279987612491E-2</v>
      </c>
      <c r="J627" s="38">
        <f t="shared" si="40"/>
        <v>2.1873289411035717E-2</v>
      </c>
      <c r="K627" s="38"/>
      <c r="L627" s="38"/>
    </row>
    <row r="628" spans="1:12">
      <c r="A628" s="20">
        <v>41792</v>
      </c>
      <c r="B628" s="38">
        <v>108.933655</v>
      </c>
      <c r="C628" s="38">
        <v>71.700339999999997</v>
      </c>
      <c r="D628" s="38">
        <v>52.291316999999999</v>
      </c>
      <c r="E628" s="38">
        <v>36.658830999999999</v>
      </c>
      <c r="F628" s="38"/>
      <c r="G628" s="38">
        <f t="shared" si="37"/>
        <v>-2.9347993087101218E-3</v>
      </c>
      <c r="H628" s="38">
        <f t="shared" si="38"/>
        <v>-1.3020011117205414E-4</v>
      </c>
      <c r="I628" s="38">
        <f t="shared" si="39"/>
        <v>-4.7681648977598249E-3</v>
      </c>
      <c r="J628" s="38">
        <f t="shared" si="40"/>
        <v>-6.6347139066705849E-2</v>
      </c>
      <c r="K628" s="38"/>
      <c r="L628" s="38"/>
    </row>
    <row r="629" spans="1:12">
      <c r="A629" s="20">
        <v>41793</v>
      </c>
      <c r="B629" s="38">
        <v>108.773571</v>
      </c>
      <c r="C629" s="38">
        <v>71.653632999999999</v>
      </c>
      <c r="D629" s="38">
        <v>52.569018</v>
      </c>
      <c r="E629" s="38">
        <v>36.230398999999998</v>
      </c>
      <c r="F629" s="38"/>
      <c r="G629" s="38">
        <f t="shared" si="37"/>
        <v>-1.4706358791422437E-3</v>
      </c>
      <c r="H629" s="38">
        <f t="shared" si="38"/>
        <v>-6.5163177099729428E-4</v>
      </c>
      <c r="I629" s="38">
        <f t="shared" si="39"/>
        <v>5.2966004584632746E-3</v>
      </c>
      <c r="J629" s="38">
        <f t="shared" si="40"/>
        <v>-1.1755836468189831E-2</v>
      </c>
      <c r="K629" s="38"/>
      <c r="L629" s="38"/>
    </row>
    <row r="630" spans="1:12">
      <c r="A630" s="20">
        <v>41794</v>
      </c>
      <c r="B630" s="38">
        <v>109.526911</v>
      </c>
      <c r="C630" s="38">
        <v>72.045946999999998</v>
      </c>
      <c r="D630" s="38">
        <v>52.930031</v>
      </c>
      <c r="E630" s="38">
        <v>37.413243000000001</v>
      </c>
      <c r="F630" s="38"/>
      <c r="G630" s="38">
        <f t="shared" si="37"/>
        <v>6.9018903083497996E-3</v>
      </c>
      <c r="H630" s="38">
        <f t="shared" si="38"/>
        <v>5.4602104571262007E-3</v>
      </c>
      <c r="I630" s="38">
        <f t="shared" si="39"/>
        <v>6.84393674746849E-3</v>
      </c>
      <c r="J630" s="38">
        <f t="shared" si="40"/>
        <v>3.2126214835167942E-2</v>
      </c>
      <c r="K630" s="38"/>
      <c r="L630" s="38"/>
    </row>
    <row r="631" spans="1:12">
      <c r="A631" s="20">
        <v>41795</v>
      </c>
      <c r="B631" s="38">
        <v>110.88293400000001</v>
      </c>
      <c r="C631" s="38">
        <v>72.223425000000006</v>
      </c>
      <c r="D631" s="38">
        <v>53.216991</v>
      </c>
      <c r="E631" s="38">
        <v>37.338734000000002</v>
      </c>
      <c r="F631" s="38"/>
      <c r="G631" s="38">
        <f t="shared" si="37"/>
        <v>1.2304714511504104E-2</v>
      </c>
      <c r="H631" s="38">
        <f t="shared" si="38"/>
        <v>2.4603710000090625E-3</v>
      </c>
      <c r="I631" s="38">
        <f t="shared" si="39"/>
        <v>5.4068535070836612E-3</v>
      </c>
      <c r="J631" s="38">
        <f t="shared" si="40"/>
        <v>-1.9934997752675495E-3</v>
      </c>
      <c r="K631" s="38"/>
      <c r="L631" s="38"/>
    </row>
    <row r="632" spans="1:12">
      <c r="A632" s="20">
        <v>41796</v>
      </c>
      <c r="B632" s="38">
        <v>111.33494399999999</v>
      </c>
      <c r="C632" s="38">
        <v>72.120675000000006</v>
      </c>
      <c r="D632" s="38">
        <v>53.392868</v>
      </c>
      <c r="E632" s="38">
        <v>38.000011000000001</v>
      </c>
      <c r="F632" s="38"/>
      <c r="G632" s="38">
        <f t="shared" si="37"/>
        <v>4.0681751393448397E-3</v>
      </c>
      <c r="H632" s="38">
        <f t="shared" si="38"/>
        <v>-1.4236815686276205E-3</v>
      </c>
      <c r="I632" s="38">
        <f t="shared" si="39"/>
        <v>3.2994539380364033E-3</v>
      </c>
      <c r="J632" s="38">
        <f t="shared" si="40"/>
        <v>1.7555216321109627E-2</v>
      </c>
      <c r="K632" s="38"/>
      <c r="L632" s="38"/>
    </row>
    <row r="633" spans="1:12">
      <c r="A633" s="20">
        <v>41799</v>
      </c>
      <c r="B633" s="38">
        <v>110.91118299999999</v>
      </c>
      <c r="C633" s="38">
        <v>71.933860999999993</v>
      </c>
      <c r="D633" s="38">
        <v>53.318812000000001</v>
      </c>
      <c r="E633" s="38">
        <v>38.167655000000003</v>
      </c>
      <c r="F633" s="38"/>
      <c r="G633" s="38">
        <f t="shared" si="37"/>
        <v>-3.8134434040325363E-3</v>
      </c>
      <c r="H633" s="38">
        <f t="shared" si="38"/>
        <v>-2.5936580674666334E-3</v>
      </c>
      <c r="I633" s="38">
        <f t="shared" si="39"/>
        <v>-1.3879645018939806E-3</v>
      </c>
      <c r="J633" s="38">
        <f t="shared" si="40"/>
        <v>4.4019799873882695E-3</v>
      </c>
      <c r="K633" s="38"/>
      <c r="L633" s="38"/>
    </row>
    <row r="634" spans="1:12">
      <c r="A634" s="20">
        <v>41800</v>
      </c>
      <c r="B634" s="38">
        <v>110.27084000000001</v>
      </c>
      <c r="C634" s="38">
        <v>71.569569000000001</v>
      </c>
      <c r="D634" s="38">
        <v>52.633814999999998</v>
      </c>
      <c r="E634" s="38">
        <v>37.273536999999997</v>
      </c>
      <c r="F634" s="38"/>
      <c r="G634" s="38">
        <f t="shared" si="37"/>
        <v>-5.7902064584769361E-3</v>
      </c>
      <c r="H634" s="38">
        <f t="shared" si="38"/>
        <v>-5.0771299687649742E-3</v>
      </c>
      <c r="I634" s="38">
        <f t="shared" si="39"/>
        <v>-1.2930430578915337E-2</v>
      </c>
      <c r="J634" s="38">
        <f t="shared" si="40"/>
        <v>-2.3704818133160794E-2</v>
      </c>
      <c r="K634" s="38"/>
      <c r="L634" s="38"/>
    </row>
    <row r="635" spans="1:12">
      <c r="A635" s="20">
        <v>41801</v>
      </c>
      <c r="B635" s="38">
        <v>109.460994</v>
      </c>
      <c r="C635" s="38">
        <v>71.139891000000006</v>
      </c>
      <c r="D635" s="38">
        <v>52.837465000000002</v>
      </c>
      <c r="E635" s="38">
        <v>36.398046999999998</v>
      </c>
      <c r="F635" s="38"/>
      <c r="G635" s="38">
        <f t="shared" si="37"/>
        <v>-7.3712547899517211E-3</v>
      </c>
      <c r="H635" s="38">
        <f t="shared" si="38"/>
        <v>-6.0217353269968032E-3</v>
      </c>
      <c r="I635" s="38">
        <f t="shared" si="39"/>
        <v>3.861719571127061E-3</v>
      </c>
      <c r="J635" s="38">
        <f t="shared" si="40"/>
        <v>-2.3768491697133638E-2</v>
      </c>
      <c r="K635" s="38"/>
      <c r="L635" s="38"/>
    </row>
    <row r="636" spans="1:12">
      <c r="A636" s="20">
        <v>41802</v>
      </c>
      <c r="B636" s="38">
        <v>108.70765299999999</v>
      </c>
      <c r="C636" s="38">
        <v>70.738234000000006</v>
      </c>
      <c r="D636" s="38">
        <v>52.985571999999998</v>
      </c>
      <c r="E636" s="38">
        <v>35.867164000000002</v>
      </c>
      <c r="F636" s="38"/>
      <c r="G636" s="38">
        <f t="shared" si="37"/>
        <v>-6.9060701846788532E-3</v>
      </c>
      <c r="H636" s="38">
        <f t="shared" si="38"/>
        <v>-5.6620155226911363E-3</v>
      </c>
      <c r="I636" s="38">
        <f t="shared" si="39"/>
        <v>2.799146592329411E-3</v>
      </c>
      <c r="J636" s="38">
        <f t="shared" si="40"/>
        <v>-1.4692894222678318E-2</v>
      </c>
      <c r="K636" s="38"/>
      <c r="L636" s="38"/>
    </row>
    <row r="637" spans="1:12">
      <c r="A637" s="20">
        <v>41803</v>
      </c>
      <c r="B637" s="38">
        <v>108.575818</v>
      </c>
      <c r="C637" s="38">
        <v>70.317892000000001</v>
      </c>
      <c r="D637" s="38">
        <v>52.976314000000002</v>
      </c>
      <c r="E637" s="38">
        <v>36.416674</v>
      </c>
      <c r="F637" s="38"/>
      <c r="G637" s="38">
        <f t="shared" si="37"/>
        <v>-1.2134840774678719E-3</v>
      </c>
      <c r="H637" s="38">
        <f t="shared" si="38"/>
        <v>-5.9599431256730168E-3</v>
      </c>
      <c r="I637" s="38">
        <f t="shared" si="39"/>
        <v>-1.7474207704370573E-4</v>
      </c>
      <c r="J637" s="38">
        <f t="shared" si="40"/>
        <v>1.5204521546123565E-2</v>
      </c>
      <c r="K637" s="38"/>
      <c r="L637" s="38"/>
    </row>
    <row r="638" spans="1:12">
      <c r="A638" s="20">
        <v>41806</v>
      </c>
      <c r="B638" s="38">
        <v>108.698234</v>
      </c>
      <c r="C638" s="38">
        <v>70.373934000000006</v>
      </c>
      <c r="D638" s="38">
        <v>53.448408999999998</v>
      </c>
      <c r="E638" s="38">
        <v>36.509813999999999</v>
      </c>
      <c r="F638" s="38"/>
      <c r="G638" s="38">
        <f t="shared" si="37"/>
        <v>1.1268350898451737E-3</v>
      </c>
      <c r="H638" s="38">
        <f t="shared" si="38"/>
        <v>7.9666323989613472E-4</v>
      </c>
      <c r="I638" s="38">
        <f t="shared" si="39"/>
        <v>8.8719628918105687E-3</v>
      </c>
      <c r="J638" s="38">
        <f t="shared" si="40"/>
        <v>2.5543544793420843E-3</v>
      </c>
      <c r="K638" s="38"/>
      <c r="L638" s="38"/>
    </row>
    <row r="639" spans="1:12">
      <c r="A639" s="20">
        <v>41807</v>
      </c>
      <c r="B639" s="38">
        <v>108.71706500000001</v>
      </c>
      <c r="C639" s="38">
        <v>70.047005999999996</v>
      </c>
      <c r="D639" s="38">
        <v>53.846446</v>
      </c>
      <c r="E639" s="38">
        <v>36.854421000000002</v>
      </c>
      <c r="F639" s="38"/>
      <c r="G639" s="38">
        <f t="shared" si="37"/>
        <v>1.7322608053537729E-4</v>
      </c>
      <c r="H639" s="38">
        <f t="shared" si="38"/>
        <v>-4.6564079503794674E-3</v>
      </c>
      <c r="I639" s="38">
        <f t="shared" si="39"/>
        <v>7.4195323899768724E-3</v>
      </c>
      <c r="J639" s="38">
        <f t="shared" si="40"/>
        <v>9.3944831422256968E-3</v>
      </c>
      <c r="K639" s="38"/>
      <c r="L639" s="38"/>
    </row>
    <row r="640" spans="1:12">
      <c r="A640" s="20">
        <v>41808</v>
      </c>
      <c r="B640" s="38">
        <v>109.489243</v>
      </c>
      <c r="C640" s="38">
        <v>70.710205000000002</v>
      </c>
      <c r="D640" s="38">
        <v>54.337054999999999</v>
      </c>
      <c r="E640" s="38">
        <v>36.835794</v>
      </c>
      <c r="F640" s="38"/>
      <c r="G640" s="38">
        <f t="shared" si="37"/>
        <v>7.0775334624349753E-3</v>
      </c>
      <c r="H640" s="38">
        <f t="shared" si="38"/>
        <v>9.4233738073127345E-3</v>
      </c>
      <c r="I640" s="38">
        <f t="shared" si="39"/>
        <v>9.0700034439256099E-3</v>
      </c>
      <c r="J640" s="38">
        <f t="shared" si="40"/>
        <v>-5.0554881395655611E-4</v>
      </c>
      <c r="K640" s="38"/>
      <c r="L640" s="38"/>
    </row>
    <row r="641" spans="1:12">
      <c r="A641" s="20">
        <v>41809</v>
      </c>
      <c r="B641" s="38">
        <v>109.479831</v>
      </c>
      <c r="C641" s="38">
        <v>70.869005000000001</v>
      </c>
      <c r="D641" s="38">
        <v>54.374082999999999</v>
      </c>
      <c r="E641" s="38">
        <v>38.167655000000003</v>
      </c>
      <c r="F641" s="38"/>
      <c r="G641" s="38">
        <f t="shared" si="37"/>
        <v>-8.5966477675243364E-5</v>
      </c>
      <c r="H641" s="38">
        <f t="shared" si="38"/>
        <v>2.2432681548861114E-3</v>
      </c>
      <c r="I641" s="38">
        <f t="shared" si="39"/>
        <v>6.812181734668426E-4</v>
      </c>
      <c r="J641" s="38">
        <f t="shared" si="40"/>
        <v>3.5518393699237663E-2</v>
      </c>
      <c r="K641" s="38"/>
      <c r="L641" s="38"/>
    </row>
    <row r="642" spans="1:12">
      <c r="A642" s="20">
        <v>41810</v>
      </c>
      <c r="B642" s="38">
        <v>108.632317</v>
      </c>
      <c r="C642" s="38">
        <v>70.691526999999994</v>
      </c>
      <c r="D642" s="38">
        <v>53.957529000000001</v>
      </c>
      <c r="E642" s="38">
        <v>38.204909000000001</v>
      </c>
      <c r="F642" s="38"/>
      <c r="G642" s="38">
        <f t="shared" si="37"/>
        <v>-7.7713990092637669E-3</v>
      </c>
      <c r="H642" s="38">
        <f t="shared" si="38"/>
        <v>-2.5074516248401462E-3</v>
      </c>
      <c r="I642" s="38">
        <f t="shared" si="39"/>
        <v>-7.6903877879449124E-3</v>
      </c>
      <c r="J642" s="38">
        <f t="shared" si="40"/>
        <v>9.7558602208932437E-4</v>
      </c>
      <c r="K642" s="38"/>
      <c r="L642" s="38"/>
    </row>
    <row r="643" spans="1:12">
      <c r="A643" s="20">
        <v>41813</v>
      </c>
      <c r="B643" s="38">
        <v>108.50048200000001</v>
      </c>
      <c r="C643" s="38">
        <v>70.794276999999994</v>
      </c>
      <c r="D643" s="38">
        <v>54.077863999999998</v>
      </c>
      <c r="E643" s="38">
        <v>37.003438000000003</v>
      </c>
      <c r="F643" s="38"/>
      <c r="G643" s="38">
        <f t="shared" si="37"/>
        <v>-1.2143261341202574E-3</v>
      </c>
      <c r="H643" s="38">
        <f t="shared" si="38"/>
        <v>1.4524427915518846E-3</v>
      </c>
      <c r="I643" s="38">
        <f t="shared" si="39"/>
        <v>2.2276968023778702E-3</v>
      </c>
      <c r="J643" s="38">
        <f t="shared" si="40"/>
        <v>-3.1953187963057753E-2</v>
      </c>
      <c r="K643" s="38"/>
      <c r="L643" s="38"/>
    </row>
    <row r="644" spans="1:12">
      <c r="A644" s="20">
        <v>41814</v>
      </c>
      <c r="B644" s="38">
        <v>109.526911</v>
      </c>
      <c r="C644" s="38">
        <v>70.962412</v>
      </c>
      <c r="D644" s="38">
        <v>54.337054999999999</v>
      </c>
      <c r="E644" s="38">
        <v>36.127952000000001</v>
      </c>
      <c r="F644" s="38"/>
      <c r="G644" s="38">
        <f t="shared" ref="G644:G707" si="41">LN(B644/B643)</f>
        <v>9.41566625200271E-3</v>
      </c>
      <c r="H644" s="38">
        <f t="shared" ref="H644:H707" si="42">LN(C644/C643)</f>
        <v>2.3721643053273836E-3</v>
      </c>
      <c r="I644" s="38">
        <f t="shared" ref="I644:I707" si="43">LN(D644/D643)</f>
        <v>4.7814728121003784E-3</v>
      </c>
      <c r="J644" s="38">
        <f t="shared" ref="J644:J707" si="44">LN(E644/E643)</f>
        <v>-2.3943967889467965E-2</v>
      </c>
      <c r="K644" s="38"/>
      <c r="L644" s="38"/>
    </row>
    <row r="645" spans="1:12">
      <c r="A645" s="20">
        <v>41815</v>
      </c>
      <c r="B645" s="38">
        <v>109.489243</v>
      </c>
      <c r="C645" s="38">
        <v>70.635484000000005</v>
      </c>
      <c r="D645" s="38">
        <v>53.744624999999999</v>
      </c>
      <c r="E645" s="38">
        <v>36.183833</v>
      </c>
      <c r="F645" s="38"/>
      <c r="G645" s="38">
        <f t="shared" si="41"/>
        <v>-3.4397463094343648E-4</v>
      </c>
      <c r="H645" s="38">
        <f t="shared" si="42"/>
        <v>-4.6177039371936854E-3</v>
      </c>
      <c r="I645" s="38">
        <f t="shared" si="43"/>
        <v>-1.0962744717921406E-2</v>
      </c>
      <c r="J645" s="38">
        <f t="shared" si="44"/>
        <v>1.5455575083314159E-3</v>
      </c>
      <c r="K645" s="38"/>
      <c r="L645" s="38"/>
    </row>
    <row r="646" spans="1:12">
      <c r="A646" s="20">
        <v>41816</v>
      </c>
      <c r="B646" s="38">
        <v>108.89598700000001</v>
      </c>
      <c r="C646" s="38">
        <v>69.972284999999999</v>
      </c>
      <c r="D646" s="38">
        <v>53.568744000000002</v>
      </c>
      <c r="E646" s="38">
        <v>35.513244999999998</v>
      </c>
      <c r="F646" s="38"/>
      <c r="G646" s="38">
        <f t="shared" si="41"/>
        <v>-5.4331280494902493E-3</v>
      </c>
      <c r="H646" s="38">
        <f t="shared" si="42"/>
        <v>-9.4333893897654616E-3</v>
      </c>
      <c r="I646" s="38">
        <f t="shared" si="43"/>
        <v>-3.2778983479894762E-3</v>
      </c>
      <c r="J646" s="38">
        <f t="shared" si="44"/>
        <v>-1.870669137636452E-2</v>
      </c>
      <c r="K646" s="38"/>
      <c r="L646" s="38"/>
    </row>
    <row r="647" spans="1:12">
      <c r="A647" s="20">
        <v>41817</v>
      </c>
      <c r="B647" s="38">
        <v>108.754733</v>
      </c>
      <c r="C647" s="38">
        <v>70.373934000000006</v>
      </c>
      <c r="D647" s="38">
        <v>53.800162999999998</v>
      </c>
      <c r="E647" s="38">
        <v>35.541184000000001</v>
      </c>
      <c r="F647" s="38"/>
      <c r="G647" s="38">
        <f t="shared" si="41"/>
        <v>-1.2979880777030542E-3</v>
      </c>
      <c r="H647" s="38">
        <f t="shared" si="42"/>
        <v>5.7237038431007456E-3</v>
      </c>
      <c r="I647" s="38">
        <f t="shared" si="43"/>
        <v>4.3107332434766431E-3</v>
      </c>
      <c r="J647" s="38">
        <f t="shared" si="44"/>
        <v>7.8641125776665881E-4</v>
      </c>
      <c r="K647" s="38"/>
      <c r="L647" s="38"/>
    </row>
    <row r="648" spans="1:12">
      <c r="A648" s="20">
        <v>41820</v>
      </c>
      <c r="B648" s="38">
        <v>108.443984</v>
      </c>
      <c r="C648" s="38">
        <v>70.121735000000001</v>
      </c>
      <c r="D648" s="38">
        <v>53.642800000000001</v>
      </c>
      <c r="E648" s="38">
        <v>37.217655999999998</v>
      </c>
      <c r="F648" s="38"/>
      <c r="G648" s="38">
        <f t="shared" si="41"/>
        <v>-2.8614276946062772E-3</v>
      </c>
      <c r="H648" s="38">
        <f t="shared" si="42"/>
        <v>-3.5901358764914206E-3</v>
      </c>
      <c r="I648" s="38">
        <f t="shared" si="43"/>
        <v>-2.9292400009554502E-3</v>
      </c>
      <c r="J648" s="38">
        <f t="shared" si="44"/>
        <v>4.6091135590120139E-2</v>
      </c>
      <c r="K648" s="38"/>
      <c r="L648" s="38"/>
    </row>
    <row r="649" spans="1:12">
      <c r="A649" s="20">
        <v>41821</v>
      </c>
      <c r="B649" s="38">
        <v>108.70765299999999</v>
      </c>
      <c r="C649" s="38">
        <v>70.317892000000001</v>
      </c>
      <c r="D649" s="38">
        <v>54.031581000000003</v>
      </c>
      <c r="E649" s="38">
        <v>37.636772000000001</v>
      </c>
      <c r="F649" s="38"/>
      <c r="G649" s="38">
        <f t="shared" si="41"/>
        <v>2.4284332664520148E-3</v>
      </c>
      <c r="H649" s="38">
        <f t="shared" si="42"/>
        <v>2.793472636595168E-3</v>
      </c>
      <c r="I649" s="38">
        <f t="shared" si="43"/>
        <v>7.2214520472708363E-3</v>
      </c>
      <c r="J649" s="38">
        <f t="shared" si="44"/>
        <v>1.1198278872792556E-2</v>
      </c>
      <c r="K649" s="38"/>
      <c r="L649" s="38"/>
    </row>
    <row r="650" spans="1:12">
      <c r="A650" s="20">
        <v>41822</v>
      </c>
      <c r="B650" s="38">
        <v>108.999572</v>
      </c>
      <c r="C650" s="38">
        <v>70.635484000000005</v>
      </c>
      <c r="D650" s="38">
        <v>54.401851999999998</v>
      </c>
      <c r="E650" s="38">
        <v>38.596086999999997</v>
      </c>
      <c r="F650" s="38"/>
      <c r="G650" s="38">
        <f t="shared" si="41"/>
        <v>2.6817591832581904E-3</v>
      </c>
      <c r="H650" s="38">
        <f t="shared" si="42"/>
        <v>4.506348786561018E-3</v>
      </c>
      <c r="I650" s="38">
        <f t="shared" si="43"/>
        <v>6.8294884508145965E-3</v>
      </c>
      <c r="J650" s="38">
        <f t="shared" si="44"/>
        <v>2.5169347065568316E-2</v>
      </c>
      <c r="K650" s="38"/>
      <c r="L650" s="38"/>
    </row>
    <row r="651" spans="1:12">
      <c r="A651" s="20">
        <v>41823</v>
      </c>
      <c r="B651" s="38">
        <v>109.56457899999999</v>
      </c>
      <c r="C651" s="38">
        <v>70.756912999999997</v>
      </c>
      <c r="D651" s="38">
        <v>55.086849000000001</v>
      </c>
      <c r="E651" s="38">
        <v>38.111773999999997</v>
      </c>
      <c r="F651" s="38"/>
      <c r="G651" s="38">
        <f t="shared" si="41"/>
        <v>5.1701823561129895E-3</v>
      </c>
      <c r="H651" s="38">
        <f t="shared" si="42"/>
        <v>1.7176175300771211E-3</v>
      </c>
      <c r="I651" s="38">
        <f t="shared" si="43"/>
        <v>1.2512815135253368E-2</v>
      </c>
      <c r="J651" s="38">
        <f t="shared" si="44"/>
        <v>-1.2627635010735059E-2</v>
      </c>
      <c r="K651" s="38"/>
      <c r="L651" s="38"/>
    </row>
    <row r="652" spans="1:12">
      <c r="A652" s="20">
        <v>41827</v>
      </c>
      <c r="B652" s="38">
        <v>109.53633000000001</v>
      </c>
      <c r="C652" s="38">
        <v>71.055819</v>
      </c>
      <c r="D652" s="38">
        <v>55.531174999999998</v>
      </c>
      <c r="E652" s="38">
        <v>37.366677000000003</v>
      </c>
      <c r="F652" s="38"/>
      <c r="G652" s="38">
        <f t="shared" si="41"/>
        <v>-2.5786292065557481E-4</v>
      </c>
      <c r="H652" s="38">
        <f t="shared" si="42"/>
        <v>4.2155092624935574E-3</v>
      </c>
      <c r="I652" s="38">
        <f t="shared" si="43"/>
        <v>8.0335622278197034E-3</v>
      </c>
      <c r="J652" s="38">
        <f t="shared" si="44"/>
        <v>-1.9743945315688606E-2</v>
      </c>
      <c r="K652" s="38"/>
      <c r="L652" s="38"/>
    </row>
    <row r="653" spans="1:12">
      <c r="A653" s="20">
        <v>41828</v>
      </c>
      <c r="B653" s="38">
        <v>110.609846</v>
      </c>
      <c r="C653" s="38">
        <v>71.597589999999997</v>
      </c>
      <c r="D653" s="38">
        <v>55.355294999999998</v>
      </c>
      <c r="E653" s="38">
        <v>36.249029999999998</v>
      </c>
      <c r="F653" s="38"/>
      <c r="G653" s="38">
        <f t="shared" si="41"/>
        <v>9.7528335826270619E-3</v>
      </c>
      <c r="H653" s="38">
        <f t="shared" si="42"/>
        <v>7.5956629223837028E-3</v>
      </c>
      <c r="I653" s="38">
        <f t="shared" si="43"/>
        <v>-3.1722562273482527E-3</v>
      </c>
      <c r="J653" s="38">
        <f t="shared" si="44"/>
        <v>-3.0366695626795184E-2</v>
      </c>
      <c r="K653" s="38"/>
      <c r="L653" s="38"/>
    </row>
    <row r="654" spans="1:12">
      <c r="A654" s="20">
        <v>41829</v>
      </c>
      <c r="B654" s="38">
        <v>111.379645</v>
      </c>
      <c r="C654" s="38">
        <v>72.120675000000006</v>
      </c>
      <c r="D654" s="38">
        <v>55.586714000000001</v>
      </c>
      <c r="E654" s="38">
        <v>36.267657</v>
      </c>
      <c r="F654" s="38"/>
      <c r="G654" s="38">
        <f t="shared" si="41"/>
        <v>6.9354822356626072E-3</v>
      </c>
      <c r="H654" s="38">
        <f t="shared" si="42"/>
        <v>7.2793435100775173E-3</v>
      </c>
      <c r="I654" s="38">
        <f t="shared" si="43"/>
        <v>4.1718973314900541E-3</v>
      </c>
      <c r="J654" s="38">
        <f t="shared" si="44"/>
        <v>5.1373004422193341E-4</v>
      </c>
      <c r="K654" s="38"/>
      <c r="L654" s="38"/>
    </row>
    <row r="655" spans="1:12">
      <c r="A655" s="20">
        <v>41830</v>
      </c>
      <c r="B655" s="38">
        <v>111.53077399999999</v>
      </c>
      <c r="C655" s="38">
        <v>71.980560999999994</v>
      </c>
      <c r="D655" s="38">
        <v>55.475633999999999</v>
      </c>
      <c r="E655" s="38">
        <v>35.718147000000002</v>
      </c>
      <c r="F655" s="38"/>
      <c r="G655" s="38">
        <f t="shared" si="41"/>
        <v>1.3559619495029458E-3</v>
      </c>
      <c r="H655" s="38">
        <f t="shared" si="42"/>
        <v>-1.9446612401832963E-3</v>
      </c>
      <c r="I655" s="38">
        <f t="shared" si="43"/>
        <v>-2.0003185424903617E-3</v>
      </c>
      <c r="J655" s="38">
        <f t="shared" si="44"/>
        <v>-1.5267473403378097E-2</v>
      </c>
      <c r="K655" s="38"/>
      <c r="L655" s="38"/>
    </row>
    <row r="656" spans="1:12">
      <c r="A656" s="20">
        <v>41831</v>
      </c>
      <c r="B656" s="38">
        <v>111.464657</v>
      </c>
      <c r="C656" s="38">
        <v>71.756383</v>
      </c>
      <c r="D656" s="38">
        <v>55.540430999999998</v>
      </c>
      <c r="E656" s="38">
        <v>36.258341999999999</v>
      </c>
      <c r="F656" s="38"/>
      <c r="G656" s="38">
        <f t="shared" si="41"/>
        <v>-5.929897454932003E-4</v>
      </c>
      <c r="H656" s="38">
        <f t="shared" si="42"/>
        <v>-3.119284096783225E-3</v>
      </c>
      <c r="I656" s="38">
        <f t="shared" si="43"/>
        <v>1.1673446966113886E-3</v>
      </c>
      <c r="J656" s="38">
        <f t="shared" si="44"/>
        <v>1.5010600001297262E-2</v>
      </c>
      <c r="K656" s="38"/>
      <c r="L656" s="38"/>
    </row>
    <row r="657" spans="1:12">
      <c r="A657" s="20">
        <v>41834</v>
      </c>
      <c r="B657" s="38">
        <v>110.850707</v>
      </c>
      <c r="C657" s="38">
        <v>71.504182999999998</v>
      </c>
      <c r="D657" s="38">
        <v>55.707051999999997</v>
      </c>
      <c r="E657" s="38">
        <v>36.742654999999999</v>
      </c>
      <c r="F657" s="38"/>
      <c r="G657" s="38">
        <f t="shared" si="41"/>
        <v>-5.5232490434332969E-3</v>
      </c>
      <c r="H657" s="38">
        <f t="shared" si="42"/>
        <v>-3.5208608701467943E-3</v>
      </c>
      <c r="I657" s="38">
        <f t="shared" si="43"/>
        <v>2.9955037201412405E-3</v>
      </c>
      <c r="J657" s="38">
        <f t="shared" si="44"/>
        <v>1.3268862773690491E-2</v>
      </c>
      <c r="K657" s="38"/>
      <c r="L657" s="38"/>
    </row>
    <row r="658" spans="1:12">
      <c r="A658" s="20">
        <v>41835</v>
      </c>
      <c r="B658" s="38">
        <v>111.28519300000001</v>
      </c>
      <c r="C658" s="38">
        <v>71.775060999999994</v>
      </c>
      <c r="D658" s="38">
        <v>56.197657999999997</v>
      </c>
      <c r="E658" s="38">
        <v>36.239713999999999</v>
      </c>
      <c r="F658" s="38"/>
      <c r="G658" s="38">
        <f t="shared" si="41"/>
        <v>3.9118985636841892E-3</v>
      </c>
      <c r="H658" s="38">
        <f t="shared" si="42"/>
        <v>3.7811243996551214E-3</v>
      </c>
      <c r="I658" s="38">
        <f t="shared" si="43"/>
        <v>8.7683376919205983E-3</v>
      </c>
      <c r="J658" s="38">
        <f t="shared" si="44"/>
        <v>-1.3782752426399104E-2</v>
      </c>
      <c r="K658" s="38"/>
      <c r="L658" s="38"/>
    </row>
    <row r="659" spans="1:12">
      <c r="A659" s="20">
        <v>41836</v>
      </c>
      <c r="B659" s="38">
        <v>111.31352800000001</v>
      </c>
      <c r="C659" s="38">
        <v>71.793746999999996</v>
      </c>
      <c r="D659" s="38">
        <v>55.670023999999998</v>
      </c>
      <c r="E659" s="38">
        <v>36.575009999999999</v>
      </c>
      <c r="F659" s="38"/>
      <c r="G659" s="38">
        <f t="shared" si="41"/>
        <v>2.5458367438717621E-4</v>
      </c>
      <c r="H659" s="38">
        <f t="shared" si="42"/>
        <v>2.6030724035154139E-4</v>
      </c>
      <c r="I659" s="38">
        <f t="shared" si="43"/>
        <v>-9.4332501262208816E-3</v>
      </c>
      <c r="J659" s="38">
        <f t="shared" si="44"/>
        <v>9.2096310055419846E-3</v>
      </c>
      <c r="K659" s="38"/>
      <c r="L659" s="38"/>
    </row>
    <row r="660" spans="1:12">
      <c r="A660" s="20">
        <v>41837</v>
      </c>
      <c r="B660" s="38">
        <v>110.31232199999999</v>
      </c>
      <c r="C660" s="38">
        <v>71.560226</v>
      </c>
      <c r="D660" s="38">
        <v>55.281243000000003</v>
      </c>
      <c r="E660" s="38">
        <v>34.805402000000001</v>
      </c>
      <c r="F660" s="38"/>
      <c r="G660" s="38">
        <f t="shared" si="41"/>
        <v>-9.0351627397446781E-3</v>
      </c>
      <c r="H660" s="38">
        <f t="shared" si="42"/>
        <v>-3.2579663007454725E-3</v>
      </c>
      <c r="I660" s="38">
        <f t="shared" si="43"/>
        <v>-7.0081685723940796E-3</v>
      </c>
      <c r="J660" s="38">
        <f t="shared" si="44"/>
        <v>-4.9592615698376065E-2</v>
      </c>
      <c r="K660" s="38"/>
      <c r="L660" s="38"/>
    </row>
    <row r="661" spans="1:12">
      <c r="A661" s="20">
        <v>41838</v>
      </c>
      <c r="B661" s="38">
        <v>111.209628</v>
      </c>
      <c r="C661" s="38">
        <v>72.008583000000002</v>
      </c>
      <c r="D661" s="38">
        <v>55.549686000000001</v>
      </c>
      <c r="E661" s="38">
        <v>35.950988000000002</v>
      </c>
      <c r="F661" s="38"/>
      <c r="G661" s="38">
        <f t="shared" si="41"/>
        <v>8.1013272736460851E-3</v>
      </c>
      <c r="H661" s="38">
        <f t="shared" si="42"/>
        <v>6.2459034201762615E-3</v>
      </c>
      <c r="I661" s="38">
        <f t="shared" si="43"/>
        <v>4.8441987695678392E-3</v>
      </c>
      <c r="J661" s="38">
        <f t="shared" si="44"/>
        <v>3.2383961785584073E-2</v>
      </c>
      <c r="K661" s="38"/>
      <c r="L661" s="38"/>
    </row>
    <row r="662" spans="1:12">
      <c r="A662" s="20">
        <v>41841</v>
      </c>
      <c r="B662" s="38">
        <v>110.548456</v>
      </c>
      <c r="C662" s="38">
        <v>71.709676000000002</v>
      </c>
      <c r="D662" s="38">
        <v>54.892457999999998</v>
      </c>
      <c r="E662" s="38">
        <v>35.252460999999997</v>
      </c>
      <c r="F662" s="38"/>
      <c r="G662" s="38">
        <f t="shared" si="41"/>
        <v>-5.9630201272853588E-3</v>
      </c>
      <c r="H662" s="38">
        <f t="shared" si="42"/>
        <v>-4.1596305586622138E-3</v>
      </c>
      <c r="I662" s="38">
        <f t="shared" si="43"/>
        <v>-1.1901901475193198E-2</v>
      </c>
      <c r="J662" s="38">
        <f t="shared" si="44"/>
        <v>-1.9621223980039678E-2</v>
      </c>
      <c r="K662" s="38"/>
      <c r="L662" s="38"/>
    </row>
    <row r="663" spans="1:12">
      <c r="A663" s="20">
        <v>41842</v>
      </c>
      <c r="B663" s="38">
        <v>111.030171</v>
      </c>
      <c r="C663" s="38">
        <v>71.588246999999996</v>
      </c>
      <c r="D663" s="38">
        <v>54.966513999999997</v>
      </c>
      <c r="E663" s="38">
        <v>35.652949999999997</v>
      </c>
      <c r="F663" s="38"/>
      <c r="G663" s="38">
        <f t="shared" si="41"/>
        <v>4.3480345143379747E-3</v>
      </c>
      <c r="H663" s="38">
        <f t="shared" si="42"/>
        <v>-1.694777237835362E-3</v>
      </c>
      <c r="I663" s="38">
        <f t="shared" si="43"/>
        <v>1.3482014234996911E-3</v>
      </c>
      <c r="J663" s="38">
        <f t="shared" si="44"/>
        <v>1.1296549960787428E-2</v>
      </c>
      <c r="K663" s="38"/>
      <c r="L663" s="38"/>
    </row>
    <row r="664" spans="1:12">
      <c r="A664" s="20">
        <v>41843</v>
      </c>
      <c r="B664" s="38">
        <v>111.06794600000001</v>
      </c>
      <c r="C664" s="38">
        <v>71.915176000000002</v>
      </c>
      <c r="D664" s="38">
        <v>56.216172</v>
      </c>
      <c r="E664" s="38">
        <v>35.848537</v>
      </c>
      <c r="F664" s="38"/>
      <c r="G664" s="38">
        <f t="shared" si="41"/>
        <v>3.4016497640329763E-4</v>
      </c>
      <c r="H664" s="38">
        <f t="shared" si="42"/>
        <v>4.5564009383732684E-3</v>
      </c>
      <c r="I664" s="38">
        <f t="shared" si="43"/>
        <v>2.2480310059655336E-2</v>
      </c>
      <c r="J664" s="38">
        <f t="shared" si="44"/>
        <v>5.4708649019354983E-3</v>
      </c>
      <c r="K664" s="38"/>
      <c r="L664" s="38"/>
    </row>
    <row r="665" spans="1:12">
      <c r="A665" s="20">
        <v>41844</v>
      </c>
      <c r="B665" s="38">
        <v>111.587444</v>
      </c>
      <c r="C665" s="38">
        <v>71.317362000000003</v>
      </c>
      <c r="D665" s="38">
        <v>56.456848999999998</v>
      </c>
      <c r="E665" s="38">
        <v>36.500498</v>
      </c>
      <c r="F665" s="38"/>
      <c r="G665" s="38">
        <f t="shared" si="41"/>
        <v>4.6663944913469552E-3</v>
      </c>
      <c r="H665" s="38">
        <f t="shared" si="42"/>
        <v>-8.3475092977546572E-3</v>
      </c>
      <c r="I665" s="38">
        <f t="shared" si="43"/>
        <v>4.2721383329710882E-3</v>
      </c>
      <c r="J665" s="38">
        <f t="shared" si="44"/>
        <v>1.8023147044144316E-2</v>
      </c>
      <c r="K665" s="38"/>
      <c r="L665" s="38"/>
    </row>
    <row r="666" spans="1:12">
      <c r="A666" s="20">
        <v>41845</v>
      </c>
      <c r="B666" s="38">
        <v>111.030171</v>
      </c>
      <c r="C666" s="38">
        <v>70.962412</v>
      </c>
      <c r="D666" s="38">
        <v>55.901443</v>
      </c>
      <c r="E666" s="38">
        <v>36.053438999999997</v>
      </c>
      <c r="F666" s="38"/>
      <c r="G666" s="38">
        <f t="shared" si="41"/>
        <v>-5.0065594677502793E-3</v>
      </c>
      <c r="H666" s="38">
        <f t="shared" si="42"/>
        <v>-4.9894756842829525E-3</v>
      </c>
      <c r="I666" s="38">
        <f t="shared" si="43"/>
        <v>-9.8864180639718548E-3</v>
      </c>
      <c r="J666" s="38">
        <f t="shared" si="44"/>
        <v>-1.2323649865541457E-2</v>
      </c>
      <c r="K666" s="38"/>
      <c r="L666" s="38"/>
    </row>
    <row r="667" spans="1:12">
      <c r="A667" s="20">
        <v>41848</v>
      </c>
      <c r="B667" s="38">
        <v>110.624021</v>
      </c>
      <c r="C667" s="38">
        <v>70.719548000000003</v>
      </c>
      <c r="D667" s="38">
        <v>55.818131999999999</v>
      </c>
      <c r="E667" s="38">
        <v>35.746085999999998</v>
      </c>
      <c r="F667" s="38"/>
      <c r="G667" s="38">
        <f t="shared" si="41"/>
        <v>-3.6647216178584802E-3</v>
      </c>
      <c r="H667" s="38">
        <f t="shared" si="42"/>
        <v>-3.4283014982300075E-3</v>
      </c>
      <c r="I667" s="38">
        <f t="shared" si="43"/>
        <v>-1.4914309411371578E-3</v>
      </c>
      <c r="J667" s="38">
        <f t="shared" si="44"/>
        <v>-8.5614738365587043E-3</v>
      </c>
      <c r="K667" s="38"/>
      <c r="L667" s="38"/>
    </row>
    <row r="668" spans="1:12">
      <c r="A668" s="20">
        <v>41849</v>
      </c>
      <c r="B668" s="38">
        <v>112.30529300000001</v>
      </c>
      <c r="C668" s="38">
        <v>70.467348999999999</v>
      </c>
      <c r="D668" s="38">
        <v>56.558669999999999</v>
      </c>
      <c r="E668" s="38">
        <v>35.997557999999998</v>
      </c>
      <c r="F668" s="38"/>
      <c r="G668" s="38">
        <f t="shared" si="41"/>
        <v>1.5083739742587662E-2</v>
      </c>
      <c r="H668" s="38">
        <f t="shared" si="42"/>
        <v>-3.5725591198219942E-3</v>
      </c>
      <c r="I668" s="38">
        <f t="shared" si="43"/>
        <v>1.3179743620123504E-2</v>
      </c>
      <c r="J668" s="38">
        <f t="shared" si="44"/>
        <v>7.0103221931061398E-3</v>
      </c>
      <c r="K668" s="38"/>
      <c r="L668" s="38"/>
    </row>
    <row r="669" spans="1:12">
      <c r="A669" s="20">
        <v>41850</v>
      </c>
      <c r="B669" s="38">
        <v>111.625226</v>
      </c>
      <c r="C669" s="38">
        <v>69.850848999999997</v>
      </c>
      <c r="D669" s="38">
        <v>56.817861000000001</v>
      </c>
      <c r="E669" s="38">
        <v>36.724027</v>
      </c>
      <c r="F669" s="38"/>
      <c r="G669" s="38">
        <f t="shared" si="41"/>
        <v>-6.0739294833365241E-3</v>
      </c>
      <c r="H669" s="38">
        <f t="shared" si="42"/>
        <v>-8.7872275402855714E-3</v>
      </c>
      <c r="I669" s="38">
        <f t="shared" si="43"/>
        <v>4.5722240617361871E-3</v>
      </c>
      <c r="J669" s="38">
        <f t="shared" si="44"/>
        <v>1.9980124673220242E-2</v>
      </c>
      <c r="K669" s="38"/>
      <c r="L669" s="38"/>
    </row>
    <row r="670" spans="1:12">
      <c r="A670" s="20">
        <v>41851</v>
      </c>
      <c r="B670" s="38">
        <v>111.020724</v>
      </c>
      <c r="C670" s="38">
        <v>68.729951</v>
      </c>
      <c r="D670" s="38">
        <v>55.160904000000002</v>
      </c>
      <c r="E670" s="38">
        <v>35.531872</v>
      </c>
      <c r="F670" s="38"/>
      <c r="G670" s="38">
        <f t="shared" si="41"/>
        <v>-5.4301772424154016E-3</v>
      </c>
      <c r="H670" s="38">
        <f t="shared" si="42"/>
        <v>-1.6177168047552749E-2</v>
      </c>
      <c r="I670" s="38">
        <f t="shared" si="43"/>
        <v>-2.959628904382729E-2</v>
      </c>
      <c r="J670" s="38">
        <f t="shared" si="44"/>
        <v>-3.3001130980827485E-2</v>
      </c>
      <c r="K670" s="38"/>
      <c r="L670" s="38"/>
    </row>
    <row r="671" spans="1:12">
      <c r="A671" s="20">
        <v>41852</v>
      </c>
      <c r="B671" s="38">
        <v>111.34186200000001</v>
      </c>
      <c r="C671" s="38">
        <v>68.692586000000006</v>
      </c>
      <c r="D671" s="38">
        <v>55.401578000000001</v>
      </c>
      <c r="E671" s="38">
        <v>34.712263</v>
      </c>
      <c r="F671" s="38"/>
      <c r="G671" s="38">
        <f t="shared" si="41"/>
        <v>2.8884195767565519E-3</v>
      </c>
      <c r="H671" s="38">
        <f t="shared" si="42"/>
        <v>-5.4379728007466143E-4</v>
      </c>
      <c r="I671" s="38">
        <f t="shared" si="43"/>
        <v>4.353635623833692E-3</v>
      </c>
      <c r="J671" s="38">
        <f t="shared" si="44"/>
        <v>-2.33370714164777E-2</v>
      </c>
      <c r="K671" s="38"/>
      <c r="L671" s="38"/>
    </row>
    <row r="672" spans="1:12">
      <c r="A672" s="20">
        <v>41855</v>
      </c>
      <c r="B672" s="38">
        <v>111.596891</v>
      </c>
      <c r="C672" s="38">
        <v>68.692586000000006</v>
      </c>
      <c r="D672" s="38">
        <v>56.188403000000001</v>
      </c>
      <c r="E672" s="38">
        <v>35.103439999999999</v>
      </c>
      <c r="F672" s="38"/>
      <c r="G672" s="38">
        <f t="shared" si="41"/>
        <v>2.2878849712054889E-3</v>
      </c>
      <c r="H672" s="38">
        <f t="shared" si="42"/>
        <v>0</v>
      </c>
      <c r="I672" s="38">
        <f t="shared" si="43"/>
        <v>1.4102306190813776E-2</v>
      </c>
      <c r="J672" s="38">
        <f t="shared" si="44"/>
        <v>1.1206106269674103E-2</v>
      </c>
      <c r="K672" s="38"/>
      <c r="L672" s="38"/>
    </row>
    <row r="673" spans="1:12">
      <c r="A673" s="20">
        <v>41856</v>
      </c>
      <c r="B673" s="38">
        <v>111.502439</v>
      </c>
      <c r="C673" s="38">
        <v>68.505764999999997</v>
      </c>
      <c r="D673" s="38">
        <v>53.716852000000003</v>
      </c>
      <c r="E673" s="38">
        <v>34.525987999999998</v>
      </c>
      <c r="F673" s="38"/>
      <c r="G673" s="38">
        <f t="shared" si="41"/>
        <v>-8.4672603582515535E-4</v>
      </c>
      <c r="H673" s="38">
        <f t="shared" si="42"/>
        <v>-2.7233726076952491E-3</v>
      </c>
      <c r="I673" s="38">
        <f t="shared" si="43"/>
        <v>-4.4983613503849496E-2</v>
      </c>
      <c r="J673" s="38">
        <f t="shared" si="44"/>
        <v>-1.658681553743906E-2</v>
      </c>
      <c r="K673" s="38"/>
      <c r="L673" s="38"/>
    </row>
    <row r="674" spans="1:12">
      <c r="A674" s="20">
        <v>41857</v>
      </c>
      <c r="B674" s="38">
        <v>112.95701800000001</v>
      </c>
      <c r="C674" s="38">
        <v>69.765687999999997</v>
      </c>
      <c r="D674" s="38">
        <v>53.661313999999997</v>
      </c>
      <c r="E674" s="38">
        <v>34.805402000000001</v>
      </c>
      <c r="F674" s="38"/>
      <c r="G674" s="38">
        <f t="shared" si="41"/>
        <v>1.2960909570873737E-2</v>
      </c>
      <c r="H674" s="38">
        <f t="shared" si="42"/>
        <v>1.8224410663218043E-2</v>
      </c>
      <c r="I674" s="38">
        <f t="shared" si="43"/>
        <v>-1.034437577420133E-3</v>
      </c>
      <c r="J674" s="38">
        <f t="shared" si="44"/>
        <v>8.0602887884319956E-3</v>
      </c>
      <c r="K674" s="38"/>
      <c r="L674" s="38"/>
    </row>
    <row r="675" spans="1:12">
      <c r="A675" s="20">
        <v>41858</v>
      </c>
      <c r="B675" s="38">
        <v>111.266305</v>
      </c>
      <c r="C675" s="38">
        <v>69.530627999999993</v>
      </c>
      <c r="D675" s="38">
        <v>53.226246000000003</v>
      </c>
      <c r="E675" s="38">
        <v>34.507361000000003</v>
      </c>
      <c r="F675" s="38"/>
      <c r="G675" s="38">
        <f t="shared" si="41"/>
        <v>-1.5080902566295656E-2</v>
      </c>
      <c r="H675" s="38">
        <f t="shared" si="42"/>
        <v>-3.3749668314119077E-3</v>
      </c>
      <c r="I675" s="38">
        <f t="shared" si="43"/>
        <v>-8.1407116544409894E-3</v>
      </c>
      <c r="J675" s="38">
        <f t="shared" si="44"/>
        <v>-8.5999410209218544E-3</v>
      </c>
      <c r="K675" s="38"/>
      <c r="L675" s="38"/>
    </row>
    <row r="676" spans="1:12">
      <c r="A676" s="20">
        <v>41859</v>
      </c>
      <c r="B676" s="38">
        <v>112.55087399999999</v>
      </c>
      <c r="C676" s="38">
        <v>70.207600999999997</v>
      </c>
      <c r="D676" s="38">
        <v>54.188948000000003</v>
      </c>
      <c r="E676" s="38">
        <v>35.233829999999998</v>
      </c>
      <c r="F676" s="38"/>
      <c r="G676" s="38">
        <f t="shared" si="41"/>
        <v>1.1478860655202289E-2</v>
      </c>
      <c r="H676" s="38">
        <f t="shared" si="42"/>
        <v>9.6892353809563143E-3</v>
      </c>
      <c r="I676" s="38">
        <f t="shared" si="43"/>
        <v>1.7925355656522347E-2</v>
      </c>
      <c r="J676" s="38">
        <f t="shared" si="44"/>
        <v>2.0834037010602036E-2</v>
      </c>
      <c r="K676" s="38"/>
      <c r="L676" s="38"/>
    </row>
    <row r="677" spans="1:12">
      <c r="A677" s="20">
        <v>41862</v>
      </c>
      <c r="B677" s="38">
        <v>112.569762</v>
      </c>
      <c r="C677" s="38">
        <v>69.916128999999998</v>
      </c>
      <c r="D677" s="38">
        <v>54.022326</v>
      </c>
      <c r="E677" s="38">
        <v>35.038243000000001</v>
      </c>
      <c r="F677" s="38"/>
      <c r="G677" s="38">
        <f t="shared" si="41"/>
        <v>1.6780336427552658E-4</v>
      </c>
      <c r="H677" s="38">
        <f t="shared" si="42"/>
        <v>-4.1602149812142294E-3</v>
      </c>
      <c r="I677" s="38">
        <f t="shared" si="43"/>
        <v>-3.079570649607274E-3</v>
      </c>
      <c r="J677" s="38">
        <f t="shared" si="44"/>
        <v>-5.5665784913145186E-3</v>
      </c>
      <c r="K677" s="38"/>
      <c r="L677" s="38"/>
    </row>
    <row r="678" spans="1:12">
      <c r="A678" s="20">
        <v>41863</v>
      </c>
      <c r="B678" s="38">
        <v>112.409192</v>
      </c>
      <c r="C678" s="38">
        <v>69.784496000000004</v>
      </c>
      <c r="D678" s="38">
        <v>54.114891999999998</v>
      </c>
      <c r="E678" s="38">
        <v>33.650497000000001</v>
      </c>
      <c r="F678" s="38"/>
      <c r="G678" s="38">
        <f t="shared" si="41"/>
        <v>-1.4274226491772866E-3</v>
      </c>
      <c r="H678" s="38">
        <f t="shared" si="42"/>
        <v>-1.8845017902560297E-3</v>
      </c>
      <c r="I678" s="38">
        <f t="shared" si="43"/>
        <v>1.7120104312112565E-3</v>
      </c>
      <c r="J678" s="38">
        <f t="shared" si="44"/>
        <v>-4.0412296447309495E-2</v>
      </c>
      <c r="K678" s="38"/>
      <c r="L678" s="38"/>
    </row>
    <row r="679" spans="1:12">
      <c r="A679" s="20">
        <v>41864</v>
      </c>
      <c r="B679" s="38">
        <v>112.059712</v>
      </c>
      <c r="C679" s="38">
        <v>69.605849000000006</v>
      </c>
      <c r="D679" s="38">
        <v>53.929757000000002</v>
      </c>
      <c r="E679" s="38">
        <v>33.380401999999997</v>
      </c>
      <c r="F679" s="38"/>
      <c r="G679" s="38">
        <f t="shared" si="41"/>
        <v>-3.113841393193852E-3</v>
      </c>
      <c r="H679" s="38">
        <f t="shared" si="42"/>
        <v>-2.563263586355074E-3</v>
      </c>
      <c r="I679" s="38">
        <f t="shared" si="43"/>
        <v>-3.4270124972465578E-3</v>
      </c>
      <c r="J679" s="38">
        <f t="shared" si="44"/>
        <v>-8.0588643688549247E-3</v>
      </c>
      <c r="K679" s="38"/>
      <c r="L679" s="38"/>
    </row>
    <row r="680" spans="1:12">
      <c r="A680" s="20">
        <v>41865</v>
      </c>
      <c r="B680" s="38">
        <v>112.645326</v>
      </c>
      <c r="C680" s="38">
        <v>69.944334999999995</v>
      </c>
      <c r="D680" s="38">
        <v>54.374082999999999</v>
      </c>
      <c r="E680" s="38">
        <v>33.259320000000002</v>
      </c>
      <c r="F680" s="38"/>
      <c r="G680" s="38">
        <f t="shared" si="41"/>
        <v>5.2123025905124031E-3</v>
      </c>
      <c r="H680" s="38">
        <f t="shared" si="42"/>
        <v>4.8511102472873621E-3</v>
      </c>
      <c r="I680" s="38">
        <f t="shared" si="43"/>
        <v>8.2052214007474755E-3</v>
      </c>
      <c r="J680" s="38">
        <f t="shared" si="44"/>
        <v>-3.633932723948935E-3</v>
      </c>
      <c r="K680" s="38"/>
      <c r="L680" s="38"/>
    </row>
    <row r="681" spans="1:12">
      <c r="A681" s="20">
        <v>41866</v>
      </c>
      <c r="B681" s="38">
        <v>111.993594</v>
      </c>
      <c r="C681" s="38">
        <v>69.483620000000002</v>
      </c>
      <c r="D681" s="38">
        <v>53.874217999999999</v>
      </c>
      <c r="E681" s="38">
        <v>32.747067999999999</v>
      </c>
      <c r="F681" s="38"/>
      <c r="G681" s="38">
        <f t="shared" si="41"/>
        <v>-5.8025014418451983E-3</v>
      </c>
      <c r="H681" s="38">
        <f t="shared" si="42"/>
        <v>-6.6086700732429912E-3</v>
      </c>
      <c r="I681" s="38">
        <f t="shared" si="43"/>
        <v>-9.2355916614664888E-3</v>
      </c>
      <c r="J681" s="38">
        <f t="shared" si="44"/>
        <v>-1.5521597220878723E-2</v>
      </c>
      <c r="K681" s="38"/>
      <c r="L681" s="38"/>
    </row>
    <row r="682" spans="1:12">
      <c r="A682" s="20">
        <v>41869</v>
      </c>
      <c r="B682" s="38">
        <v>112.834231</v>
      </c>
      <c r="C682" s="38">
        <v>70.038358000000002</v>
      </c>
      <c r="D682" s="38">
        <v>54.686813000000001</v>
      </c>
      <c r="E682" s="38">
        <v>32.747067999999999</v>
      </c>
      <c r="F682" s="38"/>
      <c r="G682" s="38">
        <f t="shared" si="41"/>
        <v>7.4780861086824928E-3</v>
      </c>
      <c r="H682" s="38">
        <f t="shared" si="42"/>
        <v>7.9520220566122301E-3</v>
      </c>
      <c r="I682" s="38">
        <f t="shared" si="43"/>
        <v>1.49705685158523E-2</v>
      </c>
      <c r="J682" s="38">
        <f t="shared" si="44"/>
        <v>0</v>
      </c>
      <c r="K682" s="38"/>
      <c r="L682" s="38"/>
    </row>
    <row r="683" spans="1:12">
      <c r="A683" s="20">
        <v>41870</v>
      </c>
      <c r="B683" s="38">
        <v>113.92044799999999</v>
      </c>
      <c r="C683" s="38">
        <v>70.405050000000003</v>
      </c>
      <c r="D683" s="38">
        <v>55.340626999999998</v>
      </c>
      <c r="E683" s="38">
        <v>33.063732999999999</v>
      </c>
      <c r="F683" s="38"/>
      <c r="G683" s="38">
        <f t="shared" si="41"/>
        <v>9.5806209007751175E-3</v>
      </c>
      <c r="H683" s="38">
        <f t="shared" si="42"/>
        <v>5.2219301494452102E-3</v>
      </c>
      <c r="I683" s="38">
        <f t="shared" si="43"/>
        <v>1.1884702501629296E-2</v>
      </c>
      <c r="J683" s="38">
        <f t="shared" si="44"/>
        <v>9.623570572874449E-3</v>
      </c>
      <c r="K683" s="38"/>
      <c r="L683" s="38"/>
    </row>
    <row r="684" spans="1:12">
      <c r="A684" s="20">
        <v>41871</v>
      </c>
      <c r="B684" s="38">
        <v>114.203812</v>
      </c>
      <c r="C684" s="38">
        <v>70.480271000000002</v>
      </c>
      <c r="D684" s="38">
        <v>56.34937</v>
      </c>
      <c r="E684" s="38">
        <v>33.482852999999999</v>
      </c>
      <c r="F684" s="38"/>
      <c r="G684" s="38">
        <f t="shared" si="41"/>
        <v>2.4842964596324354E-3</v>
      </c>
      <c r="H684" s="38">
        <f t="shared" si="42"/>
        <v>1.0678331371041239E-3</v>
      </c>
      <c r="I684" s="38">
        <f t="shared" si="43"/>
        <v>1.806375604422171E-2</v>
      </c>
      <c r="J684" s="38">
        <f t="shared" si="44"/>
        <v>1.2596455115619094E-2</v>
      </c>
      <c r="K684" s="38"/>
      <c r="L684" s="38"/>
    </row>
    <row r="685" spans="1:12">
      <c r="A685" s="20">
        <v>41872</v>
      </c>
      <c r="B685" s="38">
        <v>114.874431</v>
      </c>
      <c r="C685" s="38">
        <v>71.035015000000001</v>
      </c>
      <c r="D685" s="38">
        <v>57.040542000000002</v>
      </c>
      <c r="E685" s="38">
        <v>31.089223</v>
      </c>
      <c r="F685" s="38"/>
      <c r="G685" s="38">
        <f t="shared" si="41"/>
        <v>5.8549507537379595E-3</v>
      </c>
      <c r="H685" s="38">
        <f t="shared" si="42"/>
        <v>7.8400978045682444E-3</v>
      </c>
      <c r="I685" s="38">
        <f t="shared" si="43"/>
        <v>1.21912178656189E-2</v>
      </c>
      <c r="J685" s="38">
        <f t="shared" si="44"/>
        <v>-7.4172225244912543E-2</v>
      </c>
      <c r="K685" s="38"/>
      <c r="L685" s="38"/>
    </row>
    <row r="686" spans="1:12">
      <c r="A686" s="20">
        <v>41873</v>
      </c>
      <c r="B686" s="38">
        <v>114.56273299999999</v>
      </c>
      <c r="C686" s="38">
        <v>71.204257999999996</v>
      </c>
      <c r="D686" s="38">
        <v>57.021861000000001</v>
      </c>
      <c r="E686" s="38">
        <v>30.819125</v>
      </c>
      <c r="F686" s="38"/>
      <c r="G686" s="38">
        <f t="shared" si="41"/>
        <v>-2.7170680313858319E-3</v>
      </c>
      <c r="H686" s="38">
        <f t="shared" si="42"/>
        <v>2.3796955130371304E-3</v>
      </c>
      <c r="I686" s="38">
        <f t="shared" si="43"/>
        <v>-3.2755754176130256E-4</v>
      </c>
      <c r="J686" s="38">
        <f t="shared" si="44"/>
        <v>-8.7257929660001718E-3</v>
      </c>
      <c r="K686" s="38"/>
      <c r="L686" s="38"/>
    </row>
    <row r="687" spans="1:12">
      <c r="A687" s="20">
        <v>41876</v>
      </c>
      <c r="B687" s="38">
        <v>114.657185</v>
      </c>
      <c r="C687" s="38">
        <v>71.166647999999995</v>
      </c>
      <c r="D687" s="38">
        <v>56.956479999999999</v>
      </c>
      <c r="E687" s="38">
        <v>31.135791999999999</v>
      </c>
      <c r="F687" s="38"/>
      <c r="G687" s="38">
        <f t="shared" si="41"/>
        <v>8.2411691069309446E-4</v>
      </c>
      <c r="H687" s="38">
        <f t="shared" si="42"/>
        <v>-5.2833829511310805E-4</v>
      </c>
      <c r="I687" s="38">
        <f t="shared" si="43"/>
        <v>-1.1472531815698885E-3</v>
      </c>
      <c r="J687" s="38">
        <f t="shared" si="44"/>
        <v>1.0222586777762156E-2</v>
      </c>
      <c r="K687" s="38"/>
      <c r="L687" s="38"/>
    </row>
    <row r="688" spans="1:12">
      <c r="A688" s="20">
        <v>41877</v>
      </c>
      <c r="B688" s="38">
        <v>114.37382100000001</v>
      </c>
      <c r="C688" s="38">
        <v>71.006801999999993</v>
      </c>
      <c r="D688" s="38">
        <v>56.694955999999998</v>
      </c>
      <c r="E688" s="38">
        <v>32.290694000000002</v>
      </c>
      <c r="F688" s="38"/>
      <c r="G688" s="38">
        <f t="shared" si="41"/>
        <v>-2.4744609870459601E-3</v>
      </c>
      <c r="H688" s="38">
        <f t="shared" si="42"/>
        <v>-2.2486064360331226E-3</v>
      </c>
      <c r="I688" s="38">
        <f t="shared" si="43"/>
        <v>-4.6022201003965302E-3</v>
      </c>
      <c r="J688" s="38">
        <f t="shared" si="44"/>
        <v>3.6421051650132652E-2</v>
      </c>
      <c r="K688" s="38"/>
      <c r="L688" s="38"/>
    </row>
    <row r="689" spans="1:12">
      <c r="A689" s="20">
        <v>41878</v>
      </c>
      <c r="B689" s="38">
        <v>114.515503</v>
      </c>
      <c r="C689" s="38">
        <v>71.317081999999999</v>
      </c>
      <c r="D689" s="38">
        <v>56.779018000000001</v>
      </c>
      <c r="E689" s="38">
        <v>33.473537</v>
      </c>
      <c r="F689" s="38"/>
      <c r="G689" s="38">
        <f t="shared" si="41"/>
        <v>1.2379958629747325E-3</v>
      </c>
      <c r="H689" s="38">
        <f t="shared" si="42"/>
        <v>4.360202698943277E-3</v>
      </c>
      <c r="I689" s="38">
        <f t="shared" si="43"/>
        <v>1.4816087321926599E-3</v>
      </c>
      <c r="J689" s="38">
        <f t="shared" si="44"/>
        <v>3.5976109103845508E-2</v>
      </c>
      <c r="K689" s="38"/>
      <c r="L689" s="38"/>
    </row>
    <row r="690" spans="1:12">
      <c r="A690" s="20">
        <v>41879</v>
      </c>
      <c r="B690" s="38">
        <v>114.260481</v>
      </c>
      <c r="C690" s="38">
        <v>71.364097000000001</v>
      </c>
      <c r="D690" s="38">
        <v>56.368046999999997</v>
      </c>
      <c r="E690" s="38">
        <v>33.026479000000002</v>
      </c>
      <c r="F690" s="38"/>
      <c r="G690" s="38">
        <f t="shared" si="41"/>
        <v>-2.2294482241714225E-3</v>
      </c>
      <c r="H690" s="38">
        <f t="shared" si="42"/>
        <v>6.5902177191268653E-4</v>
      </c>
      <c r="I690" s="38">
        <f t="shared" si="43"/>
        <v>-7.2644006681983984E-3</v>
      </c>
      <c r="J690" s="38">
        <f t="shared" si="44"/>
        <v>-1.3445552705312126E-2</v>
      </c>
      <c r="K690" s="38"/>
      <c r="L690" s="38"/>
    </row>
    <row r="691" spans="1:12">
      <c r="A691" s="20">
        <v>41880</v>
      </c>
      <c r="B691" s="38">
        <v>114.36438099999999</v>
      </c>
      <c r="C691" s="38">
        <v>70.988</v>
      </c>
      <c r="D691" s="38">
        <v>56.106523000000003</v>
      </c>
      <c r="E691" s="38">
        <v>32.411771999999999</v>
      </c>
      <c r="F691" s="38"/>
      <c r="G691" s="38">
        <f t="shared" si="41"/>
        <v>9.089125849561934E-4</v>
      </c>
      <c r="H691" s="38">
        <f t="shared" si="42"/>
        <v>-5.2840510679575013E-3</v>
      </c>
      <c r="I691" s="38">
        <f t="shared" si="43"/>
        <v>-4.6503751258514109E-3</v>
      </c>
      <c r="J691" s="38">
        <f t="shared" si="44"/>
        <v>-1.8787943517911923E-2</v>
      </c>
      <c r="K691" s="38"/>
      <c r="L691" s="38"/>
    </row>
    <row r="692" spans="1:12">
      <c r="A692" s="20">
        <v>41884</v>
      </c>
      <c r="B692" s="38">
        <v>114.81775399999999</v>
      </c>
      <c r="C692" s="38">
        <v>71.223060000000004</v>
      </c>
      <c r="D692" s="38">
        <v>56.218603999999999</v>
      </c>
      <c r="E692" s="38">
        <v>31.741184000000001</v>
      </c>
      <c r="F692" s="38"/>
      <c r="G692" s="38">
        <f t="shared" si="41"/>
        <v>3.9564479264954664E-3</v>
      </c>
      <c r="H692" s="38">
        <f t="shared" si="42"/>
        <v>3.3057937134649555E-3</v>
      </c>
      <c r="I692" s="38">
        <f t="shared" si="43"/>
        <v>1.9956538700042418E-3</v>
      </c>
      <c r="J692" s="38">
        <f t="shared" si="44"/>
        <v>-2.0906672651938286E-2</v>
      </c>
      <c r="K692" s="38"/>
      <c r="L692" s="38"/>
    </row>
    <row r="693" spans="1:12">
      <c r="A693" s="20">
        <v>41885</v>
      </c>
      <c r="B693" s="38">
        <v>114.61940199999999</v>
      </c>
      <c r="C693" s="38">
        <v>71.467523999999997</v>
      </c>
      <c r="D693" s="38">
        <v>56.405408999999999</v>
      </c>
      <c r="E693" s="38">
        <v>30.092654</v>
      </c>
      <c r="F693" s="38"/>
      <c r="G693" s="38">
        <f t="shared" si="41"/>
        <v>-1.7290316256820786E-3</v>
      </c>
      <c r="H693" s="38">
        <f t="shared" si="42"/>
        <v>3.4264943394557478E-3</v>
      </c>
      <c r="I693" s="38">
        <f t="shared" si="43"/>
        <v>3.317324011711417E-3</v>
      </c>
      <c r="J693" s="38">
        <f t="shared" si="44"/>
        <v>-5.3333928677240829E-2</v>
      </c>
      <c r="K693" s="38"/>
      <c r="L693" s="38"/>
    </row>
    <row r="694" spans="1:12">
      <c r="A694" s="20">
        <v>41886</v>
      </c>
      <c r="B694" s="38">
        <v>118.208641</v>
      </c>
      <c r="C694" s="38">
        <v>71.984650999999999</v>
      </c>
      <c r="D694" s="38">
        <v>57.00318</v>
      </c>
      <c r="E694" s="38">
        <v>30.707360999999999</v>
      </c>
      <c r="F694" s="38"/>
      <c r="G694" s="38">
        <f t="shared" si="41"/>
        <v>3.0834115336494449E-2</v>
      </c>
      <c r="H694" s="38">
        <f t="shared" si="42"/>
        <v>7.2097790090559829E-3</v>
      </c>
      <c r="I694" s="38">
        <f t="shared" si="43"/>
        <v>1.0541997591246409E-2</v>
      </c>
      <c r="J694" s="38">
        <f t="shared" si="44"/>
        <v>2.0221309026547288E-2</v>
      </c>
      <c r="K694" s="38"/>
      <c r="L694" s="38"/>
    </row>
    <row r="695" spans="1:12">
      <c r="A695" s="20">
        <v>41887</v>
      </c>
      <c r="B695" s="38">
        <v>119.965478</v>
      </c>
      <c r="C695" s="38">
        <v>72.877882</v>
      </c>
      <c r="D695" s="38">
        <v>57.049883999999999</v>
      </c>
      <c r="E695" s="38">
        <v>31.135791999999999</v>
      </c>
      <c r="F695" s="38"/>
      <c r="G695" s="38">
        <f t="shared" si="41"/>
        <v>1.4752810853022633E-2</v>
      </c>
      <c r="H695" s="38">
        <f t="shared" si="42"/>
        <v>1.233227532420378E-2</v>
      </c>
      <c r="I695" s="38">
        <f t="shared" si="43"/>
        <v>8.1898724983862404E-4</v>
      </c>
      <c r="J695" s="38">
        <f t="shared" si="44"/>
        <v>1.3855627771877727E-2</v>
      </c>
      <c r="K695" s="38"/>
      <c r="L695" s="38"/>
    </row>
    <row r="696" spans="1:12">
      <c r="A696" s="20">
        <v>41890</v>
      </c>
      <c r="B696" s="38">
        <v>119.578215</v>
      </c>
      <c r="C696" s="38">
        <v>71.956445000000002</v>
      </c>
      <c r="D696" s="38">
        <v>56.564194000000001</v>
      </c>
      <c r="E696" s="38">
        <v>31.051967999999999</v>
      </c>
      <c r="F696" s="38"/>
      <c r="G696" s="38">
        <f t="shared" si="41"/>
        <v>-3.2333419639372874E-3</v>
      </c>
      <c r="H696" s="38">
        <f t="shared" si="42"/>
        <v>-1.272418564231092E-2</v>
      </c>
      <c r="I696" s="38">
        <f t="shared" si="43"/>
        <v>-8.5498728189500883E-3</v>
      </c>
      <c r="J696" s="38">
        <f t="shared" si="44"/>
        <v>-2.6958375978226728E-3</v>
      </c>
      <c r="K696" s="38"/>
      <c r="L696" s="38"/>
    </row>
    <row r="697" spans="1:12">
      <c r="A697" s="20">
        <v>41891</v>
      </c>
      <c r="B697" s="38">
        <v>119.11539399999999</v>
      </c>
      <c r="C697" s="38">
        <v>72.153893999999994</v>
      </c>
      <c r="D697" s="38">
        <v>56.863078999999999</v>
      </c>
      <c r="E697" s="38">
        <v>30.642164000000001</v>
      </c>
      <c r="F697" s="38"/>
      <c r="G697" s="38">
        <f t="shared" si="41"/>
        <v>-3.8779553583476608E-3</v>
      </c>
      <c r="H697" s="38">
        <f t="shared" si="42"/>
        <v>2.7402492412862476E-3</v>
      </c>
      <c r="I697" s="38">
        <f t="shared" si="43"/>
        <v>5.2700851190165474E-3</v>
      </c>
      <c r="J697" s="38">
        <f t="shared" si="44"/>
        <v>-1.3285219003167143E-2</v>
      </c>
      <c r="K697" s="38"/>
      <c r="L697" s="38"/>
    </row>
    <row r="698" spans="1:12">
      <c r="A698" s="20">
        <v>41892</v>
      </c>
      <c r="B698" s="38">
        <v>119.17206400000001</v>
      </c>
      <c r="C698" s="38">
        <v>71.937642999999994</v>
      </c>
      <c r="D698" s="38">
        <v>57.862479999999998</v>
      </c>
      <c r="E698" s="38">
        <v>31.266183999999999</v>
      </c>
      <c r="F698" s="38"/>
      <c r="G698" s="38">
        <f t="shared" si="41"/>
        <v>4.7564401034003943E-4</v>
      </c>
      <c r="H698" s="38">
        <f t="shared" si="42"/>
        <v>-3.0015803406849865E-3</v>
      </c>
      <c r="I698" s="38">
        <f t="shared" si="43"/>
        <v>1.7422905408356545E-2</v>
      </c>
      <c r="J698" s="38">
        <f t="shared" si="44"/>
        <v>2.0160161114401592E-2</v>
      </c>
      <c r="K698" s="38"/>
      <c r="L698" s="38"/>
    </row>
    <row r="699" spans="1:12">
      <c r="A699" s="20">
        <v>41893</v>
      </c>
      <c r="B699" s="38">
        <v>118.954825</v>
      </c>
      <c r="C699" s="38">
        <v>71.552142000000003</v>
      </c>
      <c r="D699" s="38">
        <v>58.460251</v>
      </c>
      <c r="E699" s="38">
        <v>32.281382000000001</v>
      </c>
      <c r="F699" s="38"/>
      <c r="G699" s="38">
        <f t="shared" si="41"/>
        <v>-1.8245655598048377E-3</v>
      </c>
      <c r="H699" s="38">
        <f t="shared" si="42"/>
        <v>-5.373231655517373E-3</v>
      </c>
      <c r="I699" s="38">
        <f t="shared" si="43"/>
        <v>1.027789249760197E-2</v>
      </c>
      <c r="J699" s="38">
        <f t="shared" si="44"/>
        <v>3.1953525247836546E-2</v>
      </c>
      <c r="K699" s="38"/>
      <c r="L699" s="38"/>
    </row>
    <row r="700" spans="1:12">
      <c r="A700" s="20">
        <v>41894</v>
      </c>
      <c r="B700" s="38">
        <v>118.41643999999999</v>
      </c>
      <c r="C700" s="38">
        <v>71.241861999999998</v>
      </c>
      <c r="D700" s="38">
        <v>58.404209000000002</v>
      </c>
      <c r="E700" s="38">
        <v>31.918144999999999</v>
      </c>
      <c r="F700" s="38"/>
      <c r="G700" s="38">
        <f t="shared" si="41"/>
        <v>-4.5362350258746275E-3</v>
      </c>
      <c r="H700" s="38">
        <f t="shared" si="42"/>
        <v>-4.3458475796921536E-3</v>
      </c>
      <c r="I700" s="38">
        <f t="shared" si="43"/>
        <v>-9.5909405298932491E-4</v>
      </c>
      <c r="J700" s="38">
        <f t="shared" si="44"/>
        <v>-1.1315998514704963E-2</v>
      </c>
      <c r="K700" s="38"/>
      <c r="L700" s="38"/>
    </row>
    <row r="701" spans="1:12">
      <c r="A701" s="20">
        <v>41897</v>
      </c>
      <c r="B701" s="38">
        <v>118.737579</v>
      </c>
      <c r="C701" s="38">
        <v>71.279471999999998</v>
      </c>
      <c r="D701" s="38">
        <v>58.105322999999999</v>
      </c>
      <c r="E701" s="38">
        <v>31.219614</v>
      </c>
      <c r="F701" s="38"/>
      <c r="G701" s="38">
        <f t="shared" si="41"/>
        <v>2.7082753869723812E-3</v>
      </c>
      <c r="H701" s="38">
        <f t="shared" si="42"/>
        <v>5.2778064613154827E-4</v>
      </c>
      <c r="I701" s="38">
        <f t="shared" si="43"/>
        <v>-5.1306815935596006E-3</v>
      </c>
      <c r="J701" s="38">
        <f t="shared" si="44"/>
        <v>-2.2128105716296149E-2</v>
      </c>
      <c r="K701" s="38"/>
      <c r="L701" s="38"/>
    </row>
    <row r="702" spans="1:12">
      <c r="A702" s="20">
        <v>41898</v>
      </c>
      <c r="B702" s="38">
        <v>119.41764499999999</v>
      </c>
      <c r="C702" s="38">
        <v>71.758995999999996</v>
      </c>
      <c r="D702" s="38">
        <v>58.712437000000001</v>
      </c>
      <c r="E702" s="38">
        <v>28.285791</v>
      </c>
      <c r="F702" s="38"/>
      <c r="G702" s="38">
        <f t="shared" si="41"/>
        <v>5.7111310602707263E-3</v>
      </c>
      <c r="H702" s="38">
        <f t="shared" si="42"/>
        <v>6.7048508435707055E-3</v>
      </c>
      <c r="I702" s="38">
        <f t="shared" si="43"/>
        <v>1.0394300765828281E-2</v>
      </c>
      <c r="J702" s="38">
        <f t="shared" si="44"/>
        <v>-9.8686957384781906E-2</v>
      </c>
      <c r="K702" s="38"/>
      <c r="L702" s="38"/>
    </row>
    <row r="703" spans="1:12">
      <c r="A703" s="20">
        <v>41899</v>
      </c>
      <c r="B703" s="38">
        <v>119.02094200000001</v>
      </c>
      <c r="C703" s="38">
        <v>71.683774999999997</v>
      </c>
      <c r="D703" s="38">
        <v>58.721775000000001</v>
      </c>
      <c r="E703" s="38">
        <v>27.531379000000001</v>
      </c>
      <c r="F703" s="38"/>
      <c r="G703" s="38">
        <f t="shared" si="41"/>
        <v>-3.3275097879621809E-3</v>
      </c>
      <c r="H703" s="38">
        <f t="shared" si="42"/>
        <v>-1.0487946708038966E-3</v>
      </c>
      <c r="I703" s="38">
        <f t="shared" si="43"/>
        <v>1.5903372382962389E-4</v>
      </c>
      <c r="J703" s="38">
        <f t="shared" si="44"/>
        <v>-2.7033185046717603E-2</v>
      </c>
      <c r="K703" s="38"/>
      <c r="L703" s="38"/>
    </row>
    <row r="704" spans="1:12">
      <c r="A704" s="20">
        <v>41900</v>
      </c>
      <c r="B704" s="38">
        <v>119.46487500000001</v>
      </c>
      <c r="C704" s="38">
        <v>71.664973000000003</v>
      </c>
      <c r="D704" s="38">
        <v>59.711837000000003</v>
      </c>
      <c r="E704" s="38">
        <v>26.078437999999998</v>
      </c>
      <c r="F704" s="38"/>
      <c r="G704" s="38">
        <f t="shared" si="41"/>
        <v>3.7229342888040052E-3</v>
      </c>
      <c r="H704" s="38">
        <f t="shared" si="42"/>
        <v>-2.6232527831799489E-4</v>
      </c>
      <c r="I704" s="38">
        <f t="shared" si="43"/>
        <v>1.6719663400560043E-2</v>
      </c>
      <c r="J704" s="38">
        <f t="shared" si="44"/>
        <v>-5.4217566083258985E-2</v>
      </c>
      <c r="K704" s="38"/>
      <c r="L704" s="38"/>
    </row>
    <row r="705" spans="1:12">
      <c r="A705" s="20">
        <v>41901</v>
      </c>
      <c r="B705" s="38">
        <v>119.483763</v>
      </c>
      <c r="C705" s="38">
        <v>72.247916000000004</v>
      </c>
      <c r="D705" s="38">
        <v>59.599755999999999</v>
      </c>
      <c r="E705" s="38">
        <v>25.780398000000002</v>
      </c>
      <c r="F705" s="38"/>
      <c r="G705" s="38">
        <f t="shared" si="41"/>
        <v>1.5809255241979296E-4</v>
      </c>
      <c r="H705" s="38">
        <f t="shared" si="42"/>
        <v>8.1013756637192524E-3</v>
      </c>
      <c r="I705" s="38">
        <f t="shared" si="43"/>
        <v>-1.8787953484000167E-3</v>
      </c>
      <c r="J705" s="38">
        <f t="shared" si="44"/>
        <v>-1.1494406910625614E-2</v>
      </c>
      <c r="K705" s="38"/>
      <c r="L705" s="38"/>
    </row>
    <row r="706" spans="1:12">
      <c r="A706" s="20">
        <v>41904</v>
      </c>
      <c r="B706" s="38">
        <v>118.850925</v>
      </c>
      <c r="C706" s="38">
        <v>71.749590999999995</v>
      </c>
      <c r="D706" s="38">
        <v>59.179445999999999</v>
      </c>
      <c r="E706" s="38">
        <v>25.519614000000001</v>
      </c>
      <c r="F706" s="38"/>
      <c r="G706" s="38">
        <f t="shared" si="41"/>
        <v>-5.3105109672420773E-3</v>
      </c>
      <c r="H706" s="38">
        <f t="shared" si="42"/>
        <v>-6.9213280108282645E-3</v>
      </c>
      <c r="I706" s="38">
        <f t="shared" si="43"/>
        <v>-7.0771944456452587E-3</v>
      </c>
      <c r="J706" s="38">
        <f t="shared" si="44"/>
        <v>-1.0167102745804329E-2</v>
      </c>
      <c r="K706" s="38"/>
      <c r="L706" s="38"/>
    </row>
    <row r="707" spans="1:12">
      <c r="A707" s="20">
        <v>41905</v>
      </c>
      <c r="B707" s="38">
        <v>118.54867400000001</v>
      </c>
      <c r="C707" s="38">
        <v>71.082023000000007</v>
      </c>
      <c r="D707" s="38">
        <v>58.917921999999997</v>
      </c>
      <c r="E707" s="38">
        <v>25.780398000000002</v>
      </c>
      <c r="F707" s="38"/>
      <c r="G707" s="38">
        <f t="shared" si="41"/>
        <v>-2.5463494006460249E-3</v>
      </c>
      <c r="H707" s="38">
        <f t="shared" si="42"/>
        <v>-9.3476905044650137E-3</v>
      </c>
      <c r="I707" s="38">
        <f t="shared" si="43"/>
        <v>-4.4289628452709459E-3</v>
      </c>
      <c r="J707" s="38">
        <f t="shared" si="44"/>
        <v>1.0167102745804317E-2</v>
      </c>
      <c r="K707" s="38"/>
      <c r="L707" s="38"/>
    </row>
    <row r="708" spans="1:12">
      <c r="A708" s="20">
        <v>41906</v>
      </c>
      <c r="B708" s="38">
        <v>120.541645</v>
      </c>
      <c r="C708" s="38">
        <v>72.473579000000001</v>
      </c>
      <c r="D708" s="38">
        <v>59.665137000000001</v>
      </c>
      <c r="E708" s="38">
        <v>24.597553999999999</v>
      </c>
      <c r="F708" s="38"/>
      <c r="G708" s="38">
        <f t="shared" ref="G708:G771" si="45">LN(B708/B707)</f>
        <v>1.6671667589046424E-2</v>
      </c>
      <c r="H708" s="38">
        <f t="shared" ref="H708:H771" si="46">LN(C708/C707)</f>
        <v>1.9387604083965781E-2</v>
      </c>
      <c r="I708" s="38">
        <f t="shared" ref="I708:I771" si="47">LN(D708/D707)</f>
        <v>1.2602557160230777E-2</v>
      </c>
      <c r="J708" s="38">
        <f t="shared" ref="J708:J771" si="48">LN(E708/E707)</f>
        <v>-4.696742861572506E-2</v>
      </c>
      <c r="K708" s="38"/>
      <c r="L708" s="38"/>
    </row>
    <row r="709" spans="1:12">
      <c r="A709" s="20">
        <v>41907</v>
      </c>
      <c r="B709" s="38">
        <v>118.69035599999999</v>
      </c>
      <c r="C709" s="38">
        <v>71.570950999999994</v>
      </c>
      <c r="D709" s="38">
        <v>58.731118000000002</v>
      </c>
      <c r="E709" s="38">
        <v>23.899025000000002</v>
      </c>
      <c r="F709" s="38"/>
      <c r="G709" s="38">
        <f t="shared" si="45"/>
        <v>-1.5477243409819338E-2</v>
      </c>
      <c r="H709" s="38">
        <f t="shared" si="46"/>
        <v>-1.2532788501953574E-2</v>
      </c>
      <c r="I709" s="38">
        <f t="shared" si="47"/>
        <v>-1.577817435160039E-2</v>
      </c>
      <c r="J709" s="38">
        <f t="shared" si="48"/>
        <v>-2.8809343974181251E-2</v>
      </c>
      <c r="K709" s="38"/>
      <c r="L709" s="38"/>
    </row>
    <row r="710" spans="1:12">
      <c r="A710" s="20">
        <v>41908</v>
      </c>
      <c r="B710" s="38">
        <v>118.577009</v>
      </c>
      <c r="C710" s="38">
        <v>71.918834000000004</v>
      </c>
      <c r="D710" s="38">
        <v>58.983302999999999</v>
      </c>
      <c r="E710" s="38">
        <v>23.144613</v>
      </c>
      <c r="F710" s="38"/>
      <c r="G710" s="38">
        <f t="shared" si="45"/>
        <v>-9.5543699086032873E-4</v>
      </c>
      <c r="H710" s="38">
        <f t="shared" si="46"/>
        <v>4.8488982210560735E-3</v>
      </c>
      <c r="I710" s="38">
        <f t="shared" si="47"/>
        <v>4.2846982327564365E-3</v>
      </c>
      <c r="J710" s="38">
        <f t="shared" si="48"/>
        <v>-3.2075609456817589E-2</v>
      </c>
      <c r="K710" s="38"/>
      <c r="L710" s="38"/>
    </row>
    <row r="711" spans="1:12">
      <c r="A711" s="20">
        <v>41911</v>
      </c>
      <c r="B711" s="38">
        <v>118.36921</v>
      </c>
      <c r="C711" s="38">
        <v>71.533339999999995</v>
      </c>
      <c r="D711" s="38">
        <v>58.880560000000003</v>
      </c>
      <c r="E711" s="38">
        <v>24.197064999999998</v>
      </c>
      <c r="F711" s="38"/>
      <c r="G711" s="38">
        <f t="shared" si="45"/>
        <v>-1.7539765280941005E-3</v>
      </c>
      <c r="H711" s="38">
        <f t="shared" si="46"/>
        <v>-5.3745428485256468E-3</v>
      </c>
      <c r="I711" s="38">
        <f t="shared" si="47"/>
        <v>-1.7434186087048004E-3</v>
      </c>
      <c r="J711" s="38">
        <f t="shared" si="48"/>
        <v>4.4469291146340767E-2</v>
      </c>
      <c r="K711" s="38"/>
      <c r="L711" s="38"/>
    </row>
    <row r="712" spans="1:12">
      <c r="A712" s="20">
        <v>41912</v>
      </c>
      <c r="B712" s="38">
        <v>118.36921</v>
      </c>
      <c r="C712" s="38">
        <v>71.900032999999993</v>
      </c>
      <c r="D712" s="38">
        <v>58.544313000000002</v>
      </c>
      <c r="E712" s="38">
        <v>23.498533999999999</v>
      </c>
      <c r="F712" s="38"/>
      <c r="G712" s="38">
        <f t="shared" si="45"/>
        <v>0</v>
      </c>
      <c r="H712" s="38">
        <f t="shared" si="46"/>
        <v>5.1130889725594453E-3</v>
      </c>
      <c r="I712" s="38">
        <f t="shared" si="47"/>
        <v>-5.7270305762770592E-3</v>
      </c>
      <c r="J712" s="38">
        <f t="shared" si="48"/>
        <v>-2.9293308590280006E-2</v>
      </c>
      <c r="K712" s="38"/>
      <c r="L712" s="38"/>
    </row>
    <row r="713" spans="1:12">
      <c r="A713" s="20">
        <v>41913</v>
      </c>
      <c r="B713" s="38">
        <v>117.840273</v>
      </c>
      <c r="C713" s="38">
        <v>71.570950999999994</v>
      </c>
      <c r="D713" s="38">
        <v>57.974561000000001</v>
      </c>
      <c r="E713" s="38">
        <v>23.451965999999999</v>
      </c>
      <c r="F713" s="38"/>
      <c r="G713" s="38">
        <f t="shared" si="45"/>
        <v>-4.4785491028871503E-3</v>
      </c>
      <c r="H713" s="38">
        <f t="shared" si="46"/>
        <v>-4.5874443450897757E-3</v>
      </c>
      <c r="I713" s="38">
        <f t="shared" si="47"/>
        <v>-9.7796437851642645E-3</v>
      </c>
      <c r="J713" s="38">
        <f t="shared" si="48"/>
        <v>-1.9837068943156185E-3</v>
      </c>
      <c r="K713" s="38"/>
      <c r="L713" s="38"/>
    </row>
    <row r="714" spans="1:12">
      <c r="A714" s="20">
        <v>41914</v>
      </c>
      <c r="B714" s="38">
        <v>118.813143</v>
      </c>
      <c r="C714" s="38">
        <v>71.674378000000004</v>
      </c>
      <c r="D714" s="38">
        <v>58.441569999999999</v>
      </c>
      <c r="E714" s="38">
        <v>25.202947000000002</v>
      </c>
      <c r="F714" s="38"/>
      <c r="G714" s="38">
        <f t="shared" si="45"/>
        <v>8.2219432701812357E-3</v>
      </c>
      <c r="H714" s="38">
        <f t="shared" si="46"/>
        <v>1.4440543184897569E-3</v>
      </c>
      <c r="I714" s="38">
        <f t="shared" si="47"/>
        <v>8.0231407989687937E-3</v>
      </c>
      <c r="J714" s="38">
        <f t="shared" si="48"/>
        <v>7.2006602793178387E-2</v>
      </c>
      <c r="K714" s="38"/>
      <c r="L714" s="38"/>
    </row>
    <row r="715" spans="1:12">
      <c r="A715" s="20">
        <v>41915</v>
      </c>
      <c r="B715" s="38">
        <v>120.04103499999999</v>
      </c>
      <c r="C715" s="38">
        <v>72.699234000000004</v>
      </c>
      <c r="D715" s="38">
        <v>58.908580000000001</v>
      </c>
      <c r="E715" s="38">
        <v>26.283339999999999</v>
      </c>
      <c r="F715" s="38"/>
      <c r="G715" s="38">
        <f t="shared" si="45"/>
        <v>1.0281610538470695E-2</v>
      </c>
      <c r="H715" s="38">
        <f t="shared" si="46"/>
        <v>1.4197514361707273E-2</v>
      </c>
      <c r="I715" s="38">
        <f t="shared" si="47"/>
        <v>7.9592989943031382E-3</v>
      </c>
      <c r="J715" s="38">
        <f t="shared" si="48"/>
        <v>4.1974346262715435E-2</v>
      </c>
      <c r="K715" s="38"/>
      <c r="L715" s="38"/>
    </row>
    <row r="716" spans="1:12">
      <c r="A716" s="20">
        <v>41918</v>
      </c>
      <c r="B716" s="38">
        <v>119.209846</v>
      </c>
      <c r="C716" s="38">
        <v>72.727440000000001</v>
      </c>
      <c r="D716" s="38">
        <v>58.170704000000001</v>
      </c>
      <c r="E716" s="38">
        <v>27.121575</v>
      </c>
      <c r="F716" s="38"/>
      <c r="G716" s="38">
        <f t="shared" si="45"/>
        <v>-6.9482907698113243E-3</v>
      </c>
      <c r="H716" s="38">
        <f t="shared" si="46"/>
        <v>3.8790683411594454E-4</v>
      </c>
      <c r="I716" s="38">
        <f t="shared" si="47"/>
        <v>-1.2604890369040908E-2</v>
      </c>
      <c r="J716" s="38">
        <f t="shared" si="48"/>
        <v>3.1394258220064378E-2</v>
      </c>
      <c r="K716" s="38"/>
      <c r="L716" s="38"/>
    </row>
    <row r="717" spans="1:12">
      <c r="A717" s="20">
        <v>41919</v>
      </c>
      <c r="B717" s="38">
        <v>118.32198099999999</v>
      </c>
      <c r="C717" s="38">
        <v>72.680431999999996</v>
      </c>
      <c r="D717" s="38">
        <v>57.479531999999999</v>
      </c>
      <c r="E717" s="38">
        <v>28.220593999999998</v>
      </c>
      <c r="F717" s="38"/>
      <c r="G717" s="38">
        <f t="shared" si="45"/>
        <v>-7.4757908971810278E-3</v>
      </c>
      <c r="H717" s="38">
        <f t="shared" si="46"/>
        <v>-6.465674930947725E-4</v>
      </c>
      <c r="I717" s="38">
        <f t="shared" si="47"/>
        <v>-1.1952941092491381E-2</v>
      </c>
      <c r="J717" s="38">
        <f t="shared" si="48"/>
        <v>3.9722458497497858E-2</v>
      </c>
      <c r="K717" s="38"/>
      <c r="L717" s="38"/>
    </row>
    <row r="718" spans="1:12">
      <c r="A718" s="20">
        <v>41920</v>
      </c>
      <c r="B718" s="38">
        <v>121.590073</v>
      </c>
      <c r="C718" s="38">
        <v>73.564251999999996</v>
      </c>
      <c r="D718" s="38">
        <v>58.665737</v>
      </c>
      <c r="E718" s="38">
        <v>26.870104000000001</v>
      </c>
      <c r="F718" s="38"/>
      <c r="G718" s="38">
        <f t="shared" si="45"/>
        <v>2.7245768692505605E-2</v>
      </c>
      <c r="H718" s="38">
        <f t="shared" si="46"/>
        <v>1.208701384565347E-2</v>
      </c>
      <c r="I718" s="38">
        <f t="shared" si="47"/>
        <v>2.0426940438317998E-2</v>
      </c>
      <c r="J718" s="38">
        <f t="shared" si="48"/>
        <v>-4.903770199718907E-2</v>
      </c>
      <c r="K718" s="38"/>
      <c r="L718" s="38"/>
    </row>
    <row r="719" spans="1:12">
      <c r="A719" s="20">
        <v>41921</v>
      </c>
      <c r="B719" s="38">
        <v>121.287829</v>
      </c>
      <c r="C719" s="38">
        <v>73.206963999999999</v>
      </c>
      <c r="D719" s="38">
        <v>57.535570999999997</v>
      </c>
      <c r="E719" s="38">
        <v>24.550986000000002</v>
      </c>
      <c r="F719" s="38"/>
      <c r="G719" s="38">
        <f t="shared" si="45"/>
        <v>-2.4888567756035733E-3</v>
      </c>
      <c r="H719" s="38">
        <f t="shared" si="46"/>
        <v>-4.8686481653830759E-3</v>
      </c>
      <c r="I719" s="38">
        <f t="shared" si="47"/>
        <v>-1.9452477033551834E-2</v>
      </c>
      <c r="J719" s="38">
        <f t="shared" si="48"/>
        <v>-9.0262276740631267E-2</v>
      </c>
      <c r="K719" s="38"/>
      <c r="L719" s="38"/>
    </row>
    <row r="720" spans="1:12">
      <c r="A720" s="20">
        <v>41922</v>
      </c>
      <c r="B720" s="38">
        <v>121.750642</v>
      </c>
      <c r="C720" s="38">
        <v>73.611266000000001</v>
      </c>
      <c r="D720" s="38">
        <v>56.592213000000001</v>
      </c>
      <c r="E720" s="38">
        <v>23.079418</v>
      </c>
      <c r="F720" s="38"/>
      <c r="G720" s="38">
        <f t="shared" si="45"/>
        <v>3.8085621385488223E-3</v>
      </c>
      <c r="H720" s="38">
        <f t="shared" si="46"/>
        <v>5.5075316188003378E-3</v>
      </c>
      <c r="I720" s="38">
        <f t="shared" si="47"/>
        <v>-1.6531986381113941E-2</v>
      </c>
      <c r="J720" s="38">
        <f t="shared" si="48"/>
        <v>-6.181079168263845E-2</v>
      </c>
      <c r="K720" s="38"/>
      <c r="L720" s="38"/>
    </row>
    <row r="721" spans="1:12">
      <c r="A721" s="20">
        <v>41925</v>
      </c>
      <c r="B721" s="38">
        <v>119.927696</v>
      </c>
      <c r="C721" s="38">
        <v>72.924888999999993</v>
      </c>
      <c r="D721" s="38">
        <v>56.452109</v>
      </c>
      <c r="E721" s="38">
        <v>23.954906999999999</v>
      </c>
      <c r="F721" s="38"/>
      <c r="G721" s="38">
        <f t="shared" si="45"/>
        <v>-1.5086007196857477E-2</v>
      </c>
      <c r="H721" s="38">
        <f t="shared" si="46"/>
        <v>-9.368091032019573E-3</v>
      </c>
      <c r="I721" s="38">
        <f t="shared" si="47"/>
        <v>-2.4787458451093528E-3</v>
      </c>
      <c r="J721" s="38">
        <f t="shared" si="48"/>
        <v>3.7231963364103227E-2</v>
      </c>
      <c r="K721" s="38"/>
      <c r="L721" s="38"/>
    </row>
    <row r="722" spans="1:12">
      <c r="A722" s="20">
        <v>41926</v>
      </c>
      <c r="B722" s="38">
        <v>119.247629</v>
      </c>
      <c r="C722" s="38">
        <v>73.319794999999999</v>
      </c>
      <c r="D722" s="38">
        <v>57.619633</v>
      </c>
      <c r="E722" s="38">
        <v>26.53481</v>
      </c>
      <c r="F722" s="38"/>
      <c r="G722" s="38">
        <f t="shared" si="45"/>
        <v>-5.6867808813465016E-3</v>
      </c>
      <c r="H722" s="38">
        <f t="shared" si="46"/>
        <v>5.4006333638253095E-3</v>
      </c>
      <c r="I722" s="38">
        <f t="shared" si="47"/>
        <v>2.0470709926089438E-2</v>
      </c>
      <c r="J722" s="38">
        <f t="shared" si="48"/>
        <v>0.10228426785169802</v>
      </c>
      <c r="K722" s="38"/>
      <c r="L722" s="38"/>
    </row>
    <row r="723" spans="1:12">
      <c r="A723" s="20">
        <v>41927</v>
      </c>
      <c r="B723" s="38">
        <v>117.405787</v>
      </c>
      <c r="C723" s="38">
        <v>70.705926000000005</v>
      </c>
      <c r="D723" s="38">
        <v>56.022461</v>
      </c>
      <c r="E723" s="38">
        <v>27.531379000000001</v>
      </c>
      <c r="F723" s="38"/>
      <c r="G723" s="38">
        <f t="shared" si="45"/>
        <v>-1.5566047776740847E-2</v>
      </c>
      <c r="H723" s="38">
        <f t="shared" si="46"/>
        <v>-3.6301238661454384E-2</v>
      </c>
      <c r="I723" s="38">
        <f t="shared" si="47"/>
        <v>-2.8110660713831035E-2</v>
      </c>
      <c r="J723" s="38">
        <f t="shared" si="48"/>
        <v>3.6868952810064998E-2</v>
      </c>
      <c r="K723" s="38"/>
      <c r="L723" s="38"/>
    </row>
    <row r="724" spans="1:12">
      <c r="A724" s="20">
        <v>41928</v>
      </c>
      <c r="B724" s="38">
        <v>116.130658</v>
      </c>
      <c r="C724" s="38">
        <v>69.4084</v>
      </c>
      <c r="D724" s="38">
        <v>55.518090000000001</v>
      </c>
      <c r="E724" s="38">
        <v>27.941184</v>
      </c>
      <c r="F724" s="38"/>
      <c r="G724" s="38">
        <f t="shared" si="45"/>
        <v>-1.0920279888959359E-2</v>
      </c>
      <c r="H724" s="38">
        <f t="shared" si="46"/>
        <v>-1.8521490690945882E-2</v>
      </c>
      <c r="I724" s="38">
        <f t="shared" si="47"/>
        <v>-9.0437860165625376E-3</v>
      </c>
      <c r="J724" s="38">
        <f t="shared" si="48"/>
        <v>1.4775320742034323E-2</v>
      </c>
      <c r="K724" s="38"/>
      <c r="L724" s="38"/>
    </row>
    <row r="725" spans="1:12">
      <c r="A725" s="20">
        <v>41929</v>
      </c>
      <c r="B725" s="38">
        <v>117.736373</v>
      </c>
      <c r="C725" s="38">
        <v>69.671665000000004</v>
      </c>
      <c r="D725" s="38">
        <v>55.172504000000004</v>
      </c>
      <c r="E725" s="38">
        <v>26.751414</v>
      </c>
      <c r="F725" s="38"/>
      <c r="G725" s="38">
        <f t="shared" si="45"/>
        <v>1.3732078656197744E-2</v>
      </c>
      <c r="H725" s="38">
        <f t="shared" si="46"/>
        <v>3.7858094822409284E-3</v>
      </c>
      <c r="I725" s="38">
        <f t="shared" si="47"/>
        <v>-6.2442003494329774E-3</v>
      </c>
      <c r="J725" s="38">
        <f t="shared" si="48"/>
        <v>-4.3514397694004031E-2</v>
      </c>
      <c r="K725" s="38"/>
      <c r="L725" s="38"/>
    </row>
    <row r="726" spans="1:12">
      <c r="A726" s="20">
        <v>41932</v>
      </c>
      <c r="B726" s="38">
        <v>121.297269</v>
      </c>
      <c r="C726" s="38">
        <v>70.649513999999996</v>
      </c>
      <c r="D726" s="38">
        <v>56.312007999999999</v>
      </c>
      <c r="E726" s="38">
        <v>32.919023000000003</v>
      </c>
      <c r="F726" s="38"/>
      <c r="G726" s="38">
        <f t="shared" si="45"/>
        <v>2.9796303307804615E-2</v>
      </c>
      <c r="H726" s="38">
        <f t="shared" si="46"/>
        <v>1.3937522991450426E-2</v>
      </c>
      <c r="I726" s="38">
        <f t="shared" si="47"/>
        <v>2.0443085131392601E-2</v>
      </c>
      <c r="J726" s="38">
        <f t="shared" si="48"/>
        <v>0.20746336560310902</v>
      </c>
      <c r="K726" s="38"/>
      <c r="L726" s="38"/>
    </row>
    <row r="727" spans="1:12">
      <c r="A727" s="20">
        <v>41933</v>
      </c>
      <c r="B727" s="38">
        <v>123.054106</v>
      </c>
      <c r="C727" s="38">
        <v>71.476921000000004</v>
      </c>
      <c r="D727" s="38">
        <v>57.572932000000002</v>
      </c>
      <c r="E727" s="38">
        <v>32.758946999999999</v>
      </c>
      <c r="F727" s="38"/>
      <c r="G727" s="38">
        <f t="shared" si="45"/>
        <v>1.437984356020686E-2</v>
      </c>
      <c r="H727" s="38">
        <f t="shared" si="46"/>
        <v>1.1643384251478978E-2</v>
      </c>
      <c r="I727" s="38">
        <f t="shared" si="47"/>
        <v>2.2144728322867232E-2</v>
      </c>
      <c r="J727" s="38">
        <f t="shared" si="48"/>
        <v>-4.8745817500449404E-3</v>
      </c>
      <c r="K727" s="38"/>
      <c r="L727" s="38"/>
    </row>
    <row r="728" spans="1:12">
      <c r="A728" s="20">
        <v>41934</v>
      </c>
      <c r="B728" s="38">
        <v>123.29968</v>
      </c>
      <c r="C728" s="38">
        <v>71.486326000000005</v>
      </c>
      <c r="D728" s="38">
        <v>57.283389</v>
      </c>
      <c r="E728" s="38">
        <v>32.410545999999997</v>
      </c>
      <c r="F728" s="38"/>
      <c r="G728" s="38">
        <f t="shared" si="45"/>
        <v>1.9936700411873954E-3</v>
      </c>
      <c r="H728" s="38">
        <f t="shared" si="46"/>
        <v>1.3157227764375786E-4</v>
      </c>
      <c r="I728" s="38">
        <f t="shared" si="47"/>
        <v>-5.0418402893478709E-3</v>
      </c>
      <c r="J728" s="38">
        <f t="shared" si="48"/>
        <v>-1.0692251947312596E-2</v>
      </c>
      <c r="K728" s="38"/>
      <c r="L728" s="38"/>
    </row>
    <row r="729" spans="1:12">
      <c r="A729" s="20">
        <v>41935</v>
      </c>
      <c r="B729" s="38">
        <v>123.34690999999999</v>
      </c>
      <c r="C729" s="38">
        <v>71.693179000000001</v>
      </c>
      <c r="D729" s="38">
        <v>57.937199</v>
      </c>
      <c r="E729" s="38">
        <v>33.851224000000002</v>
      </c>
      <c r="F729" s="38"/>
      <c r="G729" s="38">
        <f t="shared" si="45"/>
        <v>3.8297712185894449E-4</v>
      </c>
      <c r="H729" s="38">
        <f t="shared" si="46"/>
        <v>2.8894239285712406E-3</v>
      </c>
      <c r="I729" s="38">
        <f t="shared" si="47"/>
        <v>1.1348961654098528E-2</v>
      </c>
      <c r="J729" s="38">
        <f t="shared" si="48"/>
        <v>4.3491294568050003E-2</v>
      </c>
      <c r="K729" s="38"/>
      <c r="L729" s="38"/>
    </row>
    <row r="730" spans="1:12">
      <c r="A730" s="20">
        <v>41936</v>
      </c>
      <c r="B730" s="38">
        <v>123.205235</v>
      </c>
      <c r="C730" s="38">
        <v>71.815408000000005</v>
      </c>
      <c r="D730" s="38">
        <v>57.507550999999999</v>
      </c>
      <c r="E730" s="38">
        <v>36.694916999999997</v>
      </c>
      <c r="F730" s="38"/>
      <c r="G730" s="38">
        <f t="shared" si="45"/>
        <v>-1.1492499129820576E-3</v>
      </c>
      <c r="H730" s="38">
        <f t="shared" si="46"/>
        <v>1.7034385483290437E-3</v>
      </c>
      <c r="I730" s="38">
        <f t="shared" si="47"/>
        <v>-7.4433871385821779E-3</v>
      </c>
      <c r="J730" s="38">
        <f t="shared" si="48"/>
        <v>8.0663085874056822E-2</v>
      </c>
      <c r="K730" s="38"/>
      <c r="L730" s="38"/>
    </row>
    <row r="731" spans="1:12">
      <c r="A731" s="20">
        <v>41939</v>
      </c>
      <c r="B731" s="38">
        <v>123.658609</v>
      </c>
      <c r="C731" s="38">
        <v>72.012856999999997</v>
      </c>
      <c r="D731" s="38">
        <v>57.498213</v>
      </c>
      <c r="E731" s="38">
        <v>36.723165000000002</v>
      </c>
      <c r="F731" s="38"/>
      <c r="G731" s="38">
        <f t="shared" si="45"/>
        <v>3.6730734025455982E-3</v>
      </c>
      <c r="H731" s="38">
        <f t="shared" si="46"/>
        <v>2.745623386866557E-3</v>
      </c>
      <c r="I731" s="38">
        <f t="shared" si="47"/>
        <v>-1.6239186099442204E-4</v>
      </c>
      <c r="J731" s="38">
        <f t="shared" si="48"/>
        <v>7.6951074243310756E-4</v>
      </c>
      <c r="K731" s="38"/>
      <c r="L731" s="38"/>
    </row>
    <row r="732" spans="1:12">
      <c r="A732" s="20">
        <v>41940</v>
      </c>
      <c r="B732" s="38">
        <v>123.790843</v>
      </c>
      <c r="C732" s="38">
        <v>71.787201999999994</v>
      </c>
      <c r="D732" s="38">
        <v>56.648256000000003</v>
      </c>
      <c r="E732" s="38">
        <v>35.235405999999998</v>
      </c>
      <c r="F732" s="38"/>
      <c r="G732" s="38">
        <f t="shared" si="45"/>
        <v>1.0687759582297641E-3</v>
      </c>
      <c r="H732" s="38">
        <f t="shared" si="46"/>
        <v>-3.138457477594319E-3</v>
      </c>
      <c r="I732" s="38">
        <f t="shared" si="47"/>
        <v>-1.4892667584519098E-2</v>
      </c>
      <c r="J732" s="38">
        <f t="shared" si="48"/>
        <v>-4.1356325502014915E-2</v>
      </c>
      <c r="K732" s="38"/>
      <c r="L732" s="38"/>
    </row>
    <row r="733" spans="1:12">
      <c r="A733" s="20">
        <v>41941</v>
      </c>
      <c r="B733" s="38">
        <v>124.612584</v>
      </c>
      <c r="C733" s="38">
        <v>71.824811999999994</v>
      </c>
      <c r="D733" s="38">
        <v>56.872418000000003</v>
      </c>
      <c r="E733" s="38">
        <v>34.830509999999997</v>
      </c>
      <c r="F733" s="38"/>
      <c r="G733" s="38">
        <f t="shared" si="45"/>
        <v>6.6162049977158107E-3</v>
      </c>
      <c r="H733" s="38">
        <f t="shared" si="46"/>
        <v>5.2377234762285177E-4</v>
      </c>
      <c r="I733" s="38">
        <f t="shared" si="47"/>
        <v>3.9492769634285113E-3</v>
      </c>
      <c r="J733" s="38">
        <f t="shared" si="48"/>
        <v>-1.1557702526110667E-2</v>
      </c>
      <c r="K733" s="38"/>
      <c r="L733" s="38"/>
    </row>
    <row r="734" spans="1:12">
      <c r="A734" s="20">
        <v>41942</v>
      </c>
      <c r="B734" s="38">
        <v>125.623244</v>
      </c>
      <c r="C734" s="38">
        <v>71.881224000000003</v>
      </c>
      <c r="D734" s="38">
        <v>57.703693999999999</v>
      </c>
      <c r="E734" s="38">
        <v>34.595104999999997</v>
      </c>
      <c r="F734" s="38"/>
      <c r="G734" s="38">
        <f t="shared" si="45"/>
        <v>8.0777041679195843E-3</v>
      </c>
      <c r="H734" s="38">
        <f t="shared" si="46"/>
        <v>7.8510276210861578E-4</v>
      </c>
      <c r="I734" s="38">
        <f t="shared" si="47"/>
        <v>1.4510713823631744E-2</v>
      </c>
      <c r="J734" s="38">
        <f t="shared" si="48"/>
        <v>-6.7815287533844063E-3</v>
      </c>
      <c r="K734" s="38"/>
      <c r="L734" s="38"/>
    </row>
    <row r="735" spans="1:12">
      <c r="A735" s="20">
        <v>41943</v>
      </c>
      <c r="B735" s="38">
        <v>125.972718</v>
      </c>
      <c r="C735" s="38">
        <v>71.711980999999994</v>
      </c>
      <c r="D735" s="38">
        <v>57.741056</v>
      </c>
      <c r="E735" s="38">
        <v>32.881355999999997</v>
      </c>
      <c r="F735" s="38"/>
      <c r="G735" s="38">
        <f t="shared" si="45"/>
        <v>2.778059091097118E-3</v>
      </c>
      <c r="H735" s="38">
        <f t="shared" si="46"/>
        <v>-2.3572574812137734E-3</v>
      </c>
      <c r="I735" s="38">
        <f t="shared" si="47"/>
        <v>6.47270686703857E-4</v>
      </c>
      <c r="J735" s="38">
        <f t="shared" si="48"/>
        <v>-5.0806387853340622E-2</v>
      </c>
      <c r="K735" s="38"/>
      <c r="L735" s="38"/>
    </row>
    <row r="736" spans="1:12">
      <c r="A736" s="20">
        <v>41946</v>
      </c>
      <c r="B736" s="38">
        <v>126.82280900000001</v>
      </c>
      <c r="C736" s="38">
        <v>71.721384999999998</v>
      </c>
      <c r="D736" s="38">
        <v>57.526232</v>
      </c>
      <c r="E736" s="38">
        <v>33.25</v>
      </c>
      <c r="F736" s="38"/>
      <c r="G736" s="38">
        <f t="shared" si="45"/>
        <v>6.7255478325319888E-3</v>
      </c>
      <c r="H736" s="38">
        <f t="shared" si="46"/>
        <v>1.3112709093756616E-4</v>
      </c>
      <c r="I736" s="38">
        <f t="shared" si="47"/>
        <v>-3.7274104813322796E-3</v>
      </c>
      <c r="J736" s="38">
        <f t="shared" si="48"/>
        <v>1.1148956888353153E-2</v>
      </c>
      <c r="K736" s="38"/>
      <c r="L736" s="38"/>
    </row>
    <row r="737" spans="1:12">
      <c r="A737" s="20">
        <v>41947</v>
      </c>
      <c r="B737" s="38">
        <v>128.976349</v>
      </c>
      <c r="C737" s="38">
        <v>72.642821999999995</v>
      </c>
      <c r="D737" s="38">
        <v>57.320746999999997</v>
      </c>
      <c r="E737" s="38">
        <v>35.830002</v>
      </c>
      <c r="F737" s="38"/>
      <c r="G737" s="38">
        <f t="shared" si="45"/>
        <v>1.6838138937547636E-2</v>
      </c>
      <c r="H737" s="38">
        <f t="shared" si="46"/>
        <v>1.2765622896637796E-2</v>
      </c>
      <c r="I737" s="38">
        <f t="shared" si="47"/>
        <v>-3.5784174918663115E-3</v>
      </c>
      <c r="J737" s="38">
        <f t="shared" si="48"/>
        <v>7.473082003414365E-2</v>
      </c>
      <c r="K737" s="38"/>
      <c r="L737" s="38"/>
    </row>
    <row r="738" spans="1:12">
      <c r="A738" s="20">
        <v>41948</v>
      </c>
      <c r="B738" s="38">
        <v>128.92911899999999</v>
      </c>
      <c r="C738" s="38">
        <v>73.056522000000001</v>
      </c>
      <c r="D738" s="38">
        <v>57.087242000000003</v>
      </c>
      <c r="E738" s="38">
        <v>33.259998000000003</v>
      </c>
      <c r="F738" s="38"/>
      <c r="G738" s="38">
        <f t="shared" si="45"/>
        <v>-3.6625823325297499E-4</v>
      </c>
      <c r="H738" s="38">
        <f t="shared" si="46"/>
        <v>5.6788328681645428E-3</v>
      </c>
      <c r="I738" s="38">
        <f t="shared" si="47"/>
        <v>-4.0819758527850195E-3</v>
      </c>
      <c r="J738" s="38">
        <f t="shared" si="48"/>
        <v>-7.4430173503517993E-2</v>
      </c>
      <c r="K738" s="38"/>
      <c r="L738" s="38"/>
    </row>
    <row r="739" spans="1:12">
      <c r="A739" s="20">
        <v>41949</v>
      </c>
      <c r="B739" s="38">
        <v>129.486392</v>
      </c>
      <c r="C739" s="38">
        <v>73.159948999999997</v>
      </c>
      <c r="D739" s="38">
        <v>57.806437000000003</v>
      </c>
      <c r="E739" s="38">
        <v>32.669998</v>
      </c>
      <c r="F739" s="38"/>
      <c r="G739" s="38">
        <f t="shared" si="45"/>
        <v>4.3130063029912669E-3</v>
      </c>
      <c r="H739" s="38">
        <f t="shared" si="46"/>
        <v>1.4147108946427523E-3</v>
      </c>
      <c r="I739" s="38">
        <f t="shared" si="47"/>
        <v>1.2519477136761551E-2</v>
      </c>
      <c r="J739" s="38">
        <f t="shared" si="48"/>
        <v>-1.7898249237754953E-2</v>
      </c>
      <c r="K739" s="38"/>
      <c r="L739" s="38"/>
    </row>
    <row r="740" spans="1:12">
      <c r="A740" s="20">
        <v>41950</v>
      </c>
      <c r="B740" s="38">
        <v>130.072014</v>
      </c>
      <c r="C740" s="38">
        <v>74.062577000000005</v>
      </c>
      <c r="D740" s="38">
        <v>59.935999000000002</v>
      </c>
      <c r="E740" s="38">
        <v>42.810001</v>
      </c>
      <c r="F740" s="38"/>
      <c r="G740" s="38">
        <f t="shared" si="45"/>
        <v>4.512456388836154E-3</v>
      </c>
      <c r="H740" s="38">
        <f t="shared" si="46"/>
        <v>1.2262244571177021E-2</v>
      </c>
      <c r="I740" s="38">
        <f t="shared" si="47"/>
        <v>3.6177173317695474E-2</v>
      </c>
      <c r="J740" s="38">
        <f t="shared" si="48"/>
        <v>0.27031457912114881</v>
      </c>
      <c r="K740" s="38"/>
      <c r="L740" s="38"/>
    </row>
    <row r="741" spans="1:12">
      <c r="A741" s="20">
        <v>41953</v>
      </c>
      <c r="B741" s="38">
        <v>130.05311900000001</v>
      </c>
      <c r="C741" s="38">
        <v>74.692542000000003</v>
      </c>
      <c r="D741" s="38">
        <v>61.196924000000003</v>
      </c>
      <c r="E741" s="38">
        <v>38.720001000000003</v>
      </c>
      <c r="F741" s="38"/>
      <c r="G741" s="38">
        <f t="shared" si="45"/>
        <v>-1.4527623544333639E-4</v>
      </c>
      <c r="H741" s="38">
        <f t="shared" si="46"/>
        <v>8.4698768057044297E-3</v>
      </c>
      <c r="I741" s="38">
        <f t="shared" si="47"/>
        <v>2.0819617240009167E-2</v>
      </c>
      <c r="J741" s="38">
        <f t="shared" si="48"/>
        <v>-0.10041545528106037</v>
      </c>
      <c r="K741" s="38"/>
      <c r="L741" s="38"/>
    </row>
    <row r="742" spans="1:12">
      <c r="A742" s="20">
        <v>41954</v>
      </c>
      <c r="B742" s="38">
        <v>129.44861700000001</v>
      </c>
      <c r="C742" s="38">
        <v>74.288239000000004</v>
      </c>
      <c r="D742" s="38">
        <v>61.383732000000002</v>
      </c>
      <c r="E742" s="38">
        <v>37.07</v>
      </c>
      <c r="F742" s="38"/>
      <c r="G742" s="38">
        <f t="shared" si="45"/>
        <v>-4.6589522116699481E-3</v>
      </c>
      <c r="H742" s="38">
        <f t="shared" si="46"/>
        <v>-5.4275993159695448E-3</v>
      </c>
      <c r="I742" s="38">
        <f t="shared" si="47"/>
        <v>3.0479220900538817E-3</v>
      </c>
      <c r="J742" s="38">
        <f t="shared" si="48"/>
        <v>-4.3548271072181344E-2</v>
      </c>
      <c r="K742" s="38"/>
      <c r="L742" s="38"/>
    </row>
    <row r="743" spans="1:12">
      <c r="A743" s="20">
        <v>41955</v>
      </c>
      <c r="B743" s="38">
        <v>129.64273900000001</v>
      </c>
      <c r="C743" s="38">
        <v>74.466880000000003</v>
      </c>
      <c r="D743" s="38">
        <v>62.317751000000001</v>
      </c>
      <c r="E743" s="38">
        <v>37.759998000000003</v>
      </c>
      <c r="F743" s="38"/>
      <c r="G743" s="38">
        <f t="shared" si="45"/>
        <v>1.4984833096808579E-3</v>
      </c>
      <c r="H743" s="38">
        <f t="shared" si="46"/>
        <v>2.4018142982677334E-3</v>
      </c>
      <c r="I743" s="38">
        <f t="shared" si="47"/>
        <v>1.5101464070782613E-2</v>
      </c>
      <c r="J743" s="38">
        <f t="shared" si="48"/>
        <v>1.8442271148556101E-2</v>
      </c>
      <c r="K743" s="38"/>
      <c r="L743" s="38"/>
    </row>
    <row r="744" spans="1:12">
      <c r="A744" s="20">
        <v>41956</v>
      </c>
      <c r="B744" s="38">
        <v>131.35680099999999</v>
      </c>
      <c r="C744" s="38">
        <v>77.983377000000004</v>
      </c>
      <c r="D744" s="38">
        <v>63.046284</v>
      </c>
      <c r="E744" s="38">
        <v>37.799999</v>
      </c>
      <c r="F744" s="38"/>
      <c r="G744" s="38">
        <f t="shared" si="45"/>
        <v>1.3134786695804854E-2</v>
      </c>
      <c r="H744" s="38">
        <f t="shared" si="46"/>
        <v>4.6141225813306055E-2</v>
      </c>
      <c r="I744" s="38">
        <f t="shared" si="47"/>
        <v>1.1622810344686171E-2</v>
      </c>
      <c r="J744" s="38">
        <f t="shared" si="48"/>
        <v>1.0587878593182022E-3</v>
      </c>
      <c r="K744" s="38"/>
      <c r="L744" s="38"/>
    </row>
    <row r="745" spans="1:12">
      <c r="A745" s="20">
        <v>41957</v>
      </c>
      <c r="B745" s="38">
        <v>131.138983</v>
      </c>
      <c r="C745" s="38">
        <v>78.002178000000001</v>
      </c>
      <c r="D745" s="38">
        <v>63.634714000000002</v>
      </c>
      <c r="E745" s="38">
        <v>37.310001</v>
      </c>
      <c r="F745" s="38"/>
      <c r="G745" s="38">
        <f t="shared" si="45"/>
        <v>-1.6595927498303925E-3</v>
      </c>
      <c r="H745" s="38">
        <f t="shared" si="46"/>
        <v>2.4106078400700591E-4</v>
      </c>
      <c r="I745" s="38">
        <f t="shared" si="47"/>
        <v>9.29001572914211E-3</v>
      </c>
      <c r="J745" s="38">
        <f t="shared" si="48"/>
        <v>-1.304766213498325E-2</v>
      </c>
      <c r="K745" s="38"/>
      <c r="L745" s="38"/>
    </row>
    <row r="746" spans="1:12">
      <c r="A746" s="20">
        <v>41960</v>
      </c>
      <c r="B746" s="38">
        <v>131.12951799999999</v>
      </c>
      <c r="C746" s="38">
        <v>78.575723999999994</v>
      </c>
      <c r="D746" s="38">
        <v>63.182935000000001</v>
      </c>
      <c r="E746" s="38">
        <v>35.619999</v>
      </c>
      <c r="F746" s="38"/>
      <c r="G746" s="38">
        <f t="shared" si="45"/>
        <v>-7.2177939539246882E-5</v>
      </c>
      <c r="H746" s="38">
        <f t="shared" si="46"/>
        <v>7.3260473911390036E-3</v>
      </c>
      <c r="I746" s="38">
        <f t="shared" si="47"/>
        <v>-7.1248901826970398E-3</v>
      </c>
      <c r="J746" s="38">
        <f t="shared" si="48"/>
        <v>-4.63541642481324E-2</v>
      </c>
      <c r="K746" s="38"/>
      <c r="L746" s="38"/>
    </row>
    <row r="747" spans="1:12">
      <c r="A747" s="20">
        <v>41961</v>
      </c>
      <c r="B747" s="38">
        <v>131.83029500000001</v>
      </c>
      <c r="C747" s="38">
        <v>78.782578000000001</v>
      </c>
      <c r="D747" s="38">
        <v>63.540596000000001</v>
      </c>
      <c r="E747" s="38">
        <v>35.909999999999997</v>
      </c>
      <c r="F747" s="38"/>
      <c r="G747" s="38">
        <f t="shared" si="45"/>
        <v>5.3299297028385206E-3</v>
      </c>
      <c r="H747" s="38">
        <f t="shared" si="46"/>
        <v>2.6290842811628875E-3</v>
      </c>
      <c r="I747" s="38">
        <f t="shared" si="47"/>
        <v>5.64475984634954E-3</v>
      </c>
      <c r="J747" s="38">
        <f t="shared" si="48"/>
        <v>8.1085584505919527E-3</v>
      </c>
      <c r="K747" s="38"/>
      <c r="L747" s="38"/>
    </row>
    <row r="748" spans="1:12">
      <c r="A748" s="20">
        <v>41962</v>
      </c>
      <c r="B748" s="38">
        <v>132.587875</v>
      </c>
      <c r="C748" s="38">
        <v>79.910860999999997</v>
      </c>
      <c r="D748" s="38">
        <v>68.237195999999997</v>
      </c>
      <c r="E748" s="38">
        <v>35.200001</v>
      </c>
      <c r="F748" s="38"/>
      <c r="G748" s="38">
        <f t="shared" si="45"/>
        <v>5.7301816507238177E-3</v>
      </c>
      <c r="H748" s="38">
        <f t="shared" si="46"/>
        <v>1.4219894900799668E-2</v>
      </c>
      <c r="I748" s="38">
        <f t="shared" si="47"/>
        <v>7.1310803354018112E-2</v>
      </c>
      <c r="J748" s="38">
        <f t="shared" si="48"/>
        <v>-1.9969697224849491E-2</v>
      </c>
      <c r="K748" s="38"/>
      <c r="L748" s="38"/>
    </row>
    <row r="749" spans="1:12">
      <c r="A749" s="20">
        <v>41963</v>
      </c>
      <c r="B749" s="38">
        <v>131.868168</v>
      </c>
      <c r="C749" s="38">
        <v>79.525367000000003</v>
      </c>
      <c r="D749" s="38">
        <v>67.004222999999996</v>
      </c>
      <c r="E749" s="38">
        <v>36.450001</v>
      </c>
      <c r="F749" s="38"/>
      <c r="G749" s="38">
        <f t="shared" si="45"/>
        <v>-5.4429368952592806E-3</v>
      </c>
      <c r="H749" s="38">
        <f t="shared" si="46"/>
        <v>-4.8357234242409021E-3</v>
      </c>
      <c r="I749" s="38">
        <f t="shared" si="47"/>
        <v>-1.8234164814144169E-2</v>
      </c>
      <c r="J749" s="38">
        <f t="shared" si="48"/>
        <v>3.489537487636709E-2</v>
      </c>
      <c r="K749" s="38"/>
      <c r="L749" s="38"/>
    </row>
    <row r="750" spans="1:12">
      <c r="A750" s="20">
        <v>41964</v>
      </c>
      <c r="B750" s="38">
        <v>132.313254</v>
      </c>
      <c r="C750" s="38">
        <v>79.591183000000001</v>
      </c>
      <c r="D750" s="38">
        <v>67.305407000000002</v>
      </c>
      <c r="E750" s="38">
        <v>36.310001</v>
      </c>
      <c r="F750" s="38"/>
      <c r="G750" s="38">
        <f t="shared" si="45"/>
        <v>3.369551255734112E-3</v>
      </c>
      <c r="H750" s="38">
        <f t="shared" si="46"/>
        <v>8.2726785810216573E-4</v>
      </c>
      <c r="I750" s="38">
        <f t="shared" si="47"/>
        <v>4.4849279213849862E-3</v>
      </c>
      <c r="J750" s="38">
        <f t="shared" si="48"/>
        <v>-3.8482729226425516E-3</v>
      </c>
      <c r="K750" s="38"/>
      <c r="L750" s="38"/>
    </row>
    <row r="751" spans="1:12">
      <c r="A751" s="20">
        <v>41967</v>
      </c>
      <c r="B751" s="38">
        <v>132.389015</v>
      </c>
      <c r="C751" s="38">
        <v>80.296362000000002</v>
      </c>
      <c r="D751" s="38">
        <v>67.361877000000007</v>
      </c>
      <c r="E751" s="38">
        <v>38.360000999999997</v>
      </c>
      <c r="F751" s="38"/>
      <c r="G751" s="38">
        <f t="shared" si="45"/>
        <v>5.7242427392058867E-4</v>
      </c>
      <c r="H751" s="38">
        <f t="shared" si="46"/>
        <v>8.8209944369197196E-3</v>
      </c>
      <c r="I751" s="38">
        <f t="shared" si="47"/>
        <v>8.3865957094449964E-4</v>
      </c>
      <c r="J751" s="38">
        <f t="shared" si="48"/>
        <v>5.4922063117192221E-2</v>
      </c>
      <c r="K751" s="38"/>
      <c r="L751" s="38"/>
    </row>
    <row r="752" spans="1:12">
      <c r="A752" s="20">
        <v>41968</v>
      </c>
      <c r="B752" s="38">
        <v>131.508308</v>
      </c>
      <c r="C752" s="38">
        <v>79.873250999999996</v>
      </c>
      <c r="D752" s="38">
        <v>67.860713000000004</v>
      </c>
      <c r="E752" s="38">
        <v>38</v>
      </c>
      <c r="F752" s="38"/>
      <c r="G752" s="38">
        <f t="shared" si="45"/>
        <v>-6.6746434535511299E-3</v>
      </c>
      <c r="H752" s="38">
        <f t="shared" si="46"/>
        <v>-5.2832990762084007E-3</v>
      </c>
      <c r="I752" s="38">
        <f t="shared" si="47"/>
        <v>7.3780314791668938E-3</v>
      </c>
      <c r="J752" s="38">
        <f t="shared" si="48"/>
        <v>-9.4291163576729828E-3</v>
      </c>
      <c r="K752" s="38"/>
      <c r="L752" s="38"/>
    </row>
    <row r="753" spans="1:12">
      <c r="A753" s="20">
        <v>41969</v>
      </c>
      <c r="B753" s="38">
        <v>132.34166300000001</v>
      </c>
      <c r="C753" s="38">
        <v>79.901464000000004</v>
      </c>
      <c r="D753" s="38">
        <v>67.917190000000005</v>
      </c>
      <c r="E753" s="38">
        <v>36.090000000000003</v>
      </c>
      <c r="F753" s="38"/>
      <c r="G753" s="38">
        <f t="shared" si="45"/>
        <v>6.3169062931832413E-3</v>
      </c>
      <c r="H753" s="38">
        <f t="shared" si="46"/>
        <v>3.5315976364893301E-4</v>
      </c>
      <c r="I753" s="38">
        <f t="shared" si="47"/>
        <v>8.319027177365961E-4</v>
      </c>
      <c r="J753" s="38">
        <f t="shared" si="48"/>
        <v>-5.1570341071688508E-2</v>
      </c>
      <c r="K753" s="38"/>
      <c r="L753" s="38"/>
    </row>
    <row r="754" spans="1:12">
      <c r="A754" s="20">
        <v>41971</v>
      </c>
      <c r="B754" s="38">
        <v>134.58602099999999</v>
      </c>
      <c r="C754" s="38">
        <v>82.308471999999995</v>
      </c>
      <c r="D754" s="38">
        <v>69.649000000000001</v>
      </c>
      <c r="E754" s="38">
        <v>36.099997999999999</v>
      </c>
      <c r="F754" s="38"/>
      <c r="G754" s="38">
        <f t="shared" si="45"/>
        <v>1.6816621325454532E-2</v>
      </c>
      <c r="H754" s="38">
        <f t="shared" si="46"/>
        <v>2.967986733874757E-2</v>
      </c>
      <c r="I754" s="38">
        <f t="shared" si="47"/>
        <v>2.5179173676302614E-2</v>
      </c>
      <c r="J754" s="38">
        <f t="shared" si="48"/>
        <v>2.7699128247431779E-4</v>
      </c>
      <c r="K754" s="38"/>
      <c r="L754" s="38"/>
    </row>
    <row r="755" spans="1:12">
      <c r="A755" s="20">
        <v>41974</v>
      </c>
      <c r="B755" s="38">
        <v>134.45344299999999</v>
      </c>
      <c r="C755" s="38">
        <v>81.067357000000001</v>
      </c>
      <c r="D755" s="38">
        <v>68.472496000000007</v>
      </c>
      <c r="E755" s="38">
        <v>35.470001000000003</v>
      </c>
      <c r="F755" s="38"/>
      <c r="G755" s="38">
        <f t="shared" si="45"/>
        <v>-9.8556552827141022E-4</v>
      </c>
      <c r="H755" s="38">
        <f t="shared" si="46"/>
        <v>-1.519366583409913E-2</v>
      </c>
      <c r="I755" s="38">
        <f t="shared" si="47"/>
        <v>-1.7036196230981047E-2</v>
      </c>
      <c r="J755" s="38">
        <f t="shared" si="48"/>
        <v>-1.7605512958802468E-2</v>
      </c>
      <c r="K755" s="38"/>
      <c r="L755" s="38"/>
    </row>
    <row r="756" spans="1:12">
      <c r="A756" s="20">
        <v>41975</v>
      </c>
      <c r="B756" s="38">
        <v>135.47619299999999</v>
      </c>
      <c r="C756" s="38">
        <v>81.236600999999993</v>
      </c>
      <c r="D756" s="38">
        <v>68.773680999999996</v>
      </c>
      <c r="E756" s="38">
        <v>33.939999</v>
      </c>
      <c r="F756" s="38"/>
      <c r="G756" s="38">
        <f t="shared" si="45"/>
        <v>7.5779370464626201E-3</v>
      </c>
      <c r="H756" s="38">
        <f t="shared" si="46"/>
        <v>2.085519828695355E-3</v>
      </c>
      <c r="I756" s="38">
        <f t="shared" si="47"/>
        <v>4.3889817562073E-3</v>
      </c>
      <c r="J756" s="38">
        <f t="shared" si="48"/>
        <v>-4.409306663604888E-2</v>
      </c>
      <c r="K756" s="38"/>
      <c r="L756" s="38"/>
    </row>
    <row r="757" spans="1:12">
      <c r="A757" s="20">
        <v>41976</v>
      </c>
      <c r="B757" s="38">
        <v>135.125812</v>
      </c>
      <c r="C757" s="38">
        <v>80.310018999999997</v>
      </c>
      <c r="D757" s="38">
        <v>69.018395999999996</v>
      </c>
      <c r="E757" s="38">
        <v>34.25</v>
      </c>
      <c r="F757" s="38"/>
      <c r="G757" s="38">
        <f t="shared" si="45"/>
        <v>-2.5896422741714491E-3</v>
      </c>
      <c r="H757" s="38">
        <f t="shared" si="46"/>
        <v>-1.1471514057757206E-2</v>
      </c>
      <c r="I757" s="38">
        <f t="shared" si="47"/>
        <v>3.5519496129525273E-3</v>
      </c>
      <c r="J757" s="38">
        <f t="shared" si="48"/>
        <v>9.0923343659140218E-3</v>
      </c>
      <c r="K757" s="38"/>
      <c r="L757" s="38"/>
    </row>
    <row r="758" spans="1:12">
      <c r="A758" s="20">
        <v>41977</v>
      </c>
      <c r="B758" s="38">
        <v>135.43832</v>
      </c>
      <c r="C758" s="38">
        <v>80.139831000000001</v>
      </c>
      <c r="D758" s="38">
        <v>68.971333000000001</v>
      </c>
      <c r="E758" s="38">
        <v>32.75</v>
      </c>
      <c r="F758" s="38"/>
      <c r="G758" s="38">
        <f t="shared" si="45"/>
        <v>2.3100485394002184E-3</v>
      </c>
      <c r="H758" s="38">
        <f t="shared" si="46"/>
        <v>-2.1213863873910466E-3</v>
      </c>
      <c r="I758" s="38">
        <f t="shared" si="47"/>
        <v>-6.8212325896852216E-4</v>
      </c>
      <c r="J758" s="38">
        <f t="shared" si="48"/>
        <v>-4.4783602626973312E-2</v>
      </c>
      <c r="K758" s="38"/>
      <c r="L758" s="38"/>
    </row>
    <row r="759" spans="1:12">
      <c r="A759" s="20">
        <v>41978</v>
      </c>
      <c r="B759" s="38">
        <v>135.65612300000001</v>
      </c>
      <c r="C759" s="38">
        <v>79.534717000000001</v>
      </c>
      <c r="D759" s="38">
        <v>69.328993999999994</v>
      </c>
      <c r="E759" s="38">
        <v>33.310001</v>
      </c>
      <c r="F759" s="38"/>
      <c r="G759" s="38">
        <f t="shared" si="45"/>
        <v>1.6068425782001187E-3</v>
      </c>
      <c r="H759" s="38">
        <f t="shared" si="46"/>
        <v>-7.5793782341307334E-3</v>
      </c>
      <c r="I759" s="38">
        <f t="shared" si="47"/>
        <v>5.1722480359673167E-3</v>
      </c>
      <c r="J759" s="38">
        <f t="shared" si="48"/>
        <v>1.6954720145341631E-2</v>
      </c>
      <c r="K759" s="38"/>
      <c r="L759" s="38"/>
    </row>
    <row r="760" spans="1:12">
      <c r="A760" s="20">
        <v>41981</v>
      </c>
      <c r="B760" s="38">
        <v>134.78489500000001</v>
      </c>
      <c r="C760" s="38">
        <v>79.638721000000004</v>
      </c>
      <c r="D760" s="38">
        <v>69.441934000000003</v>
      </c>
      <c r="E760" s="38">
        <v>32.880001</v>
      </c>
      <c r="F760" s="38"/>
      <c r="G760" s="38">
        <f t="shared" si="45"/>
        <v>-6.4430390061654659E-3</v>
      </c>
      <c r="H760" s="38">
        <f t="shared" si="46"/>
        <v>1.3068011360148992E-3</v>
      </c>
      <c r="I760" s="38">
        <f t="shared" si="47"/>
        <v>1.6277188106132003E-3</v>
      </c>
      <c r="J760" s="38">
        <f t="shared" si="48"/>
        <v>-1.2993081624998487E-2</v>
      </c>
      <c r="K760" s="38"/>
      <c r="L760" s="38"/>
    </row>
    <row r="761" spans="1:12">
      <c r="A761" s="20">
        <v>41982</v>
      </c>
      <c r="B761" s="38">
        <v>135.45724899999999</v>
      </c>
      <c r="C761" s="38">
        <v>79.005236999999994</v>
      </c>
      <c r="D761" s="38">
        <v>69.272516999999993</v>
      </c>
      <c r="E761" s="38">
        <v>34.110000999999997</v>
      </c>
      <c r="F761" s="38"/>
      <c r="G761" s="38">
        <f t="shared" si="45"/>
        <v>4.9759476989121032E-3</v>
      </c>
      <c r="H761" s="38">
        <f t="shared" si="46"/>
        <v>-7.9862778889743732E-3</v>
      </c>
      <c r="I761" s="38">
        <f t="shared" si="47"/>
        <v>-2.4426738961429257E-3</v>
      </c>
      <c r="J761" s="38">
        <f t="shared" si="48"/>
        <v>3.6726025145865718E-2</v>
      </c>
      <c r="K761" s="38"/>
      <c r="L761" s="38"/>
    </row>
    <row r="762" spans="1:12">
      <c r="A762" s="20">
        <v>41983</v>
      </c>
      <c r="B762" s="38">
        <v>132.815157</v>
      </c>
      <c r="C762" s="38">
        <v>78.456857999999997</v>
      </c>
      <c r="D762" s="38">
        <v>68.623092</v>
      </c>
      <c r="E762" s="38">
        <v>32.290000999999997</v>
      </c>
      <c r="F762" s="38"/>
      <c r="G762" s="38">
        <f t="shared" si="45"/>
        <v>-1.969772043667305E-2</v>
      </c>
      <c r="H762" s="38">
        <f t="shared" si="46"/>
        <v>-6.965247312805416E-3</v>
      </c>
      <c r="I762" s="38">
        <f t="shared" si="47"/>
        <v>-9.4191512861099558E-3</v>
      </c>
      <c r="J762" s="38">
        <f t="shared" si="48"/>
        <v>-5.4833010007946117E-2</v>
      </c>
      <c r="K762" s="38"/>
      <c r="L762" s="38"/>
    </row>
    <row r="763" spans="1:12">
      <c r="A763" s="20">
        <v>41984</v>
      </c>
      <c r="B763" s="38">
        <v>133.913667</v>
      </c>
      <c r="C763" s="38">
        <v>79.260524000000004</v>
      </c>
      <c r="D763" s="38">
        <v>69.206632999999997</v>
      </c>
      <c r="E763" s="38">
        <v>32.150002000000001</v>
      </c>
      <c r="F763" s="38"/>
      <c r="G763" s="38">
        <f t="shared" si="45"/>
        <v>8.2369516307772284E-3</v>
      </c>
      <c r="H763" s="38">
        <f t="shared" si="46"/>
        <v>1.0191304797306237E-2</v>
      </c>
      <c r="I763" s="38">
        <f t="shared" si="47"/>
        <v>8.467614466725051E-3</v>
      </c>
      <c r="J763" s="38">
        <f t="shared" si="48"/>
        <v>-4.3451028474990275E-3</v>
      </c>
      <c r="K763" s="38"/>
      <c r="L763" s="38"/>
    </row>
    <row r="764" spans="1:12">
      <c r="A764" s="20">
        <v>41985</v>
      </c>
      <c r="B764" s="38">
        <v>130.57079899999999</v>
      </c>
      <c r="C764" s="38">
        <v>79.241609999999994</v>
      </c>
      <c r="D764" s="38">
        <v>68.143077000000005</v>
      </c>
      <c r="E764" s="38">
        <v>32.299999</v>
      </c>
      <c r="F764" s="38"/>
      <c r="G764" s="38">
        <f t="shared" si="45"/>
        <v>-2.5279715472268989E-2</v>
      </c>
      <c r="H764" s="38">
        <f t="shared" si="46"/>
        <v>-2.3865924845887872E-4</v>
      </c>
      <c r="I764" s="38">
        <f t="shared" si="47"/>
        <v>-1.5487142388295381E-2</v>
      </c>
      <c r="J764" s="38">
        <f t="shared" si="48"/>
        <v>4.6546863768334393E-3</v>
      </c>
      <c r="K764" s="38"/>
      <c r="L764" s="38"/>
    </row>
    <row r="765" spans="1:12">
      <c r="A765" s="20">
        <v>41988</v>
      </c>
      <c r="B765" s="38">
        <v>130.864363</v>
      </c>
      <c r="C765" s="38">
        <v>79.364528000000007</v>
      </c>
      <c r="D765" s="38">
        <v>68.896034999999998</v>
      </c>
      <c r="E765" s="38">
        <v>31.139999</v>
      </c>
      <c r="F765" s="38"/>
      <c r="G765" s="38">
        <f t="shared" si="45"/>
        <v>2.2457891366898745E-3</v>
      </c>
      <c r="H765" s="38">
        <f t="shared" si="46"/>
        <v>1.5499781554295094E-3</v>
      </c>
      <c r="I765" s="38">
        <f t="shared" si="47"/>
        <v>1.0989060950982166E-2</v>
      </c>
      <c r="J765" s="38">
        <f t="shared" si="48"/>
        <v>-3.6574064976044221E-2</v>
      </c>
      <c r="K765" s="38"/>
      <c r="L765" s="38"/>
    </row>
    <row r="766" spans="1:12">
      <c r="A766" s="20">
        <v>41989</v>
      </c>
      <c r="B766" s="38">
        <v>130.03100800000001</v>
      </c>
      <c r="C766" s="38">
        <v>78.437944000000002</v>
      </c>
      <c r="D766" s="38">
        <v>68.03013</v>
      </c>
      <c r="E766" s="38">
        <v>30.870000999999998</v>
      </c>
      <c r="F766" s="38"/>
      <c r="G766" s="38">
        <f t="shared" si="45"/>
        <v>-6.3884447704834835E-3</v>
      </c>
      <c r="H766" s="38">
        <f t="shared" si="46"/>
        <v>-1.1743727932721836E-2</v>
      </c>
      <c r="I766" s="38">
        <f t="shared" si="47"/>
        <v>-1.2647933917103813E-2</v>
      </c>
      <c r="J766" s="38">
        <f t="shared" si="48"/>
        <v>-8.7082633848365038E-3</v>
      </c>
      <c r="K766" s="38"/>
      <c r="L766" s="38"/>
    </row>
    <row r="767" spans="1:12">
      <c r="A767" s="20">
        <v>41990</v>
      </c>
      <c r="B767" s="38">
        <v>131.943929</v>
      </c>
      <c r="C767" s="38">
        <v>79.638721000000004</v>
      </c>
      <c r="D767" s="38">
        <v>69.244281999999998</v>
      </c>
      <c r="E767" s="38">
        <v>32.020000000000003</v>
      </c>
      <c r="F767" s="38"/>
      <c r="G767" s="38">
        <f t="shared" si="45"/>
        <v>1.4604106948231341E-2</v>
      </c>
      <c r="H767" s="38">
        <f t="shared" si="46"/>
        <v>1.5192629430224825E-2</v>
      </c>
      <c r="I767" s="38">
        <f t="shared" si="47"/>
        <v>1.7689875984417305E-2</v>
      </c>
      <c r="J767" s="38">
        <f t="shared" si="48"/>
        <v>3.6575836660591436E-2</v>
      </c>
      <c r="K767" s="38"/>
      <c r="L767" s="38"/>
    </row>
    <row r="768" spans="1:12">
      <c r="A768" s="20">
        <v>41991</v>
      </c>
      <c r="B768" s="38">
        <v>134.05571</v>
      </c>
      <c r="C768" s="38">
        <v>81.255510000000001</v>
      </c>
      <c r="D768" s="38">
        <v>70.251368999999997</v>
      </c>
      <c r="E768" s="38">
        <v>33.290000999999997</v>
      </c>
      <c r="F768" s="38"/>
      <c r="G768" s="38">
        <f t="shared" si="45"/>
        <v>1.5878407782403316E-2</v>
      </c>
      <c r="H768" s="38">
        <f t="shared" si="46"/>
        <v>2.0098214997027287E-2</v>
      </c>
      <c r="I768" s="38">
        <f t="shared" si="47"/>
        <v>1.4439224307246243E-2</v>
      </c>
      <c r="J768" s="38">
        <f t="shared" si="48"/>
        <v>3.8896374057415126E-2</v>
      </c>
      <c r="K768" s="38"/>
      <c r="L768" s="38"/>
    </row>
    <row r="769" spans="1:12">
      <c r="A769" s="20">
        <v>41992</v>
      </c>
      <c r="B769" s="38">
        <v>134.25458399999999</v>
      </c>
      <c r="C769" s="38">
        <v>80.518028999999999</v>
      </c>
      <c r="D769" s="38">
        <v>69.601937000000007</v>
      </c>
      <c r="E769" s="38">
        <v>33.040000999999997</v>
      </c>
      <c r="F769" s="38"/>
      <c r="G769" s="38">
        <f t="shared" si="45"/>
        <v>1.4824182364008265E-3</v>
      </c>
      <c r="H769" s="38">
        <f t="shared" si="46"/>
        <v>-9.1175122135749402E-3</v>
      </c>
      <c r="I769" s="38">
        <f t="shared" si="47"/>
        <v>-9.2873981555752806E-3</v>
      </c>
      <c r="J769" s="38">
        <f t="shared" si="48"/>
        <v>-7.5381027068632325E-3</v>
      </c>
      <c r="K769" s="38"/>
      <c r="L769" s="38"/>
    </row>
    <row r="770" spans="1:12">
      <c r="A770" s="20">
        <v>41995</v>
      </c>
      <c r="B770" s="38">
        <v>135.61824999999999</v>
      </c>
      <c r="C770" s="38">
        <v>81.671521999999996</v>
      </c>
      <c r="D770" s="38">
        <v>70.119601000000003</v>
      </c>
      <c r="E770" s="38">
        <v>33.959999000000003</v>
      </c>
      <c r="F770" s="38"/>
      <c r="G770" s="38">
        <f t="shared" si="45"/>
        <v>1.0106075413488666E-2</v>
      </c>
      <c r="H770" s="38">
        <f t="shared" si="46"/>
        <v>1.4224251089050536E-2</v>
      </c>
      <c r="I770" s="38">
        <f t="shared" si="47"/>
        <v>7.4099723786664705E-3</v>
      </c>
      <c r="J770" s="38">
        <f t="shared" si="48"/>
        <v>2.7464353077618155E-2</v>
      </c>
      <c r="K770" s="38"/>
      <c r="L770" s="38"/>
    </row>
    <row r="771" spans="1:12">
      <c r="A771" s="20">
        <v>41996</v>
      </c>
      <c r="B771" s="38">
        <v>136.50840700000001</v>
      </c>
      <c r="C771" s="38">
        <v>81.936265000000006</v>
      </c>
      <c r="D771" s="38">
        <v>70.298432000000005</v>
      </c>
      <c r="E771" s="38">
        <v>32.93</v>
      </c>
      <c r="F771" s="38"/>
      <c r="G771" s="38">
        <f t="shared" si="45"/>
        <v>6.5422490011102516E-3</v>
      </c>
      <c r="H771" s="38">
        <f t="shared" si="46"/>
        <v>3.2363157759812632E-3</v>
      </c>
      <c r="I771" s="38">
        <f t="shared" si="47"/>
        <v>2.547124366648815E-3</v>
      </c>
      <c r="J771" s="38">
        <f t="shared" si="48"/>
        <v>-3.0799235608465803E-2</v>
      </c>
      <c r="K771" s="38"/>
      <c r="L771" s="38"/>
    </row>
    <row r="772" spans="1:12">
      <c r="A772" s="20">
        <v>41997</v>
      </c>
      <c r="B772" s="38">
        <v>136.03491299999999</v>
      </c>
      <c r="C772" s="38">
        <v>81.718799000000004</v>
      </c>
      <c r="D772" s="38">
        <v>70.260783000000004</v>
      </c>
      <c r="E772" s="38">
        <v>32.560001</v>
      </c>
      <c r="F772" s="38"/>
      <c r="G772" s="38">
        <f t="shared" ref="G772:G835" si="49">LN(B772/B771)</f>
        <v>-3.4746364458922044E-3</v>
      </c>
      <c r="H772" s="38">
        <f t="shared" ref="H772:H835" si="50">LN(C772/C771)</f>
        <v>-2.6576156298519652E-3</v>
      </c>
      <c r="I772" s="38">
        <f t="shared" ref="I772:I835" si="51">LN(D772/D771)</f>
        <v>-5.3570306152281148E-4</v>
      </c>
      <c r="J772" s="38">
        <f t="shared" ref="J772:J835" si="52">LN(E772/E771)</f>
        <v>-1.1299524541403138E-2</v>
      </c>
      <c r="K772" s="38"/>
      <c r="L772" s="38"/>
    </row>
    <row r="773" spans="1:12">
      <c r="A773" s="20">
        <v>41999</v>
      </c>
      <c r="B773" s="38">
        <v>135.83605299999999</v>
      </c>
      <c r="C773" s="38">
        <v>82.172638000000006</v>
      </c>
      <c r="D773" s="38">
        <v>70.646671999999995</v>
      </c>
      <c r="E773" s="38">
        <v>32.529998999999997</v>
      </c>
      <c r="F773" s="38"/>
      <c r="G773" s="38">
        <f t="shared" si="49"/>
        <v>-1.4629001278837113E-3</v>
      </c>
      <c r="H773" s="38">
        <f t="shared" si="50"/>
        <v>5.5383022853336666E-3</v>
      </c>
      <c r="I773" s="38">
        <f t="shared" si="51"/>
        <v>5.4772114749648045E-3</v>
      </c>
      <c r="J773" s="38">
        <f t="shared" si="52"/>
        <v>-9.2186210246485915E-4</v>
      </c>
      <c r="K773" s="38"/>
      <c r="L773" s="38"/>
    </row>
    <row r="774" spans="1:12">
      <c r="A774" s="20">
        <v>42002</v>
      </c>
      <c r="B774" s="38">
        <v>135.74134900000001</v>
      </c>
      <c r="C774" s="38">
        <v>81.917350999999996</v>
      </c>
      <c r="D774" s="38">
        <v>71.089039</v>
      </c>
      <c r="E774" s="38">
        <v>32.560001</v>
      </c>
      <c r="F774" s="38"/>
      <c r="G774" s="38">
        <f t="shared" si="49"/>
        <v>-6.974365550398954E-4</v>
      </c>
      <c r="H774" s="38">
        <f t="shared" si="50"/>
        <v>-3.1115512594585789E-3</v>
      </c>
      <c r="I774" s="38">
        <f t="shared" si="51"/>
        <v>6.2421592027015861E-3</v>
      </c>
      <c r="J774" s="38">
        <f t="shared" si="52"/>
        <v>9.218621024649151E-4</v>
      </c>
      <c r="K774" s="38"/>
      <c r="L774" s="38"/>
    </row>
    <row r="775" spans="1:12">
      <c r="A775" s="20">
        <v>42003</v>
      </c>
      <c r="B775" s="38">
        <v>135.88340500000001</v>
      </c>
      <c r="C775" s="38">
        <v>82.059175999999994</v>
      </c>
      <c r="D775" s="38">
        <v>71.258455999999995</v>
      </c>
      <c r="E775" s="38">
        <v>32.240001999999997</v>
      </c>
      <c r="F775" s="38"/>
      <c r="G775" s="38">
        <f t="shared" si="49"/>
        <v>1.045972510675191E-3</v>
      </c>
      <c r="H775" s="38">
        <f t="shared" si="50"/>
        <v>1.729821187943772E-3</v>
      </c>
      <c r="I775" s="38">
        <f t="shared" si="51"/>
        <v>2.3803310341738229E-3</v>
      </c>
      <c r="J775" s="38">
        <f t="shared" si="52"/>
        <v>-9.8765921737047659E-3</v>
      </c>
      <c r="K775" s="38"/>
      <c r="L775" s="38"/>
    </row>
    <row r="776" spans="1:12">
      <c r="A776" s="20">
        <v>42004</v>
      </c>
      <c r="B776" s="38">
        <v>134.23563999999999</v>
      </c>
      <c r="C776" s="38">
        <v>81.198775999999995</v>
      </c>
      <c r="D776" s="38">
        <v>71.446700000000007</v>
      </c>
      <c r="E776" s="38">
        <v>32.979999999999997</v>
      </c>
      <c r="F776" s="38"/>
      <c r="G776" s="38">
        <f t="shared" si="49"/>
        <v>-1.2200438804291542E-2</v>
      </c>
      <c r="H776" s="38">
        <f t="shared" si="50"/>
        <v>-1.0540472368132339E-2</v>
      </c>
      <c r="I776" s="38">
        <f t="shared" si="51"/>
        <v>2.638224356590068E-3</v>
      </c>
      <c r="J776" s="38">
        <f t="shared" si="52"/>
        <v>2.2693337458287791E-2</v>
      </c>
      <c r="K776" s="38"/>
      <c r="L776" s="38"/>
    </row>
    <row r="777" spans="1:12">
      <c r="A777" s="20">
        <v>42006</v>
      </c>
      <c r="B777" s="38">
        <v>134.10306199999999</v>
      </c>
      <c r="C777" s="38">
        <v>81.217690000000005</v>
      </c>
      <c r="D777" s="38">
        <v>70.900801000000001</v>
      </c>
      <c r="E777" s="38">
        <v>32.740001999999997</v>
      </c>
      <c r="F777" s="38"/>
      <c r="G777" s="38">
        <f t="shared" si="49"/>
        <v>-9.8813931646464276E-4</v>
      </c>
      <c r="H777" s="38">
        <f t="shared" si="50"/>
        <v>2.3290742067391237E-4</v>
      </c>
      <c r="I777" s="38">
        <f t="shared" si="51"/>
        <v>-7.669986088585835E-3</v>
      </c>
      <c r="J777" s="38">
        <f t="shared" si="52"/>
        <v>-7.3036841011109776E-3</v>
      </c>
      <c r="K777" s="38"/>
      <c r="L777" s="38"/>
    </row>
    <row r="778" spans="1:12">
      <c r="A778" s="20">
        <v>42009</v>
      </c>
      <c r="B778" s="38">
        <v>132.57840999999999</v>
      </c>
      <c r="C778" s="38">
        <v>80.981317000000004</v>
      </c>
      <c r="D778" s="38">
        <v>69.630178999999998</v>
      </c>
      <c r="E778" s="38">
        <v>32.009998000000003</v>
      </c>
      <c r="F778" s="38"/>
      <c r="G778" s="38">
        <f t="shared" si="49"/>
        <v>-1.1434379750894192E-2</v>
      </c>
      <c r="H778" s="38">
        <f t="shared" si="50"/>
        <v>-2.9146068364159492E-3</v>
      </c>
      <c r="I778" s="38">
        <f t="shared" si="51"/>
        <v>-1.8083651394363392E-2</v>
      </c>
      <c r="J778" s="38">
        <f t="shared" si="52"/>
        <v>-2.2549341529046796E-2</v>
      </c>
      <c r="K778" s="38"/>
      <c r="L778" s="38"/>
    </row>
    <row r="779" spans="1:12">
      <c r="A779" s="20">
        <v>42010</v>
      </c>
      <c r="B779" s="38">
        <v>134.33034499999999</v>
      </c>
      <c r="C779" s="38">
        <v>81.605338000000003</v>
      </c>
      <c r="D779" s="38">
        <v>69.620765000000006</v>
      </c>
      <c r="E779" s="38">
        <v>31.129999000000002</v>
      </c>
      <c r="F779" s="38"/>
      <c r="G779" s="38">
        <f t="shared" si="49"/>
        <v>1.3127783391323923E-2</v>
      </c>
      <c r="H779" s="38">
        <f t="shared" si="50"/>
        <v>7.6762027504990249E-3</v>
      </c>
      <c r="I779" s="38">
        <f t="shared" si="51"/>
        <v>-1.3520913745955563E-4</v>
      </c>
      <c r="J779" s="38">
        <f t="shared" si="52"/>
        <v>-2.7876339171132331E-2</v>
      </c>
      <c r="K779" s="38"/>
      <c r="L779" s="38"/>
    </row>
    <row r="780" spans="1:12">
      <c r="A780" s="20">
        <v>42011</v>
      </c>
      <c r="B780" s="38">
        <v>136.669408</v>
      </c>
      <c r="C780" s="38">
        <v>83.770512999999994</v>
      </c>
      <c r="D780" s="38">
        <v>72.256128000000004</v>
      </c>
      <c r="E780" s="38">
        <v>32</v>
      </c>
      <c r="F780" s="38"/>
      <c r="G780" s="38">
        <f t="shared" si="49"/>
        <v>1.7262901992092725E-2</v>
      </c>
      <c r="H780" s="38">
        <f t="shared" si="50"/>
        <v>2.6186395560523597E-2</v>
      </c>
      <c r="I780" s="38">
        <f t="shared" si="51"/>
        <v>3.7154269460114665E-2</v>
      </c>
      <c r="J780" s="38">
        <f t="shared" si="52"/>
        <v>2.7563950469563874E-2</v>
      </c>
      <c r="K780" s="38"/>
      <c r="L780" s="38"/>
    </row>
    <row r="781" spans="1:12">
      <c r="A781" s="20">
        <v>42012</v>
      </c>
      <c r="B781" s="38">
        <v>137.84366399999999</v>
      </c>
      <c r="C781" s="38">
        <v>85.538584</v>
      </c>
      <c r="D781" s="38">
        <v>72.594961999999995</v>
      </c>
      <c r="E781" s="38">
        <v>35.330002</v>
      </c>
      <c r="F781" s="38"/>
      <c r="G781" s="38">
        <f t="shared" si="49"/>
        <v>8.5552440445506774E-3</v>
      </c>
      <c r="H781" s="38">
        <f t="shared" si="50"/>
        <v>2.088647694496755E-2</v>
      </c>
      <c r="I781" s="38">
        <f t="shared" si="51"/>
        <v>4.6783854786727457E-3</v>
      </c>
      <c r="J781" s="38">
        <f t="shared" si="52"/>
        <v>9.8996615180439784E-2</v>
      </c>
      <c r="K781" s="38"/>
      <c r="L781" s="38"/>
    </row>
    <row r="782" spans="1:12">
      <c r="A782" s="20">
        <v>42013</v>
      </c>
      <c r="B782" s="38">
        <v>135.722419</v>
      </c>
      <c r="C782" s="38">
        <v>84.479630999999998</v>
      </c>
      <c r="D782" s="38">
        <v>71.936122999999995</v>
      </c>
      <c r="E782" s="38">
        <v>34.299999</v>
      </c>
      <c r="F782" s="38"/>
      <c r="G782" s="38">
        <f t="shared" si="49"/>
        <v>-1.5508410192951794E-2</v>
      </c>
      <c r="H782" s="38">
        <f t="shared" si="50"/>
        <v>-1.2457096951957633E-2</v>
      </c>
      <c r="I782" s="38">
        <f t="shared" si="51"/>
        <v>-9.1169808005734446E-3</v>
      </c>
      <c r="J782" s="38">
        <f t="shared" si="52"/>
        <v>-2.9587192962791435E-2</v>
      </c>
      <c r="K782" s="38"/>
      <c r="L782" s="38"/>
    </row>
    <row r="783" spans="1:12">
      <c r="A783" s="20">
        <v>42016</v>
      </c>
      <c r="B783" s="38">
        <v>134.96482499999999</v>
      </c>
      <c r="C783" s="38">
        <v>85.113108999999994</v>
      </c>
      <c r="D783" s="38">
        <v>72.124359999999996</v>
      </c>
      <c r="E783" s="38">
        <v>35.330002</v>
      </c>
      <c r="F783" s="38"/>
      <c r="G783" s="38">
        <f t="shared" si="49"/>
        <v>-5.5975742848806817E-3</v>
      </c>
      <c r="H783" s="38">
        <f t="shared" si="50"/>
        <v>7.4706139685189943E-3</v>
      </c>
      <c r="I783" s="38">
        <f t="shared" si="51"/>
        <v>2.6133066224462839E-3</v>
      </c>
      <c r="J783" s="38">
        <f t="shared" si="52"/>
        <v>2.9587192962791397E-2</v>
      </c>
      <c r="K783" s="38"/>
      <c r="L783" s="38"/>
    </row>
    <row r="784" spans="1:12">
      <c r="A784" s="20">
        <v>42017</v>
      </c>
      <c r="B784" s="38">
        <v>133.610624</v>
      </c>
      <c r="C784" s="38">
        <v>84.441811000000001</v>
      </c>
      <c r="D784" s="38">
        <v>71.484341999999998</v>
      </c>
      <c r="E784" s="38">
        <v>34.770000000000003</v>
      </c>
      <c r="F784" s="38"/>
      <c r="G784" s="38">
        <f t="shared" si="49"/>
        <v>-1.0084410033372196E-2</v>
      </c>
      <c r="H784" s="38">
        <f t="shared" si="50"/>
        <v>-7.9183960876409026E-3</v>
      </c>
      <c r="I784" s="38">
        <f t="shared" si="51"/>
        <v>-8.9134185948594302E-3</v>
      </c>
      <c r="J784" s="38">
        <f t="shared" si="52"/>
        <v>-1.5977571960396154E-2</v>
      </c>
      <c r="K784" s="38"/>
      <c r="L784" s="38"/>
    </row>
    <row r="785" spans="1:12">
      <c r="A785" s="20">
        <v>42018</v>
      </c>
      <c r="B785" s="38">
        <v>131.92498499999999</v>
      </c>
      <c r="C785" s="38">
        <v>81.888987999999998</v>
      </c>
      <c r="D785" s="38">
        <v>69.959598</v>
      </c>
      <c r="E785" s="38">
        <v>34.770000000000003</v>
      </c>
      <c r="F785" s="38"/>
      <c r="G785" s="38">
        <f t="shared" si="49"/>
        <v>-1.2696313308246866E-2</v>
      </c>
      <c r="H785" s="38">
        <f t="shared" si="50"/>
        <v>-3.0698144767102184E-2</v>
      </c>
      <c r="I785" s="38">
        <f t="shared" si="51"/>
        <v>-2.1560528717258647E-2</v>
      </c>
      <c r="J785" s="38">
        <f t="shared" si="52"/>
        <v>0</v>
      </c>
      <c r="K785" s="38"/>
      <c r="L785" s="38"/>
    </row>
    <row r="786" spans="1:12">
      <c r="A786" s="20">
        <v>42019</v>
      </c>
      <c r="B786" s="38">
        <v>131.92498499999999</v>
      </c>
      <c r="C786" s="38">
        <v>82.617013</v>
      </c>
      <c r="D786" s="38">
        <v>71.220806999999994</v>
      </c>
      <c r="E786" s="38">
        <v>33.979999999999997</v>
      </c>
      <c r="F786" s="38"/>
      <c r="G786" s="38">
        <f t="shared" si="49"/>
        <v>0</v>
      </c>
      <c r="H786" s="38">
        <f t="shared" si="50"/>
        <v>8.8511026768699815E-3</v>
      </c>
      <c r="I786" s="38">
        <f t="shared" si="51"/>
        <v>1.7867104878968348E-2</v>
      </c>
      <c r="J786" s="38">
        <f t="shared" si="52"/>
        <v>-2.298282977598429E-2</v>
      </c>
      <c r="K786" s="38"/>
      <c r="L786" s="38"/>
    </row>
    <row r="787" spans="1:12">
      <c r="A787" s="20">
        <v>42020</v>
      </c>
      <c r="B787" s="38">
        <v>132.313254</v>
      </c>
      <c r="C787" s="38">
        <v>82.040262999999996</v>
      </c>
      <c r="D787" s="38">
        <v>70.533732999999998</v>
      </c>
      <c r="E787" s="38">
        <v>34.18</v>
      </c>
      <c r="F787" s="38"/>
      <c r="G787" s="38">
        <f t="shared" si="49"/>
        <v>2.9387819182252074E-3</v>
      </c>
      <c r="H787" s="38">
        <f t="shared" si="50"/>
        <v>-7.0054888889982863E-3</v>
      </c>
      <c r="I787" s="38">
        <f t="shared" si="51"/>
        <v>-9.6939312206209358E-3</v>
      </c>
      <c r="J787" s="38">
        <f t="shared" si="52"/>
        <v>5.8685614436590075E-3</v>
      </c>
      <c r="K787" s="38"/>
      <c r="L787" s="38"/>
    </row>
    <row r="788" spans="1:12">
      <c r="A788" s="20">
        <v>42024</v>
      </c>
      <c r="B788" s="38">
        <v>131.99128200000001</v>
      </c>
      <c r="C788" s="38">
        <v>81.964629000000002</v>
      </c>
      <c r="D788" s="38">
        <v>69.338401000000005</v>
      </c>
      <c r="E788" s="38">
        <v>33.599997999999999</v>
      </c>
      <c r="F788" s="38"/>
      <c r="G788" s="38">
        <f t="shared" si="49"/>
        <v>-2.4363725582553543E-3</v>
      </c>
      <c r="H788" s="38">
        <f t="shared" si="50"/>
        <v>-9.2233840636730307E-4</v>
      </c>
      <c r="I788" s="38">
        <f t="shared" si="51"/>
        <v>-1.7092197943267811E-2</v>
      </c>
      <c r="J788" s="38">
        <f t="shared" si="52"/>
        <v>-1.7114670242097535E-2</v>
      </c>
      <c r="K788" s="38"/>
      <c r="L788" s="38"/>
    </row>
    <row r="789" spans="1:12">
      <c r="A789" s="20">
        <v>42025</v>
      </c>
      <c r="B789" s="38">
        <v>131.76399900000001</v>
      </c>
      <c r="C789" s="38">
        <v>81.917350999999996</v>
      </c>
      <c r="D789" s="38">
        <v>69.601937000000007</v>
      </c>
      <c r="E789" s="38">
        <v>33.709999000000003</v>
      </c>
      <c r="F789" s="38"/>
      <c r="G789" s="38">
        <f t="shared" si="49"/>
        <v>-1.7234389043919807E-3</v>
      </c>
      <c r="H789" s="38">
        <f t="shared" si="50"/>
        <v>-5.7697620338225395E-4</v>
      </c>
      <c r="I789" s="38">
        <f t="shared" si="51"/>
        <v>3.7935177045641121E-3</v>
      </c>
      <c r="J789" s="38">
        <f t="shared" si="52"/>
        <v>3.2684921358338767E-3</v>
      </c>
      <c r="K789" s="38"/>
      <c r="L789" s="38"/>
    </row>
    <row r="790" spans="1:12">
      <c r="A790" s="20">
        <v>42026</v>
      </c>
      <c r="B790" s="38">
        <v>133.78109000000001</v>
      </c>
      <c r="C790" s="38">
        <v>83.486869999999996</v>
      </c>
      <c r="D790" s="38">
        <v>71.314925000000002</v>
      </c>
      <c r="E790" s="38">
        <v>33.520000000000003</v>
      </c>
      <c r="F790" s="38"/>
      <c r="G790" s="38">
        <f t="shared" si="49"/>
        <v>1.5192371315920895E-2</v>
      </c>
      <c r="H790" s="38">
        <f t="shared" si="50"/>
        <v>1.8978549640873667E-2</v>
      </c>
      <c r="I790" s="38">
        <f t="shared" si="51"/>
        <v>2.4313234889789676E-2</v>
      </c>
      <c r="J790" s="38">
        <f t="shared" si="52"/>
        <v>-5.6522239672987563E-3</v>
      </c>
      <c r="K790" s="38"/>
      <c r="L790" s="38"/>
    </row>
    <row r="791" spans="1:12">
      <c r="A791" s="20">
        <v>42027</v>
      </c>
      <c r="B791" s="38">
        <v>134.51974000000001</v>
      </c>
      <c r="C791" s="38">
        <v>83.685422000000003</v>
      </c>
      <c r="D791" s="38">
        <v>70.863151999999999</v>
      </c>
      <c r="E791" s="38">
        <v>34.150002000000001</v>
      </c>
      <c r="F791" s="38"/>
      <c r="G791" s="38">
        <f t="shared" si="49"/>
        <v>5.5061467098469754E-3</v>
      </c>
      <c r="H791" s="38">
        <f t="shared" si="50"/>
        <v>2.3754186891533002E-3</v>
      </c>
      <c r="I791" s="38">
        <f t="shared" si="51"/>
        <v>-6.355051777310561E-3</v>
      </c>
      <c r="J791" s="38">
        <f t="shared" si="52"/>
        <v>1.8620368968068658E-2</v>
      </c>
      <c r="K791" s="38"/>
      <c r="L791" s="38"/>
    </row>
    <row r="792" spans="1:12">
      <c r="A792" s="20">
        <v>42030</v>
      </c>
      <c r="B792" s="38">
        <v>135.33414999999999</v>
      </c>
      <c r="C792" s="38">
        <v>83.798877000000005</v>
      </c>
      <c r="D792" s="38">
        <v>70.825502999999998</v>
      </c>
      <c r="E792" s="38">
        <v>35.169998</v>
      </c>
      <c r="F792" s="38"/>
      <c r="G792" s="38">
        <f t="shared" si="49"/>
        <v>6.0359513260699492E-3</v>
      </c>
      <c r="H792" s="38">
        <f t="shared" si="50"/>
        <v>1.3548137709802931E-3</v>
      </c>
      <c r="I792" s="38">
        <f t="shared" si="51"/>
        <v>-5.3143282200079195E-4</v>
      </c>
      <c r="J792" s="38">
        <f t="shared" si="52"/>
        <v>2.9430745037290651E-2</v>
      </c>
      <c r="K792" s="38"/>
      <c r="L792" s="38"/>
    </row>
    <row r="793" spans="1:12">
      <c r="A793" s="20">
        <v>42031</v>
      </c>
      <c r="B793" s="38">
        <v>133.51593399999999</v>
      </c>
      <c r="C793" s="38">
        <v>82.758837999999997</v>
      </c>
      <c r="D793" s="38">
        <v>70.364316000000002</v>
      </c>
      <c r="E793" s="38">
        <v>34.200001</v>
      </c>
      <c r="F793" s="38"/>
      <c r="G793" s="38">
        <f t="shared" si="49"/>
        <v>-1.3526078874963939E-2</v>
      </c>
      <c r="H793" s="38">
        <f t="shared" si="50"/>
        <v>-1.2488794264141101E-2</v>
      </c>
      <c r="I793" s="38">
        <f t="shared" si="51"/>
        <v>-6.5328880439242034E-3</v>
      </c>
      <c r="J793" s="38">
        <f t="shared" si="52"/>
        <v>-2.7967716310916626E-2</v>
      </c>
      <c r="K793" s="38"/>
      <c r="L793" s="38"/>
    </row>
    <row r="794" spans="1:12">
      <c r="A794" s="20">
        <v>42032</v>
      </c>
      <c r="B794" s="38">
        <v>132.21854999999999</v>
      </c>
      <c r="C794" s="38">
        <v>82.087540000000004</v>
      </c>
      <c r="D794" s="38">
        <v>69.893715</v>
      </c>
      <c r="E794" s="38">
        <v>32.659999999999997</v>
      </c>
      <c r="F794" s="38"/>
      <c r="G794" s="38">
        <f t="shared" si="49"/>
        <v>-9.7645912487781591E-3</v>
      </c>
      <c r="H794" s="38">
        <f t="shared" si="50"/>
        <v>-8.1445733775670544E-3</v>
      </c>
      <c r="I794" s="38">
        <f t="shared" si="51"/>
        <v>-6.7105286252844886E-3</v>
      </c>
      <c r="J794" s="38">
        <f t="shared" si="52"/>
        <v>-4.6074585766006163E-2</v>
      </c>
      <c r="K794" s="38"/>
      <c r="L794" s="38"/>
    </row>
    <row r="795" spans="1:12">
      <c r="A795" s="20">
        <v>42033</v>
      </c>
      <c r="B795" s="38">
        <v>133.184482</v>
      </c>
      <c r="C795" s="38">
        <v>82.938484000000003</v>
      </c>
      <c r="D795" s="38">
        <v>71.051389999999998</v>
      </c>
      <c r="E795" s="38">
        <v>32.169998</v>
      </c>
      <c r="F795" s="38"/>
      <c r="G795" s="38">
        <f t="shared" si="49"/>
        <v>7.2790145435282999E-3</v>
      </c>
      <c r="H795" s="38">
        <f t="shared" si="50"/>
        <v>1.031293757585308E-2</v>
      </c>
      <c r="I795" s="38">
        <f t="shared" si="51"/>
        <v>1.6427687005133317E-2</v>
      </c>
      <c r="J795" s="38">
        <f t="shared" si="52"/>
        <v>-1.5116808461109304E-2</v>
      </c>
      <c r="K795" s="38"/>
      <c r="L795" s="38"/>
    </row>
    <row r="796" spans="1:12">
      <c r="A796" s="20">
        <v>42034</v>
      </c>
      <c r="B796" s="38">
        <v>135.40991099999999</v>
      </c>
      <c r="C796" s="38">
        <v>80.347840000000005</v>
      </c>
      <c r="D796" s="38">
        <v>69.281931</v>
      </c>
      <c r="E796" s="38">
        <v>31.84</v>
      </c>
      <c r="F796" s="38"/>
      <c r="G796" s="38">
        <f t="shared" si="49"/>
        <v>1.6571305913429684E-2</v>
      </c>
      <c r="H796" s="38">
        <f t="shared" si="50"/>
        <v>-3.1733966945096954E-2</v>
      </c>
      <c r="I796" s="38">
        <f t="shared" si="51"/>
        <v>-2.5219281771688015E-2</v>
      </c>
      <c r="J796" s="38">
        <f t="shared" si="52"/>
        <v>-1.0310918105027466E-2</v>
      </c>
      <c r="K796" s="38"/>
      <c r="L796" s="38"/>
    </row>
    <row r="797" spans="1:12">
      <c r="A797" s="20">
        <v>42037</v>
      </c>
      <c r="B797" s="38">
        <v>138.26034200000001</v>
      </c>
      <c r="C797" s="38">
        <v>81.038043999999999</v>
      </c>
      <c r="D797" s="38">
        <v>69.884299999999996</v>
      </c>
      <c r="E797" s="38">
        <v>31.969999000000001</v>
      </c>
      <c r="F797" s="38"/>
      <c r="G797" s="38">
        <f t="shared" si="49"/>
        <v>2.0831888383132612E-2</v>
      </c>
      <c r="H797" s="38">
        <f t="shared" si="50"/>
        <v>8.5535139874837931E-3</v>
      </c>
      <c r="I797" s="38">
        <f t="shared" si="51"/>
        <v>8.6568811634998594E-3</v>
      </c>
      <c r="J797" s="38">
        <f t="shared" si="52"/>
        <v>4.0745708162430892E-3</v>
      </c>
      <c r="K797" s="38"/>
      <c r="L797" s="38"/>
    </row>
    <row r="798" spans="1:12">
      <c r="A798" s="20">
        <v>42038</v>
      </c>
      <c r="B798" s="38">
        <v>145.599504</v>
      </c>
      <c r="C798" s="38">
        <v>81.491883000000001</v>
      </c>
      <c r="D798" s="38">
        <v>71.409051000000005</v>
      </c>
      <c r="E798" s="38">
        <v>32.849997999999999</v>
      </c>
      <c r="F798" s="38"/>
      <c r="G798" s="38">
        <f t="shared" si="49"/>
        <v>5.1721285048853989E-2</v>
      </c>
      <c r="H798" s="38">
        <f t="shared" si="50"/>
        <v>5.5846967747501357E-3</v>
      </c>
      <c r="I798" s="38">
        <f t="shared" si="51"/>
        <v>2.1583608586355656E-2</v>
      </c>
      <c r="J798" s="38">
        <f t="shared" si="52"/>
        <v>2.7153752255391791E-2</v>
      </c>
      <c r="K798" s="38"/>
      <c r="L798" s="38"/>
    </row>
    <row r="799" spans="1:12">
      <c r="A799" s="20">
        <v>42039</v>
      </c>
      <c r="B799" s="38">
        <v>147.65446700000001</v>
      </c>
      <c r="C799" s="38">
        <v>81.926807999999994</v>
      </c>
      <c r="D799" s="38">
        <v>71.164337000000003</v>
      </c>
      <c r="E799" s="38">
        <v>33.740001999999997</v>
      </c>
      <c r="F799" s="38"/>
      <c r="G799" s="38">
        <f t="shared" si="49"/>
        <v>1.4015132547917251E-2</v>
      </c>
      <c r="H799" s="38">
        <f t="shared" si="50"/>
        <v>5.3228431120074682E-3</v>
      </c>
      <c r="I799" s="38">
        <f t="shared" si="51"/>
        <v>-3.4328179156964474E-3</v>
      </c>
      <c r="J799" s="38">
        <f t="shared" si="52"/>
        <v>2.6732452346826013E-2</v>
      </c>
      <c r="K799" s="38"/>
      <c r="L799" s="38"/>
    </row>
    <row r="800" spans="1:12">
      <c r="A800" s="20">
        <v>42040</v>
      </c>
      <c r="B800" s="38">
        <v>145.86406199999999</v>
      </c>
      <c r="C800" s="38">
        <v>82.522464999999997</v>
      </c>
      <c r="D800" s="38">
        <v>71.484341999999998</v>
      </c>
      <c r="E800" s="38">
        <v>33.360000999999997</v>
      </c>
      <c r="F800" s="38"/>
      <c r="G800" s="38">
        <f t="shared" si="49"/>
        <v>-1.2199755921006292E-2</v>
      </c>
      <c r="H800" s="38">
        <f t="shared" si="50"/>
        <v>7.2442959963177683E-3</v>
      </c>
      <c r="I800" s="38">
        <f t="shared" si="51"/>
        <v>4.4866246087407191E-3</v>
      </c>
      <c r="J800" s="38">
        <f t="shared" si="52"/>
        <v>-1.1326528928078484E-2</v>
      </c>
      <c r="K800" s="38"/>
      <c r="L800" s="38"/>
    </row>
    <row r="801" spans="1:12">
      <c r="A801" s="20">
        <v>42041</v>
      </c>
      <c r="B801" s="38">
        <v>145.48250100000001</v>
      </c>
      <c r="C801" s="38">
        <v>82.569743000000003</v>
      </c>
      <c r="D801" s="38">
        <v>71.870238999999998</v>
      </c>
      <c r="E801" s="38">
        <v>32.979999999999997</v>
      </c>
      <c r="F801" s="38"/>
      <c r="G801" s="38">
        <f t="shared" si="49"/>
        <v>-2.6192944527581191E-3</v>
      </c>
      <c r="H801" s="38">
        <f t="shared" si="50"/>
        <v>5.727466106990926E-4</v>
      </c>
      <c r="I801" s="38">
        <f t="shared" si="51"/>
        <v>5.3838242130497746E-3</v>
      </c>
      <c r="J801" s="38">
        <f t="shared" si="52"/>
        <v>-1.1456290335111903E-2</v>
      </c>
      <c r="K801" s="38"/>
      <c r="L801" s="38"/>
    </row>
    <row r="802" spans="1:12">
      <c r="A802" s="20">
        <v>42044</v>
      </c>
      <c r="B802" s="38">
        <v>144.34759700000001</v>
      </c>
      <c r="C802" s="38">
        <v>81.227147000000002</v>
      </c>
      <c r="D802" s="38">
        <v>70.957271000000006</v>
      </c>
      <c r="E802" s="38">
        <v>32.939999</v>
      </c>
      <c r="F802" s="38"/>
      <c r="G802" s="38">
        <f t="shared" si="49"/>
        <v>-7.8315524055969383E-3</v>
      </c>
      <c r="H802" s="38">
        <f t="shared" si="50"/>
        <v>-1.6393791959533197E-2</v>
      </c>
      <c r="I802" s="38">
        <f t="shared" si="51"/>
        <v>-1.2784377948121978E-2</v>
      </c>
      <c r="J802" s="38">
        <f t="shared" si="52"/>
        <v>-1.213622740186032E-3</v>
      </c>
      <c r="K802" s="38"/>
      <c r="L802" s="38"/>
    </row>
    <row r="803" spans="1:12">
      <c r="A803" s="20">
        <v>42045</v>
      </c>
      <c r="B803" s="38">
        <v>145.012891</v>
      </c>
      <c r="C803" s="38">
        <v>82.531921999999994</v>
      </c>
      <c r="D803" s="38">
        <v>72.143187999999995</v>
      </c>
      <c r="E803" s="38">
        <v>33.75</v>
      </c>
      <c r="F803" s="38"/>
      <c r="G803" s="38">
        <f t="shared" si="49"/>
        <v>4.5983829852403995E-3</v>
      </c>
      <c r="H803" s="38">
        <f t="shared" si="50"/>
        <v>1.5935637880207899E-2</v>
      </c>
      <c r="I803" s="38">
        <f t="shared" si="51"/>
        <v>1.6574987372717294E-2</v>
      </c>
      <c r="J803" s="38">
        <f t="shared" si="52"/>
        <v>2.4292722927272112E-2</v>
      </c>
      <c r="K803" s="38"/>
      <c r="L803" s="38"/>
    </row>
    <row r="804" spans="1:12">
      <c r="A804" s="20">
        <v>42046</v>
      </c>
      <c r="B804" s="38">
        <v>144.61571000000001</v>
      </c>
      <c r="C804" s="38">
        <v>81.633701000000002</v>
      </c>
      <c r="D804" s="38">
        <v>71.926709000000002</v>
      </c>
      <c r="E804" s="38">
        <v>33.75</v>
      </c>
      <c r="F804" s="38"/>
      <c r="G804" s="38">
        <f t="shared" si="49"/>
        <v>-2.7426935572459343E-3</v>
      </c>
      <c r="H804" s="38">
        <f t="shared" si="50"/>
        <v>-1.0942972675566686E-2</v>
      </c>
      <c r="I804" s="38">
        <f t="shared" si="51"/>
        <v>-3.0051963308081442E-3</v>
      </c>
      <c r="J804" s="38">
        <f t="shared" si="52"/>
        <v>0</v>
      </c>
      <c r="K804" s="38"/>
      <c r="L804" s="38"/>
    </row>
    <row r="805" spans="1:12">
      <c r="A805" s="20">
        <v>42047</v>
      </c>
      <c r="B805" s="38">
        <v>144.90991099999999</v>
      </c>
      <c r="C805" s="38">
        <v>81.208233000000007</v>
      </c>
      <c r="D805" s="38">
        <v>72.350254000000007</v>
      </c>
      <c r="E805" s="38">
        <v>33.380001</v>
      </c>
      <c r="F805" s="38"/>
      <c r="G805" s="38">
        <f t="shared" si="49"/>
        <v>2.0322975234020185E-3</v>
      </c>
      <c r="H805" s="38">
        <f t="shared" si="50"/>
        <v>-5.2255455055396135E-3</v>
      </c>
      <c r="I805" s="38">
        <f t="shared" si="51"/>
        <v>5.8712937658121044E-3</v>
      </c>
      <c r="J805" s="38">
        <f t="shared" si="52"/>
        <v>-1.1023469126791523E-2</v>
      </c>
      <c r="K805" s="38"/>
      <c r="L805" s="38"/>
    </row>
    <row r="806" spans="1:12">
      <c r="A806" s="20">
        <v>42048</v>
      </c>
      <c r="B806" s="38">
        <v>144.262653</v>
      </c>
      <c r="C806" s="38">
        <v>81.132592000000002</v>
      </c>
      <c r="D806" s="38">
        <v>72.132304000000005</v>
      </c>
      <c r="E806" s="38">
        <v>35.700001</v>
      </c>
      <c r="F806" s="38"/>
      <c r="G806" s="38">
        <f t="shared" si="49"/>
        <v>-4.476628570692893E-3</v>
      </c>
      <c r="H806" s="38">
        <f t="shared" si="50"/>
        <v>-9.3187903257092332E-4</v>
      </c>
      <c r="I806" s="38">
        <f t="shared" si="51"/>
        <v>-3.0169754513567309E-3</v>
      </c>
      <c r="J806" s="38">
        <f t="shared" si="52"/>
        <v>6.7193768605050108E-2</v>
      </c>
      <c r="K806" s="38"/>
      <c r="L806" s="38"/>
    </row>
    <row r="807" spans="1:12">
      <c r="A807" s="20">
        <v>42052</v>
      </c>
      <c r="B807" s="38">
        <v>144.68435199999999</v>
      </c>
      <c r="C807" s="38">
        <v>81.274417</v>
      </c>
      <c r="D807" s="38">
        <v>72.625060000000005</v>
      </c>
      <c r="E807" s="38">
        <v>37.450001</v>
      </c>
      <c r="F807" s="38"/>
      <c r="G807" s="38">
        <f t="shared" si="49"/>
        <v>2.9188694958037459E-3</v>
      </c>
      <c r="H807" s="38">
        <f t="shared" si="50"/>
        <v>1.7465383658640974E-3</v>
      </c>
      <c r="I807" s="38">
        <f t="shared" si="51"/>
        <v>6.8080530017327985E-3</v>
      </c>
      <c r="J807" s="38">
        <f t="shared" si="52"/>
        <v>4.7856019868700306E-2</v>
      </c>
      <c r="K807" s="38"/>
      <c r="L807" s="38"/>
    </row>
    <row r="808" spans="1:12">
      <c r="A808" s="20">
        <v>42053</v>
      </c>
      <c r="B808" s="38">
        <v>144.39013499999999</v>
      </c>
      <c r="C808" s="38">
        <v>81.586431000000005</v>
      </c>
      <c r="D808" s="38">
        <v>73.297864000000004</v>
      </c>
      <c r="E808" s="38">
        <v>37.549999</v>
      </c>
      <c r="F808" s="38"/>
      <c r="G808" s="38">
        <f t="shared" si="49"/>
        <v>-2.035579857953879E-3</v>
      </c>
      <c r="H808" s="38">
        <f t="shared" si="50"/>
        <v>3.8316683914207911E-3</v>
      </c>
      <c r="I808" s="38">
        <f t="shared" si="51"/>
        <v>9.2214266160712214E-3</v>
      </c>
      <c r="J808" s="38">
        <f t="shared" si="52"/>
        <v>2.66661491348714E-3</v>
      </c>
      <c r="K808" s="38"/>
      <c r="L808" s="38"/>
    </row>
    <row r="809" spans="1:12">
      <c r="A809" s="20">
        <v>42054</v>
      </c>
      <c r="B809" s="38">
        <v>143.84093899999999</v>
      </c>
      <c r="C809" s="38">
        <v>78.967416</v>
      </c>
      <c r="D809" s="38">
        <v>72.662965</v>
      </c>
      <c r="E809" s="38">
        <v>36.240001999999997</v>
      </c>
      <c r="F809" s="38"/>
      <c r="G809" s="38">
        <f t="shared" si="49"/>
        <v>-3.8108081617207563E-3</v>
      </c>
      <c r="H809" s="38">
        <f t="shared" si="50"/>
        <v>-3.2627649690606407E-2</v>
      </c>
      <c r="I809" s="38">
        <f t="shared" si="51"/>
        <v>-8.6996354930929769E-3</v>
      </c>
      <c r="J809" s="38">
        <f t="shared" si="52"/>
        <v>-3.550981521656995E-2</v>
      </c>
      <c r="K809" s="38"/>
      <c r="L809" s="38"/>
    </row>
    <row r="810" spans="1:12">
      <c r="A810" s="20">
        <v>42055</v>
      </c>
      <c r="B810" s="38">
        <v>144.694153</v>
      </c>
      <c r="C810" s="38">
        <v>79.704905999999994</v>
      </c>
      <c r="D810" s="38">
        <v>72.843013999999997</v>
      </c>
      <c r="E810" s="38">
        <v>36.659999999999997</v>
      </c>
      <c r="F810" s="38"/>
      <c r="G810" s="38">
        <f t="shared" si="49"/>
        <v>5.9141262921061496E-3</v>
      </c>
      <c r="H810" s="38">
        <f t="shared" si="50"/>
        <v>9.2958280484933559E-3</v>
      </c>
      <c r="I810" s="38">
        <f t="shared" si="51"/>
        <v>2.4747999103805034E-3</v>
      </c>
      <c r="J810" s="38">
        <f t="shared" si="52"/>
        <v>1.152270604914392E-2</v>
      </c>
      <c r="K810" s="38"/>
      <c r="L810" s="38"/>
    </row>
    <row r="811" spans="1:12">
      <c r="A811" s="20">
        <v>42058</v>
      </c>
      <c r="B811" s="38">
        <v>145.52776399999999</v>
      </c>
      <c r="C811" s="38">
        <v>79.988549000000006</v>
      </c>
      <c r="D811" s="38">
        <v>72.672443000000001</v>
      </c>
      <c r="E811" s="38">
        <v>37.75</v>
      </c>
      <c r="F811" s="38"/>
      <c r="G811" s="38">
        <f t="shared" si="49"/>
        <v>5.7446611966775725E-3</v>
      </c>
      <c r="H811" s="38">
        <f t="shared" si="50"/>
        <v>3.5523471926665754E-3</v>
      </c>
      <c r="I811" s="38">
        <f t="shared" si="51"/>
        <v>-2.344370579443711E-3</v>
      </c>
      <c r="J811" s="38">
        <f t="shared" si="52"/>
        <v>2.9299233283474859E-2</v>
      </c>
      <c r="K811" s="38"/>
      <c r="L811" s="38"/>
    </row>
    <row r="812" spans="1:12">
      <c r="A812" s="20">
        <v>42059</v>
      </c>
      <c r="B812" s="38">
        <v>145.35124300000001</v>
      </c>
      <c r="C812" s="38">
        <v>79.960184999999996</v>
      </c>
      <c r="D812" s="38">
        <v>72.918818000000002</v>
      </c>
      <c r="E812" s="38">
        <v>38.409999999999997</v>
      </c>
      <c r="F812" s="38"/>
      <c r="G812" s="38">
        <f t="shared" si="49"/>
        <v>-1.2137075376443195E-3</v>
      </c>
      <c r="H812" s="38">
        <f t="shared" si="50"/>
        <v>-3.5466364238090299E-4</v>
      </c>
      <c r="I812" s="38">
        <f t="shared" si="51"/>
        <v>3.3844783469404974E-3</v>
      </c>
      <c r="J812" s="38">
        <f t="shared" si="52"/>
        <v>1.7332366662779555E-2</v>
      </c>
      <c r="K812" s="38"/>
      <c r="L812" s="38"/>
    </row>
    <row r="813" spans="1:12">
      <c r="A813" s="20">
        <v>42060</v>
      </c>
      <c r="B813" s="38">
        <v>144.635313</v>
      </c>
      <c r="C813" s="38">
        <v>79.014694000000006</v>
      </c>
      <c r="D813" s="38">
        <v>73.108344000000002</v>
      </c>
      <c r="E813" s="38">
        <v>37.900002000000001</v>
      </c>
      <c r="F813" s="38"/>
      <c r="G813" s="38">
        <f t="shared" si="49"/>
        <v>-4.9376872117863181E-3</v>
      </c>
      <c r="H813" s="38">
        <f t="shared" si="50"/>
        <v>-1.189498811518494E-2</v>
      </c>
      <c r="I813" s="38">
        <f t="shared" si="51"/>
        <v>2.5957651141474687E-3</v>
      </c>
      <c r="J813" s="38">
        <f t="shared" si="52"/>
        <v>-1.3366677498985499E-2</v>
      </c>
      <c r="K813" s="38"/>
      <c r="L813" s="38"/>
    </row>
    <row r="814" spans="1:12">
      <c r="A814" s="20">
        <v>42061</v>
      </c>
      <c r="B814" s="38">
        <v>143.82132100000001</v>
      </c>
      <c r="C814" s="38">
        <v>79.232159999999993</v>
      </c>
      <c r="D814" s="38">
        <v>72.871441000000004</v>
      </c>
      <c r="E814" s="38">
        <v>36.049999</v>
      </c>
      <c r="F814" s="38"/>
      <c r="G814" s="38">
        <f t="shared" si="49"/>
        <v>-5.6437888034762554E-3</v>
      </c>
      <c r="H814" s="38">
        <f t="shared" si="50"/>
        <v>2.7484418349776863E-3</v>
      </c>
      <c r="I814" s="38">
        <f t="shared" si="51"/>
        <v>-3.2456988201809349E-3</v>
      </c>
      <c r="J814" s="38">
        <f t="shared" si="52"/>
        <v>-5.0044328867121179E-2</v>
      </c>
      <c r="K814" s="38"/>
      <c r="L814" s="38"/>
    </row>
    <row r="815" spans="1:12">
      <c r="A815" s="20">
        <v>42062</v>
      </c>
      <c r="B815" s="38">
        <v>144.12535399999999</v>
      </c>
      <c r="C815" s="38">
        <v>79.355070999999995</v>
      </c>
      <c r="D815" s="38">
        <v>72.805109000000002</v>
      </c>
      <c r="E815" s="38">
        <v>37.599997999999999</v>
      </c>
      <c r="F815" s="38"/>
      <c r="G815" s="38">
        <f t="shared" si="49"/>
        <v>2.1117320627787378E-3</v>
      </c>
      <c r="H815" s="38">
        <f t="shared" si="50"/>
        <v>1.5500746666063767E-3</v>
      </c>
      <c r="I815" s="38">
        <f t="shared" si="51"/>
        <v>-9.1067511667811758E-4</v>
      </c>
      <c r="J815" s="38">
        <f t="shared" si="52"/>
        <v>4.2097161212651397E-2</v>
      </c>
      <c r="K815" s="38"/>
      <c r="L815" s="38"/>
    </row>
    <row r="816" spans="1:12">
      <c r="A816" s="20">
        <v>42065</v>
      </c>
      <c r="B816" s="38">
        <v>145.08644699999999</v>
      </c>
      <c r="C816" s="38">
        <v>79.383435000000006</v>
      </c>
      <c r="D816" s="38">
        <v>73.610578000000004</v>
      </c>
      <c r="E816" s="38">
        <v>37.400002000000001</v>
      </c>
      <c r="F816" s="38"/>
      <c r="G816" s="38">
        <f t="shared" si="49"/>
        <v>6.6463161916575945E-3</v>
      </c>
      <c r="H816" s="38">
        <f t="shared" si="50"/>
        <v>3.5736761062719712E-4</v>
      </c>
      <c r="I816" s="38">
        <f t="shared" si="51"/>
        <v>1.1002606922113507E-2</v>
      </c>
      <c r="J816" s="38">
        <f t="shared" si="52"/>
        <v>-5.3332393079373874E-3</v>
      </c>
      <c r="K816" s="38"/>
      <c r="L816" s="38"/>
    </row>
    <row r="817" spans="1:12">
      <c r="A817" s="20">
        <v>42066</v>
      </c>
      <c r="B817" s="38">
        <v>144.527434</v>
      </c>
      <c r="C817" s="38">
        <v>78.825598999999997</v>
      </c>
      <c r="D817" s="38">
        <v>73.913814000000002</v>
      </c>
      <c r="E817" s="38">
        <v>38.119999</v>
      </c>
      <c r="F817" s="38"/>
      <c r="G817" s="38">
        <f t="shared" si="49"/>
        <v>-3.8604067754286616E-3</v>
      </c>
      <c r="H817" s="38">
        <f t="shared" si="50"/>
        <v>-7.0519147691692043E-3</v>
      </c>
      <c r="I817" s="38">
        <f t="shared" si="51"/>
        <v>4.1110005329215524E-3</v>
      </c>
      <c r="J817" s="38">
        <f t="shared" si="52"/>
        <v>1.9068294656631787E-2</v>
      </c>
      <c r="K817" s="38"/>
      <c r="L817" s="38"/>
    </row>
    <row r="818" spans="1:12">
      <c r="A818" s="20">
        <v>42067</v>
      </c>
      <c r="B818" s="38">
        <v>144.33129500000001</v>
      </c>
      <c r="C818" s="38">
        <v>78.078659999999999</v>
      </c>
      <c r="D818" s="38">
        <v>73.648483999999996</v>
      </c>
      <c r="E818" s="38">
        <v>38.860000999999997</v>
      </c>
      <c r="F818" s="38"/>
      <c r="G818" s="38">
        <f t="shared" si="49"/>
        <v>-1.3580273708391618E-3</v>
      </c>
      <c r="H818" s="38">
        <f t="shared" si="50"/>
        <v>-9.5210244418839126E-3</v>
      </c>
      <c r="I818" s="38">
        <f t="shared" si="51"/>
        <v>-3.5961799124124938E-3</v>
      </c>
      <c r="J818" s="38">
        <f t="shared" si="52"/>
        <v>1.9226417129643104E-2</v>
      </c>
      <c r="K818" s="38"/>
      <c r="L818" s="38"/>
    </row>
    <row r="819" spans="1:12">
      <c r="A819" s="20">
        <v>42068</v>
      </c>
      <c r="B819" s="38">
        <v>148.254141</v>
      </c>
      <c r="C819" s="38">
        <v>79.014694000000006</v>
      </c>
      <c r="D819" s="38">
        <v>74.103334000000004</v>
      </c>
      <c r="E819" s="38">
        <v>39.240001999999997</v>
      </c>
      <c r="F819" s="38"/>
      <c r="G819" s="38">
        <f t="shared" si="49"/>
        <v>2.6816653201292413E-2</v>
      </c>
      <c r="H819" s="38">
        <f t="shared" si="50"/>
        <v>1.191705509884183E-2</v>
      </c>
      <c r="I819" s="38">
        <f t="shared" si="51"/>
        <v>6.156965687946131E-3</v>
      </c>
      <c r="J819" s="38">
        <f t="shared" si="52"/>
        <v>9.7312159828649748E-3</v>
      </c>
      <c r="K819" s="38"/>
      <c r="L819" s="38"/>
    </row>
    <row r="820" spans="1:12">
      <c r="A820" s="20">
        <v>42069</v>
      </c>
      <c r="B820" s="38">
        <v>146.655576</v>
      </c>
      <c r="C820" s="38">
        <v>78.088109000000003</v>
      </c>
      <c r="D820" s="38">
        <v>73.165199000000001</v>
      </c>
      <c r="E820" s="38">
        <v>39.009998000000003</v>
      </c>
      <c r="F820" s="38"/>
      <c r="G820" s="38">
        <f t="shared" si="49"/>
        <v>-1.0841152830922804E-2</v>
      </c>
      <c r="H820" s="38">
        <f t="shared" si="50"/>
        <v>-1.1796043438396606E-2</v>
      </c>
      <c r="I820" s="38">
        <f t="shared" si="51"/>
        <v>-1.2740640121822041E-2</v>
      </c>
      <c r="J820" s="38">
        <f t="shared" si="52"/>
        <v>-5.8787134159020375E-3</v>
      </c>
      <c r="K820" s="38"/>
      <c r="L820" s="38"/>
    </row>
    <row r="821" spans="1:12">
      <c r="A821" s="20">
        <v>42072</v>
      </c>
      <c r="B821" s="38">
        <v>147.77358699999999</v>
      </c>
      <c r="C821" s="38">
        <v>78.362302999999997</v>
      </c>
      <c r="D821" s="38">
        <v>74.453952999999998</v>
      </c>
      <c r="E821" s="38">
        <v>37.209999000000003</v>
      </c>
      <c r="F821" s="38"/>
      <c r="G821" s="38">
        <f t="shared" si="49"/>
        <v>7.5944676276692991E-3</v>
      </c>
      <c r="H821" s="38">
        <f t="shared" si="50"/>
        <v>3.5051909065883843E-3</v>
      </c>
      <c r="I821" s="38">
        <f t="shared" si="51"/>
        <v>1.7460969337667585E-2</v>
      </c>
      <c r="J821" s="38">
        <f t="shared" si="52"/>
        <v>-4.7240456765623683E-2</v>
      </c>
      <c r="K821" s="38"/>
      <c r="L821" s="38"/>
    </row>
    <row r="822" spans="1:12">
      <c r="A822" s="20">
        <v>42073</v>
      </c>
      <c r="B822" s="38">
        <v>145.30220499999999</v>
      </c>
      <c r="C822" s="38">
        <v>77.596457000000001</v>
      </c>
      <c r="D822" s="38">
        <v>73.601100000000002</v>
      </c>
      <c r="E822" s="38">
        <v>36.770000000000003</v>
      </c>
      <c r="F822" s="38"/>
      <c r="G822" s="38">
        <f t="shared" si="49"/>
        <v>-1.6865538870791355E-2</v>
      </c>
      <c r="H822" s="38">
        <f t="shared" si="50"/>
        <v>-9.8212137090021336E-3</v>
      </c>
      <c r="I822" s="38">
        <f t="shared" si="51"/>
        <v>-1.1520882482763039E-2</v>
      </c>
      <c r="J822" s="38">
        <f t="shared" si="52"/>
        <v>-1.1895220170854086E-2</v>
      </c>
      <c r="K822" s="38"/>
      <c r="L822" s="38"/>
    </row>
    <row r="823" spans="1:12">
      <c r="A823" s="20">
        <v>42074</v>
      </c>
      <c r="B823" s="38">
        <v>144.55685399999999</v>
      </c>
      <c r="C823" s="38">
        <v>76.749916999999996</v>
      </c>
      <c r="D823" s="38">
        <v>73.705337999999998</v>
      </c>
      <c r="E823" s="38">
        <v>37.240001999999997</v>
      </c>
      <c r="F823" s="38"/>
      <c r="G823" s="38">
        <f t="shared" si="49"/>
        <v>-5.1428625028217372E-3</v>
      </c>
      <c r="H823" s="38">
        <f t="shared" si="50"/>
        <v>-1.0969463896858817E-2</v>
      </c>
      <c r="I823" s="38">
        <f t="shared" si="51"/>
        <v>1.4152540623996431E-3</v>
      </c>
      <c r="J823" s="38">
        <f t="shared" si="52"/>
        <v>1.2701210801376792E-2</v>
      </c>
      <c r="K823" s="38"/>
      <c r="L823" s="38"/>
    </row>
    <row r="824" spans="1:12">
      <c r="A824" s="20">
        <v>42075</v>
      </c>
      <c r="B824" s="38">
        <v>146.557514</v>
      </c>
      <c r="C824" s="38">
        <v>77.900831999999994</v>
      </c>
      <c r="D824" s="38">
        <v>75.145713999999998</v>
      </c>
      <c r="E824" s="38">
        <v>37.779998999999997</v>
      </c>
      <c r="F824" s="38"/>
      <c r="G824" s="38">
        <f t="shared" si="49"/>
        <v>1.3745054988477248E-2</v>
      </c>
      <c r="H824" s="38">
        <f t="shared" si="50"/>
        <v>1.4884328145605958E-2</v>
      </c>
      <c r="I824" s="38">
        <f t="shared" si="51"/>
        <v>1.9353856633379948E-2</v>
      </c>
      <c r="J824" s="38">
        <f t="shared" si="52"/>
        <v>1.4396329489774186E-2</v>
      </c>
      <c r="K824" s="38"/>
      <c r="L824" s="38"/>
    </row>
    <row r="825" spans="1:12">
      <c r="A825" s="20">
        <v>42076</v>
      </c>
      <c r="B825" s="38">
        <v>146.400597</v>
      </c>
      <c r="C825" s="38">
        <v>77.900831999999994</v>
      </c>
      <c r="D825" s="38">
        <v>75.031998000000002</v>
      </c>
      <c r="E825" s="38">
        <v>38.209999000000003</v>
      </c>
      <c r="F825" s="38"/>
      <c r="G825" s="38">
        <f t="shared" si="49"/>
        <v>-1.0712590579643217E-3</v>
      </c>
      <c r="H825" s="38">
        <f t="shared" si="50"/>
        <v>0</v>
      </c>
      <c r="I825" s="38">
        <f t="shared" si="51"/>
        <v>-1.5144194197557453E-3</v>
      </c>
      <c r="J825" s="38">
        <f t="shared" si="52"/>
        <v>1.1317399683317074E-2</v>
      </c>
      <c r="K825" s="38"/>
      <c r="L825" s="38"/>
    </row>
    <row r="826" spans="1:12">
      <c r="A826" s="20">
        <v>42079</v>
      </c>
      <c r="B826" s="38">
        <v>147.09690800000001</v>
      </c>
      <c r="C826" s="38">
        <v>79.222956999999994</v>
      </c>
      <c r="D826" s="38">
        <v>76.273368000000005</v>
      </c>
      <c r="E826" s="38">
        <v>38.470001000000003</v>
      </c>
      <c r="F826" s="38"/>
      <c r="G826" s="38">
        <f t="shared" si="49"/>
        <v>4.7449282842454612E-3</v>
      </c>
      <c r="H826" s="38">
        <f t="shared" si="50"/>
        <v>1.6829484750772495E-2</v>
      </c>
      <c r="I826" s="38">
        <f t="shared" si="51"/>
        <v>1.6409171558966689E-2</v>
      </c>
      <c r="J826" s="38">
        <f t="shared" si="52"/>
        <v>6.7815074708358269E-3</v>
      </c>
      <c r="K826" s="38"/>
      <c r="L826" s="38"/>
    </row>
    <row r="827" spans="1:12">
      <c r="A827" s="20">
        <v>42080</v>
      </c>
      <c r="B827" s="38">
        <v>147.13613000000001</v>
      </c>
      <c r="C827" s="38">
        <v>78.585674999999995</v>
      </c>
      <c r="D827" s="38">
        <v>76.785079999999994</v>
      </c>
      <c r="E827" s="38">
        <v>39.790000999999997</v>
      </c>
      <c r="F827" s="38"/>
      <c r="G827" s="38">
        <f t="shared" si="49"/>
        <v>2.6660500465150325E-4</v>
      </c>
      <c r="H827" s="38">
        <f t="shared" si="50"/>
        <v>-8.0766870130089385E-3</v>
      </c>
      <c r="I827" s="38">
        <f t="shared" si="51"/>
        <v>6.686516336960365E-3</v>
      </c>
      <c r="J827" s="38">
        <f t="shared" si="52"/>
        <v>3.3736906812294874E-2</v>
      </c>
      <c r="K827" s="38"/>
      <c r="L827" s="38"/>
    </row>
    <row r="828" spans="1:12">
      <c r="A828" s="20">
        <v>42081</v>
      </c>
      <c r="B828" s="38">
        <v>148.018764</v>
      </c>
      <c r="C828" s="38">
        <v>78.500066000000004</v>
      </c>
      <c r="D828" s="38">
        <v>76.813507999999999</v>
      </c>
      <c r="E828" s="38">
        <v>40.099997999999999</v>
      </c>
      <c r="F828" s="38"/>
      <c r="G828" s="38">
        <f t="shared" si="49"/>
        <v>5.9808368348680174E-3</v>
      </c>
      <c r="H828" s="38">
        <f t="shared" si="50"/>
        <v>-1.0899653645260376E-3</v>
      </c>
      <c r="I828" s="38">
        <f t="shared" si="51"/>
        <v>3.7015965699641973E-4</v>
      </c>
      <c r="J828" s="38">
        <f t="shared" si="52"/>
        <v>7.7606348664310118E-3</v>
      </c>
      <c r="K828" s="38"/>
      <c r="L828" s="38"/>
    </row>
    <row r="829" spans="1:12">
      <c r="A829" s="20">
        <v>42082</v>
      </c>
      <c r="B829" s="38">
        <v>148.39143999999999</v>
      </c>
      <c r="C829" s="38">
        <v>77.539382000000003</v>
      </c>
      <c r="D829" s="38">
        <v>76.377606</v>
      </c>
      <c r="E829" s="38">
        <v>41.369999</v>
      </c>
      <c r="F829" s="38"/>
      <c r="G829" s="38">
        <f t="shared" si="49"/>
        <v>2.5145976173979326E-3</v>
      </c>
      <c r="H829" s="38">
        <f t="shared" si="50"/>
        <v>-1.2313503421277388E-2</v>
      </c>
      <c r="I829" s="38">
        <f t="shared" si="51"/>
        <v>-5.6909720816896532E-3</v>
      </c>
      <c r="J829" s="38">
        <f t="shared" si="52"/>
        <v>3.1179671864003909E-2</v>
      </c>
      <c r="K829" s="38"/>
      <c r="L829" s="38"/>
    </row>
    <row r="830" spans="1:12">
      <c r="A830" s="20">
        <v>42083</v>
      </c>
      <c r="B830" s="38">
        <v>149.646749</v>
      </c>
      <c r="C830" s="38">
        <v>79.175396000000006</v>
      </c>
      <c r="D830" s="38">
        <v>77.050410999999997</v>
      </c>
      <c r="E830" s="38">
        <v>41.630001</v>
      </c>
      <c r="F830" s="38"/>
      <c r="G830" s="38">
        <f t="shared" si="49"/>
        <v>8.4238629111061825E-3</v>
      </c>
      <c r="H830" s="38">
        <f t="shared" si="50"/>
        <v>2.0879631859913678E-2</v>
      </c>
      <c r="I830" s="38">
        <f t="shared" si="51"/>
        <v>8.7703579278932079E-3</v>
      </c>
      <c r="J830" s="38">
        <f t="shared" si="52"/>
        <v>6.2651289268079351E-3</v>
      </c>
      <c r="K830" s="38"/>
      <c r="L830" s="38"/>
    </row>
    <row r="831" spans="1:12">
      <c r="A831" s="20">
        <v>42086</v>
      </c>
      <c r="B831" s="38">
        <v>149.980187</v>
      </c>
      <c r="C831" s="38">
        <v>79.241978000000003</v>
      </c>
      <c r="D831" s="38">
        <v>76.974607000000006</v>
      </c>
      <c r="E831" s="38">
        <v>41.919998</v>
      </c>
      <c r="F831" s="38"/>
      <c r="G831" s="38">
        <f t="shared" si="49"/>
        <v>2.2256886653588227E-3</v>
      </c>
      <c r="H831" s="38">
        <f t="shared" si="50"/>
        <v>8.4058966815737295E-4</v>
      </c>
      <c r="I831" s="38">
        <f t="shared" si="51"/>
        <v>-9.8430770669071617E-4</v>
      </c>
      <c r="J831" s="38">
        <f t="shared" si="52"/>
        <v>6.9419070748394244E-3</v>
      </c>
      <c r="K831" s="38"/>
      <c r="L831" s="38"/>
    </row>
    <row r="832" spans="1:12">
      <c r="A832" s="20">
        <v>42087</v>
      </c>
      <c r="B832" s="38">
        <v>150.18614299999999</v>
      </c>
      <c r="C832" s="38">
        <v>78.994679000000005</v>
      </c>
      <c r="D832" s="38">
        <v>77.704266000000004</v>
      </c>
      <c r="E832" s="38">
        <v>41.66</v>
      </c>
      <c r="F832" s="38"/>
      <c r="G832" s="38">
        <f t="shared" si="49"/>
        <v>1.3722793780402596E-3</v>
      </c>
      <c r="H832" s="38">
        <f t="shared" si="50"/>
        <v>-3.1256878909039897E-3</v>
      </c>
      <c r="I832" s="38">
        <f t="shared" si="51"/>
        <v>9.4345710975850695E-3</v>
      </c>
      <c r="J832" s="38">
        <f t="shared" si="52"/>
        <v>-6.2215564700360826E-3</v>
      </c>
      <c r="K832" s="38"/>
      <c r="L832" s="38"/>
    </row>
    <row r="833" spans="1:12">
      <c r="A833" s="20">
        <v>42088</v>
      </c>
      <c r="B833" s="38">
        <v>148.17568199999999</v>
      </c>
      <c r="C833" s="38">
        <v>77.349151000000006</v>
      </c>
      <c r="D833" s="38">
        <v>77.344176000000004</v>
      </c>
      <c r="E833" s="38">
        <v>41.5</v>
      </c>
      <c r="F833" s="38"/>
      <c r="G833" s="38">
        <f t="shared" si="49"/>
        <v>-1.3476867754340888E-2</v>
      </c>
      <c r="H833" s="38">
        <f t="shared" si="50"/>
        <v>-2.1050894892133527E-2</v>
      </c>
      <c r="I833" s="38">
        <f t="shared" si="51"/>
        <v>-4.6448792746809214E-3</v>
      </c>
      <c r="J833" s="38">
        <f t="shared" si="52"/>
        <v>-3.8480085961732175E-3</v>
      </c>
      <c r="K833" s="38"/>
      <c r="L833" s="38"/>
    </row>
    <row r="834" spans="1:12">
      <c r="A834" s="20">
        <v>42089</v>
      </c>
      <c r="B834" s="38">
        <v>147.16555</v>
      </c>
      <c r="C834" s="38">
        <v>77.891317999999998</v>
      </c>
      <c r="D834" s="38">
        <v>76.225992000000005</v>
      </c>
      <c r="E834" s="38">
        <v>41.77</v>
      </c>
      <c r="F834" s="38"/>
      <c r="G834" s="38">
        <f t="shared" si="49"/>
        <v>-6.8404667509280939E-3</v>
      </c>
      <c r="H834" s="38">
        <f t="shared" si="50"/>
        <v>6.9848952118649358E-3</v>
      </c>
      <c r="I834" s="38">
        <f t="shared" si="51"/>
        <v>-1.4562773174063293E-2</v>
      </c>
      <c r="J834" s="38">
        <f t="shared" si="52"/>
        <v>6.4849512724314872E-3</v>
      </c>
      <c r="K834" s="38"/>
      <c r="L834" s="38"/>
    </row>
    <row r="835" spans="1:12">
      <c r="A835" s="20">
        <v>42090</v>
      </c>
      <c r="B835" s="38">
        <v>147.567646</v>
      </c>
      <c r="C835" s="38">
        <v>77.377685</v>
      </c>
      <c r="D835" s="38">
        <v>77.287313999999995</v>
      </c>
      <c r="E835" s="38">
        <v>42.400002000000001</v>
      </c>
      <c r="F835" s="38"/>
      <c r="G835" s="38">
        <f t="shared" si="49"/>
        <v>2.7285440182681555E-3</v>
      </c>
      <c r="H835" s="38">
        <f t="shared" si="50"/>
        <v>-6.6160645544156883E-3</v>
      </c>
      <c r="I835" s="38">
        <f t="shared" si="51"/>
        <v>1.3827321390432388E-2</v>
      </c>
      <c r="J835" s="38">
        <f t="shared" si="52"/>
        <v>1.4970030898638291E-2</v>
      </c>
      <c r="K835" s="38"/>
      <c r="L835" s="38"/>
    </row>
    <row r="836" spans="1:12">
      <c r="A836" s="20">
        <v>42093</v>
      </c>
      <c r="B836" s="38">
        <v>149.43099100000001</v>
      </c>
      <c r="C836" s="38">
        <v>78.500066000000004</v>
      </c>
      <c r="D836" s="38">
        <v>77.836931000000007</v>
      </c>
      <c r="E836" s="38">
        <v>42.470001000000003</v>
      </c>
      <c r="F836" s="38"/>
      <c r="G836" s="38">
        <f t="shared" ref="G836:G899" si="53">LN(B836/B835)</f>
        <v>1.2548000002658608E-2</v>
      </c>
      <c r="H836" s="38">
        <f t="shared" ref="H836:H899" si="54">LN(C836/C835)</f>
        <v>1.4401034018794541E-2</v>
      </c>
      <c r="I836" s="38">
        <f t="shared" ref="I836:I899" si="55">LN(D836/D835)</f>
        <v>7.0861817876265807E-3</v>
      </c>
      <c r="J836" s="38">
        <f t="shared" ref="J836:J899" si="56">LN(E836/E835)</f>
        <v>1.6495584634898717E-3</v>
      </c>
      <c r="K836" s="38"/>
      <c r="L836" s="38"/>
    </row>
    <row r="837" spans="1:12">
      <c r="A837" s="20">
        <v>42094</v>
      </c>
      <c r="B837" s="38">
        <v>148.577777</v>
      </c>
      <c r="C837" s="38">
        <v>78.233739999999997</v>
      </c>
      <c r="D837" s="38">
        <v>77.770599000000004</v>
      </c>
      <c r="E837" s="38">
        <v>41.380001</v>
      </c>
      <c r="F837" s="38"/>
      <c r="G837" s="38">
        <f t="shared" si="53"/>
        <v>-5.7261156241701231E-3</v>
      </c>
      <c r="H837" s="38">
        <f t="shared" si="54"/>
        <v>-3.3984532517164086E-3</v>
      </c>
      <c r="I837" s="38">
        <f t="shared" si="55"/>
        <v>-8.525551946977466E-4</v>
      </c>
      <c r="J837" s="38">
        <f t="shared" si="56"/>
        <v>-2.6000271387551465E-2</v>
      </c>
      <c r="K837" s="38"/>
      <c r="L837" s="38"/>
    </row>
    <row r="838" spans="1:12">
      <c r="A838" s="20">
        <v>42095</v>
      </c>
      <c r="B838" s="38">
        <v>147.34208599999999</v>
      </c>
      <c r="C838" s="38">
        <v>76.768936999999994</v>
      </c>
      <c r="D838" s="38">
        <v>77.789547999999996</v>
      </c>
      <c r="E838" s="38">
        <v>41.330002</v>
      </c>
      <c r="F838" s="38"/>
      <c r="G838" s="38">
        <f t="shared" si="53"/>
        <v>-8.3515730900379139E-3</v>
      </c>
      <c r="H838" s="38">
        <f t="shared" si="54"/>
        <v>-1.8900920111325336E-2</v>
      </c>
      <c r="I838" s="38">
        <f t="shared" si="55"/>
        <v>2.4362281032963481E-4</v>
      </c>
      <c r="J838" s="38">
        <f t="shared" si="56"/>
        <v>-1.209019569021474E-3</v>
      </c>
      <c r="K838" s="38"/>
      <c r="L838" s="38"/>
    </row>
    <row r="839" spans="1:12">
      <c r="A839" s="20">
        <v>42096</v>
      </c>
      <c r="B839" s="38">
        <v>148.705274</v>
      </c>
      <c r="C839" s="38">
        <v>76.787964000000002</v>
      </c>
      <c r="D839" s="38">
        <v>78.339164999999994</v>
      </c>
      <c r="E839" s="38">
        <v>41.279998999999997</v>
      </c>
      <c r="F839" s="38"/>
      <c r="G839" s="38">
        <f t="shared" si="53"/>
        <v>9.2093213362840574E-3</v>
      </c>
      <c r="H839" s="38">
        <f t="shared" si="54"/>
        <v>2.4781693266120482E-4</v>
      </c>
      <c r="I839" s="38">
        <f t="shared" si="55"/>
        <v>7.0405918272225115E-3</v>
      </c>
      <c r="J839" s="38">
        <f t="shared" si="56"/>
        <v>-1.2105799661384223E-3</v>
      </c>
      <c r="K839" s="38"/>
      <c r="L839" s="38"/>
    </row>
    <row r="840" spans="1:12">
      <c r="A840" s="20">
        <v>42100</v>
      </c>
      <c r="B840" s="38">
        <v>149.55848900000001</v>
      </c>
      <c r="C840" s="38">
        <v>77.035263</v>
      </c>
      <c r="D840" s="38">
        <v>78.974063999999998</v>
      </c>
      <c r="E840" s="38">
        <v>41.59</v>
      </c>
      <c r="F840" s="38"/>
      <c r="G840" s="38">
        <f t="shared" si="53"/>
        <v>5.7212268680181698E-3</v>
      </c>
      <c r="H840" s="38">
        <f t="shared" si="54"/>
        <v>3.2153689385330513E-3</v>
      </c>
      <c r="I840" s="38">
        <f t="shared" si="55"/>
        <v>8.0718252525294586E-3</v>
      </c>
      <c r="J840" s="38">
        <f t="shared" si="56"/>
        <v>7.4816568063197451E-3</v>
      </c>
      <c r="K840" s="38"/>
      <c r="L840" s="38"/>
    </row>
    <row r="841" spans="1:12">
      <c r="A841" s="20">
        <v>42101</v>
      </c>
      <c r="B841" s="38">
        <v>148.85237499999999</v>
      </c>
      <c r="C841" s="38">
        <v>76.569192000000001</v>
      </c>
      <c r="D841" s="38">
        <v>78.282311000000007</v>
      </c>
      <c r="E841" s="38">
        <v>41.889999000000003</v>
      </c>
      <c r="F841" s="38"/>
      <c r="G841" s="38">
        <f t="shared" si="53"/>
        <v>-4.7325040946138951E-3</v>
      </c>
      <c r="H841" s="38">
        <f t="shared" si="54"/>
        <v>-6.0684754268180803E-3</v>
      </c>
      <c r="I841" s="38">
        <f t="shared" si="55"/>
        <v>-8.7978304460602057E-3</v>
      </c>
      <c r="J841" s="38">
        <f t="shared" si="56"/>
        <v>7.187357332077135E-3</v>
      </c>
      <c r="K841" s="38"/>
      <c r="L841" s="38"/>
    </row>
    <row r="842" spans="1:12">
      <c r="A842" s="20">
        <v>42102</v>
      </c>
      <c r="B842" s="38">
        <v>149.06813299999999</v>
      </c>
      <c r="C842" s="38">
        <v>77.073311000000004</v>
      </c>
      <c r="D842" s="38">
        <v>78.784543999999997</v>
      </c>
      <c r="E842" s="38">
        <v>42.98</v>
      </c>
      <c r="F842" s="38"/>
      <c r="G842" s="38">
        <f t="shared" si="53"/>
        <v>1.448426891918607E-3</v>
      </c>
      <c r="H842" s="38">
        <f t="shared" si="54"/>
        <v>6.5622571780278053E-3</v>
      </c>
      <c r="I842" s="38">
        <f t="shared" si="55"/>
        <v>6.3951711734671225E-3</v>
      </c>
      <c r="J842" s="38">
        <f t="shared" si="56"/>
        <v>2.5687780127466871E-2</v>
      </c>
      <c r="K842" s="38"/>
      <c r="L842" s="38"/>
    </row>
    <row r="843" spans="1:12">
      <c r="A843" s="20">
        <v>42103</v>
      </c>
      <c r="B843" s="38">
        <v>145.939661</v>
      </c>
      <c r="C843" s="38">
        <v>76.892585999999994</v>
      </c>
      <c r="D843" s="38">
        <v>78.926687999999999</v>
      </c>
      <c r="E843" s="38">
        <v>43.419998</v>
      </c>
      <c r="F843" s="38"/>
      <c r="G843" s="38">
        <f t="shared" si="53"/>
        <v>-2.1210214424111262E-2</v>
      </c>
      <c r="H843" s="38">
        <f t="shared" si="54"/>
        <v>-2.3475988712133695E-3</v>
      </c>
      <c r="I843" s="38">
        <f t="shared" si="55"/>
        <v>1.8025861149729306E-3</v>
      </c>
      <c r="J843" s="38">
        <f t="shared" si="56"/>
        <v>1.0185227174057577E-2</v>
      </c>
      <c r="K843" s="38"/>
      <c r="L843" s="38"/>
    </row>
    <row r="844" spans="1:12">
      <c r="A844" s="20">
        <v>42104</v>
      </c>
      <c r="B844" s="38">
        <v>146.75365300000001</v>
      </c>
      <c r="C844" s="38">
        <v>76.711868999999993</v>
      </c>
      <c r="D844" s="38">
        <v>79.192018000000004</v>
      </c>
      <c r="E844" s="38">
        <v>42.93</v>
      </c>
      <c r="F844" s="38"/>
      <c r="G844" s="38">
        <f t="shared" si="53"/>
        <v>5.562095610642262E-3</v>
      </c>
      <c r="H844" s="38">
        <f t="shared" si="54"/>
        <v>-2.3530187764576834E-3</v>
      </c>
      <c r="I844" s="38">
        <f t="shared" si="55"/>
        <v>3.3560893047238287E-3</v>
      </c>
      <c r="J844" s="38">
        <f t="shared" si="56"/>
        <v>-1.1349236151952808E-2</v>
      </c>
      <c r="K844" s="38"/>
      <c r="L844" s="38"/>
    </row>
    <row r="845" spans="1:12">
      <c r="A845" s="20">
        <v>42107</v>
      </c>
      <c r="B845" s="38">
        <v>146.14561699999999</v>
      </c>
      <c r="C845" s="38">
        <v>76.369446999999994</v>
      </c>
      <c r="D845" s="38">
        <v>78.613973999999999</v>
      </c>
      <c r="E845" s="38">
        <v>43.240001999999997</v>
      </c>
      <c r="F845" s="38"/>
      <c r="G845" s="38">
        <f t="shared" si="53"/>
        <v>-4.1518497020234134E-3</v>
      </c>
      <c r="H845" s="38">
        <f t="shared" si="54"/>
        <v>-4.4737343532004611E-3</v>
      </c>
      <c r="I845" s="38">
        <f t="shared" si="55"/>
        <v>-7.3260410205682721E-3</v>
      </c>
      <c r="J845" s="38">
        <f t="shared" si="56"/>
        <v>7.1951567880061407E-3</v>
      </c>
      <c r="K845" s="38"/>
      <c r="L845" s="38"/>
    </row>
    <row r="846" spans="1:12">
      <c r="A846" s="20">
        <v>42108</v>
      </c>
      <c r="B846" s="38">
        <v>146.63597300000001</v>
      </c>
      <c r="C846" s="38">
        <v>76.236283999999998</v>
      </c>
      <c r="D846" s="38">
        <v>78.708734000000007</v>
      </c>
      <c r="E846" s="38">
        <v>43.5</v>
      </c>
      <c r="F846" s="38"/>
      <c r="G846" s="38">
        <f t="shared" si="53"/>
        <v>3.3496399721471733E-3</v>
      </c>
      <c r="H846" s="38">
        <f t="shared" si="54"/>
        <v>-1.7451904712249453E-3</v>
      </c>
      <c r="I846" s="38">
        <f t="shared" si="55"/>
        <v>1.2046577720954675E-3</v>
      </c>
      <c r="J846" s="38">
        <f t="shared" si="56"/>
        <v>5.9948990701629125E-3</v>
      </c>
      <c r="K846" s="38"/>
      <c r="L846" s="38"/>
    </row>
    <row r="847" spans="1:12">
      <c r="A847" s="20">
        <v>42109</v>
      </c>
      <c r="B847" s="38">
        <v>146.19465600000001</v>
      </c>
      <c r="C847" s="38">
        <v>75.846300999999997</v>
      </c>
      <c r="D847" s="38">
        <v>77.666360999999995</v>
      </c>
      <c r="E847" s="38">
        <v>43.950001</v>
      </c>
      <c r="F847" s="38"/>
      <c r="G847" s="38">
        <f t="shared" si="53"/>
        <v>-3.0141473630943289E-3</v>
      </c>
      <c r="H847" s="38">
        <f t="shared" si="54"/>
        <v>-5.1285800381179799E-3</v>
      </c>
      <c r="I847" s="38">
        <f t="shared" si="55"/>
        <v>-1.3331898397165542E-2</v>
      </c>
      <c r="J847" s="38">
        <f t="shared" si="56"/>
        <v>1.029170878967582E-2</v>
      </c>
      <c r="K847" s="38"/>
      <c r="L847" s="38"/>
    </row>
    <row r="848" spans="1:12">
      <c r="A848" s="20">
        <v>42110</v>
      </c>
      <c r="B848" s="38">
        <v>144.27245500000001</v>
      </c>
      <c r="C848" s="38">
        <v>75.370716000000002</v>
      </c>
      <c r="D848" s="38">
        <v>77.628455000000002</v>
      </c>
      <c r="E848" s="38">
        <v>43.630001</v>
      </c>
      <c r="F848" s="38"/>
      <c r="G848" s="38">
        <f t="shared" si="53"/>
        <v>-1.3235433462346341E-2</v>
      </c>
      <c r="H848" s="38">
        <f t="shared" si="54"/>
        <v>-6.2901196902508047E-3</v>
      </c>
      <c r="I848" s="38">
        <f t="shared" si="55"/>
        <v>-4.8818114769273827E-4</v>
      </c>
      <c r="J848" s="38">
        <f t="shared" si="56"/>
        <v>-7.3076368287871953E-3</v>
      </c>
      <c r="K848" s="38"/>
      <c r="L848" s="38"/>
    </row>
    <row r="849" spans="1:12">
      <c r="A849" s="20">
        <v>42111</v>
      </c>
      <c r="B849" s="38">
        <v>141.781454</v>
      </c>
      <c r="C849" s="38">
        <v>74.077123999999998</v>
      </c>
      <c r="D849" s="38">
        <v>75.827989000000002</v>
      </c>
      <c r="E849" s="38">
        <v>42.599997999999999</v>
      </c>
      <c r="F849" s="38"/>
      <c r="G849" s="38">
        <f t="shared" si="53"/>
        <v>-1.7416744818250597E-2</v>
      </c>
      <c r="H849" s="38">
        <f t="shared" si="54"/>
        <v>-1.7312050921110173E-2</v>
      </c>
      <c r="I849" s="38">
        <f t="shared" si="55"/>
        <v>-2.3466575605675229E-2</v>
      </c>
      <c r="J849" s="38">
        <f t="shared" si="56"/>
        <v>-2.389080372856035E-2</v>
      </c>
      <c r="K849" s="38"/>
      <c r="L849" s="38"/>
    </row>
    <row r="850" spans="1:12">
      <c r="A850" s="20">
        <v>42114</v>
      </c>
      <c r="B850" s="38">
        <v>143.48788300000001</v>
      </c>
      <c r="C850" s="38">
        <v>74.324430000000007</v>
      </c>
      <c r="D850" s="38">
        <v>76.69032</v>
      </c>
      <c r="E850" s="38">
        <v>42.700001</v>
      </c>
      <c r="F850" s="38"/>
      <c r="G850" s="38">
        <f t="shared" si="53"/>
        <v>1.1963776910672949E-2</v>
      </c>
      <c r="H850" s="38">
        <f t="shared" si="54"/>
        <v>3.3329331434363307E-3</v>
      </c>
      <c r="I850" s="38">
        <f t="shared" si="55"/>
        <v>1.1308021897010353E-2</v>
      </c>
      <c r="J850" s="38">
        <f t="shared" si="56"/>
        <v>2.3447373268155919E-3</v>
      </c>
      <c r="K850" s="38"/>
      <c r="L850" s="38"/>
    </row>
    <row r="851" spans="1:12">
      <c r="A851" s="20">
        <v>42115</v>
      </c>
      <c r="B851" s="38">
        <v>144.49801400000001</v>
      </c>
      <c r="C851" s="38">
        <v>74.219801000000004</v>
      </c>
      <c r="D851" s="38">
        <v>76.993555999999998</v>
      </c>
      <c r="E851" s="38">
        <v>41.77</v>
      </c>
      <c r="F851" s="38"/>
      <c r="G851" s="38">
        <f t="shared" si="53"/>
        <v>7.0151709032908226E-3</v>
      </c>
      <c r="H851" s="38">
        <f t="shared" si="54"/>
        <v>-1.4087254227070709E-3</v>
      </c>
      <c r="I851" s="38">
        <f t="shared" si="55"/>
        <v>3.9462356287623315E-3</v>
      </c>
      <c r="J851" s="38">
        <f t="shared" si="56"/>
        <v>-2.2020565144698322E-2</v>
      </c>
      <c r="K851" s="38"/>
      <c r="L851" s="38"/>
    </row>
    <row r="852" spans="1:12">
      <c r="A852" s="20">
        <v>42116</v>
      </c>
      <c r="B852" s="38">
        <v>144.14495700000001</v>
      </c>
      <c r="C852" s="38">
        <v>74.600269999999995</v>
      </c>
      <c r="D852" s="38">
        <v>77.078838000000005</v>
      </c>
      <c r="E852" s="38">
        <v>42.16</v>
      </c>
      <c r="F852" s="38"/>
      <c r="G852" s="38">
        <f t="shared" si="53"/>
        <v>-2.4463244322173406E-3</v>
      </c>
      <c r="H852" s="38">
        <f t="shared" si="54"/>
        <v>5.1131520952578296E-3</v>
      </c>
      <c r="I852" s="38">
        <f t="shared" si="55"/>
        <v>1.1070381461024618E-3</v>
      </c>
      <c r="J852" s="38">
        <f t="shared" si="56"/>
        <v>9.2935257240227588E-3</v>
      </c>
      <c r="K852" s="38"/>
      <c r="L852" s="38"/>
    </row>
    <row r="853" spans="1:12">
      <c r="A853" s="20">
        <v>42117</v>
      </c>
      <c r="B853" s="38">
        <v>144.45879199999999</v>
      </c>
      <c r="C853" s="38">
        <v>75.313648000000001</v>
      </c>
      <c r="D853" s="38">
        <v>77.637933000000004</v>
      </c>
      <c r="E853" s="38">
        <v>41.650002000000001</v>
      </c>
      <c r="F853" s="38"/>
      <c r="G853" s="38">
        <f t="shared" si="53"/>
        <v>2.174851330172518E-3</v>
      </c>
      <c r="H853" s="38">
        <f t="shared" si="54"/>
        <v>9.517240216211028E-3</v>
      </c>
      <c r="I853" s="38">
        <f t="shared" si="55"/>
        <v>7.2273668855717997E-3</v>
      </c>
      <c r="J853" s="38">
        <f t="shared" si="56"/>
        <v>-1.2170487601048554E-2</v>
      </c>
      <c r="K853" s="38"/>
      <c r="L853" s="38"/>
    </row>
    <row r="854" spans="1:12">
      <c r="A854" s="20">
        <v>42118</v>
      </c>
      <c r="B854" s="38">
        <v>145.262968</v>
      </c>
      <c r="C854" s="38">
        <v>75.941416000000004</v>
      </c>
      <c r="D854" s="38">
        <v>78.367592000000002</v>
      </c>
      <c r="E854" s="38">
        <v>41.130001</v>
      </c>
      <c r="F854" s="38"/>
      <c r="G854" s="38">
        <f t="shared" si="53"/>
        <v>5.5513818861674608E-3</v>
      </c>
      <c r="H854" s="38">
        <f t="shared" si="54"/>
        <v>8.3008342072010376E-3</v>
      </c>
      <c r="I854" s="38">
        <f t="shared" si="55"/>
        <v>9.3543394779821466E-3</v>
      </c>
      <c r="J854" s="38">
        <f t="shared" si="56"/>
        <v>-1.256361007657242E-2</v>
      </c>
      <c r="K854" s="38"/>
      <c r="L854" s="38"/>
    </row>
    <row r="855" spans="1:12">
      <c r="A855" s="20">
        <v>42121</v>
      </c>
      <c r="B855" s="38">
        <v>144.12535399999999</v>
      </c>
      <c r="C855" s="38">
        <v>75.494371999999998</v>
      </c>
      <c r="D855" s="38">
        <v>77.116743</v>
      </c>
      <c r="E855" s="38">
        <v>39.470001000000003</v>
      </c>
      <c r="F855" s="38"/>
      <c r="G855" s="38">
        <f t="shared" si="53"/>
        <v>-7.8622375101032125E-3</v>
      </c>
      <c r="H855" s="38">
        <f t="shared" si="54"/>
        <v>-5.9040904993760525E-3</v>
      </c>
      <c r="I855" s="38">
        <f t="shared" si="55"/>
        <v>-1.6090058022950625E-2</v>
      </c>
      <c r="J855" s="38">
        <f t="shared" si="56"/>
        <v>-4.1196891545032331E-2</v>
      </c>
      <c r="K855" s="38"/>
      <c r="L855" s="38"/>
    </row>
    <row r="856" spans="1:12">
      <c r="A856" s="20">
        <v>42122</v>
      </c>
      <c r="B856" s="38">
        <v>143.78209899999999</v>
      </c>
      <c r="C856" s="38">
        <v>75.237551999999994</v>
      </c>
      <c r="D856" s="38">
        <v>77.239937999999995</v>
      </c>
      <c r="E856" s="38">
        <v>39.419998</v>
      </c>
      <c r="F856" s="38"/>
      <c r="G856" s="38">
        <f t="shared" si="53"/>
        <v>-2.3844826458084105E-3</v>
      </c>
      <c r="H856" s="38">
        <f t="shared" si="54"/>
        <v>-3.4076424117916865E-3</v>
      </c>
      <c r="I856" s="38">
        <f t="shared" si="55"/>
        <v>1.5962383404468799E-3</v>
      </c>
      <c r="J856" s="38">
        <f t="shared" si="56"/>
        <v>-1.2676640215477819E-3</v>
      </c>
      <c r="K856" s="38"/>
      <c r="L856" s="38"/>
    </row>
    <row r="857" spans="1:12">
      <c r="A857" s="20">
        <v>42123</v>
      </c>
      <c r="B857" s="38">
        <v>142.061159</v>
      </c>
      <c r="C857" s="38">
        <v>74.077123999999998</v>
      </c>
      <c r="D857" s="38">
        <v>74.738240000000005</v>
      </c>
      <c r="E857" s="38">
        <v>39.090000000000003</v>
      </c>
      <c r="F857" s="38"/>
      <c r="G857" s="38">
        <f t="shared" si="53"/>
        <v>-1.2041290080661933E-2</v>
      </c>
      <c r="H857" s="38">
        <f t="shared" si="54"/>
        <v>-1.5543701328231303E-2</v>
      </c>
      <c r="I857" s="38">
        <f t="shared" si="55"/>
        <v>-3.2924779387789982E-2</v>
      </c>
      <c r="J857" s="38">
        <f t="shared" si="56"/>
        <v>-8.406571184042165E-3</v>
      </c>
      <c r="K857" s="38"/>
      <c r="L857" s="38"/>
    </row>
    <row r="858" spans="1:12">
      <c r="A858" s="20">
        <v>42124</v>
      </c>
      <c r="B858" s="38">
        <v>140.67456999999999</v>
      </c>
      <c r="C858" s="38">
        <v>74.238827999999998</v>
      </c>
      <c r="D858" s="38">
        <v>74.700334999999995</v>
      </c>
      <c r="E858" s="38">
        <v>39.939999</v>
      </c>
      <c r="F858" s="38"/>
      <c r="G858" s="38">
        <f t="shared" si="53"/>
        <v>-9.8084534372338012E-3</v>
      </c>
      <c r="H858" s="38">
        <f t="shared" si="54"/>
        <v>2.1805350252763448E-3</v>
      </c>
      <c r="I858" s="38">
        <f t="shared" si="55"/>
        <v>-5.0729874549352769E-4</v>
      </c>
      <c r="J858" s="38">
        <f t="shared" si="56"/>
        <v>2.1511623145248893E-2</v>
      </c>
      <c r="K858" s="38"/>
      <c r="L858" s="38"/>
    </row>
    <row r="859" spans="1:12">
      <c r="A859" s="20">
        <v>42125</v>
      </c>
      <c r="B859" s="38">
        <v>142.97570899999999</v>
      </c>
      <c r="C859" s="38">
        <v>74.761966999999999</v>
      </c>
      <c r="D859" s="38">
        <v>75.477377000000004</v>
      </c>
      <c r="E859" s="38">
        <v>40.520000000000003</v>
      </c>
      <c r="F859" s="38"/>
      <c r="G859" s="38">
        <f t="shared" si="53"/>
        <v>1.6225540074268109E-2</v>
      </c>
      <c r="H859" s="38">
        <f t="shared" si="54"/>
        <v>7.0219913872568897E-3</v>
      </c>
      <c r="I859" s="38">
        <f t="shared" si="55"/>
        <v>1.0348392235321194E-2</v>
      </c>
      <c r="J859" s="38">
        <f t="shared" si="56"/>
        <v>1.4417376430370089E-2</v>
      </c>
      <c r="K859" s="38"/>
      <c r="L859" s="38"/>
    </row>
    <row r="860" spans="1:12">
      <c r="A860" s="20">
        <v>42128</v>
      </c>
      <c r="B860" s="38">
        <v>143.32973200000001</v>
      </c>
      <c r="C860" s="38">
        <v>75.313648000000001</v>
      </c>
      <c r="D860" s="38">
        <v>75.979611000000006</v>
      </c>
      <c r="E860" s="38">
        <v>41.66</v>
      </c>
      <c r="F860" s="38"/>
      <c r="G860" s="38">
        <f t="shared" si="53"/>
        <v>2.4730454244657057E-3</v>
      </c>
      <c r="H860" s="38">
        <f t="shared" si="54"/>
        <v>7.3520736196647715E-3</v>
      </c>
      <c r="I860" s="38">
        <f t="shared" si="55"/>
        <v>6.6320590088892887E-3</v>
      </c>
      <c r="J860" s="38">
        <f t="shared" si="56"/>
        <v>2.7745756452343045E-2</v>
      </c>
      <c r="K860" s="38"/>
      <c r="L860" s="38"/>
    </row>
    <row r="861" spans="1:12">
      <c r="A861" s="20">
        <v>42129</v>
      </c>
      <c r="B861" s="38">
        <v>142.10048900000001</v>
      </c>
      <c r="C861" s="38">
        <v>74.314915999999997</v>
      </c>
      <c r="D861" s="38">
        <v>74.832999999999998</v>
      </c>
      <c r="E861" s="38">
        <v>41.349997999999999</v>
      </c>
      <c r="F861" s="38"/>
      <c r="G861" s="38">
        <f t="shared" si="53"/>
        <v>-8.6133177867520547E-3</v>
      </c>
      <c r="H861" s="38">
        <f t="shared" si="54"/>
        <v>-1.3349681445728392E-2</v>
      </c>
      <c r="I861" s="38">
        <f t="shared" si="55"/>
        <v>-1.5206063816719144E-2</v>
      </c>
      <c r="J861" s="38">
        <f t="shared" si="56"/>
        <v>-7.4690627307204801E-3</v>
      </c>
      <c r="K861" s="38"/>
      <c r="L861" s="38"/>
    </row>
    <row r="862" spans="1:12">
      <c r="A862" s="20">
        <v>42130</v>
      </c>
      <c r="B862" s="38">
        <v>142.36600899999999</v>
      </c>
      <c r="C862" s="38">
        <v>74.324493000000004</v>
      </c>
      <c r="D862" s="38">
        <v>74.975143000000003</v>
      </c>
      <c r="E862" s="38">
        <v>41.330002</v>
      </c>
      <c r="F862" s="38"/>
      <c r="G862" s="38">
        <f t="shared" si="53"/>
        <v>1.8667933058997169E-3</v>
      </c>
      <c r="H862" s="38">
        <f t="shared" si="54"/>
        <v>1.2886219176589048E-4</v>
      </c>
      <c r="I862" s="38">
        <f t="shared" si="55"/>
        <v>1.8976677743938514E-3</v>
      </c>
      <c r="J862" s="38">
        <f t="shared" si="56"/>
        <v>-4.8369618746634826E-4</v>
      </c>
      <c r="K862" s="38"/>
      <c r="L862" s="38"/>
    </row>
    <row r="863" spans="1:12">
      <c r="A863" s="20">
        <v>42131</v>
      </c>
      <c r="B863" s="38">
        <v>142.15949000000001</v>
      </c>
      <c r="C863" s="38">
        <v>74.688216999999995</v>
      </c>
      <c r="D863" s="38">
        <v>75.913278000000005</v>
      </c>
      <c r="E863" s="38">
        <v>41.799999</v>
      </c>
      <c r="F863" s="38"/>
      <c r="G863" s="38">
        <f t="shared" si="53"/>
        <v>-1.4516733086717237E-3</v>
      </c>
      <c r="H863" s="38">
        <f t="shared" si="54"/>
        <v>4.8817946113872881E-3</v>
      </c>
      <c r="I863" s="38">
        <f t="shared" si="55"/>
        <v>1.2434977877016765E-2</v>
      </c>
      <c r="J863" s="38">
        <f t="shared" si="56"/>
        <v>1.1307638692626361E-2</v>
      </c>
      <c r="K863" s="38"/>
      <c r="L863" s="38"/>
    </row>
    <row r="864" spans="1:12">
      <c r="A864" s="20">
        <v>42132</v>
      </c>
      <c r="B864" s="38">
        <v>143.45757800000001</v>
      </c>
      <c r="C864" s="38">
        <v>75.166803000000002</v>
      </c>
      <c r="D864" s="38">
        <v>76.510272000000001</v>
      </c>
      <c r="E864" s="38">
        <v>42.130001</v>
      </c>
      <c r="F864" s="38"/>
      <c r="G864" s="38">
        <f t="shared" si="53"/>
        <v>9.0897714680717966E-3</v>
      </c>
      <c r="H864" s="38">
        <f t="shared" si="54"/>
        <v>6.3873419404568707E-3</v>
      </c>
      <c r="I864" s="38">
        <f t="shared" si="55"/>
        <v>7.8333965155739926E-3</v>
      </c>
      <c r="J864" s="38">
        <f t="shared" si="56"/>
        <v>7.8637841197145755E-3</v>
      </c>
      <c r="K864" s="38"/>
      <c r="L864" s="38"/>
    </row>
    <row r="865" spans="1:12">
      <c r="A865" s="20">
        <v>42135</v>
      </c>
      <c r="B865" s="38">
        <v>141.874312</v>
      </c>
      <c r="C865" s="38">
        <v>74.755217999999999</v>
      </c>
      <c r="D865" s="38">
        <v>76.387084999999999</v>
      </c>
      <c r="E865" s="38">
        <v>42.200001</v>
      </c>
      <c r="F865" s="38"/>
      <c r="G865" s="38">
        <f t="shared" si="53"/>
        <v>-1.1097828916296319E-2</v>
      </c>
      <c r="H865" s="38">
        <f t="shared" si="54"/>
        <v>-5.4906681656710825E-3</v>
      </c>
      <c r="I865" s="38">
        <f t="shared" si="55"/>
        <v>-1.6113689480543084E-3</v>
      </c>
      <c r="J865" s="38">
        <f t="shared" si="56"/>
        <v>1.6601450116683031E-3</v>
      </c>
      <c r="K865" s="38"/>
      <c r="L865" s="38"/>
    </row>
    <row r="866" spans="1:12">
      <c r="A866" s="20">
        <v>42136</v>
      </c>
      <c r="B866" s="38">
        <v>141.67763600000001</v>
      </c>
      <c r="C866" s="38">
        <v>75.578388000000004</v>
      </c>
      <c r="D866" s="38">
        <v>76.576604000000003</v>
      </c>
      <c r="E866" s="38">
        <v>42.25</v>
      </c>
      <c r="F866" s="38"/>
      <c r="G866" s="38">
        <f t="shared" si="53"/>
        <v>-1.3872310377528094E-3</v>
      </c>
      <c r="H866" s="38">
        <f t="shared" si="54"/>
        <v>1.095135344559863E-2</v>
      </c>
      <c r="I866" s="38">
        <f t="shared" si="55"/>
        <v>2.4779619034319116E-3</v>
      </c>
      <c r="J866" s="38">
        <f t="shared" si="56"/>
        <v>1.1841090645345266E-3</v>
      </c>
      <c r="K866" s="38"/>
      <c r="L866" s="38"/>
    </row>
    <row r="867" spans="1:12">
      <c r="A867" s="20">
        <v>42137</v>
      </c>
      <c r="B867" s="38">
        <v>140.86141699999999</v>
      </c>
      <c r="C867" s="38">
        <v>74.812653999999995</v>
      </c>
      <c r="D867" s="38">
        <v>75.628990999999999</v>
      </c>
      <c r="E867" s="38">
        <v>42.209999000000003</v>
      </c>
      <c r="F867" s="38"/>
      <c r="G867" s="38">
        <f t="shared" si="53"/>
        <v>-5.7777589466039489E-3</v>
      </c>
      <c r="H867" s="38">
        <f t="shared" si="54"/>
        <v>-1.0183327504529235E-2</v>
      </c>
      <c r="I867" s="38">
        <f t="shared" si="55"/>
        <v>-1.245191077140711E-2</v>
      </c>
      <c r="J867" s="38">
        <f t="shared" si="56"/>
        <v>-9.4721769984418627E-4</v>
      </c>
      <c r="K867" s="38"/>
      <c r="L867" s="38"/>
    </row>
    <row r="868" spans="1:12">
      <c r="A868" s="20">
        <v>42138</v>
      </c>
      <c r="B868" s="38">
        <v>140.232045</v>
      </c>
      <c r="C868" s="38">
        <v>75.348668000000004</v>
      </c>
      <c r="D868" s="38">
        <v>73.212581999999998</v>
      </c>
      <c r="E868" s="38">
        <v>42.110000999999997</v>
      </c>
      <c r="F868" s="38"/>
      <c r="G868" s="38">
        <f t="shared" si="53"/>
        <v>-4.4780340833515692E-3</v>
      </c>
      <c r="H868" s="38">
        <f t="shared" si="54"/>
        <v>7.1392056156734298E-3</v>
      </c>
      <c r="I868" s="38">
        <f t="shared" si="55"/>
        <v>-3.2472397069658342E-2</v>
      </c>
      <c r="J868" s="38">
        <f t="shared" si="56"/>
        <v>-2.3718701821742183E-3</v>
      </c>
      <c r="K868" s="38"/>
      <c r="L868" s="38"/>
    </row>
    <row r="869" spans="1:12">
      <c r="A869" s="20">
        <v>42139</v>
      </c>
      <c r="B869" s="38">
        <v>142.42500999999999</v>
      </c>
      <c r="C869" s="38">
        <v>75.846395000000001</v>
      </c>
      <c r="D869" s="38">
        <v>74.416048000000004</v>
      </c>
      <c r="E869" s="38">
        <v>41.93</v>
      </c>
      <c r="F869" s="38"/>
      <c r="G869" s="38">
        <f t="shared" si="53"/>
        <v>1.55171007618556E-2</v>
      </c>
      <c r="H869" s="38">
        <f t="shared" si="54"/>
        <v>6.5839292379498236E-3</v>
      </c>
      <c r="I869" s="38">
        <f t="shared" si="55"/>
        <v>1.6304326061517792E-2</v>
      </c>
      <c r="J869" s="38">
        <f t="shared" si="56"/>
        <v>-4.2837047384932129E-3</v>
      </c>
      <c r="K869" s="38"/>
      <c r="L869" s="38"/>
    </row>
    <row r="870" spans="1:12">
      <c r="A870" s="20">
        <v>42142</v>
      </c>
      <c r="B870" s="38">
        <v>142.65118699999999</v>
      </c>
      <c r="C870" s="38">
        <v>76.497273000000007</v>
      </c>
      <c r="D870" s="38">
        <v>74.749923999999993</v>
      </c>
      <c r="E870" s="38">
        <v>42.439999</v>
      </c>
      <c r="F870" s="38"/>
      <c r="G870" s="38">
        <f t="shared" si="53"/>
        <v>1.5867831115849767E-3</v>
      </c>
      <c r="H870" s="38">
        <f t="shared" si="54"/>
        <v>8.5449164890665768E-3</v>
      </c>
      <c r="I870" s="38">
        <f t="shared" si="55"/>
        <v>4.4765780437617652E-3</v>
      </c>
      <c r="J870" s="38">
        <f t="shared" si="56"/>
        <v>1.2089729000434125E-2</v>
      </c>
      <c r="K870" s="38"/>
      <c r="L870" s="38"/>
    </row>
    <row r="871" spans="1:12">
      <c r="A871" s="20">
        <v>42143</v>
      </c>
      <c r="B871" s="38">
        <v>142.33650900000001</v>
      </c>
      <c r="C871" s="38">
        <v>73.156740999999997</v>
      </c>
      <c r="D871" s="38">
        <v>74.330192999999994</v>
      </c>
      <c r="E871" s="38">
        <v>41.240001999999997</v>
      </c>
      <c r="F871" s="38"/>
      <c r="G871" s="38">
        <f t="shared" si="53"/>
        <v>-2.2083629034066843E-3</v>
      </c>
      <c r="H871" s="38">
        <f t="shared" si="54"/>
        <v>-4.4650816807951105E-2</v>
      </c>
      <c r="I871" s="38">
        <f t="shared" si="55"/>
        <v>-5.630960285047463E-3</v>
      </c>
      <c r="J871" s="38">
        <f t="shared" si="56"/>
        <v>-2.8682582537742217E-2</v>
      </c>
      <c r="K871" s="38"/>
      <c r="L871" s="38"/>
    </row>
    <row r="872" spans="1:12">
      <c r="A872" s="20">
        <v>42144</v>
      </c>
      <c r="B872" s="38">
        <v>141.10726600000001</v>
      </c>
      <c r="C872" s="38">
        <v>72.649439999999998</v>
      </c>
      <c r="D872" s="38">
        <v>74.578216999999995</v>
      </c>
      <c r="E872" s="38">
        <v>41.009998000000003</v>
      </c>
      <c r="F872" s="38"/>
      <c r="G872" s="38">
        <f t="shared" si="53"/>
        <v>-8.6736828607633324E-3</v>
      </c>
      <c r="H872" s="38">
        <f t="shared" si="54"/>
        <v>-6.9585945337123211E-3</v>
      </c>
      <c r="I872" s="38">
        <f t="shared" si="55"/>
        <v>3.3312319883390781E-3</v>
      </c>
      <c r="J872" s="38">
        <f t="shared" si="56"/>
        <v>-5.5928170099894745E-3</v>
      </c>
      <c r="K872" s="38"/>
      <c r="L872" s="38"/>
    </row>
    <row r="873" spans="1:12">
      <c r="A873" s="20">
        <v>42145</v>
      </c>
      <c r="B873" s="38">
        <v>141.54979</v>
      </c>
      <c r="C873" s="38">
        <v>72.850446000000005</v>
      </c>
      <c r="D873" s="38">
        <v>75.732471000000004</v>
      </c>
      <c r="E873" s="38">
        <v>41.470001000000003</v>
      </c>
      <c r="F873" s="38"/>
      <c r="G873" s="38">
        <f t="shared" si="53"/>
        <v>3.1311750558353762E-3</v>
      </c>
      <c r="H873" s="38">
        <f t="shared" si="54"/>
        <v>2.7629729946817951E-3</v>
      </c>
      <c r="I873" s="38">
        <f t="shared" si="55"/>
        <v>1.5358544419236069E-2</v>
      </c>
      <c r="J873" s="38">
        <f t="shared" si="56"/>
        <v>1.1154407736733126E-2</v>
      </c>
      <c r="K873" s="38"/>
      <c r="L873" s="38"/>
    </row>
    <row r="874" spans="1:12">
      <c r="A874" s="20">
        <v>42146</v>
      </c>
      <c r="B874" s="38">
        <v>141.29409799999999</v>
      </c>
      <c r="C874" s="38">
        <v>72.611153000000002</v>
      </c>
      <c r="D874" s="38">
        <v>75.637079</v>
      </c>
      <c r="E874" s="38">
        <v>40.770000000000003</v>
      </c>
      <c r="F874" s="38"/>
      <c r="G874" s="38">
        <f t="shared" si="53"/>
        <v>-1.8080084491874633E-3</v>
      </c>
      <c r="H874" s="38">
        <f t="shared" si="54"/>
        <v>-3.2901221697731304E-3</v>
      </c>
      <c r="I874" s="38">
        <f t="shared" si="55"/>
        <v>-1.2603857595942295E-3</v>
      </c>
      <c r="J874" s="38">
        <f t="shared" si="56"/>
        <v>-1.7023781540944829E-2</v>
      </c>
      <c r="K874" s="38"/>
      <c r="L874" s="38"/>
    </row>
    <row r="875" spans="1:12">
      <c r="A875" s="20">
        <v>42150</v>
      </c>
      <c r="B875" s="38">
        <v>140.87124600000001</v>
      </c>
      <c r="C875" s="38">
        <v>71.692267000000001</v>
      </c>
      <c r="D875" s="38">
        <v>75.436755000000005</v>
      </c>
      <c r="E875" s="38">
        <v>43.439999</v>
      </c>
      <c r="F875" s="38"/>
      <c r="G875" s="38">
        <f t="shared" si="53"/>
        <v>-2.9971952653846446E-3</v>
      </c>
      <c r="H875" s="38">
        <f t="shared" si="54"/>
        <v>-1.2735642994213573E-2</v>
      </c>
      <c r="I875" s="38">
        <f t="shared" si="55"/>
        <v>-2.65200282675725E-3</v>
      </c>
      <c r="J875" s="38">
        <f t="shared" si="56"/>
        <v>6.3434135774259839E-2</v>
      </c>
      <c r="K875" s="38"/>
      <c r="L875" s="38"/>
    </row>
    <row r="876" spans="1:12">
      <c r="A876" s="20">
        <v>42151</v>
      </c>
      <c r="B876" s="38">
        <v>143.00521000000001</v>
      </c>
      <c r="C876" s="38">
        <v>71.969847999999999</v>
      </c>
      <c r="D876" s="38">
        <v>76.600549999999998</v>
      </c>
      <c r="E876" s="38">
        <v>43.73</v>
      </c>
      <c r="F876" s="38"/>
      <c r="G876" s="38">
        <f t="shared" si="53"/>
        <v>1.5034738895127296E-2</v>
      </c>
      <c r="H876" s="38">
        <f t="shared" si="54"/>
        <v>3.8643638990483987E-3</v>
      </c>
      <c r="I876" s="38">
        <f t="shared" si="55"/>
        <v>1.5309633793379079E-2</v>
      </c>
      <c r="J876" s="38">
        <f t="shared" si="56"/>
        <v>6.6537128194072027E-3</v>
      </c>
      <c r="K876" s="38"/>
      <c r="L876" s="38"/>
    </row>
    <row r="877" spans="1:12">
      <c r="A877" s="20">
        <v>42152</v>
      </c>
      <c r="B877" s="38">
        <v>141.86446799999999</v>
      </c>
      <c r="C877" s="38">
        <v>71.634832000000003</v>
      </c>
      <c r="D877" s="38">
        <v>76.362067999999994</v>
      </c>
      <c r="E877" s="38">
        <v>44.310001</v>
      </c>
      <c r="F877" s="38"/>
      <c r="G877" s="38">
        <f t="shared" si="53"/>
        <v>-8.0089120437275823E-3</v>
      </c>
      <c r="H877" s="38">
        <f t="shared" si="54"/>
        <v>-4.6658174060970996E-3</v>
      </c>
      <c r="I877" s="38">
        <f t="shared" si="55"/>
        <v>-3.1181761445853644E-3</v>
      </c>
      <c r="J877" s="38">
        <f t="shared" si="56"/>
        <v>1.3176042354837688E-2</v>
      </c>
      <c r="K877" s="38"/>
      <c r="L877" s="38"/>
    </row>
    <row r="878" spans="1:12">
      <c r="A878" s="20">
        <v>42153</v>
      </c>
      <c r="B878" s="38">
        <v>140.22220200000001</v>
      </c>
      <c r="C878" s="38">
        <v>71.089243999999994</v>
      </c>
      <c r="D878" s="38">
        <v>75.665695999999997</v>
      </c>
      <c r="E878" s="38">
        <v>42.950001</v>
      </c>
      <c r="F878" s="38"/>
      <c r="G878" s="38">
        <f t="shared" si="53"/>
        <v>-1.1643829569529153E-2</v>
      </c>
      <c r="H878" s="38">
        <f t="shared" si="54"/>
        <v>-7.6453906425217391E-3</v>
      </c>
      <c r="I878" s="38">
        <f t="shared" si="55"/>
        <v>-9.1611801956626038E-3</v>
      </c>
      <c r="J878" s="38">
        <f t="shared" si="56"/>
        <v>-3.1173736066515655E-2</v>
      </c>
      <c r="K878" s="38"/>
      <c r="L878" s="38"/>
    </row>
    <row r="879" spans="1:12">
      <c r="A879" s="20">
        <v>42156</v>
      </c>
      <c r="B879" s="38">
        <v>140.02552600000001</v>
      </c>
      <c r="C879" s="38">
        <v>71.52955</v>
      </c>
      <c r="D879" s="38">
        <v>75.846945000000005</v>
      </c>
      <c r="E879" s="38">
        <v>42.09</v>
      </c>
      <c r="F879" s="38"/>
      <c r="G879" s="38">
        <f t="shared" si="53"/>
        <v>-1.4035869884986632E-3</v>
      </c>
      <c r="H879" s="38">
        <f t="shared" si="54"/>
        <v>6.1746055560620225E-3</v>
      </c>
      <c r="I879" s="38">
        <f t="shared" si="55"/>
        <v>2.3925275840003604E-3</v>
      </c>
      <c r="J879" s="38">
        <f t="shared" si="56"/>
        <v>-2.022648893067186E-2</v>
      </c>
      <c r="K879" s="38"/>
      <c r="L879" s="38"/>
    </row>
    <row r="880" spans="1:12">
      <c r="A880" s="20">
        <v>42157</v>
      </c>
      <c r="B880" s="38">
        <v>139.05196000000001</v>
      </c>
      <c r="C880" s="38">
        <v>71.338110999999998</v>
      </c>
      <c r="D880" s="38">
        <v>76.314368000000002</v>
      </c>
      <c r="E880" s="38">
        <v>42.529998999999997</v>
      </c>
      <c r="F880" s="38"/>
      <c r="G880" s="38">
        <f t="shared" si="53"/>
        <v>-6.9770583312208064E-3</v>
      </c>
      <c r="H880" s="38">
        <f t="shared" si="54"/>
        <v>-2.6799502873972219E-3</v>
      </c>
      <c r="I880" s="38">
        <f t="shared" si="55"/>
        <v>6.1438017466345519E-3</v>
      </c>
      <c r="J880" s="38">
        <f t="shared" si="56"/>
        <v>1.0399502970248088E-2</v>
      </c>
      <c r="K880" s="38"/>
      <c r="L880" s="38"/>
    </row>
    <row r="881" spans="1:12">
      <c r="A881" s="20">
        <v>42158</v>
      </c>
      <c r="B881" s="38">
        <v>139.76984899999999</v>
      </c>
      <c r="C881" s="38">
        <v>71.682693999999998</v>
      </c>
      <c r="D881" s="38">
        <v>76.638700999999998</v>
      </c>
      <c r="E881" s="38">
        <v>43.650002000000001</v>
      </c>
      <c r="F881" s="38"/>
      <c r="G881" s="38">
        <f t="shared" si="53"/>
        <v>5.1494579202700655E-3</v>
      </c>
      <c r="H881" s="38">
        <f t="shared" si="54"/>
        <v>4.8186509193612241E-3</v>
      </c>
      <c r="I881" s="38">
        <f t="shared" si="55"/>
        <v>4.2409542774544083E-3</v>
      </c>
      <c r="J881" s="38">
        <f t="shared" si="56"/>
        <v>2.5993642351897821E-2</v>
      </c>
      <c r="K881" s="38"/>
      <c r="L881" s="38"/>
    </row>
    <row r="882" spans="1:12">
      <c r="A882" s="20">
        <v>42159</v>
      </c>
      <c r="B882" s="38">
        <v>138.314414</v>
      </c>
      <c r="C882" s="38">
        <v>70.974386999999993</v>
      </c>
      <c r="D882" s="38">
        <v>76.276210000000006</v>
      </c>
      <c r="E882" s="38">
        <v>43.52</v>
      </c>
      <c r="F882" s="38"/>
      <c r="G882" s="38">
        <f t="shared" si="53"/>
        <v>-1.0467678205778371E-2</v>
      </c>
      <c r="H882" s="38">
        <f t="shared" si="54"/>
        <v>-9.930286188004454E-3</v>
      </c>
      <c r="I882" s="38">
        <f t="shared" si="55"/>
        <v>-4.741090017098732E-3</v>
      </c>
      <c r="J882" s="38">
        <f t="shared" si="56"/>
        <v>-2.9827255569378577E-3</v>
      </c>
      <c r="K882" s="38"/>
      <c r="L882" s="38"/>
    </row>
    <row r="883" spans="1:12">
      <c r="A883" s="20">
        <v>42160</v>
      </c>
      <c r="B883" s="38">
        <v>136.475471</v>
      </c>
      <c r="C883" s="38">
        <v>69.931065000000004</v>
      </c>
      <c r="D883" s="38">
        <v>75.551221999999996</v>
      </c>
      <c r="E883" s="38">
        <v>40.740001999999997</v>
      </c>
      <c r="F883" s="38"/>
      <c r="G883" s="38">
        <f t="shared" si="53"/>
        <v>-1.3384557100768812E-2</v>
      </c>
      <c r="H883" s="38">
        <f t="shared" si="54"/>
        <v>-1.4809094362740772E-2</v>
      </c>
      <c r="I883" s="38">
        <f t="shared" si="55"/>
        <v>-9.5502308215004456E-3</v>
      </c>
      <c r="J883" s="38">
        <f t="shared" si="56"/>
        <v>-6.6010142657227086E-2</v>
      </c>
      <c r="K883" s="38"/>
      <c r="L883" s="38"/>
    </row>
    <row r="884" spans="1:12">
      <c r="A884" s="20">
        <v>42163</v>
      </c>
      <c r="B884" s="38">
        <v>135.757598</v>
      </c>
      <c r="C884" s="38">
        <v>69.500339999999994</v>
      </c>
      <c r="D884" s="38">
        <v>75.255505999999997</v>
      </c>
      <c r="E884" s="38">
        <v>39.009998000000003</v>
      </c>
      <c r="F884" s="38"/>
      <c r="G884" s="38">
        <f t="shared" si="53"/>
        <v>-5.2739710615781043E-3</v>
      </c>
      <c r="H884" s="38">
        <f t="shared" si="54"/>
        <v>-6.1783264699260551E-3</v>
      </c>
      <c r="I884" s="38">
        <f t="shared" si="55"/>
        <v>-3.9217929192200043E-3</v>
      </c>
      <c r="J884" s="38">
        <f t="shared" si="56"/>
        <v>-4.3392487640801704E-2</v>
      </c>
      <c r="K884" s="38"/>
      <c r="L884" s="38"/>
    </row>
    <row r="885" spans="1:12">
      <c r="A885" s="20">
        <v>42164</v>
      </c>
      <c r="B885" s="38">
        <v>135.74775399999999</v>
      </c>
      <c r="C885" s="38">
        <v>69.366336000000004</v>
      </c>
      <c r="D885" s="38">
        <v>75.265046999999996</v>
      </c>
      <c r="E885" s="38">
        <v>36.610000999999997</v>
      </c>
      <c r="F885" s="38"/>
      <c r="G885" s="38">
        <f t="shared" si="53"/>
        <v>-7.2514224355487493E-5</v>
      </c>
      <c r="H885" s="38">
        <f t="shared" si="54"/>
        <v>-1.9299668639655009E-3</v>
      </c>
      <c r="I885" s="38">
        <f t="shared" si="55"/>
        <v>1.2677338506424939E-4</v>
      </c>
      <c r="J885" s="38">
        <f t="shared" si="56"/>
        <v>-6.3496517802572885E-2</v>
      </c>
      <c r="K885" s="38"/>
      <c r="L885" s="38"/>
    </row>
    <row r="886" spans="1:12">
      <c r="A886" s="20">
        <v>42165</v>
      </c>
      <c r="B886" s="38">
        <v>137.11467200000001</v>
      </c>
      <c r="C886" s="38">
        <v>69.806635</v>
      </c>
      <c r="D886" s="38">
        <v>75.999570000000006</v>
      </c>
      <c r="E886" s="38">
        <v>29.52</v>
      </c>
      <c r="F886" s="38"/>
      <c r="G886" s="38">
        <f t="shared" si="53"/>
        <v>1.0019184060990682E-2</v>
      </c>
      <c r="H886" s="38">
        <f t="shared" si="54"/>
        <v>6.3273847761120229E-3</v>
      </c>
      <c r="I886" s="38">
        <f t="shared" si="55"/>
        <v>9.7118386030755847E-3</v>
      </c>
      <c r="J886" s="38">
        <f t="shared" si="56"/>
        <v>-0.21525345471481394</v>
      </c>
      <c r="K886" s="38"/>
      <c r="L886" s="38"/>
    </row>
    <row r="887" spans="1:12">
      <c r="A887" s="20">
        <v>42166</v>
      </c>
      <c r="B887" s="38">
        <v>137.00651300000001</v>
      </c>
      <c r="C887" s="38">
        <v>69.816209000000001</v>
      </c>
      <c r="D887" s="38">
        <v>76.381142999999994</v>
      </c>
      <c r="E887" s="38">
        <v>28.549999</v>
      </c>
      <c r="F887" s="38"/>
      <c r="G887" s="38">
        <f t="shared" si="53"/>
        <v>-7.8913277434445814E-4</v>
      </c>
      <c r="H887" s="38">
        <f t="shared" si="54"/>
        <v>1.37140882404694E-4</v>
      </c>
      <c r="I887" s="38">
        <f t="shared" si="55"/>
        <v>5.0081639602445431E-3</v>
      </c>
      <c r="J887" s="38">
        <f t="shared" si="56"/>
        <v>-3.3411098656522781E-2</v>
      </c>
      <c r="K887" s="38"/>
      <c r="L887" s="38"/>
    </row>
    <row r="888" spans="1:12">
      <c r="A888" s="20">
        <v>42167</v>
      </c>
      <c r="B888" s="38">
        <v>136.475471</v>
      </c>
      <c r="C888" s="38">
        <v>69.328048999999993</v>
      </c>
      <c r="D888" s="38">
        <v>75.808786999999995</v>
      </c>
      <c r="E888" s="38">
        <v>28.07</v>
      </c>
      <c r="F888" s="38"/>
      <c r="G888" s="38">
        <f t="shared" si="53"/>
        <v>-3.883566000712429E-3</v>
      </c>
      <c r="H888" s="38">
        <f t="shared" si="54"/>
        <v>-7.0166316572211826E-3</v>
      </c>
      <c r="I888" s="38">
        <f t="shared" si="55"/>
        <v>-7.5216369232650633E-3</v>
      </c>
      <c r="J888" s="38">
        <f t="shared" si="56"/>
        <v>-1.695551070195778E-2</v>
      </c>
      <c r="K888" s="38"/>
      <c r="L888" s="38"/>
    </row>
    <row r="889" spans="1:12">
      <c r="A889" s="20">
        <v>42170</v>
      </c>
      <c r="B889" s="38">
        <v>134.95120700000001</v>
      </c>
      <c r="C889" s="38">
        <v>68.849462000000003</v>
      </c>
      <c r="D889" s="38">
        <v>76.743634</v>
      </c>
      <c r="E889" s="38">
        <v>27.09</v>
      </c>
      <c r="F889" s="38"/>
      <c r="G889" s="38">
        <f t="shared" si="53"/>
        <v>-1.1231615366032026E-2</v>
      </c>
      <c r="H889" s="38">
        <f t="shared" si="54"/>
        <v>-6.9271607269056502E-3</v>
      </c>
      <c r="I889" s="38">
        <f t="shared" si="55"/>
        <v>1.225622898923596E-2</v>
      </c>
      <c r="J889" s="38">
        <f t="shared" si="56"/>
        <v>-3.5536734276787427E-2</v>
      </c>
      <c r="K889" s="38"/>
      <c r="L889" s="38"/>
    </row>
    <row r="890" spans="1:12">
      <c r="A890" s="20">
        <v>42171</v>
      </c>
      <c r="B890" s="38">
        <v>135.68875299999999</v>
      </c>
      <c r="C890" s="38">
        <v>69.251473000000004</v>
      </c>
      <c r="D890" s="38">
        <v>77.239681000000004</v>
      </c>
      <c r="E890" s="38">
        <v>27.209999</v>
      </c>
      <c r="F890" s="38"/>
      <c r="G890" s="38">
        <f t="shared" si="53"/>
        <v>5.4503985726728557E-3</v>
      </c>
      <c r="H890" s="38">
        <f t="shared" si="54"/>
        <v>5.8220045438159675E-3</v>
      </c>
      <c r="I890" s="38">
        <f t="shared" si="55"/>
        <v>6.4428891655175782E-3</v>
      </c>
      <c r="J890" s="38">
        <f t="shared" si="56"/>
        <v>4.4198599469560682E-3</v>
      </c>
      <c r="K890" s="38"/>
      <c r="L890" s="38"/>
    </row>
    <row r="891" spans="1:12">
      <c r="A891" s="20">
        <v>42172</v>
      </c>
      <c r="B891" s="38">
        <v>136.57381699999999</v>
      </c>
      <c r="C891" s="38">
        <v>69.615202999999994</v>
      </c>
      <c r="D891" s="38">
        <v>78.317618999999993</v>
      </c>
      <c r="E891" s="38">
        <v>27.1</v>
      </c>
      <c r="F891" s="38"/>
      <c r="G891" s="38">
        <f t="shared" si="53"/>
        <v>6.5015702868480669E-3</v>
      </c>
      <c r="H891" s="38">
        <f t="shared" si="54"/>
        <v>5.238561795855883E-3</v>
      </c>
      <c r="I891" s="38">
        <f t="shared" si="55"/>
        <v>1.3859269273510824E-2</v>
      </c>
      <c r="J891" s="38">
        <f t="shared" si="56"/>
        <v>-4.0507881583045219E-3</v>
      </c>
      <c r="K891" s="38"/>
      <c r="L891" s="38"/>
    </row>
    <row r="892" spans="1:12">
      <c r="A892" s="20">
        <v>42173</v>
      </c>
      <c r="B892" s="38">
        <v>138.166911</v>
      </c>
      <c r="C892" s="38">
        <v>69.854496999999995</v>
      </c>
      <c r="D892" s="38">
        <v>79.357405999999997</v>
      </c>
      <c r="E892" s="38">
        <v>28.15</v>
      </c>
      <c r="F892" s="38"/>
      <c r="G892" s="38">
        <f t="shared" si="53"/>
        <v>1.1597201964443919E-2</v>
      </c>
      <c r="H892" s="38">
        <f t="shared" si="54"/>
        <v>3.4314870514420143E-3</v>
      </c>
      <c r="I892" s="38">
        <f t="shared" si="55"/>
        <v>1.3189179109634701E-2</v>
      </c>
      <c r="J892" s="38">
        <f t="shared" si="56"/>
        <v>3.801362670004399E-2</v>
      </c>
      <c r="K892" s="38"/>
      <c r="L892" s="38"/>
    </row>
    <row r="893" spans="1:12">
      <c r="A893" s="20">
        <v>42174</v>
      </c>
      <c r="B893" s="38">
        <v>137.970235</v>
      </c>
      <c r="C893" s="38">
        <v>69.624769999999998</v>
      </c>
      <c r="D893" s="38">
        <v>79.510030999999998</v>
      </c>
      <c r="E893" s="38">
        <v>29.23</v>
      </c>
      <c r="F893" s="38"/>
      <c r="G893" s="38">
        <f t="shared" si="53"/>
        <v>-1.424480814015574E-3</v>
      </c>
      <c r="H893" s="38">
        <f t="shared" si="54"/>
        <v>-3.2940696157885839E-3</v>
      </c>
      <c r="I893" s="38">
        <f t="shared" si="55"/>
        <v>1.9214138509136395E-3</v>
      </c>
      <c r="J893" s="38">
        <f t="shared" si="56"/>
        <v>3.7648224537455255E-2</v>
      </c>
      <c r="K893" s="38"/>
      <c r="L893" s="38"/>
    </row>
    <row r="894" spans="1:12">
      <c r="A894" s="20">
        <v>42177</v>
      </c>
      <c r="B894" s="38">
        <v>137.86206100000001</v>
      </c>
      <c r="C894" s="38">
        <v>69.672630999999996</v>
      </c>
      <c r="D894" s="38">
        <v>80.349494000000007</v>
      </c>
      <c r="E894" s="38">
        <v>28.370000999999998</v>
      </c>
      <c r="F894" s="38"/>
      <c r="G894" s="38">
        <f t="shared" si="53"/>
        <v>-7.8434619233780877E-4</v>
      </c>
      <c r="H894" s="38">
        <f t="shared" si="54"/>
        <v>6.8717724149620245E-4</v>
      </c>
      <c r="I894" s="38">
        <f t="shared" si="55"/>
        <v>1.0502604913650133E-2</v>
      </c>
      <c r="J894" s="38">
        <f t="shared" si="56"/>
        <v>-2.9863295053893346E-2</v>
      </c>
      <c r="K894" s="38"/>
      <c r="L894" s="38"/>
    </row>
    <row r="895" spans="1:12">
      <c r="A895" s="20">
        <v>42178</v>
      </c>
      <c r="B895" s="38">
        <v>137.33102</v>
      </c>
      <c r="C895" s="38">
        <v>69.462052</v>
      </c>
      <c r="D895" s="38">
        <v>80.855074999999999</v>
      </c>
      <c r="E895" s="38">
        <v>28.809999000000001</v>
      </c>
      <c r="F895" s="38"/>
      <c r="G895" s="38">
        <f t="shared" si="53"/>
        <v>-3.8594114156307343E-3</v>
      </c>
      <c r="H895" s="38">
        <f t="shared" si="54"/>
        <v>-3.0269830102394786E-3</v>
      </c>
      <c r="I895" s="38">
        <f t="shared" si="55"/>
        <v>6.2725599008664956E-3</v>
      </c>
      <c r="J895" s="38">
        <f t="shared" si="56"/>
        <v>1.5390230317005328E-2</v>
      </c>
      <c r="K895" s="38"/>
      <c r="L895" s="38"/>
    </row>
    <row r="896" spans="1:12">
      <c r="A896" s="20">
        <v>42179</v>
      </c>
      <c r="B896" s="38">
        <v>136.042776</v>
      </c>
      <c r="C896" s="38">
        <v>69.280186999999998</v>
      </c>
      <c r="D896" s="38">
        <v>80.454419000000001</v>
      </c>
      <c r="E896" s="38">
        <v>28.799999</v>
      </c>
      <c r="F896" s="38"/>
      <c r="G896" s="38">
        <f t="shared" si="53"/>
        <v>-9.42485018553872E-3</v>
      </c>
      <c r="H896" s="38">
        <f t="shared" si="54"/>
        <v>-2.6216256198945461E-3</v>
      </c>
      <c r="I896" s="38">
        <f t="shared" si="55"/>
        <v>-4.9675541589857385E-3</v>
      </c>
      <c r="J896" s="38">
        <f t="shared" si="56"/>
        <v>-3.4716196658907253E-4</v>
      </c>
      <c r="K896" s="38"/>
      <c r="L896" s="38"/>
    </row>
    <row r="897" spans="1:12">
      <c r="A897" s="20">
        <v>42180</v>
      </c>
      <c r="B897" s="38">
        <v>135.16755499999999</v>
      </c>
      <c r="C897" s="38">
        <v>68.78246</v>
      </c>
      <c r="D897" s="38">
        <v>80.607050999999998</v>
      </c>
      <c r="E897" s="38">
        <v>28.280000999999999</v>
      </c>
      <c r="F897" s="38"/>
      <c r="G897" s="38">
        <f t="shared" si="53"/>
        <v>-6.4542086948804261E-3</v>
      </c>
      <c r="H897" s="38">
        <f t="shared" si="54"/>
        <v>-7.2101928665904589E-3</v>
      </c>
      <c r="I897" s="38">
        <f t="shared" si="55"/>
        <v>1.8953266189757792E-3</v>
      </c>
      <c r="J897" s="38">
        <f t="shared" si="56"/>
        <v>-1.8220476030627188E-2</v>
      </c>
      <c r="K897" s="38"/>
      <c r="L897" s="38"/>
    </row>
    <row r="898" spans="1:12">
      <c r="A898" s="20">
        <v>42181</v>
      </c>
      <c r="B898" s="38">
        <v>135.767426</v>
      </c>
      <c r="C898" s="38">
        <v>69.031327000000005</v>
      </c>
      <c r="D898" s="38">
        <v>80.206402999999995</v>
      </c>
      <c r="E898" s="38">
        <v>28.120000999999998</v>
      </c>
      <c r="F898" s="38"/>
      <c r="G898" s="38">
        <f t="shared" si="53"/>
        <v>4.4281619007313488E-3</v>
      </c>
      <c r="H898" s="38">
        <f t="shared" si="54"/>
        <v>3.6116454809855835E-3</v>
      </c>
      <c r="I898" s="38">
        <f t="shared" si="55"/>
        <v>-4.9827774850574411E-3</v>
      </c>
      <c r="J898" s="38">
        <f t="shared" si="56"/>
        <v>-5.6737738847090881E-3</v>
      </c>
      <c r="K898" s="38"/>
      <c r="L898" s="38"/>
    </row>
    <row r="899" spans="1:12">
      <c r="A899" s="20">
        <v>42184</v>
      </c>
      <c r="B899" s="38">
        <v>133.43678600000001</v>
      </c>
      <c r="C899" s="38">
        <v>68.361301999999995</v>
      </c>
      <c r="D899" s="38">
        <v>78.308077999999995</v>
      </c>
      <c r="E899" s="38">
        <v>27.02</v>
      </c>
      <c r="F899" s="38"/>
      <c r="G899" s="38">
        <f t="shared" si="53"/>
        <v>-1.7315466310705831E-2</v>
      </c>
      <c r="H899" s="38">
        <f t="shared" si="54"/>
        <v>-9.7535117647417711E-3</v>
      </c>
      <c r="I899" s="38">
        <f t="shared" si="55"/>
        <v>-2.3952584610216564E-2</v>
      </c>
      <c r="J899" s="38">
        <f t="shared" si="56"/>
        <v>-3.9903769972288311E-2</v>
      </c>
      <c r="K899" s="38"/>
      <c r="L899" s="38"/>
    </row>
    <row r="900" spans="1:12">
      <c r="A900" s="20">
        <v>42185</v>
      </c>
      <c r="B900" s="38">
        <v>132.81724299999999</v>
      </c>
      <c r="C900" s="38">
        <v>67.892289000000005</v>
      </c>
      <c r="D900" s="38">
        <v>77.869270999999998</v>
      </c>
      <c r="E900" s="38">
        <v>26.700001</v>
      </c>
      <c r="F900" s="38"/>
      <c r="G900" s="38">
        <f t="shared" ref="G900:G963" si="57">LN(B900/B899)</f>
        <v>-4.6537821078783447E-3</v>
      </c>
      <c r="H900" s="38">
        <f t="shared" ref="H900:H963" si="58">LN(C900/C899)</f>
        <v>-6.8844402409134406E-3</v>
      </c>
      <c r="I900" s="38">
        <f t="shared" ref="I900:I963" si="59">LN(D900/D899)</f>
        <v>-5.6193571923140746E-3</v>
      </c>
      <c r="J900" s="38">
        <f t="shared" ref="J900:J963" si="60">LN(E900/E899)</f>
        <v>-1.1913729672666136E-2</v>
      </c>
      <c r="K900" s="38"/>
      <c r="L900" s="38"/>
    </row>
    <row r="901" spans="1:12">
      <c r="A901" s="20">
        <v>42186</v>
      </c>
      <c r="B901" s="38">
        <v>134.22350499999999</v>
      </c>
      <c r="C901" s="38">
        <v>68.801599999999993</v>
      </c>
      <c r="D901" s="38">
        <v>79.166616000000005</v>
      </c>
      <c r="E901" s="38">
        <v>26.530000999999999</v>
      </c>
      <c r="F901" s="38"/>
      <c r="G901" s="38">
        <f t="shared" si="57"/>
        <v>1.053228775099949E-2</v>
      </c>
      <c r="H901" s="38">
        <f t="shared" si="58"/>
        <v>1.3304536431876455E-2</v>
      </c>
      <c r="I901" s="38">
        <f t="shared" si="59"/>
        <v>1.6523287018082439E-2</v>
      </c>
      <c r="J901" s="38">
        <f t="shared" si="60"/>
        <v>-6.3873970165615667E-3</v>
      </c>
      <c r="K901" s="38"/>
      <c r="L901" s="38"/>
    </row>
    <row r="902" spans="1:12">
      <c r="A902" s="20">
        <v>42187</v>
      </c>
      <c r="B902" s="38">
        <v>134.125159</v>
      </c>
      <c r="C902" s="38">
        <v>68.78246</v>
      </c>
      <c r="D902" s="38">
        <v>78.479785000000007</v>
      </c>
      <c r="E902" s="38">
        <v>25.530000999999999</v>
      </c>
      <c r="F902" s="38"/>
      <c r="G902" s="38">
        <f t="shared" si="57"/>
        <v>-7.3297182059386479E-4</v>
      </c>
      <c r="H902" s="38">
        <f t="shared" si="58"/>
        <v>-2.7822990720678074E-4</v>
      </c>
      <c r="I902" s="38">
        <f t="shared" si="59"/>
        <v>-8.7136191045044178E-3</v>
      </c>
      <c r="J902" s="38">
        <f t="shared" si="60"/>
        <v>-3.8421935419829044E-2</v>
      </c>
      <c r="K902" s="38"/>
      <c r="L902" s="38"/>
    </row>
    <row r="903" spans="1:12">
      <c r="A903" s="20">
        <v>42191</v>
      </c>
      <c r="B903" s="38">
        <v>133.62363400000001</v>
      </c>
      <c r="C903" s="38">
        <v>69.423764000000006</v>
      </c>
      <c r="D903" s="38">
        <v>79.109381999999997</v>
      </c>
      <c r="E903" s="38">
        <v>24.84</v>
      </c>
      <c r="F903" s="38"/>
      <c r="G903" s="38">
        <f t="shared" si="57"/>
        <v>-3.7462397565047874E-3</v>
      </c>
      <c r="H903" s="38">
        <f t="shared" si="58"/>
        <v>9.2804590738011158E-3</v>
      </c>
      <c r="I903" s="38">
        <f t="shared" si="59"/>
        <v>7.9904013934442662E-3</v>
      </c>
      <c r="J903" s="38">
        <f t="shared" si="60"/>
        <v>-2.7399013357718008E-2</v>
      </c>
      <c r="K903" s="38"/>
      <c r="L903" s="38"/>
    </row>
    <row r="904" spans="1:12">
      <c r="A904" s="20">
        <v>42192</v>
      </c>
      <c r="B904" s="38">
        <v>138.166911</v>
      </c>
      <c r="C904" s="38">
        <v>70.629805000000005</v>
      </c>
      <c r="D904" s="38">
        <v>80.559352000000004</v>
      </c>
      <c r="E904" s="38">
        <v>25.34</v>
      </c>
      <c r="F904" s="38"/>
      <c r="G904" s="38">
        <f t="shared" si="57"/>
        <v>3.3435307646355307E-2</v>
      </c>
      <c r="H904" s="38">
        <f t="shared" si="58"/>
        <v>1.7222992901099091E-2</v>
      </c>
      <c r="I904" s="38">
        <f t="shared" si="59"/>
        <v>1.8162727588493872E-2</v>
      </c>
      <c r="J904" s="38">
        <f t="shared" si="60"/>
        <v>1.9928917827715064E-2</v>
      </c>
      <c r="K904" s="38"/>
      <c r="L904" s="38"/>
    </row>
    <row r="905" spans="1:12">
      <c r="A905" s="20">
        <v>42193</v>
      </c>
      <c r="B905" s="38">
        <v>137.57686799999999</v>
      </c>
      <c r="C905" s="38">
        <v>69.931065000000004</v>
      </c>
      <c r="D905" s="38">
        <v>79.634045999999998</v>
      </c>
      <c r="E905" s="38">
        <v>24.129999000000002</v>
      </c>
      <c r="F905" s="38"/>
      <c r="G905" s="38">
        <f t="shared" si="57"/>
        <v>-4.2796533993549107E-3</v>
      </c>
      <c r="H905" s="38">
        <f t="shared" si="58"/>
        <v>-9.9422514354953317E-3</v>
      </c>
      <c r="I905" s="38">
        <f t="shared" si="59"/>
        <v>-1.1552489709013347E-2</v>
      </c>
      <c r="J905" s="38">
        <f t="shared" si="60"/>
        <v>-4.8928336698241537E-2</v>
      </c>
      <c r="K905" s="38"/>
      <c r="L905" s="38"/>
    </row>
    <row r="906" spans="1:12">
      <c r="A906" s="20">
        <v>42194</v>
      </c>
      <c r="B906" s="38">
        <v>137.134344</v>
      </c>
      <c r="C906" s="38">
        <v>69.663058000000007</v>
      </c>
      <c r="D906" s="38">
        <v>79.214314999999999</v>
      </c>
      <c r="E906" s="38">
        <v>23.23</v>
      </c>
      <c r="F906" s="38"/>
      <c r="G906" s="38">
        <f t="shared" si="57"/>
        <v>-3.2217424221427757E-3</v>
      </c>
      <c r="H906" s="38">
        <f t="shared" si="58"/>
        <v>-3.8398082030146733E-3</v>
      </c>
      <c r="I906" s="38">
        <f t="shared" si="59"/>
        <v>-5.2846875373271643E-3</v>
      </c>
      <c r="J906" s="38">
        <f t="shared" si="60"/>
        <v>-3.8011291412433659E-2</v>
      </c>
      <c r="K906" s="38"/>
      <c r="L906" s="38"/>
    </row>
    <row r="907" spans="1:12">
      <c r="A907" s="20">
        <v>42195</v>
      </c>
      <c r="B907" s="38">
        <v>140.35004799999999</v>
      </c>
      <c r="C907" s="38">
        <v>69.988500000000002</v>
      </c>
      <c r="D907" s="38">
        <v>80.044235999999998</v>
      </c>
      <c r="E907" s="38">
        <v>23.75</v>
      </c>
      <c r="F907" s="38"/>
      <c r="G907" s="38">
        <f t="shared" si="57"/>
        <v>2.317858633013448E-2</v>
      </c>
      <c r="H907" s="38">
        <f t="shared" si="58"/>
        <v>4.6607799266746826E-3</v>
      </c>
      <c r="I907" s="38">
        <f t="shared" si="59"/>
        <v>1.0422404415887862E-2</v>
      </c>
      <c r="J907" s="38">
        <f t="shared" si="60"/>
        <v>2.2137983698332489E-2</v>
      </c>
      <c r="K907" s="38"/>
      <c r="L907" s="38"/>
    </row>
    <row r="908" spans="1:12">
      <c r="A908" s="20">
        <v>42198</v>
      </c>
      <c r="B908" s="38">
        <v>141.66779299999999</v>
      </c>
      <c r="C908" s="38">
        <v>70.715947</v>
      </c>
      <c r="D908" s="38">
        <v>80.225477999999995</v>
      </c>
      <c r="E908" s="38">
        <v>23.68</v>
      </c>
      <c r="F908" s="38"/>
      <c r="G908" s="38">
        <f t="shared" si="57"/>
        <v>9.3451860029661118E-3</v>
      </c>
      <c r="H908" s="38">
        <f t="shared" si="58"/>
        <v>1.0340163328018223E-2</v>
      </c>
      <c r="I908" s="38">
        <f t="shared" si="59"/>
        <v>2.2617133672509465E-3</v>
      </c>
      <c r="J908" s="38">
        <f t="shared" si="60"/>
        <v>-2.9517204648453498E-3</v>
      </c>
      <c r="K908" s="38"/>
      <c r="L908" s="38"/>
    </row>
    <row r="909" spans="1:12">
      <c r="A909" s="20">
        <v>42199</v>
      </c>
      <c r="B909" s="38">
        <v>141.53994700000001</v>
      </c>
      <c r="C909" s="38">
        <v>70.629805000000005</v>
      </c>
      <c r="D909" s="38">
        <v>80.225477999999995</v>
      </c>
      <c r="E909" s="38">
        <v>23.84</v>
      </c>
      <c r="F909" s="38"/>
      <c r="G909" s="38">
        <f t="shared" si="57"/>
        <v>-9.0284261781960846E-4</v>
      </c>
      <c r="H909" s="38">
        <f t="shared" si="58"/>
        <v>-1.2188836161829968E-3</v>
      </c>
      <c r="I909" s="38">
        <f t="shared" si="59"/>
        <v>0</v>
      </c>
      <c r="J909" s="38">
        <f t="shared" si="60"/>
        <v>6.7340321813441194E-3</v>
      </c>
      <c r="K909" s="38"/>
      <c r="L909" s="38"/>
    </row>
    <row r="910" spans="1:12">
      <c r="A910" s="20">
        <v>42200</v>
      </c>
      <c r="B910" s="38">
        <v>141.24494000000001</v>
      </c>
      <c r="C910" s="38">
        <v>70.495801</v>
      </c>
      <c r="D910" s="38">
        <v>80.568893000000003</v>
      </c>
      <c r="E910" s="38">
        <v>22.940000999999999</v>
      </c>
      <c r="F910" s="38"/>
      <c r="G910" s="38">
        <f t="shared" si="57"/>
        <v>-2.0864418190755115E-3</v>
      </c>
      <c r="H910" s="38">
        <f t="shared" si="58"/>
        <v>-1.8990747897815758E-3</v>
      </c>
      <c r="I910" s="38">
        <f t="shared" si="59"/>
        <v>4.2714868687899312E-3</v>
      </c>
      <c r="J910" s="38">
        <f t="shared" si="60"/>
        <v>-3.848268690394635E-2</v>
      </c>
      <c r="K910" s="38"/>
      <c r="L910" s="38"/>
    </row>
    <row r="911" spans="1:12">
      <c r="A911" s="20">
        <v>42201</v>
      </c>
      <c r="B911" s="38">
        <v>141.933313</v>
      </c>
      <c r="C911" s="38">
        <v>70.668092000000001</v>
      </c>
      <c r="D911" s="38">
        <v>81.093558000000002</v>
      </c>
      <c r="E911" s="38">
        <v>22.360001</v>
      </c>
      <c r="F911" s="38"/>
      <c r="G911" s="38">
        <f t="shared" si="57"/>
        <v>4.8617741554712246E-3</v>
      </c>
      <c r="H911" s="38">
        <f t="shared" si="58"/>
        <v>2.4410078510646738E-3</v>
      </c>
      <c r="I911" s="38">
        <f t="shared" si="59"/>
        <v>6.4908930779986346E-3</v>
      </c>
      <c r="J911" s="38">
        <f t="shared" si="60"/>
        <v>-2.5608462283586153E-2</v>
      </c>
      <c r="K911" s="38"/>
      <c r="L911" s="38"/>
    </row>
    <row r="912" spans="1:12">
      <c r="A912" s="20">
        <v>42202</v>
      </c>
      <c r="B912" s="38">
        <v>142.277492</v>
      </c>
      <c r="C912" s="38">
        <v>70.246933999999996</v>
      </c>
      <c r="D912" s="38">
        <v>80.788300000000007</v>
      </c>
      <c r="E912" s="38">
        <v>22.15</v>
      </c>
      <c r="F912" s="38"/>
      <c r="G912" s="38">
        <f t="shared" si="57"/>
        <v>2.4219991794361792E-3</v>
      </c>
      <c r="H912" s="38">
        <f t="shared" si="58"/>
        <v>-5.9774924785070752E-3</v>
      </c>
      <c r="I912" s="38">
        <f t="shared" si="59"/>
        <v>-3.771372105368963E-3</v>
      </c>
      <c r="J912" s="38">
        <f t="shared" si="60"/>
        <v>-9.4361965184719451E-3</v>
      </c>
      <c r="K912" s="38"/>
      <c r="L912" s="38"/>
    </row>
    <row r="913" spans="1:12">
      <c r="A913" s="20">
        <v>42205</v>
      </c>
      <c r="B913" s="38">
        <v>142.63151500000001</v>
      </c>
      <c r="C913" s="38">
        <v>69.969352999999998</v>
      </c>
      <c r="D913" s="38">
        <v>80.349494000000007</v>
      </c>
      <c r="E913" s="38">
        <v>22</v>
      </c>
      <c r="F913" s="38"/>
      <c r="G913" s="38">
        <f t="shared" si="57"/>
        <v>2.4851666567733801E-3</v>
      </c>
      <c r="H913" s="38">
        <f t="shared" si="58"/>
        <v>-3.9593312383209966E-3</v>
      </c>
      <c r="I913" s="38">
        <f t="shared" si="59"/>
        <v>-5.4463583470023081E-3</v>
      </c>
      <c r="J913" s="38">
        <f t="shared" si="60"/>
        <v>-6.7950431328286896E-3</v>
      </c>
      <c r="K913" s="38"/>
      <c r="L913" s="38"/>
    </row>
    <row r="914" spans="1:12">
      <c r="A914" s="20">
        <v>42206</v>
      </c>
      <c r="B914" s="38">
        <v>142.53318400000001</v>
      </c>
      <c r="C914" s="38">
        <v>69.624769999999998</v>
      </c>
      <c r="D914" s="38">
        <v>78.489327000000003</v>
      </c>
      <c r="E914" s="38">
        <v>22.02</v>
      </c>
      <c r="F914" s="38"/>
      <c r="G914" s="38">
        <f t="shared" si="57"/>
        <v>-6.896435936290709E-4</v>
      </c>
      <c r="H914" s="38">
        <f t="shared" si="58"/>
        <v>-4.9369370641267644E-3</v>
      </c>
      <c r="I914" s="38">
        <f t="shared" si="59"/>
        <v>-2.3423140953748405E-2</v>
      </c>
      <c r="J914" s="38">
        <f t="shared" si="60"/>
        <v>9.0867793621811225E-4</v>
      </c>
      <c r="K914" s="38"/>
      <c r="L914" s="38"/>
    </row>
    <row r="915" spans="1:12">
      <c r="A915" s="20">
        <v>42207</v>
      </c>
      <c r="B915" s="38">
        <v>143.949275</v>
      </c>
      <c r="C915" s="38">
        <v>70.026787999999996</v>
      </c>
      <c r="D915" s="38">
        <v>79.004448999999994</v>
      </c>
      <c r="E915" s="38">
        <v>21.959999</v>
      </c>
      <c r="F915" s="38"/>
      <c r="G915" s="38">
        <f t="shared" si="57"/>
        <v>9.8861378004117227E-3</v>
      </c>
      <c r="H915" s="38">
        <f t="shared" si="58"/>
        <v>5.7574597272817543E-3</v>
      </c>
      <c r="I915" s="38">
        <f t="shared" si="59"/>
        <v>6.5415135757233922E-3</v>
      </c>
      <c r="J915" s="38">
        <f t="shared" si="60"/>
        <v>-2.7285601905456427E-3</v>
      </c>
      <c r="K915" s="38"/>
      <c r="L915" s="38"/>
    </row>
    <row r="916" spans="1:12">
      <c r="A916" s="20">
        <v>42208</v>
      </c>
      <c r="B916" s="38">
        <v>143.18222800000001</v>
      </c>
      <c r="C916" s="38">
        <v>69.404623999999998</v>
      </c>
      <c r="D916" s="38">
        <v>77.888354000000007</v>
      </c>
      <c r="E916" s="38">
        <v>22.08</v>
      </c>
      <c r="F916" s="38"/>
      <c r="G916" s="38">
        <f t="shared" si="57"/>
        <v>-5.3428398950159609E-3</v>
      </c>
      <c r="H916" s="38">
        <f t="shared" si="58"/>
        <v>-8.9243610228715697E-3</v>
      </c>
      <c r="I916" s="38">
        <f t="shared" si="59"/>
        <v>-1.422772499459735E-2</v>
      </c>
      <c r="J916" s="38">
        <f t="shared" si="60"/>
        <v>5.4496503049063349E-3</v>
      </c>
      <c r="K916" s="38"/>
      <c r="L916" s="38"/>
    </row>
    <row r="917" spans="1:12">
      <c r="A917" s="20">
        <v>42209</v>
      </c>
      <c r="B917" s="38">
        <v>142.582357</v>
      </c>
      <c r="C917" s="38">
        <v>68.514453000000003</v>
      </c>
      <c r="D917" s="38">
        <v>76.514692999999994</v>
      </c>
      <c r="E917" s="38">
        <v>22.190000999999999</v>
      </c>
      <c r="F917" s="38"/>
      <c r="G917" s="38">
        <f t="shared" si="57"/>
        <v>-4.1983640563668691E-3</v>
      </c>
      <c r="H917" s="38">
        <f t="shared" si="58"/>
        <v>-1.2908777822190801E-2</v>
      </c>
      <c r="I917" s="38">
        <f t="shared" si="59"/>
        <v>-1.7793654592630805E-2</v>
      </c>
      <c r="J917" s="38">
        <f t="shared" si="60"/>
        <v>4.9695606009517897E-3</v>
      </c>
      <c r="K917" s="38"/>
      <c r="L917" s="38"/>
    </row>
    <row r="918" spans="1:12">
      <c r="A918" s="20">
        <v>42212</v>
      </c>
      <c r="B918" s="38">
        <v>141.85463999999999</v>
      </c>
      <c r="C918" s="38">
        <v>68.323014000000001</v>
      </c>
      <c r="D918" s="38">
        <v>75.827861999999996</v>
      </c>
      <c r="E918" s="38">
        <v>21.440000999999999</v>
      </c>
      <c r="F918" s="38"/>
      <c r="G918" s="38">
        <f t="shared" si="57"/>
        <v>-5.1169052934431358E-3</v>
      </c>
      <c r="H918" s="38">
        <f t="shared" si="58"/>
        <v>-2.79805128078603E-3</v>
      </c>
      <c r="I918" s="38">
        <f t="shared" si="59"/>
        <v>-9.0169900803283472E-3</v>
      </c>
      <c r="J918" s="38">
        <f t="shared" si="60"/>
        <v>-3.4383399165455145E-2</v>
      </c>
      <c r="K918" s="38"/>
      <c r="L918" s="38"/>
    </row>
    <row r="919" spans="1:12">
      <c r="A919" s="20">
        <v>42213</v>
      </c>
      <c r="B919" s="38">
        <v>142.14966100000001</v>
      </c>
      <c r="C919" s="38">
        <v>69.012180000000001</v>
      </c>
      <c r="D919" s="38">
        <v>76.819950000000006</v>
      </c>
      <c r="E919" s="38">
        <v>21.809999000000001</v>
      </c>
      <c r="F919" s="38"/>
      <c r="G919" s="38">
        <f t="shared" si="57"/>
        <v>2.0775819597025087E-3</v>
      </c>
      <c r="H919" s="38">
        <f t="shared" si="58"/>
        <v>1.003634632596679E-2</v>
      </c>
      <c r="I919" s="38">
        <f t="shared" si="59"/>
        <v>1.2998574375929182E-2</v>
      </c>
      <c r="J919" s="38">
        <f t="shared" si="60"/>
        <v>1.7110151518618253E-2</v>
      </c>
      <c r="K919" s="38"/>
      <c r="L919" s="38"/>
    </row>
    <row r="920" spans="1:12">
      <c r="A920" s="20">
        <v>42214</v>
      </c>
      <c r="B920" s="38">
        <v>142.96588</v>
      </c>
      <c r="C920" s="38">
        <v>69.136617000000001</v>
      </c>
      <c r="D920" s="38">
        <v>78.069595000000007</v>
      </c>
      <c r="E920" s="38">
        <v>21.860001</v>
      </c>
      <c r="F920" s="38"/>
      <c r="G920" s="38">
        <f t="shared" si="57"/>
        <v>5.7255471020818917E-3</v>
      </c>
      <c r="H920" s="38">
        <f t="shared" si="58"/>
        <v>1.8014928302812307E-3</v>
      </c>
      <c r="I920" s="38">
        <f t="shared" si="59"/>
        <v>1.6136300421258281E-2</v>
      </c>
      <c r="J920" s="38">
        <f t="shared" si="60"/>
        <v>2.2899941310361742E-3</v>
      </c>
      <c r="K920" s="38"/>
      <c r="L920" s="38"/>
    </row>
    <row r="921" spans="1:12">
      <c r="A921" s="20">
        <v>42215</v>
      </c>
      <c r="B921" s="38">
        <v>142.88720699999999</v>
      </c>
      <c r="C921" s="38">
        <v>69.069614999999999</v>
      </c>
      <c r="D921" s="38">
        <v>78.155452999999994</v>
      </c>
      <c r="E921" s="38">
        <v>21.290001</v>
      </c>
      <c r="F921" s="38"/>
      <c r="G921" s="38">
        <f t="shared" si="57"/>
        <v>-5.50443605924249E-4</v>
      </c>
      <c r="H921" s="38">
        <f t="shared" si="58"/>
        <v>-9.6959455850192608E-4</v>
      </c>
      <c r="I921" s="38">
        <f t="shared" si="59"/>
        <v>1.0991580382691823E-3</v>
      </c>
      <c r="J921" s="38">
        <f t="shared" si="60"/>
        <v>-2.6421002618250013E-2</v>
      </c>
      <c r="K921" s="38"/>
      <c r="L921" s="38"/>
    </row>
    <row r="922" spans="1:12">
      <c r="A922" s="20">
        <v>42216</v>
      </c>
      <c r="B922" s="38">
        <v>142.88720699999999</v>
      </c>
      <c r="C922" s="38">
        <v>68.897323999999998</v>
      </c>
      <c r="D922" s="38">
        <v>78.079137000000003</v>
      </c>
      <c r="E922" s="38">
        <v>21.549999</v>
      </c>
      <c r="F922" s="38"/>
      <c r="G922" s="38">
        <f t="shared" si="57"/>
        <v>0</v>
      </c>
      <c r="H922" s="38">
        <f t="shared" si="58"/>
        <v>-2.497570661628951E-3</v>
      </c>
      <c r="I922" s="38">
        <f t="shared" si="59"/>
        <v>-9.7694122754442476E-4</v>
      </c>
      <c r="J922" s="38">
        <f t="shared" si="60"/>
        <v>1.2138244270247716E-2</v>
      </c>
      <c r="K922" s="38"/>
      <c r="L922" s="38"/>
    </row>
    <row r="923" spans="1:12">
      <c r="A923" s="20">
        <v>42219</v>
      </c>
      <c r="B923" s="38">
        <v>143.103555</v>
      </c>
      <c r="C923" s="38">
        <v>69.088755000000006</v>
      </c>
      <c r="D923" s="38">
        <v>76.686400000000006</v>
      </c>
      <c r="E923" s="38">
        <v>19.389999</v>
      </c>
      <c r="F923" s="38"/>
      <c r="G923" s="38">
        <f t="shared" si="57"/>
        <v>1.5129722355850938E-3</v>
      </c>
      <c r="H923" s="38">
        <f t="shared" si="58"/>
        <v>2.7746439959837042E-3</v>
      </c>
      <c r="I923" s="38">
        <f t="shared" si="59"/>
        <v>-1.7998510837386607E-2</v>
      </c>
      <c r="J923" s="38">
        <f t="shared" si="60"/>
        <v>-0.10561835246446011</v>
      </c>
      <c r="K923" s="38"/>
      <c r="L923" s="38"/>
    </row>
    <row r="924" spans="1:12">
      <c r="A924" s="20">
        <v>42220</v>
      </c>
      <c r="B924" s="38">
        <v>142.43483900000001</v>
      </c>
      <c r="C924" s="38">
        <v>69.155756999999994</v>
      </c>
      <c r="D924" s="38">
        <v>76.362067999999994</v>
      </c>
      <c r="E924" s="38">
        <v>20.809999000000001</v>
      </c>
      <c r="F924" s="38"/>
      <c r="G924" s="38">
        <f t="shared" si="57"/>
        <v>-4.6839040677464057E-3</v>
      </c>
      <c r="H924" s="38">
        <f t="shared" si="58"/>
        <v>9.693260770627228E-4</v>
      </c>
      <c r="I924" s="38">
        <f t="shared" si="59"/>
        <v>-4.2382977071337364E-3</v>
      </c>
      <c r="J924" s="38">
        <f t="shared" si="60"/>
        <v>7.0676174670138439E-2</v>
      </c>
      <c r="K924" s="38"/>
      <c r="L924" s="38"/>
    </row>
    <row r="925" spans="1:12">
      <c r="A925" s="20">
        <v>42221</v>
      </c>
      <c r="B925" s="38">
        <v>144.45080100000001</v>
      </c>
      <c r="C925" s="38">
        <v>70.842250000000007</v>
      </c>
      <c r="D925" s="38">
        <v>76.352525999999997</v>
      </c>
      <c r="E925" s="38">
        <v>21.34</v>
      </c>
      <c r="F925" s="38"/>
      <c r="G925" s="38">
        <f t="shared" si="57"/>
        <v>1.4054347114831559E-2</v>
      </c>
      <c r="H925" s="38">
        <f t="shared" si="58"/>
        <v>2.4094265685326962E-2</v>
      </c>
      <c r="I925" s="38">
        <f t="shared" si="59"/>
        <v>-1.2496513610759226E-4</v>
      </c>
      <c r="J925" s="38">
        <f t="shared" si="60"/>
        <v>2.5149653521885612E-2</v>
      </c>
      <c r="K925" s="38"/>
      <c r="L925" s="38"/>
    </row>
    <row r="926" spans="1:12">
      <c r="A926" s="20">
        <v>42222</v>
      </c>
      <c r="B926" s="38">
        <v>144.008276</v>
      </c>
      <c r="C926" s="38">
        <v>70.148379000000006</v>
      </c>
      <c r="D926" s="38">
        <v>75.875562000000002</v>
      </c>
      <c r="E926" s="38">
        <v>23.34</v>
      </c>
      <c r="F926" s="38"/>
      <c r="G926" s="38">
        <f t="shared" si="57"/>
        <v>-3.0682019214516173E-3</v>
      </c>
      <c r="H926" s="38">
        <f t="shared" si="58"/>
        <v>-9.8428754718145172E-3</v>
      </c>
      <c r="I926" s="38">
        <f t="shared" si="59"/>
        <v>-6.2664593252270079E-3</v>
      </c>
      <c r="J926" s="38">
        <f t="shared" si="60"/>
        <v>8.9585380984802607E-2</v>
      </c>
      <c r="K926" s="38"/>
      <c r="L926" s="38"/>
    </row>
    <row r="927" spans="1:12">
      <c r="A927" s="20">
        <v>42223</v>
      </c>
      <c r="B927" s="38">
        <v>142.84786299999999</v>
      </c>
      <c r="C927" s="38">
        <v>68.664265999999998</v>
      </c>
      <c r="D927" s="38">
        <v>75.341363000000001</v>
      </c>
      <c r="E927" s="38">
        <v>24.389999</v>
      </c>
      <c r="F927" s="38"/>
      <c r="G927" s="38">
        <f t="shared" si="57"/>
        <v>-8.0906013298614743E-3</v>
      </c>
      <c r="H927" s="38">
        <f t="shared" si="58"/>
        <v>-2.1383780309703053E-2</v>
      </c>
      <c r="I927" s="38">
        <f t="shared" si="59"/>
        <v>-7.0653628519050313E-3</v>
      </c>
      <c r="J927" s="38">
        <f t="shared" si="60"/>
        <v>4.4004544369008039E-2</v>
      </c>
      <c r="K927" s="38"/>
      <c r="L927" s="38"/>
    </row>
    <row r="928" spans="1:12">
      <c r="A928" s="20">
        <v>42226</v>
      </c>
      <c r="B928" s="38">
        <v>143.82142899999999</v>
      </c>
      <c r="C928" s="38">
        <v>68.885921999999994</v>
      </c>
      <c r="D928" s="38">
        <v>75.331822000000003</v>
      </c>
      <c r="E928" s="38">
        <v>24.469999000000001</v>
      </c>
      <c r="F928" s="38"/>
      <c r="G928" s="38">
        <f t="shared" si="57"/>
        <v>6.7922848392395095E-3</v>
      </c>
      <c r="H928" s="38">
        <f t="shared" si="58"/>
        <v>3.2229136882735167E-3</v>
      </c>
      <c r="I928" s="38">
        <f t="shared" si="59"/>
        <v>-1.2664496357135452E-4</v>
      </c>
      <c r="J928" s="38">
        <f t="shared" si="60"/>
        <v>3.2746653607945387E-3</v>
      </c>
      <c r="K928" s="38"/>
      <c r="L928" s="38"/>
    </row>
    <row r="929" spans="1:12">
      <c r="A929" s="20">
        <v>42227</v>
      </c>
      <c r="B929" s="38">
        <v>143.46740600000001</v>
      </c>
      <c r="C929" s="38">
        <v>69.319587999999996</v>
      </c>
      <c r="D929" s="38">
        <v>75.236429999999999</v>
      </c>
      <c r="E929" s="38">
        <v>25.18</v>
      </c>
      <c r="F929" s="38"/>
      <c r="G929" s="38">
        <f t="shared" si="57"/>
        <v>-2.4645801442244935E-3</v>
      </c>
      <c r="H929" s="38">
        <f t="shared" si="58"/>
        <v>6.2756893455388988E-3</v>
      </c>
      <c r="I929" s="38">
        <f t="shared" si="59"/>
        <v>-1.2670933147694008E-3</v>
      </c>
      <c r="J929" s="38">
        <f t="shared" si="60"/>
        <v>2.8602192027988603E-2</v>
      </c>
      <c r="K929" s="38"/>
      <c r="L929" s="38"/>
    </row>
    <row r="930" spans="1:12">
      <c r="A930" s="20">
        <v>42228</v>
      </c>
      <c r="B930" s="38">
        <v>144.453509</v>
      </c>
      <c r="C930" s="38">
        <v>69.946000999999995</v>
      </c>
      <c r="D930" s="38">
        <v>75.360439</v>
      </c>
      <c r="E930" s="38">
        <v>25.370000999999998</v>
      </c>
      <c r="F930" s="38"/>
      <c r="G930" s="38">
        <f t="shared" si="57"/>
        <v>6.8498452478933849E-3</v>
      </c>
      <c r="H930" s="38">
        <f t="shared" si="58"/>
        <v>8.9960086914588518E-3</v>
      </c>
      <c r="I930" s="38">
        <f t="shared" si="59"/>
        <v>1.6469004814294915E-3</v>
      </c>
      <c r="J930" s="38">
        <f t="shared" si="60"/>
        <v>7.5173844116224594E-3</v>
      </c>
      <c r="K930" s="38"/>
      <c r="L930" s="38"/>
    </row>
    <row r="931" spans="1:12">
      <c r="A931" s="20">
        <v>42229</v>
      </c>
      <c r="B931" s="38">
        <v>143.25046800000001</v>
      </c>
      <c r="C931" s="38">
        <v>69.493055999999996</v>
      </c>
      <c r="D931" s="38">
        <v>75.350897000000003</v>
      </c>
      <c r="E931" s="38">
        <v>25</v>
      </c>
      <c r="F931" s="38"/>
      <c r="G931" s="38">
        <f t="shared" si="57"/>
        <v>-8.3630961545856398E-3</v>
      </c>
      <c r="H931" s="38">
        <f t="shared" si="58"/>
        <v>-6.4966961605596486E-3</v>
      </c>
      <c r="I931" s="38">
        <f t="shared" si="59"/>
        <v>-1.2662617512385182E-4</v>
      </c>
      <c r="J931" s="38">
        <f t="shared" si="60"/>
        <v>-1.469158815962273E-2</v>
      </c>
      <c r="K931" s="38"/>
      <c r="L931" s="38"/>
    </row>
    <row r="932" spans="1:12">
      <c r="A932" s="20">
        <v>42230</v>
      </c>
      <c r="B932" s="38">
        <v>144.05906100000001</v>
      </c>
      <c r="C932" s="38">
        <v>69.753254999999996</v>
      </c>
      <c r="D932" s="38">
        <v>75.694312999999994</v>
      </c>
      <c r="E932" s="38">
        <v>25.18</v>
      </c>
      <c r="F932" s="38"/>
      <c r="G932" s="38">
        <f t="shared" si="57"/>
        <v>5.6287387173037636E-3</v>
      </c>
      <c r="H932" s="38">
        <f t="shared" si="58"/>
        <v>3.7372523693081118E-3</v>
      </c>
      <c r="I932" s="38">
        <f t="shared" si="59"/>
        <v>4.5472026783989978E-3</v>
      </c>
      <c r="J932" s="38">
        <f t="shared" si="60"/>
        <v>7.1742037480004529E-3</v>
      </c>
      <c r="K932" s="38"/>
      <c r="L932" s="38"/>
    </row>
    <row r="933" spans="1:12">
      <c r="A933" s="20">
        <v>42233</v>
      </c>
      <c r="B933" s="38">
        <v>144.05906100000001</v>
      </c>
      <c r="C933" s="38">
        <v>69.300317000000007</v>
      </c>
      <c r="D933" s="38">
        <v>75.876855000000006</v>
      </c>
      <c r="E933" s="38">
        <v>25.370000999999998</v>
      </c>
      <c r="F933" s="38"/>
      <c r="G933" s="38">
        <f t="shared" si="57"/>
        <v>0</v>
      </c>
      <c r="H933" s="38">
        <f t="shared" si="58"/>
        <v>-6.5146057793168408E-3</v>
      </c>
      <c r="I933" s="38">
        <f t="shared" si="59"/>
        <v>2.4086650602837454E-3</v>
      </c>
      <c r="J933" s="38">
        <f t="shared" si="60"/>
        <v>7.5173844116224594E-3</v>
      </c>
      <c r="K933" s="38"/>
      <c r="L933" s="38"/>
    </row>
    <row r="934" spans="1:12">
      <c r="A934" s="20">
        <v>42234</v>
      </c>
      <c r="B934" s="38">
        <v>143.60546400000001</v>
      </c>
      <c r="C934" s="38">
        <v>66.958504000000005</v>
      </c>
      <c r="D934" s="38">
        <v>77.144991000000005</v>
      </c>
      <c r="E934" s="38">
        <v>24.08</v>
      </c>
      <c r="F934" s="38"/>
      <c r="G934" s="38">
        <f t="shared" si="57"/>
        <v>-3.1536552930113665E-3</v>
      </c>
      <c r="H934" s="38">
        <f t="shared" si="58"/>
        <v>-3.4376396264864544E-2</v>
      </c>
      <c r="I934" s="38">
        <f t="shared" si="59"/>
        <v>1.6574954045307604E-2</v>
      </c>
      <c r="J934" s="38">
        <f t="shared" si="60"/>
        <v>-5.2185792587203246E-2</v>
      </c>
      <c r="K934" s="38"/>
      <c r="L934" s="38"/>
    </row>
    <row r="935" spans="1:12">
      <c r="A935" s="20">
        <v>42235</v>
      </c>
      <c r="B935" s="38">
        <v>143.15185199999999</v>
      </c>
      <c r="C935" s="38">
        <v>66.081525999999997</v>
      </c>
      <c r="D935" s="38">
        <v>77.692594999999997</v>
      </c>
      <c r="E935" s="38">
        <v>23.34</v>
      </c>
      <c r="F935" s="38"/>
      <c r="G935" s="38">
        <f t="shared" si="57"/>
        <v>-3.1637370909061726E-3</v>
      </c>
      <c r="H935" s="38">
        <f t="shared" si="58"/>
        <v>-1.3183862068688077E-2</v>
      </c>
      <c r="I935" s="38">
        <f t="shared" si="59"/>
        <v>7.0732991551763257E-3</v>
      </c>
      <c r="J935" s="38">
        <f t="shared" si="60"/>
        <v>-3.1212993582210257E-2</v>
      </c>
      <c r="K935" s="38"/>
      <c r="L935" s="38"/>
    </row>
    <row r="936" spans="1:12">
      <c r="A936" s="20">
        <v>42236</v>
      </c>
      <c r="B936" s="38">
        <v>141.71215799999999</v>
      </c>
      <c r="C936" s="38">
        <v>65.946607</v>
      </c>
      <c r="D936" s="38">
        <v>77.490847000000002</v>
      </c>
      <c r="E936" s="38">
        <v>22.969999000000001</v>
      </c>
      <c r="F936" s="38"/>
      <c r="G936" s="38">
        <f t="shared" si="57"/>
        <v>-1.0108024934661992E-2</v>
      </c>
      <c r="H936" s="38">
        <f t="shared" si="58"/>
        <v>-2.0437923933080185E-3</v>
      </c>
      <c r="I936" s="38">
        <f t="shared" si="59"/>
        <v>-2.6001242279729371E-3</v>
      </c>
      <c r="J936" s="38">
        <f t="shared" si="60"/>
        <v>-1.5979653692449601E-2</v>
      </c>
      <c r="K936" s="38"/>
      <c r="L936" s="38"/>
    </row>
    <row r="937" spans="1:12">
      <c r="A937" s="20">
        <v>42237</v>
      </c>
      <c r="B937" s="38">
        <v>137.05777399999999</v>
      </c>
      <c r="C937" s="38">
        <v>64.125197999999997</v>
      </c>
      <c r="D937" s="38">
        <v>75.319641000000004</v>
      </c>
      <c r="E937" s="38">
        <v>22.639999</v>
      </c>
      <c r="F937" s="38"/>
      <c r="G937" s="38">
        <f t="shared" si="57"/>
        <v>-3.3395399040461654E-2</v>
      </c>
      <c r="H937" s="38">
        <f t="shared" si="58"/>
        <v>-2.8008038567644368E-2</v>
      </c>
      <c r="I937" s="38">
        <f t="shared" si="59"/>
        <v>-2.8418888711491029E-2</v>
      </c>
      <c r="J937" s="38">
        <f t="shared" si="60"/>
        <v>-1.447076400059045E-2</v>
      </c>
      <c r="K937" s="38"/>
      <c r="L937" s="38"/>
    </row>
    <row r="938" spans="1:12">
      <c r="A938" s="20">
        <v>42240</v>
      </c>
      <c r="B938" s="38">
        <v>131.12145899999999</v>
      </c>
      <c r="C938" s="38">
        <v>61.629190999999999</v>
      </c>
      <c r="D938" s="38">
        <v>72.322224000000006</v>
      </c>
      <c r="E938" s="38">
        <v>21.98</v>
      </c>
      <c r="F938" s="38"/>
      <c r="G938" s="38">
        <f t="shared" si="57"/>
        <v>-4.4278483378099982E-2</v>
      </c>
      <c r="H938" s="38">
        <f t="shared" si="58"/>
        <v>-3.9701753041467336E-2</v>
      </c>
      <c r="I938" s="38">
        <f t="shared" si="59"/>
        <v>-4.0609469623797891E-2</v>
      </c>
      <c r="J938" s="38">
        <f t="shared" si="60"/>
        <v>-2.9585260189894585E-2</v>
      </c>
      <c r="K938" s="38"/>
      <c r="L938" s="38"/>
    </row>
    <row r="939" spans="1:12">
      <c r="A939" s="20">
        <v>42241</v>
      </c>
      <c r="B939" s="38">
        <v>130.86507900000001</v>
      </c>
      <c r="C939" s="38">
        <v>60.810035999999997</v>
      </c>
      <c r="D939" s="38">
        <v>71.034876999999994</v>
      </c>
      <c r="E939" s="38">
        <v>23.25</v>
      </c>
      <c r="F939" s="38"/>
      <c r="G939" s="38">
        <f t="shared" si="57"/>
        <v>-1.9572004256298973E-3</v>
      </c>
      <c r="H939" s="38">
        <f t="shared" si="58"/>
        <v>-1.3380797024260946E-2</v>
      </c>
      <c r="I939" s="38">
        <f t="shared" si="59"/>
        <v>-1.7960486041719511E-2</v>
      </c>
      <c r="J939" s="38">
        <f t="shared" si="60"/>
        <v>5.6172183057889929E-2</v>
      </c>
      <c r="K939" s="38"/>
      <c r="L939" s="38"/>
    </row>
    <row r="940" spans="1:12">
      <c r="A940" s="20">
        <v>42242</v>
      </c>
      <c r="B940" s="38">
        <v>136.23930999999999</v>
      </c>
      <c r="C940" s="38">
        <v>62.477255999999997</v>
      </c>
      <c r="D940" s="38">
        <v>73.820929000000007</v>
      </c>
      <c r="E940" s="38">
        <v>24</v>
      </c>
      <c r="F940" s="38"/>
      <c r="G940" s="38">
        <f t="shared" si="57"/>
        <v>4.0246110589959402E-2</v>
      </c>
      <c r="H940" s="38">
        <f t="shared" si="58"/>
        <v>2.7047745373490771E-2</v>
      </c>
      <c r="I940" s="38">
        <f t="shared" si="59"/>
        <v>3.8471300406317174E-2</v>
      </c>
      <c r="J940" s="38">
        <f t="shared" si="60"/>
        <v>3.174869831458027E-2</v>
      </c>
      <c r="K940" s="38"/>
      <c r="L940" s="38"/>
    </row>
    <row r="941" spans="1:12">
      <c r="A941" s="20">
        <v>42243</v>
      </c>
      <c r="B941" s="38">
        <v>138.26081400000001</v>
      </c>
      <c r="C941" s="38">
        <v>63.681891999999998</v>
      </c>
      <c r="D941" s="38">
        <v>74.791247999999996</v>
      </c>
      <c r="E941" s="38">
        <v>26.93</v>
      </c>
      <c r="F941" s="38"/>
      <c r="G941" s="38">
        <f t="shared" si="57"/>
        <v>1.4728886208488697E-2</v>
      </c>
      <c r="H941" s="38">
        <f t="shared" si="58"/>
        <v>1.9097665636811992E-2</v>
      </c>
      <c r="I941" s="38">
        <f t="shared" si="59"/>
        <v>1.3058590599109608E-2</v>
      </c>
      <c r="J941" s="38">
        <f t="shared" si="60"/>
        <v>0.11518707647556191</v>
      </c>
      <c r="K941" s="38"/>
      <c r="L941" s="38"/>
    </row>
    <row r="942" spans="1:12">
      <c r="A942" s="20">
        <v>42244</v>
      </c>
      <c r="B942" s="38">
        <v>138.00441900000001</v>
      </c>
      <c r="C942" s="38">
        <v>62.583264999999997</v>
      </c>
      <c r="D942" s="38">
        <v>74.964175999999995</v>
      </c>
      <c r="E942" s="38">
        <v>27.299999</v>
      </c>
      <c r="F942" s="38"/>
      <c r="G942" s="38">
        <f t="shared" si="57"/>
        <v>-1.8561515745494596E-3</v>
      </c>
      <c r="H942" s="38">
        <f t="shared" si="58"/>
        <v>-1.7402342051997647E-2</v>
      </c>
      <c r="I942" s="38">
        <f t="shared" si="59"/>
        <v>2.3094733031064889E-3</v>
      </c>
      <c r="J942" s="38">
        <f t="shared" si="60"/>
        <v>1.3645758737369234E-2</v>
      </c>
      <c r="K942" s="38"/>
      <c r="L942" s="38"/>
    </row>
    <row r="943" spans="1:12">
      <c r="A943" s="20">
        <v>42247</v>
      </c>
      <c r="B943" s="38">
        <v>138.10303500000001</v>
      </c>
      <c r="C943" s="38">
        <v>62.380887000000001</v>
      </c>
      <c r="D943" s="38">
        <v>74.656749000000005</v>
      </c>
      <c r="E943" s="38">
        <v>26.68</v>
      </c>
      <c r="F943" s="38"/>
      <c r="G943" s="38">
        <f t="shared" si="57"/>
        <v>7.1433061849454627E-4</v>
      </c>
      <c r="H943" s="38">
        <f t="shared" si="58"/>
        <v>-3.2389797184197069E-3</v>
      </c>
      <c r="I943" s="38">
        <f t="shared" si="59"/>
        <v>-4.1094176183516231E-3</v>
      </c>
      <c r="J943" s="38">
        <f t="shared" si="60"/>
        <v>-2.2972444513453805E-2</v>
      </c>
      <c r="K943" s="38"/>
      <c r="L943" s="38"/>
    </row>
    <row r="944" spans="1:12">
      <c r="A944" s="20">
        <v>42248</v>
      </c>
      <c r="B944" s="38">
        <v>136.377363</v>
      </c>
      <c r="C944" s="38">
        <v>61.503908000000003</v>
      </c>
      <c r="D944" s="38">
        <v>72.427903000000001</v>
      </c>
      <c r="E944" s="38">
        <v>26.15</v>
      </c>
      <c r="F944" s="38"/>
      <c r="G944" s="38">
        <f t="shared" si="57"/>
        <v>-1.2574265776293029E-2</v>
      </c>
      <c r="H944" s="38">
        <f t="shared" si="58"/>
        <v>-1.4158212870582528E-2</v>
      </c>
      <c r="I944" s="38">
        <f t="shared" si="59"/>
        <v>-3.0309302775492843E-2</v>
      </c>
      <c r="J944" s="38">
        <f t="shared" si="60"/>
        <v>-2.0065030536491123E-2</v>
      </c>
      <c r="K944" s="38"/>
      <c r="L944" s="38"/>
    </row>
    <row r="945" spans="1:12">
      <c r="A945" s="20">
        <v>42249</v>
      </c>
      <c r="B945" s="38">
        <v>138.46788699999999</v>
      </c>
      <c r="C945" s="38">
        <v>62.101410000000001</v>
      </c>
      <c r="D945" s="38">
        <v>74.022684999999996</v>
      </c>
      <c r="E945" s="38">
        <v>26.690000999999999</v>
      </c>
      <c r="F945" s="38"/>
      <c r="G945" s="38">
        <f t="shared" si="57"/>
        <v>1.5212664701318449E-2</v>
      </c>
      <c r="H945" s="38">
        <f t="shared" si="58"/>
        <v>9.667976486641458E-3</v>
      </c>
      <c r="I945" s="38">
        <f t="shared" si="59"/>
        <v>2.1779974583690236E-2</v>
      </c>
      <c r="J945" s="38">
        <f t="shared" si="60"/>
        <v>2.0439810372716454E-2</v>
      </c>
      <c r="K945" s="38"/>
      <c r="L945" s="38"/>
    </row>
    <row r="946" spans="1:12">
      <c r="A946" s="20">
        <v>42250</v>
      </c>
      <c r="B946" s="38">
        <v>138.52705</v>
      </c>
      <c r="C946" s="38">
        <v>62.506166</v>
      </c>
      <c r="D946" s="38">
        <v>74.406963000000005</v>
      </c>
      <c r="E946" s="38">
        <v>27.139999</v>
      </c>
      <c r="F946" s="38"/>
      <c r="G946" s="38">
        <f t="shared" si="57"/>
        <v>4.2717748952707019E-4</v>
      </c>
      <c r="H946" s="38">
        <f t="shared" si="58"/>
        <v>6.4965138804917348E-3</v>
      </c>
      <c r="I946" s="38">
        <f t="shared" si="59"/>
        <v>5.1779258894432151E-3</v>
      </c>
      <c r="J946" s="38">
        <f t="shared" si="60"/>
        <v>1.6719616677090373E-2</v>
      </c>
      <c r="K946" s="38"/>
      <c r="L946" s="38"/>
    </row>
    <row r="947" spans="1:12">
      <c r="A947" s="20">
        <v>42251</v>
      </c>
      <c r="B947" s="38">
        <v>136.55485400000001</v>
      </c>
      <c r="C947" s="38">
        <v>61.571367000000002</v>
      </c>
      <c r="D947" s="38">
        <v>73.417433000000003</v>
      </c>
      <c r="E947" s="38">
        <v>27.200001</v>
      </c>
      <c r="F947" s="38"/>
      <c r="G947" s="38">
        <f t="shared" si="57"/>
        <v>-1.4339218710249801E-2</v>
      </c>
      <c r="H947" s="38">
        <f t="shared" si="58"/>
        <v>-1.506826682823819E-2</v>
      </c>
      <c r="I947" s="38">
        <f t="shared" si="59"/>
        <v>-1.3388111937392321E-2</v>
      </c>
      <c r="J947" s="38">
        <f t="shared" si="60"/>
        <v>2.2083925059183181E-3</v>
      </c>
      <c r="K947" s="38"/>
      <c r="L947" s="38"/>
    </row>
    <row r="948" spans="1:12">
      <c r="A948" s="20">
        <v>42255</v>
      </c>
      <c r="B948" s="38">
        <v>139.46384</v>
      </c>
      <c r="C948" s="38">
        <v>63.971001000000001</v>
      </c>
      <c r="D948" s="38">
        <v>75.300422999999995</v>
      </c>
      <c r="E948" s="38">
        <v>26.809999000000001</v>
      </c>
      <c r="F948" s="38"/>
      <c r="G948" s="38">
        <f t="shared" si="57"/>
        <v>2.1078961484339031E-2</v>
      </c>
      <c r="H948" s="38">
        <f t="shared" si="58"/>
        <v>3.8232930251664944E-2</v>
      </c>
      <c r="I948" s="38">
        <f t="shared" si="59"/>
        <v>2.5324338087768877E-2</v>
      </c>
      <c r="J948" s="38">
        <f t="shared" si="60"/>
        <v>-1.4442095118304707E-2</v>
      </c>
      <c r="K948" s="38"/>
      <c r="L948" s="38"/>
    </row>
    <row r="949" spans="1:12">
      <c r="A949" s="20">
        <v>42256</v>
      </c>
      <c r="B949" s="38">
        <v>137.738169</v>
      </c>
      <c r="C949" s="38">
        <v>62.756732999999997</v>
      </c>
      <c r="D949" s="38">
        <v>74.128362999999993</v>
      </c>
      <c r="E949" s="38">
        <v>25.75</v>
      </c>
      <c r="F949" s="38"/>
      <c r="G949" s="38">
        <f t="shared" si="57"/>
        <v>-1.2450799323617345E-2</v>
      </c>
      <c r="H949" s="38">
        <f t="shared" si="58"/>
        <v>-1.9164000239030383E-2</v>
      </c>
      <c r="I949" s="38">
        <f t="shared" si="59"/>
        <v>-1.5687526722616238E-2</v>
      </c>
      <c r="J949" s="38">
        <f t="shared" si="60"/>
        <v>-4.0340287838606978E-2</v>
      </c>
      <c r="K949" s="38"/>
      <c r="L949" s="38"/>
    </row>
    <row r="950" spans="1:12">
      <c r="A950" s="20">
        <v>42257</v>
      </c>
      <c r="B950" s="38">
        <v>138.06358299999999</v>
      </c>
      <c r="C950" s="38">
        <v>61.793024000000003</v>
      </c>
      <c r="D950" s="38">
        <v>74.041895999999994</v>
      </c>
      <c r="E950" s="38">
        <v>25.74</v>
      </c>
      <c r="F950" s="38"/>
      <c r="G950" s="38">
        <f t="shared" si="57"/>
        <v>2.3597685558273242E-3</v>
      </c>
      <c r="H950" s="38">
        <f t="shared" si="58"/>
        <v>-1.5475393227279522E-2</v>
      </c>
      <c r="I950" s="38">
        <f t="shared" si="59"/>
        <v>-1.1671304403320835E-3</v>
      </c>
      <c r="J950" s="38">
        <f t="shared" si="60"/>
        <v>-3.8842494176456526E-4</v>
      </c>
      <c r="K950" s="38"/>
      <c r="L950" s="38"/>
    </row>
    <row r="951" spans="1:12">
      <c r="A951" s="20">
        <v>42258</v>
      </c>
      <c r="B951" s="38">
        <v>139.089133</v>
      </c>
      <c r="C951" s="38">
        <v>62.303787999999997</v>
      </c>
      <c r="D951" s="38">
        <v>74.820068000000006</v>
      </c>
      <c r="E951" s="38">
        <v>25.780000999999999</v>
      </c>
      <c r="F951" s="38"/>
      <c r="G951" s="38">
        <f t="shared" si="57"/>
        <v>7.4006468025403626E-3</v>
      </c>
      <c r="H951" s="38">
        <f t="shared" si="58"/>
        <v>8.2317486799349301E-3</v>
      </c>
      <c r="I951" s="38">
        <f t="shared" si="59"/>
        <v>1.0455042610487082E-2</v>
      </c>
      <c r="J951" s="38">
        <f t="shared" si="60"/>
        <v>1.5528341328194628E-3</v>
      </c>
      <c r="K951" s="38"/>
      <c r="L951" s="38"/>
    </row>
    <row r="952" spans="1:12">
      <c r="A952" s="20">
        <v>42261</v>
      </c>
      <c r="B952" s="38">
        <v>139.18773400000001</v>
      </c>
      <c r="C952" s="38">
        <v>61.947212999999998</v>
      </c>
      <c r="D952" s="38">
        <v>74.118753999999996</v>
      </c>
      <c r="E952" s="38">
        <v>25.27</v>
      </c>
      <c r="F952" s="38"/>
      <c r="G952" s="38">
        <f t="shared" si="57"/>
        <v>7.0865397608751459E-4</v>
      </c>
      <c r="H952" s="38">
        <f t="shared" si="58"/>
        <v>-5.739607343521135E-3</v>
      </c>
      <c r="I952" s="38">
        <f t="shared" si="59"/>
        <v>-9.4175470690711187E-3</v>
      </c>
      <c r="J952" s="38">
        <f t="shared" si="60"/>
        <v>-1.9981114900697178E-2</v>
      </c>
      <c r="K952" s="38"/>
      <c r="L952" s="38"/>
    </row>
    <row r="953" spans="1:12">
      <c r="A953" s="20">
        <v>42262</v>
      </c>
      <c r="B953" s="38">
        <v>140.449938</v>
      </c>
      <c r="C953" s="38">
        <v>61.985762000000001</v>
      </c>
      <c r="D953" s="38">
        <v>74.762428</v>
      </c>
      <c r="E953" s="38">
        <v>25</v>
      </c>
      <c r="F953" s="38"/>
      <c r="G953" s="38">
        <f t="shared" si="57"/>
        <v>9.0274859102965465E-3</v>
      </c>
      <c r="H953" s="38">
        <f t="shared" si="58"/>
        <v>6.220943416102864E-4</v>
      </c>
      <c r="I953" s="38">
        <f t="shared" si="59"/>
        <v>8.6468686221366706E-3</v>
      </c>
      <c r="J953" s="38">
        <f t="shared" si="60"/>
        <v>-1.0742096531902069E-2</v>
      </c>
      <c r="K953" s="38"/>
      <c r="L953" s="38"/>
    </row>
    <row r="954" spans="1:12">
      <c r="A954" s="20">
        <v>42263</v>
      </c>
      <c r="B954" s="38">
        <v>141.613542</v>
      </c>
      <c r="C954" s="38">
        <v>62.342337000000001</v>
      </c>
      <c r="D954" s="38">
        <v>75.415711000000002</v>
      </c>
      <c r="E954" s="38">
        <v>25.4</v>
      </c>
      <c r="F954" s="38"/>
      <c r="G954" s="38">
        <f t="shared" si="57"/>
        <v>8.2507001681268854E-3</v>
      </c>
      <c r="H954" s="38">
        <f t="shared" si="58"/>
        <v>5.7360480944222665E-3</v>
      </c>
      <c r="I954" s="38">
        <f t="shared" si="59"/>
        <v>8.700162687878734E-3</v>
      </c>
      <c r="J954" s="38">
        <f t="shared" si="60"/>
        <v>1.5873349156290163E-2</v>
      </c>
      <c r="K954" s="38"/>
      <c r="L954" s="38"/>
    </row>
    <row r="955" spans="1:12">
      <c r="A955" s="20">
        <v>42264</v>
      </c>
      <c r="B955" s="38">
        <v>141.35716199999999</v>
      </c>
      <c r="C955" s="38">
        <v>62.130319999999998</v>
      </c>
      <c r="D955" s="38">
        <v>74.944964999999996</v>
      </c>
      <c r="E955" s="38">
        <v>25.719999000000001</v>
      </c>
      <c r="F955" s="38"/>
      <c r="G955" s="38">
        <f t="shared" si="57"/>
        <v>-1.8120608708197844E-3</v>
      </c>
      <c r="H955" s="38">
        <f t="shared" si="58"/>
        <v>-3.4066470524909405E-3</v>
      </c>
      <c r="I955" s="38">
        <f t="shared" si="59"/>
        <v>-6.2615778351231876E-3</v>
      </c>
      <c r="J955" s="38">
        <f t="shared" si="60"/>
        <v>1.2519686464678248E-2</v>
      </c>
      <c r="K955" s="38"/>
      <c r="L955" s="38"/>
    </row>
    <row r="956" spans="1:12">
      <c r="A956" s="20">
        <v>42265</v>
      </c>
      <c r="B956" s="38">
        <v>139.838562</v>
      </c>
      <c r="C956" s="38">
        <v>61.041328</v>
      </c>
      <c r="D956" s="38">
        <v>73.609578999999997</v>
      </c>
      <c r="E956" s="38">
        <v>25.379999000000002</v>
      </c>
      <c r="F956" s="38"/>
      <c r="G956" s="38">
        <f t="shared" si="57"/>
        <v>-1.0801122735653165E-2</v>
      </c>
      <c r="H956" s="38">
        <f t="shared" si="58"/>
        <v>-1.7682971588280558E-2</v>
      </c>
      <c r="I956" s="38">
        <f t="shared" si="59"/>
        <v>-1.7978877450663483E-2</v>
      </c>
      <c r="J956" s="38">
        <f t="shared" si="60"/>
        <v>-1.3307437604031464E-2</v>
      </c>
      <c r="K956" s="38"/>
      <c r="L956" s="38"/>
    </row>
    <row r="957" spans="1:12">
      <c r="A957" s="20">
        <v>42268</v>
      </c>
      <c r="B957" s="38">
        <v>141.219109</v>
      </c>
      <c r="C957" s="38">
        <v>61.407538000000002</v>
      </c>
      <c r="D957" s="38">
        <v>75.185141999999999</v>
      </c>
      <c r="E957" s="38">
        <v>26</v>
      </c>
      <c r="F957" s="38"/>
      <c r="G957" s="38">
        <f t="shared" si="57"/>
        <v>9.8240200900909062E-3</v>
      </c>
      <c r="H957" s="38">
        <f t="shared" si="58"/>
        <v>5.9814533823105021E-3</v>
      </c>
      <c r="I957" s="38">
        <f t="shared" si="59"/>
        <v>2.1178464924455926E-2</v>
      </c>
      <c r="J957" s="38">
        <f t="shared" si="60"/>
        <v>2.4135115136344452E-2</v>
      </c>
      <c r="K957" s="38"/>
      <c r="L957" s="38"/>
    </row>
    <row r="958" spans="1:12">
      <c r="A958" s="20">
        <v>42269</v>
      </c>
      <c r="B958" s="38">
        <v>140.66688099999999</v>
      </c>
      <c r="C958" s="38">
        <v>61.282254999999999</v>
      </c>
      <c r="D958" s="38">
        <v>74.983394000000004</v>
      </c>
      <c r="E958" s="38">
        <v>25.59</v>
      </c>
      <c r="F958" s="38"/>
      <c r="G958" s="38">
        <f t="shared" si="57"/>
        <v>-3.9180997002422769E-3</v>
      </c>
      <c r="H958" s="38">
        <f t="shared" si="58"/>
        <v>-2.042273289107833E-3</v>
      </c>
      <c r="I958" s="38">
        <f t="shared" si="59"/>
        <v>-2.6869559596762495E-3</v>
      </c>
      <c r="J958" s="38">
        <f t="shared" si="60"/>
        <v>-1.5894887849784593E-2</v>
      </c>
      <c r="K958" s="38"/>
      <c r="L958" s="38"/>
    </row>
    <row r="959" spans="1:12">
      <c r="A959" s="20">
        <v>42270</v>
      </c>
      <c r="B959" s="38">
        <v>143.408232</v>
      </c>
      <c r="C959" s="38">
        <v>61.407538000000002</v>
      </c>
      <c r="D959" s="38">
        <v>75.665497000000002</v>
      </c>
      <c r="E959" s="38">
        <v>25.139999</v>
      </c>
      <c r="F959" s="38"/>
      <c r="G959" s="38">
        <f t="shared" si="57"/>
        <v>1.9300783312183777E-2</v>
      </c>
      <c r="H959" s="38">
        <f t="shared" si="58"/>
        <v>2.0422732891076986E-3</v>
      </c>
      <c r="I959" s="38">
        <f t="shared" si="59"/>
        <v>9.0555948566086574E-3</v>
      </c>
      <c r="J959" s="38">
        <f t="shared" si="60"/>
        <v>-1.7741486786844299E-2</v>
      </c>
      <c r="K959" s="38"/>
      <c r="L959" s="38"/>
    </row>
    <row r="960" spans="1:12">
      <c r="A960" s="20">
        <v>42271</v>
      </c>
      <c r="B960" s="38">
        <v>142.85602</v>
      </c>
      <c r="C960" s="38">
        <v>61.513547000000003</v>
      </c>
      <c r="D960" s="38">
        <v>75.953705999999997</v>
      </c>
      <c r="E960" s="38">
        <v>25.040001</v>
      </c>
      <c r="F960" s="38"/>
      <c r="G960" s="38">
        <f t="shared" si="57"/>
        <v>-3.8580624796735736E-3</v>
      </c>
      <c r="H960" s="38">
        <f t="shared" si="58"/>
        <v>1.7248306306727247E-3</v>
      </c>
      <c r="I960" s="38">
        <f t="shared" si="59"/>
        <v>3.8017525673365547E-3</v>
      </c>
      <c r="J960" s="38">
        <f t="shared" si="60"/>
        <v>-3.9855772168539607E-3</v>
      </c>
      <c r="K960" s="38"/>
      <c r="L960" s="38"/>
    </row>
    <row r="961" spans="1:12">
      <c r="A961" s="20">
        <v>42272</v>
      </c>
      <c r="B961" s="38">
        <v>143.52657400000001</v>
      </c>
      <c r="C961" s="38">
        <v>61.465358999999999</v>
      </c>
      <c r="D961" s="38">
        <v>75.944103999999996</v>
      </c>
      <c r="E961" s="38">
        <v>24.67</v>
      </c>
      <c r="F961" s="38"/>
      <c r="G961" s="38">
        <f t="shared" si="57"/>
        <v>4.6829328281674E-3</v>
      </c>
      <c r="H961" s="38">
        <f t="shared" si="58"/>
        <v>-7.8367915333764186E-4</v>
      </c>
      <c r="I961" s="38">
        <f t="shared" si="59"/>
        <v>-1.2642710270534006E-4</v>
      </c>
      <c r="J961" s="38">
        <f t="shared" si="60"/>
        <v>-1.4886655626733778E-2</v>
      </c>
      <c r="K961" s="38"/>
      <c r="L961" s="38"/>
    </row>
    <row r="962" spans="1:12">
      <c r="A962" s="20">
        <v>42275</v>
      </c>
      <c r="B962" s="38">
        <v>141.55437800000001</v>
      </c>
      <c r="C962" s="38">
        <v>61.349715000000003</v>
      </c>
      <c r="D962" s="38">
        <v>74.618319999999997</v>
      </c>
      <c r="E962" s="38">
        <v>23.42</v>
      </c>
      <c r="F962" s="38"/>
      <c r="G962" s="38">
        <f t="shared" si="57"/>
        <v>-1.3836262644130947E-2</v>
      </c>
      <c r="H962" s="38">
        <f t="shared" si="58"/>
        <v>-1.8832221552520841E-3</v>
      </c>
      <c r="I962" s="38">
        <f t="shared" si="59"/>
        <v>-1.7611542540394397E-2</v>
      </c>
      <c r="J962" s="38">
        <f t="shared" si="60"/>
        <v>-5.1997572371694008E-2</v>
      </c>
      <c r="K962" s="38"/>
      <c r="L962" s="38"/>
    </row>
    <row r="963" spans="1:12">
      <c r="A963" s="20">
        <v>42276</v>
      </c>
      <c r="B963" s="38">
        <v>141.722013</v>
      </c>
      <c r="C963" s="38">
        <v>61.465358999999999</v>
      </c>
      <c r="D963" s="38">
        <v>74.916145</v>
      </c>
      <c r="E963" s="38">
        <v>23.719999000000001</v>
      </c>
      <c r="F963" s="38"/>
      <c r="G963" s="38">
        <f t="shared" si="57"/>
        <v>1.1835438807763898E-3</v>
      </c>
      <c r="H963" s="38">
        <f t="shared" si="58"/>
        <v>1.8832221552520752E-3</v>
      </c>
      <c r="I963" s="38">
        <f t="shared" si="59"/>
        <v>3.9833678985571677E-3</v>
      </c>
      <c r="J963" s="38">
        <f t="shared" si="60"/>
        <v>1.2728173801436506E-2</v>
      </c>
      <c r="K963" s="38"/>
      <c r="L963" s="38"/>
    </row>
    <row r="964" spans="1:12">
      <c r="A964" s="20">
        <v>42277</v>
      </c>
      <c r="B964" s="38">
        <v>142.560202</v>
      </c>
      <c r="C964" s="38">
        <v>62.486888</v>
      </c>
      <c r="D964" s="38">
        <v>75.569428000000002</v>
      </c>
      <c r="E964" s="38">
        <v>22.6</v>
      </c>
      <c r="F964" s="38"/>
      <c r="G964" s="38">
        <f t="shared" ref="G964:G1027" si="61">LN(B964/B963)</f>
        <v>5.896896707998844E-3</v>
      </c>
      <c r="H964" s="38">
        <f t="shared" ref="H964:H1027" si="62">LN(C964/C963)</f>
        <v>1.6482994908326179E-2</v>
      </c>
      <c r="I964" s="38">
        <f t="shared" ref="I964:I1027" si="63">LN(D964/D963)</f>
        <v>8.6823884959599026E-3</v>
      </c>
      <c r="J964" s="38">
        <f t="shared" ref="J964:J1027" si="64">LN(E964/E963)</f>
        <v>-4.8368625692767592E-2</v>
      </c>
      <c r="K964" s="38"/>
      <c r="L964" s="38"/>
    </row>
    <row r="965" spans="1:12">
      <c r="A965" s="20">
        <v>42278</v>
      </c>
      <c r="B965" s="38">
        <v>142.550332</v>
      </c>
      <c r="C965" s="38">
        <v>61.937573999999998</v>
      </c>
      <c r="D965" s="38">
        <v>76.386030000000005</v>
      </c>
      <c r="E965" s="38">
        <v>23.950001</v>
      </c>
      <c r="F965" s="38"/>
      <c r="G965" s="38">
        <f t="shared" si="61"/>
        <v>-6.9236305410904573E-5</v>
      </c>
      <c r="H965" s="38">
        <f t="shared" si="62"/>
        <v>-8.8297358906679387E-3</v>
      </c>
      <c r="I965" s="38">
        <f t="shared" si="63"/>
        <v>1.074801618682291E-2</v>
      </c>
      <c r="J965" s="38">
        <f t="shared" si="64"/>
        <v>5.8018459332336486E-2</v>
      </c>
      <c r="K965" s="38"/>
      <c r="L965" s="38"/>
    </row>
    <row r="966" spans="1:12">
      <c r="A966" s="20">
        <v>42279</v>
      </c>
      <c r="B966" s="38">
        <v>143.83226199999999</v>
      </c>
      <c r="C966" s="38">
        <v>62.621814000000001</v>
      </c>
      <c r="D966" s="38">
        <v>76.405241000000004</v>
      </c>
      <c r="E966" s="38">
        <v>24.799999</v>
      </c>
      <c r="F966" s="38"/>
      <c r="G966" s="38">
        <f t="shared" si="61"/>
        <v>8.9526290286088914E-3</v>
      </c>
      <c r="H966" s="38">
        <f t="shared" si="62"/>
        <v>1.0986677017125294E-2</v>
      </c>
      <c r="I966" s="38">
        <f t="shared" si="63"/>
        <v>2.5146724646634089E-4</v>
      </c>
      <c r="J966" s="38">
        <f t="shared" si="64"/>
        <v>3.4875247237778233E-2</v>
      </c>
      <c r="K966" s="38"/>
      <c r="L966" s="38"/>
    </row>
    <row r="967" spans="1:12">
      <c r="A967" s="20">
        <v>42282</v>
      </c>
      <c r="B967" s="38">
        <v>146.01154600000001</v>
      </c>
      <c r="C967" s="38">
        <v>63.479514000000002</v>
      </c>
      <c r="D967" s="38">
        <v>76.386030000000005</v>
      </c>
      <c r="E967" s="38">
        <v>24.42</v>
      </c>
      <c r="F967" s="38"/>
      <c r="G967" s="38">
        <f t="shared" si="61"/>
        <v>1.503792738134207E-2</v>
      </c>
      <c r="H967" s="38">
        <f t="shared" si="62"/>
        <v>1.3603555814876855E-2</v>
      </c>
      <c r="I967" s="38">
        <f t="shared" si="63"/>
        <v>-2.5146724646632647E-4</v>
      </c>
      <c r="J967" s="38">
        <f t="shared" si="64"/>
        <v>-1.5441144165796327E-2</v>
      </c>
      <c r="K967" s="38"/>
      <c r="L967" s="38"/>
    </row>
    <row r="968" spans="1:12">
      <c r="A968" s="20">
        <v>42283</v>
      </c>
      <c r="B968" s="38">
        <v>146.34681499999999</v>
      </c>
      <c r="C968" s="38">
        <v>63.296407000000002</v>
      </c>
      <c r="D968" s="38">
        <v>75.031424999999999</v>
      </c>
      <c r="E968" s="38">
        <v>25.299999</v>
      </c>
      <c r="F968" s="38"/>
      <c r="G968" s="38">
        <f t="shared" si="61"/>
        <v>2.2935492306294298E-3</v>
      </c>
      <c r="H968" s="38">
        <f t="shared" si="62"/>
        <v>-2.8886735885282335E-3</v>
      </c>
      <c r="I968" s="38">
        <f t="shared" si="63"/>
        <v>-1.7892800269289095E-2</v>
      </c>
      <c r="J968" s="38">
        <f t="shared" si="64"/>
        <v>3.5401887525223344E-2</v>
      </c>
      <c r="K968" s="38"/>
      <c r="L968" s="38"/>
    </row>
    <row r="969" spans="1:12">
      <c r="A969" s="20">
        <v>42284</v>
      </c>
      <c r="B969" s="38">
        <v>145.903074</v>
      </c>
      <c r="C969" s="38">
        <v>63.951729999999998</v>
      </c>
      <c r="D969" s="38">
        <v>75.473350999999994</v>
      </c>
      <c r="E969" s="38">
        <v>25.540001</v>
      </c>
      <c r="F969" s="38"/>
      <c r="G969" s="38">
        <f t="shared" si="61"/>
        <v>-3.0367254716313105E-3</v>
      </c>
      <c r="H969" s="38">
        <f t="shared" si="62"/>
        <v>1.0300013957876169E-2</v>
      </c>
      <c r="I969" s="38">
        <f t="shared" si="63"/>
        <v>5.8726012797649906E-3</v>
      </c>
      <c r="J969" s="38">
        <f t="shared" si="64"/>
        <v>9.4415335508782981E-3</v>
      </c>
      <c r="K969" s="38"/>
      <c r="L969" s="38"/>
    </row>
    <row r="970" spans="1:12">
      <c r="A970" s="20">
        <v>42285</v>
      </c>
      <c r="B970" s="38">
        <v>149.55163400000001</v>
      </c>
      <c r="C970" s="38">
        <v>64.452855</v>
      </c>
      <c r="D970" s="38">
        <v>75.598247999999998</v>
      </c>
      <c r="E970" s="38">
        <v>26.16</v>
      </c>
      <c r="F970" s="38"/>
      <c r="G970" s="38">
        <f t="shared" si="61"/>
        <v>2.4699186595652067E-2</v>
      </c>
      <c r="H970" s="38">
        <f t="shared" si="62"/>
        <v>7.8054462658081487E-3</v>
      </c>
      <c r="I970" s="38">
        <f t="shared" si="63"/>
        <v>1.653481253689564E-3</v>
      </c>
      <c r="J970" s="38">
        <f t="shared" si="64"/>
        <v>2.3985636830337588E-2</v>
      </c>
      <c r="K970" s="38"/>
      <c r="L970" s="38"/>
    </row>
    <row r="971" spans="1:12">
      <c r="A971" s="20">
        <v>42286</v>
      </c>
      <c r="B971" s="38">
        <v>151.82951800000001</v>
      </c>
      <c r="C971" s="38">
        <v>64.269755000000004</v>
      </c>
      <c r="D971" s="38">
        <v>75.780777999999998</v>
      </c>
      <c r="E971" s="38">
        <v>25.610001</v>
      </c>
      <c r="F971" s="38"/>
      <c r="G971" s="38">
        <f t="shared" si="61"/>
        <v>1.5116588157946802E-2</v>
      </c>
      <c r="H971" s="38">
        <f t="shared" si="62"/>
        <v>-2.8448789764409666E-3</v>
      </c>
      <c r="I971" s="38">
        <f t="shared" si="63"/>
        <v>2.4115637850745208E-3</v>
      </c>
      <c r="J971" s="38">
        <f t="shared" si="64"/>
        <v>-2.1248587330317602E-2</v>
      </c>
      <c r="K971" s="38"/>
      <c r="L971" s="38"/>
    </row>
    <row r="972" spans="1:12">
      <c r="A972" s="20">
        <v>42289</v>
      </c>
      <c r="B972" s="38">
        <v>151.494248</v>
      </c>
      <c r="C972" s="38">
        <v>64.501042999999996</v>
      </c>
      <c r="D972" s="38">
        <v>76.097814</v>
      </c>
      <c r="E972" s="38">
        <v>25.42</v>
      </c>
      <c r="F972" s="38"/>
      <c r="G972" s="38">
        <f t="shared" si="61"/>
        <v>-2.210642053923172E-3</v>
      </c>
      <c r="H972" s="38">
        <f t="shared" si="62"/>
        <v>3.5922468806353302E-3</v>
      </c>
      <c r="I972" s="38">
        <f t="shared" si="63"/>
        <v>4.1748669948405313E-3</v>
      </c>
      <c r="J972" s="38">
        <f t="shared" si="64"/>
        <v>-7.4466734973722701E-3</v>
      </c>
      <c r="K972" s="38"/>
      <c r="L972" s="38"/>
    </row>
    <row r="973" spans="1:12">
      <c r="A973" s="20">
        <v>42290</v>
      </c>
      <c r="B973" s="38">
        <v>150.16301000000001</v>
      </c>
      <c r="C973" s="38">
        <v>64.308305000000004</v>
      </c>
      <c r="D973" s="38">
        <v>75.857635999999999</v>
      </c>
      <c r="E973" s="38">
        <v>25.17</v>
      </c>
      <c r="F973" s="38"/>
      <c r="G973" s="38">
        <f t="shared" si="61"/>
        <v>-8.8262198695807335E-3</v>
      </c>
      <c r="H973" s="38">
        <f t="shared" si="62"/>
        <v>-2.9926111238804095E-3</v>
      </c>
      <c r="I973" s="38">
        <f t="shared" si="63"/>
        <v>-3.1611659865783278E-3</v>
      </c>
      <c r="J973" s="38">
        <f t="shared" si="64"/>
        <v>-9.8834566140835398E-3</v>
      </c>
      <c r="K973" s="38"/>
      <c r="L973" s="38"/>
    </row>
    <row r="974" spans="1:12">
      <c r="A974" s="20">
        <v>42291</v>
      </c>
      <c r="B974" s="38">
        <v>147.75692799999999</v>
      </c>
      <c r="C974" s="38">
        <v>57.85145</v>
      </c>
      <c r="D974" s="38">
        <v>73.206075999999996</v>
      </c>
      <c r="E974" s="38">
        <v>24.41</v>
      </c>
      <c r="F974" s="38"/>
      <c r="G974" s="38">
        <f t="shared" si="61"/>
        <v>-1.61528921585532E-2</v>
      </c>
      <c r="H974" s="38">
        <f t="shared" si="62"/>
        <v>-0.10581026494135444</v>
      </c>
      <c r="I974" s="38">
        <f t="shared" si="63"/>
        <v>-3.5579950120130377E-2</v>
      </c>
      <c r="J974" s="38">
        <f t="shared" si="64"/>
        <v>-3.0659924742355814E-2</v>
      </c>
      <c r="K974" s="38"/>
      <c r="L974" s="38"/>
    </row>
    <row r="975" spans="1:12">
      <c r="A975" s="20">
        <v>42292</v>
      </c>
      <c r="B975" s="38">
        <v>149.66010499999999</v>
      </c>
      <c r="C975" s="38">
        <v>57.176856999999998</v>
      </c>
      <c r="D975" s="38">
        <v>72.178116000000003</v>
      </c>
      <c r="E975" s="38">
        <v>25.360001</v>
      </c>
      <c r="F975" s="38"/>
      <c r="G975" s="38">
        <f t="shared" si="61"/>
        <v>1.2798211038412034E-2</v>
      </c>
      <c r="H975" s="38">
        <f t="shared" si="62"/>
        <v>-1.1729299536546849E-2</v>
      </c>
      <c r="I975" s="38">
        <f t="shared" si="63"/>
        <v>-1.414152552612288E-2</v>
      </c>
      <c r="J975" s="38">
        <f t="shared" si="64"/>
        <v>3.8180284596332298E-2</v>
      </c>
      <c r="K975" s="38"/>
      <c r="L975" s="38"/>
    </row>
    <row r="976" spans="1:12">
      <c r="A976" s="20">
        <v>42293</v>
      </c>
      <c r="B976" s="38">
        <v>149.946067</v>
      </c>
      <c r="C976" s="38">
        <v>56.752822000000002</v>
      </c>
      <c r="D976" s="38">
        <v>72.101264999999998</v>
      </c>
      <c r="E976" s="38">
        <v>23.879999000000002</v>
      </c>
      <c r="F976" s="38"/>
      <c r="G976" s="38">
        <f t="shared" si="61"/>
        <v>1.9089198658866664E-3</v>
      </c>
      <c r="H976" s="38">
        <f t="shared" si="62"/>
        <v>-7.4438366144200388E-3</v>
      </c>
      <c r="I976" s="38">
        <f t="shared" si="63"/>
        <v>-1.0653082475876843E-3</v>
      </c>
      <c r="J976" s="38">
        <f t="shared" si="64"/>
        <v>-6.0131922352847485E-2</v>
      </c>
      <c r="K976" s="38"/>
      <c r="L976" s="38"/>
    </row>
    <row r="977" spans="1:12">
      <c r="A977" s="20">
        <v>42296</v>
      </c>
      <c r="B977" s="38">
        <v>151.089945</v>
      </c>
      <c r="C977" s="38">
        <v>56.714272999999999</v>
      </c>
      <c r="D977" s="38">
        <v>71.765011000000001</v>
      </c>
      <c r="E977" s="38">
        <v>24.34</v>
      </c>
      <c r="F977" s="38"/>
      <c r="G977" s="38">
        <f t="shared" si="61"/>
        <v>7.5996456221149051E-3</v>
      </c>
      <c r="H977" s="38">
        <f t="shared" si="62"/>
        <v>-6.7947454692708176E-4</v>
      </c>
      <c r="I977" s="38">
        <f t="shared" si="63"/>
        <v>-4.6745439118810045E-3</v>
      </c>
      <c r="J977" s="38">
        <f t="shared" si="64"/>
        <v>1.907984091102756E-2</v>
      </c>
      <c r="K977" s="38"/>
      <c r="L977" s="38"/>
    </row>
    <row r="978" spans="1:12">
      <c r="A978" s="20">
        <v>42297</v>
      </c>
      <c r="B978" s="38">
        <v>152.41131200000001</v>
      </c>
      <c r="C978" s="38">
        <v>56.617904000000003</v>
      </c>
      <c r="D978" s="38">
        <v>71.476802000000006</v>
      </c>
      <c r="E978" s="38">
        <v>24.65</v>
      </c>
      <c r="F978" s="38"/>
      <c r="G978" s="38">
        <f t="shared" si="61"/>
        <v>8.7075444894989112E-3</v>
      </c>
      <c r="H978" s="38">
        <f t="shared" si="62"/>
        <v>-1.7006471732478562E-3</v>
      </c>
      <c r="I978" s="38">
        <f t="shared" si="63"/>
        <v>-4.0240957983720725E-3</v>
      </c>
      <c r="J978" s="38">
        <f t="shared" si="64"/>
        <v>1.2655812929317846E-2</v>
      </c>
      <c r="K978" s="38"/>
      <c r="L978" s="38"/>
    </row>
    <row r="979" spans="1:12">
      <c r="A979" s="20">
        <v>42298</v>
      </c>
      <c r="B979" s="38">
        <v>153.05228500000001</v>
      </c>
      <c r="C979" s="38">
        <v>56.511895000000003</v>
      </c>
      <c r="D979" s="38">
        <v>73.398222000000004</v>
      </c>
      <c r="E979" s="38">
        <v>24.02</v>
      </c>
      <c r="F979" s="38"/>
      <c r="G979" s="38">
        <f t="shared" si="61"/>
        <v>4.1967288217515586E-3</v>
      </c>
      <c r="H979" s="38">
        <f t="shared" si="62"/>
        <v>-1.8741133099326498E-3</v>
      </c>
      <c r="I979" s="38">
        <f t="shared" si="63"/>
        <v>2.6526762390815209E-2</v>
      </c>
      <c r="J979" s="38">
        <f t="shared" si="64"/>
        <v>-2.5890083836861616E-2</v>
      </c>
      <c r="K979" s="38"/>
      <c r="L979" s="38"/>
    </row>
    <row r="980" spans="1:12">
      <c r="A980" s="20">
        <v>42299</v>
      </c>
      <c r="B980" s="38">
        <v>155.951401</v>
      </c>
      <c r="C980" s="38">
        <v>56.762461000000002</v>
      </c>
      <c r="D980" s="38">
        <v>74.080325000000002</v>
      </c>
      <c r="E980" s="38">
        <v>23.83</v>
      </c>
      <c r="F980" s="38"/>
      <c r="G980" s="38">
        <f t="shared" si="61"/>
        <v>1.8764831620575313E-2</v>
      </c>
      <c r="H980" s="38">
        <f t="shared" si="62"/>
        <v>4.4240623831903764E-3</v>
      </c>
      <c r="I980" s="38">
        <f t="shared" si="63"/>
        <v>9.2502655834931571E-3</v>
      </c>
      <c r="J980" s="38">
        <f t="shared" si="64"/>
        <v>-7.9415255411868241E-3</v>
      </c>
      <c r="K980" s="38"/>
      <c r="L980" s="38"/>
    </row>
    <row r="981" spans="1:12">
      <c r="A981" s="20">
        <v>42300</v>
      </c>
      <c r="B981" s="38">
        <v>153.574916</v>
      </c>
      <c r="C981" s="38">
        <v>56.184233999999996</v>
      </c>
      <c r="D981" s="38">
        <v>70.074167000000003</v>
      </c>
      <c r="E981" s="38">
        <v>23.18</v>
      </c>
      <c r="F981" s="38"/>
      <c r="G981" s="38">
        <f t="shared" si="61"/>
        <v>-1.5355926576247477E-2</v>
      </c>
      <c r="H981" s="38">
        <f t="shared" si="62"/>
        <v>-1.0239025615655017E-2</v>
      </c>
      <c r="I981" s="38">
        <f t="shared" si="63"/>
        <v>-5.5595767760776731E-2</v>
      </c>
      <c r="J981" s="38">
        <f t="shared" si="64"/>
        <v>-2.7655453199045055E-2</v>
      </c>
      <c r="K981" s="38"/>
      <c r="L981" s="38"/>
    </row>
    <row r="982" spans="1:12">
      <c r="A982" s="20">
        <v>42303</v>
      </c>
      <c r="B982" s="38">
        <v>154.551143</v>
      </c>
      <c r="C982" s="38">
        <v>55.914396000000004</v>
      </c>
      <c r="D982" s="38">
        <v>71.111727999999999</v>
      </c>
      <c r="E982" s="38">
        <v>22.73</v>
      </c>
      <c r="F982" s="38"/>
      <c r="G982" s="38">
        <f t="shared" si="61"/>
        <v>6.3365641297934237E-3</v>
      </c>
      <c r="H982" s="38">
        <f t="shared" si="62"/>
        <v>-4.8143054233842015E-3</v>
      </c>
      <c r="I982" s="38">
        <f t="shared" si="63"/>
        <v>1.4698064263318655E-2</v>
      </c>
      <c r="J982" s="38">
        <f t="shared" si="64"/>
        <v>-1.9604200047153787E-2</v>
      </c>
      <c r="K982" s="38"/>
      <c r="L982" s="38"/>
    </row>
    <row r="983" spans="1:12">
      <c r="A983" s="20">
        <v>42304</v>
      </c>
      <c r="B983" s="38">
        <v>155.566823</v>
      </c>
      <c r="C983" s="38">
        <v>55.393993000000002</v>
      </c>
      <c r="D983" s="38">
        <v>71.793837999999994</v>
      </c>
      <c r="E983" s="38">
        <v>22.41</v>
      </c>
      <c r="F983" s="38"/>
      <c r="G983" s="38">
        <f t="shared" si="61"/>
        <v>6.5503049997638957E-3</v>
      </c>
      <c r="H983" s="38">
        <f t="shared" si="62"/>
        <v>-9.3507200400267283E-3</v>
      </c>
      <c r="I983" s="38">
        <f t="shared" si="63"/>
        <v>9.5463766643931695E-3</v>
      </c>
      <c r="J983" s="38">
        <f t="shared" si="64"/>
        <v>-1.4178350051616219E-2</v>
      </c>
      <c r="K983" s="38"/>
      <c r="L983" s="38"/>
    </row>
    <row r="984" spans="1:12">
      <c r="A984" s="20">
        <v>42305</v>
      </c>
      <c r="B984" s="38">
        <v>155.566823</v>
      </c>
      <c r="C984" s="38">
        <v>55.548186000000001</v>
      </c>
      <c r="D984" s="38">
        <v>73.234903000000003</v>
      </c>
      <c r="E984" s="38">
        <v>23.4</v>
      </c>
      <c r="F984" s="38"/>
      <c r="G984" s="38">
        <f t="shared" si="61"/>
        <v>0</v>
      </c>
      <c r="H984" s="38">
        <f t="shared" si="62"/>
        <v>2.7797020154819146E-3</v>
      </c>
      <c r="I984" s="38">
        <f t="shared" si="63"/>
        <v>1.9873473621818263E-2</v>
      </c>
      <c r="J984" s="38">
        <f t="shared" si="64"/>
        <v>4.3228734550820005E-2</v>
      </c>
      <c r="K984" s="38"/>
      <c r="L984" s="38"/>
    </row>
    <row r="985" spans="1:12">
      <c r="A985" s="20">
        <v>42306</v>
      </c>
      <c r="B985" s="38">
        <v>156.079598</v>
      </c>
      <c r="C985" s="38">
        <v>55.856572999999997</v>
      </c>
      <c r="D985" s="38">
        <v>73.282933999999997</v>
      </c>
      <c r="E985" s="38">
        <v>23.6</v>
      </c>
      <c r="F985" s="38"/>
      <c r="G985" s="38">
        <f t="shared" si="61"/>
        <v>3.2907514939090822E-3</v>
      </c>
      <c r="H985" s="38">
        <f t="shared" si="62"/>
        <v>5.5363485450576014E-3</v>
      </c>
      <c r="I985" s="38">
        <f t="shared" si="63"/>
        <v>6.5563350789191437E-4</v>
      </c>
      <c r="J985" s="38">
        <f t="shared" si="64"/>
        <v>8.5106896679088308E-3</v>
      </c>
      <c r="K985" s="38"/>
      <c r="L985" s="38"/>
    </row>
    <row r="986" spans="1:12">
      <c r="A986" s="20">
        <v>42307</v>
      </c>
      <c r="B986" s="38">
        <v>155.921819</v>
      </c>
      <c r="C986" s="38">
        <v>55.162705000000003</v>
      </c>
      <c r="D986" s="38">
        <v>74.147574000000006</v>
      </c>
      <c r="E986" s="38">
        <v>23.370000999999998</v>
      </c>
      <c r="F986" s="38"/>
      <c r="G986" s="38">
        <f t="shared" si="61"/>
        <v>-1.0113993389314266E-3</v>
      </c>
      <c r="H986" s="38">
        <f t="shared" si="62"/>
        <v>-1.2500117950443815E-2</v>
      </c>
      <c r="I986" s="38">
        <f t="shared" si="63"/>
        <v>1.1729592810140315E-2</v>
      </c>
      <c r="J986" s="38">
        <f t="shared" si="64"/>
        <v>-9.7935206908972127E-3</v>
      </c>
      <c r="K986" s="38"/>
      <c r="L986" s="38"/>
    </row>
    <row r="987" spans="1:12">
      <c r="A987" s="20">
        <v>42310</v>
      </c>
      <c r="B987" s="38">
        <v>156.937499</v>
      </c>
      <c r="C987" s="38">
        <v>55.519275999999998</v>
      </c>
      <c r="D987" s="38">
        <v>74.224433000000005</v>
      </c>
      <c r="E987" s="38">
        <v>23.530000999999999</v>
      </c>
      <c r="F987" s="38"/>
      <c r="G987" s="38">
        <f t="shared" si="61"/>
        <v>6.4929091754881091E-3</v>
      </c>
      <c r="H987" s="38">
        <f t="shared" si="62"/>
        <v>6.4431848861701072E-3</v>
      </c>
      <c r="I987" s="38">
        <f t="shared" si="63"/>
        <v>1.0360311008637646E-3</v>
      </c>
      <c r="J987" s="38">
        <f t="shared" si="64"/>
        <v>6.8230538975404429E-3</v>
      </c>
      <c r="K987" s="38"/>
      <c r="L987" s="38"/>
    </row>
    <row r="988" spans="1:12">
      <c r="A988" s="20">
        <v>42311</v>
      </c>
      <c r="B988" s="38">
        <v>156.59237400000001</v>
      </c>
      <c r="C988" s="38">
        <v>56.001130000000003</v>
      </c>
      <c r="D988" s="38">
        <v>75.156322000000003</v>
      </c>
      <c r="E988" s="38">
        <v>23.950001</v>
      </c>
      <c r="F988" s="38"/>
      <c r="G988" s="38">
        <f t="shared" si="61"/>
        <v>-2.2015454928981672E-3</v>
      </c>
      <c r="H988" s="38">
        <f t="shared" si="62"/>
        <v>8.6415933352915371E-3</v>
      </c>
      <c r="I988" s="38">
        <f t="shared" si="63"/>
        <v>1.2476856058856078E-2</v>
      </c>
      <c r="J988" s="38">
        <f t="shared" si="64"/>
        <v>1.7692120372369214E-2</v>
      </c>
      <c r="K988" s="38"/>
      <c r="L988" s="38"/>
    </row>
    <row r="989" spans="1:12">
      <c r="A989" s="20">
        <v>42312</v>
      </c>
      <c r="B989" s="38">
        <v>154.96530300000001</v>
      </c>
      <c r="C989" s="38">
        <v>56.251693000000003</v>
      </c>
      <c r="D989" s="38">
        <v>74.349322000000001</v>
      </c>
      <c r="E989" s="38">
        <v>23.9</v>
      </c>
      <c r="F989" s="38"/>
      <c r="G989" s="38">
        <f t="shared" si="61"/>
        <v>-1.0444844805110732E-2</v>
      </c>
      <c r="H989" s="38">
        <f t="shared" si="62"/>
        <v>4.4642693063851784E-3</v>
      </c>
      <c r="I989" s="38">
        <f t="shared" si="63"/>
        <v>-1.0795683910855928E-2</v>
      </c>
      <c r="J989" s="38">
        <f t="shared" si="64"/>
        <v>-2.0899066731118634E-3</v>
      </c>
      <c r="K989" s="38"/>
      <c r="L989" s="38"/>
    </row>
    <row r="990" spans="1:12">
      <c r="A990" s="20">
        <v>42313</v>
      </c>
      <c r="B990" s="38">
        <v>154.09754699999999</v>
      </c>
      <c r="C990" s="38">
        <v>56.482984999999999</v>
      </c>
      <c r="D990" s="38">
        <v>75.079464000000002</v>
      </c>
      <c r="E990" s="38">
        <v>23.530000999999999</v>
      </c>
      <c r="F990" s="38"/>
      <c r="G990" s="38">
        <f t="shared" si="61"/>
        <v>-5.6154162833702585E-3</v>
      </c>
      <c r="H990" s="38">
        <f t="shared" si="62"/>
        <v>4.1033039456386628E-3</v>
      </c>
      <c r="I990" s="38">
        <f t="shared" si="63"/>
        <v>9.7725188081685416E-3</v>
      </c>
      <c r="J990" s="38">
        <f t="shared" si="64"/>
        <v>-1.5602213699257291E-2</v>
      </c>
      <c r="K990" s="38"/>
      <c r="L990" s="38"/>
    </row>
    <row r="991" spans="1:12">
      <c r="A991" s="20">
        <v>42314</v>
      </c>
      <c r="B991" s="38">
        <v>155.35975099999999</v>
      </c>
      <c r="C991" s="38">
        <v>56.646813999999999</v>
      </c>
      <c r="D991" s="38">
        <v>74.186003999999997</v>
      </c>
      <c r="E991" s="38">
        <v>24.09</v>
      </c>
      <c r="F991" s="38"/>
      <c r="G991" s="38">
        <f t="shared" si="61"/>
        <v>8.1575778481239088E-3</v>
      </c>
      <c r="H991" s="38">
        <f t="shared" si="62"/>
        <v>2.8963034668574562E-3</v>
      </c>
      <c r="I991" s="38">
        <f t="shared" si="63"/>
        <v>-1.1971565596735515E-2</v>
      </c>
      <c r="J991" s="38">
        <f t="shared" si="64"/>
        <v>2.3520571388572314E-2</v>
      </c>
      <c r="K991" s="38"/>
      <c r="L991" s="38"/>
    </row>
    <row r="992" spans="1:12">
      <c r="A992" s="20">
        <v>42317</v>
      </c>
      <c r="B992" s="38">
        <v>153.00297699999999</v>
      </c>
      <c r="C992" s="38">
        <v>56.367341000000003</v>
      </c>
      <c r="D992" s="38">
        <v>73.234903000000003</v>
      </c>
      <c r="E992" s="38">
        <v>24.790001</v>
      </c>
      <c r="F992" s="38"/>
      <c r="G992" s="38">
        <f t="shared" si="61"/>
        <v>-1.5286023093104919E-2</v>
      </c>
      <c r="H992" s="38">
        <f t="shared" si="62"/>
        <v>-4.9458153217048269E-3</v>
      </c>
      <c r="I992" s="38">
        <f t="shared" si="63"/>
        <v>-1.2903382778329196E-2</v>
      </c>
      <c r="J992" s="38">
        <f t="shared" si="64"/>
        <v>2.8643569759164603E-2</v>
      </c>
      <c r="K992" s="38"/>
      <c r="L992" s="38"/>
    </row>
    <row r="993" spans="1:12">
      <c r="A993" s="20">
        <v>42318</v>
      </c>
      <c r="B993" s="38">
        <v>154.63425000000001</v>
      </c>
      <c r="C993" s="38">
        <v>56.550443999999999</v>
      </c>
      <c r="D993" s="38">
        <v>74.157183000000003</v>
      </c>
      <c r="E993" s="38">
        <v>24.809999000000001</v>
      </c>
      <c r="F993" s="38"/>
      <c r="G993" s="38">
        <f t="shared" si="61"/>
        <v>1.060527235426203E-2</v>
      </c>
      <c r="H993" s="38">
        <f t="shared" si="62"/>
        <v>3.2431234900235149E-3</v>
      </c>
      <c r="I993" s="38">
        <f t="shared" si="63"/>
        <v>1.2514810833159381E-2</v>
      </c>
      <c r="J993" s="38">
        <f t="shared" si="64"/>
        <v>8.0637101143609204E-4</v>
      </c>
      <c r="K993" s="38"/>
      <c r="L993" s="38"/>
    </row>
    <row r="994" spans="1:12">
      <c r="A994" s="20">
        <v>42319</v>
      </c>
      <c r="B994" s="38">
        <v>154.614473</v>
      </c>
      <c r="C994" s="38">
        <v>55.490366000000002</v>
      </c>
      <c r="D994" s="38">
        <v>71.928336999999999</v>
      </c>
      <c r="E994" s="38">
        <v>24.790001</v>
      </c>
      <c r="F994" s="38"/>
      <c r="G994" s="38">
        <f t="shared" si="61"/>
        <v>-1.27903519439662E-4</v>
      </c>
      <c r="H994" s="38">
        <f t="shared" si="62"/>
        <v>-1.8923633891111027E-2</v>
      </c>
      <c r="I994" s="38">
        <f t="shared" si="63"/>
        <v>-3.0516631186949146E-2</v>
      </c>
      <c r="J994" s="38">
        <f t="shared" si="64"/>
        <v>-8.0637101143618344E-4</v>
      </c>
      <c r="K994" s="38"/>
      <c r="L994" s="38"/>
    </row>
    <row r="995" spans="1:12">
      <c r="A995" s="20">
        <v>42320</v>
      </c>
      <c r="B995" s="38">
        <v>154.22890200000001</v>
      </c>
      <c r="C995" s="38">
        <v>54.883228000000003</v>
      </c>
      <c r="D995" s="38">
        <v>71.985977000000005</v>
      </c>
      <c r="E995" s="38">
        <v>23.52</v>
      </c>
      <c r="F995" s="38"/>
      <c r="G995" s="38">
        <f t="shared" si="61"/>
        <v>-2.4968720816239795E-3</v>
      </c>
      <c r="H995" s="38">
        <f t="shared" si="62"/>
        <v>-1.1001619169253249E-2</v>
      </c>
      <c r="I995" s="38">
        <f t="shared" si="63"/>
        <v>8.0103224592487185E-4</v>
      </c>
      <c r="J995" s="38">
        <f t="shared" si="64"/>
        <v>-5.2589263355518515E-2</v>
      </c>
      <c r="K995" s="38"/>
      <c r="L995" s="38"/>
    </row>
    <row r="996" spans="1:12">
      <c r="A996" s="20">
        <v>42321</v>
      </c>
      <c r="B996" s="38">
        <v>151.925353</v>
      </c>
      <c r="C996" s="38">
        <v>54.372459999999997</v>
      </c>
      <c r="D996" s="38">
        <v>69.065419000000006</v>
      </c>
      <c r="E996" s="38">
        <v>22.17</v>
      </c>
      <c r="F996" s="38"/>
      <c r="G996" s="38">
        <f t="shared" si="61"/>
        <v>-1.5048573939066863E-2</v>
      </c>
      <c r="H996" s="38">
        <f t="shared" si="62"/>
        <v>-9.3500252557280755E-3</v>
      </c>
      <c r="I996" s="38">
        <f t="shared" si="63"/>
        <v>-4.1417179275981666E-2</v>
      </c>
      <c r="J996" s="38">
        <f t="shared" si="64"/>
        <v>-5.9111099402206012E-2</v>
      </c>
      <c r="K996" s="38"/>
      <c r="L996" s="38"/>
    </row>
    <row r="997" spans="1:12">
      <c r="A997" s="20">
        <v>42324</v>
      </c>
      <c r="B997" s="38">
        <v>154.67379</v>
      </c>
      <c r="C997" s="38">
        <v>55.769838999999997</v>
      </c>
      <c r="D997" s="38">
        <v>70.014303999999996</v>
      </c>
      <c r="E997" s="38">
        <v>22.92</v>
      </c>
      <c r="F997" s="38"/>
      <c r="G997" s="38">
        <f t="shared" si="61"/>
        <v>1.7929016998469934E-2</v>
      </c>
      <c r="H997" s="38">
        <f t="shared" si="62"/>
        <v>2.5375427866461915E-2</v>
      </c>
      <c r="I997" s="38">
        <f t="shared" si="63"/>
        <v>1.3645407149108339E-2</v>
      </c>
      <c r="J997" s="38">
        <f t="shared" si="64"/>
        <v>3.3269868218318767E-2</v>
      </c>
      <c r="K997" s="38"/>
      <c r="L997" s="38"/>
    </row>
    <row r="998" spans="1:12">
      <c r="A998" s="20">
        <v>42325</v>
      </c>
      <c r="B998" s="38">
        <v>157.08609000000001</v>
      </c>
      <c r="C998" s="38">
        <v>57.745441</v>
      </c>
      <c r="D998" s="38">
        <v>70.595260999999994</v>
      </c>
      <c r="E998" s="38">
        <v>22.370000999999998</v>
      </c>
      <c r="F998" s="38"/>
      <c r="G998" s="38">
        <f t="shared" si="61"/>
        <v>1.5475680479664151E-2</v>
      </c>
      <c r="H998" s="38">
        <f t="shared" si="62"/>
        <v>3.4811199022177122E-2</v>
      </c>
      <c r="I998" s="38">
        <f t="shared" si="63"/>
        <v>8.2634535690002051E-3</v>
      </c>
      <c r="J998" s="38">
        <f t="shared" si="64"/>
        <v>-2.4289071641774834E-2</v>
      </c>
      <c r="K998" s="38"/>
      <c r="L998" s="38"/>
    </row>
    <row r="999" spans="1:12">
      <c r="A999" s="20">
        <v>42326</v>
      </c>
      <c r="B999" s="38">
        <v>159.419297</v>
      </c>
      <c r="C999" s="38">
        <v>58.718789000000001</v>
      </c>
      <c r="D999" s="38">
        <v>67.564627999999999</v>
      </c>
      <c r="E999" s="38">
        <v>21.860001</v>
      </c>
      <c r="F999" s="38"/>
      <c r="G999" s="38">
        <f t="shared" si="61"/>
        <v>1.4743820243018053E-2</v>
      </c>
      <c r="H999" s="38">
        <f t="shared" si="62"/>
        <v>1.6715358233854765E-2</v>
      </c>
      <c r="I999" s="38">
        <f t="shared" si="63"/>
        <v>-4.387842593467247E-2</v>
      </c>
      <c r="J999" s="38">
        <f t="shared" si="64"/>
        <v>-2.3062291710718413E-2</v>
      </c>
      <c r="K999" s="38"/>
      <c r="L999" s="38"/>
    </row>
    <row r="1000" spans="1:12">
      <c r="A1000" s="20">
        <v>42327</v>
      </c>
      <c r="B1000" s="38">
        <v>160.98136099999999</v>
      </c>
      <c r="C1000" s="38">
        <v>58.497137000000002</v>
      </c>
      <c r="D1000" s="38">
        <v>68.310186000000002</v>
      </c>
      <c r="E1000" s="38">
        <v>20.440000999999999</v>
      </c>
      <c r="F1000" s="38"/>
      <c r="G1000" s="38">
        <f t="shared" si="61"/>
        <v>9.7507688414785552E-3</v>
      </c>
      <c r="H1000" s="38">
        <f t="shared" si="62"/>
        <v>-3.7819479273329278E-3</v>
      </c>
      <c r="I1000" s="38">
        <f t="shared" si="63"/>
        <v>1.097429995536308E-2</v>
      </c>
      <c r="J1000" s="38">
        <f t="shared" si="64"/>
        <v>-6.7164714234864142E-2</v>
      </c>
      <c r="K1000" s="38"/>
      <c r="L1000" s="38"/>
    </row>
    <row r="1001" spans="1:12">
      <c r="A1001" s="20">
        <v>42328</v>
      </c>
      <c r="B1001" s="38">
        <v>161.2483</v>
      </c>
      <c r="C1001" s="38">
        <v>57.889999000000003</v>
      </c>
      <c r="D1001" s="38">
        <v>68.581294999999997</v>
      </c>
      <c r="E1001" s="38">
        <v>19.959999</v>
      </c>
      <c r="F1001" s="38"/>
      <c r="G1001" s="38">
        <f t="shared" si="61"/>
        <v>1.6568248884067237E-3</v>
      </c>
      <c r="H1001" s="38">
        <f t="shared" si="62"/>
        <v>-1.0433172052488875E-2</v>
      </c>
      <c r="I1001" s="38">
        <f t="shared" si="63"/>
        <v>3.9609382917414641E-3</v>
      </c>
      <c r="J1001" s="38">
        <f t="shared" si="64"/>
        <v>-2.3763593476065239E-2</v>
      </c>
      <c r="K1001" s="38"/>
      <c r="L1001" s="38"/>
    </row>
    <row r="1002" spans="1:12">
      <c r="A1002" s="20">
        <v>42331</v>
      </c>
      <c r="B1002" s="38">
        <v>161.59431699999999</v>
      </c>
      <c r="C1002" s="38">
        <v>58.073103000000003</v>
      </c>
      <c r="D1002" s="38">
        <v>69.985258000000002</v>
      </c>
      <c r="E1002" s="38">
        <v>20.370000999999998</v>
      </c>
      <c r="F1002" s="38"/>
      <c r="G1002" s="38">
        <f t="shared" si="61"/>
        <v>2.1435654047617129E-3</v>
      </c>
      <c r="H1002" s="38">
        <f t="shared" si="62"/>
        <v>3.1579726484286959E-3</v>
      </c>
      <c r="I1002" s="38">
        <f t="shared" si="63"/>
        <v>2.0264789957288792E-2</v>
      </c>
      <c r="J1002" s="38">
        <f t="shared" si="64"/>
        <v>2.0333058547398489E-2</v>
      </c>
      <c r="K1002" s="38"/>
      <c r="L1002" s="38"/>
    </row>
    <row r="1003" spans="1:12">
      <c r="A1003" s="20">
        <v>42332</v>
      </c>
      <c r="B1003" s="38">
        <v>160.34862799999999</v>
      </c>
      <c r="C1003" s="38">
        <v>57.745441</v>
      </c>
      <c r="D1003" s="38">
        <v>70.575891999999996</v>
      </c>
      <c r="E1003" s="38">
        <v>20.5</v>
      </c>
      <c r="F1003" s="38"/>
      <c r="G1003" s="38">
        <f t="shared" si="61"/>
        <v>-7.7386085699827989E-3</v>
      </c>
      <c r="H1003" s="38">
        <f t="shared" si="62"/>
        <v>-5.6582109024617524E-3</v>
      </c>
      <c r="I1003" s="38">
        <f t="shared" si="63"/>
        <v>8.4039932261020626E-3</v>
      </c>
      <c r="J1003" s="38">
        <f t="shared" si="64"/>
        <v>6.36160681384766E-3</v>
      </c>
      <c r="K1003" s="38"/>
      <c r="L1003" s="38"/>
    </row>
    <row r="1004" spans="1:12">
      <c r="A1004" s="20">
        <v>42333</v>
      </c>
      <c r="B1004" s="38">
        <v>160.54635400000001</v>
      </c>
      <c r="C1004" s="38">
        <v>58.053832</v>
      </c>
      <c r="D1004" s="38">
        <v>70.837323999999995</v>
      </c>
      <c r="E1004" s="38">
        <v>22.459999</v>
      </c>
      <c r="F1004" s="38"/>
      <c r="G1004" s="38">
        <f t="shared" si="61"/>
        <v>1.2323410219192358E-3</v>
      </c>
      <c r="H1004" s="38">
        <f t="shared" si="62"/>
        <v>5.3263154610311289E-3</v>
      </c>
      <c r="I1004" s="38">
        <f t="shared" si="63"/>
        <v>3.6974238367522907E-3</v>
      </c>
      <c r="J1004" s="38">
        <f t="shared" si="64"/>
        <v>9.131101864233615E-2</v>
      </c>
      <c r="K1004" s="38"/>
      <c r="L1004" s="38"/>
    </row>
    <row r="1005" spans="1:12">
      <c r="A1005" s="20">
        <v>42335</v>
      </c>
      <c r="B1005" s="38">
        <v>161.722846</v>
      </c>
      <c r="C1005" s="38">
        <v>57.716531000000003</v>
      </c>
      <c r="D1005" s="38">
        <v>71.108434000000003</v>
      </c>
      <c r="E1005" s="38">
        <v>22.15</v>
      </c>
      <c r="F1005" s="38"/>
      <c r="G1005" s="38">
        <f t="shared" si="61"/>
        <v>7.3013320944550816E-3</v>
      </c>
      <c r="H1005" s="38">
        <f t="shared" si="62"/>
        <v>-5.8270864093075024E-3</v>
      </c>
      <c r="I1005" s="38">
        <f t="shared" si="63"/>
        <v>3.8199145009175537E-3</v>
      </c>
      <c r="J1005" s="38">
        <f t="shared" si="64"/>
        <v>-1.3898408295554082E-2</v>
      </c>
      <c r="K1005" s="38"/>
      <c r="L1005" s="38"/>
    </row>
    <row r="1006" spans="1:12">
      <c r="A1006" s="20">
        <v>42338</v>
      </c>
      <c r="B1006" s="38">
        <v>159.58736500000001</v>
      </c>
      <c r="C1006" s="38">
        <v>56.704638000000003</v>
      </c>
      <c r="D1006" s="38">
        <v>70.198274999999995</v>
      </c>
      <c r="E1006" s="38">
        <v>22.129999000000002</v>
      </c>
      <c r="F1006" s="38"/>
      <c r="G1006" s="38">
        <f t="shared" si="61"/>
        <v>-1.3292527720606444E-2</v>
      </c>
      <c r="H1006" s="38">
        <f t="shared" si="62"/>
        <v>-1.7687625284308849E-2</v>
      </c>
      <c r="I1006" s="38">
        <f t="shared" si="63"/>
        <v>-1.2882213353556569E-2</v>
      </c>
      <c r="J1006" s="38">
        <f t="shared" si="64"/>
        <v>-9.0338761571549873E-4</v>
      </c>
      <c r="K1006" s="38"/>
      <c r="L1006" s="38"/>
    </row>
    <row r="1007" spans="1:12">
      <c r="A1007" s="20">
        <v>42339</v>
      </c>
      <c r="B1007" s="38">
        <v>159.45883699999999</v>
      </c>
      <c r="C1007" s="38">
        <v>56.849195000000002</v>
      </c>
      <c r="D1007" s="38">
        <v>70.498429999999999</v>
      </c>
      <c r="E1007" s="38">
        <v>21.719999000000001</v>
      </c>
      <c r="F1007" s="38"/>
      <c r="G1007" s="38">
        <f t="shared" si="61"/>
        <v>-8.0570153255041753E-4</v>
      </c>
      <c r="H1007" s="38">
        <f t="shared" si="62"/>
        <v>2.5460536957753526E-3</v>
      </c>
      <c r="I1007" s="38">
        <f t="shared" si="63"/>
        <v>4.2667019864274756E-3</v>
      </c>
      <c r="J1007" s="38">
        <f t="shared" si="64"/>
        <v>-1.8700659850211028E-2</v>
      </c>
      <c r="K1007" s="38"/>
      <c r="L1007" s="38"/>
    </row>
    <row r="1008" spans="1:12">
      <c r="A1008" s="20">
        <v>42340</v>
      </c>
      <c r="B1008" s="38">
        <v>159.26111</v>
      </c>
      <c r="C1008" s="38">
        <v>56.703423999999998</v>
      </c>
      <c r="D1008" s="38">
        <v>69.646371000000002</v>
      </c>
      <c r="E1008" s="38">
        <v>20.41</v>
      </c>
      <c r="F1008" s="38"/>
      <c r="G1008" s="38">
        <f t="shared" si="61"/>
        <v>-1.2407571426105953E-3</v>
      </c>
      <c r="H1008" s="38">
        <f t="shared" si="62"/>
        <v>-2.5674631084510015E-3</v>
      </c>
      <c r="I1008" s="38">
        <f t="shared" si="63"/>
        <v>-1.2159844572333879E-2</v>
      </c>
      <c r="J1008" s="38">
        <f t="shared" si="64"/>
        <v>-6.2208472203464607E-2</v>
      </c>
      <c r="K1008" s="38"/>
      <c r="L1008" s="38"/>
    </row>
    <row r="1009" spans="1:12">
      <c r="A1009" s="20">
        <v>42341</v>
      </c>
      <c r="B1009" s="38">
        <v>161.81182100000001</v>
      </c>
      <c r="C1009" s="38">
        <v>57.373956</v>
      </c>
      <c r="D1009" s="38">
        <v>70.866371000000001</v>
      </c>
      <c r="E1009" s="38">
        <v>19</v>
      </c>
      <c r="F1009" s="38"/>
      <c r="G1009" s="38">
        <f t="shared" si="61"/>
        <v>1.5889004748162891E-2</v>
      </c>
      <c r="H1009" s="38">
        <f t="shared" si="62"/>
        <v>1.1755875219248464E-2</v>
      </c>
      <c r="I1009" s="38">
        <f t="shared" si="63"/>
        <v>1.7365409582380292E-2</v>
      </c>
      <c r="J1009" s="38">
        <f t="shared" si="64"/>
        <v>-7.1585997655313025E-2</v>
      </c>
      <c r="K1009" s="38"/>
      <c r="L1009" s="38"/>
    </row>
    <row r="1010" spans="1:12">
      <c r="A1010" s="20">
        <v>42342</v>
      </c>
      <c r="B1010" s="38">
        <v>164.90629000000001</v>
      </c>
      <c r="C1010" s="38">
        <v>57.976458999999998</v>
      </c>
      <c r="D1010" s="38">
        <v>71.553828999999993</v>
      </c>
      <c r="E1010" s="38">
        <v>19.969999000000001</v>
      </c>
      <c r="F1010" s="38"/>
      <c r="G1010" s="38">
        <f t="shared" si="61"/>
        <v>1.8943311879776201E-2</v>
      </c>
      <c r="H1010" s="38">
        <f t="shared" si="62"/>
        <v>1.0446576708045387E-2</v>
      </c>
      <c r="I1010" s="38">
        <f t="shared" si="63"/>
        <v>9.6540145182864249E-3</v>
      </c>
      <c r="J1010" s="38">
        <f t="shared" si="64"/>
        <v>4.9792118186169625E-2</v>
      </c>
      <c r="K1010" s="38"/>
      <c r="L1010" s="38"/>
    </row>
    <row r="1011" spans="1:12">
      <c r="A1011" s="20">
        <v>42345</v>
      </c>
      <c r="B1011" s="38">
        <v>165.22264899999999</v>
      </c>
      <c r="C1011" s="38">
        <v>58.792755</v>
      </c>
      <c r="D1011" s="38">
        <v>71.060017999999999</v>
      </c>
      <c r="E1011" s="38">
        <v>19.98</v>
      </c>
      <c r="F1011" s="38"/>
      <c r="G1011" s="38">
        <f t="shared" si="61"/>
        <v>1.9165790057530008E-3</v>
      </c>
      <c r="H1011" s="38">
        <f t="shared" si="62"/>
        <v>1.3981584182590764E-2</v>
      </c>
      <c r="I1011" s="38">
        <f t="shared" si="63"/>
        <v>-6.9251756951270588E-3</v>
      </c>
      <c r="J1011" s="38">
        <f t="shared" si="64"/>
        <v>5.0067586779749599E-4</v>
      </c>
      <c r="K1011" s="38"/>
      <c r="L1011" s="38"/>
    </row>
    <row r="1012" spans="1:12">
      <c r="A1012" s="20">
        <v>42346</v>
      </c>
      <c r="B1012" s="38">
        <v>166.95278099999999</v>
      </c>
      <c r="C1012" s="38">
        <v>57.927869999999999</v>
      </c>
      <c r="D1012" s="38">
        <v>70.353198000000006</v>
      </c>
      <c r="E1012" s="38">
        <v>20.129999000000002</v>
      </c>
      <c r="F1012" s="38"/>
      <c r="G1012" s="38">
        <f t="shared" si="61"/>
        <v>1.0417071759139853E-2</v>
      </c>
      <c r="H1012" s="38">
        <f t="shared" si="62"/>
        <v>-1.4820017108532379E-2</v>
      </c>
      <c r="I1012" s="38">
        <f t="shared" si="63"/>
        <v>-9.9966029505432156E-3</v>
      </c>
      <c r="J1012" s="38">
        <f t="shared" si="64"/>
        <v>7.4794167541927291E-3</v>
      </c>
      <c r="K1012" s="38"/>
      <c r="L1012" s="38"/>
    </row>
    <row r="1013" spans="1:12">
      <c r="A1013" s="20">
        <v>42347</v>
      </c>
      <c r="B1013" s="38">
        <v>157.90666899999999</v>
      </c>
      <c r="C1013" s="38">
        <v>57.461416</v>
      </c>
      <c r="D1013" s="38">
        <v>69.723832999999999</v>
      </c>
      <c r="E1013" s="38">
        <v>20.76</v>
      </c>
      <c r="F1013" s="38"/>
      <c r="G1013" s="38">
        <f t="shared" si="61"/>
        <v>-5.5706867971020729E-2</v>
      </c>
      <c r="H1013" s="38">
        <f t="shared" si="62"/>
        <v>-8.0849194412537136E-3</v>
      </c>
      <c r="I1013" s="38">
        <f t="shared" si="63"/>
        <v>-8.9860447576713461E-3</v>
      </c>
      <c r="J1013" s="38">
        <f t="shared" si="64"/>
        <v>3.0816868323087838E-2</v>
      </c>
      <c r="K1013" s="38"/>
      <c r="L1013" s="38"/>
    </row>
    <row r="1014" spans="1:12">
      <c r="A1014" s="20">
        <v>42348</v>
      </c>
      <c r="B1014" s="38">
        <v>160.02237299999999</v>
      </c>
      <c r="C1014" s="38">
        <v>57.879282000000003</v>
      </c>
      <c r="D1014" s="38">
        <v>70.072404000000006</v>
      </c>
      <c r="E1014" s="38">
        <v>21.700001</v>
      </c>
      <c r="F1014" s="38"/>
      <c r="G1014" s="38">
        <f t="shared" si="61"/>
        <v>1.3309480746503193E-2</v>
      </c>
      <c r="H1014" s="38">
        <f t="shared" si="62"/>
        <v>7.2458002329516711E-3</v>
      </c>
      <c r="I1014" s="38">
        <f t="shared" si="63"/>
        <v>4.9868541508131352E-3</v>
      </c>
      <c r="J1014" s="38">
        <f t="shared" si="64"/>
        <v>4.4284248331674249E-2</v>
      </c>
      <c r="K1014" s="38"/>
      <c r="L1014" s="38"/>
    </row>
    <row r="1015" spans="1:12">
      <c r="A1015" s="20">
        <v>42349</v>
      </c>
      <c r="B1015" s="38">
        <v>158.20326600000001</v>
      </c>
      <c r="C1015" s="38">
        <v>57.684925</v>
      </c>
      <c r="D1015" s="38">
        <v>69.559224999999998</v>
      </c>
      <c r="E1015" s="38">
        <v>22.15</v>
      </c>
      <c r="F1015" s="38"/>
      <c r="G1015" s="38">
        <f t="shared" si="61"/>
        <v>-1.1432936834418655E-2</v>
      </c>
      <c r="H1015" s="38">
        <f t="shared" si="62"/>
        <v>-3.3636224968085935E-3</v>
      </c>
      <c r="I1015" s="38">
        <f t="shared" si="63"/>
        <v>-7.3505023791058735E-3</v>
      </c>
      <c r="J1015" s="38">
        <f t="shared" si="64"/>
        <v>2.0525189861782367E-2</v>
      </c>
      <c r="K1015" s="38"/>
      <c r="L1015" s="38"/>
    </row>
    <row r="1016" spans="1:12">
      <c r="A1016" s="20">
        <v>42352</v>
      </c>
      <c r="B1016" s="38">
        <v>160.00259500000001</v>
      </c>
      <c r="C1016" s="38">
        <v>58.685859000000001</v>
      </c>
      <c r="D1016" s="38">
        <v>70.411291000000006</v>
      </c>
      <c r="E1016" s="38">
        <v>21.02</v>
      </c>
      <c r="F1016" s="38"/>
      <c r="G1016" s="38">
        <f t="shared" si="61"/>
        <v>1.1309333978374391E-2</v>
      </c>
      <c r="H1016" s="38">
        <f t="shared" si="62"/>
        <v>1.7202920702484956E-2</v>
      </c>
      <c r="I1016" s="38">
        <f t="shared" si="63"/>
        <v>1.2175085863255782E-2</v>
      </c>
      <c r="J1016" s="38">
        <f t="shared" si="64"/>
        <v>-5.2363131042339528E-2</v>
      </c>
      <c r="K1016" s="38"/>
      <c r="L1016" s="38"/>
    </row>
    <row r="1017" spans="1:12">
      <c r="A1017" s="20">
        <v>42353</v>
      </c>
      <c r="B1017" s="38">
        <v>159.45883699999999</v>
      </c>
      <c r="C1017" s="38">
        <v>57.957023</v>
      </c>
      <c r="D1017" s="38">
        <v>70.663038999999998</v>
      </c>
      <c r="E1017" s="38">
        <v>20.83</v>
      </c>
      <c r="F1017" s="38"/>
      <c r="G1017" s="38">
        <f t="shared" si="61"/>
        <v>-3.4042201696590966E-3</v>
      </c>
      <c r="H1017" s="38">
        <f t="shared" si="62"/>
        <v>-1.2497041791819841E-2</v>
      </c>
      <c r="I1017" s="38">
        <f t="shared" si="63"/>
        <v>3.5690159538991385E-3</v>
      </c>
      <c r="J1017" s="38">
        <f t="shared" si="64"/>
        <v>-9.0801101759244822E-3</v>
      </c>
      <c r="K1017" s="38"/>
      <c r="L1017" s="38"/>
    </row>
    <row r="1018" spans="1:12">
      <c r="A1018" s="20">
        <v>42354</v>
      </c>
      <c r="B1018" s="38">
        <v>160.912149</v>
      </c>
      <c r="C1018" s="38">
        <v>58.598398000000003</v>
      </c>
      <c r="D1018" s="38">
        <v>71.457004999999995</v>
      </c>
      <c r="E1018" s="38">
        <v>20.51</v>
      </c>
      <c r="F1018" s="38"/>
      <c r="G1018" s="38">
        <f t="shared" si="61"/>
        <v>9.0727439910103895E-3</v>
      </c>
      <c r="H1018" s="38">
        <f t="shared" si="62"/>
        <v>1.1005605200935832E-2</v>
      </c>
      <c r="I1018" s="38">
        <f t="shared" si="63"/>
        <v>1.117329037747462E-2</v>
      </c>
      <c r="J1018" s="38">
        <f t="shared" si="64"/>
        <v>-1.5481683188591189E-2</v>
      </c>
      <c r="K1018" s="38"/>
      <c r="L1018" s="38"/>
    </row>
    <row r="1019" spans="1:12">
      <c r="A1019" s="20">
        <v>42355</v>
      </c>
      <c r="B1019" s="38">
        <v>158.855761</v>
      </c>
      <c r="C1019" s="38">
        <v>57.315646999999998</v>
      </c>
      <c r="D1019" s="38">
        <v>70.033672999999993</v>
      </c>
      <c r="E1019" s="38">
        <v>19.360001</v>
      </c>
      <c r="F1019" s="38"/>
      <c r="G1019" s="38">
        <f t="shared" si="61"/>
        <v>-1.2861930697282819E-2</v>
      </c>
      <c r="H1019" s="38">
        <f t="shared" si="62"/>
        <v>-2.2133700328649208E-2</v>
      </c>
      <c r="I1019" s="38">
        <f t="shared" si="63"/>
        <v>-2.0119770915557732E-2</v>
      </c>
      <c r="J1019" s="38">
        <f t="shared" si="64"/>
        <v>-5.7703438582967059E-2</v>
      </c>
      <c r="K1019" s="38"/>
      <c r="L1019" s="38"/>
    </row>
    <row r="1020" spans="1:12">
      <c r="A1020" s="20">
        <v>42356</v>
      </c>
      <c r="B1020" s="38">
        <v>155.90959799999999</v>
      </c>
      <c r="C1020" s="38">
        <v>57.189315000000001</v>
      </c>
      <c r="D1020" s="38">
        <v>69.104151999999999</v>
      </c>
      <c r="E1020" s="38">
        <v>19.459999</v>
      </c>
      <c r="F1020" s="38"/>
      <c r="G1020" s="38">
        <f t="shared" si="61"/>
        <v>-1.8720287701858403E-2</v>
      </c>
      <c r="H1020" s="38">
        <f t="shared" si="62"/>
        <v>-2.2065777596441652E-3</v>
      </c>
      <c r="I1020" s="38">
        <f t="shared" si="63"/>
        <v>-1.3361353443314839E-2</v>
      </c>
      <c r="J1020" s="38">
        <f t="shared" si="64"/>
        <v>5.1518918690739435E-3</v>
      </c>
      <c r="K1020" s="38"/>
      <c r="L1020" s="38"/>
    </row>
    <row r="1021" spans="1:12">
      <c r="A1021" s="20">
        <v>42359</v>
      </c>
      <c r="B1021" s="38">
        <v>157.58041399999999</v>
      </c>
      <c r="C1021" s="38">
        <v>57.869562000000002</v>
      </c>
      <c r="D1021" s="38">
        <v>69.433355000000006</v>
      </c>
      <c r="E1021" s="38">
        <v>19.66</v>
      </c>
      <c r="F1021" s="38"/>
      <c r="G1021" s="38">
        <f t="shared" si="61"/>
        <v>1.0659553776535382E-2</v>
      </c>
      <c r="H1021" s="38">
        <f t="shared" si="62"/>
        <v>1.182446663163741E-2</v>
      </c>
      <c r="I1021" s="38">
        <f t="shared" si="63"/>
        <v>4.752555849532946E-3</v>
      </c>
      <c r="J1021" s="38">
        <f t="shared" si="64"/>
        <v>1.0225089348624294E-2</v>
      </c>
      <c r="K1021" s="38"/>
      <c r="L1021" s="38"/>
    </row>
    <row r="1022" spans="1:12">
      <c r="A1022" s="20">
        <v>42360</v>
      </c>
      <c r="B1022" s="38">
        <v>159.39952</v>
      </c>
      <c r="C1022" s="38">
        <v>58.831626999999997</v>
      </c>
      <c r="D1022" s="38">
        <v>70.304783</v>
      </c>
      <c r="E1022" s="38">
        <v>20.940000999999999</v>
      </c>
      <c r="F1022" s="38"/>
      <c r="G1022" s="38">
        <f t="shared" si="61"/>
        <v>1.147786200818458E-2</v>
      </c>
      <c r="H1022" s="38">
        <f t="shared" si="62"/>
        <v>1.6488037583125104E-2</v>
      </c>
      <c r="I1022" s="38">
        <f t="shared" si="63"/>
        <v>1.2472461837865273E-2</v>
      </c>
      <c r="J1022" s="38">
        <f t="shared" si="64"/>
        <v>6.3075138478861065E-2</v>
      </c>
      <c r="K1022" s="38"/>
      <c r="L1022" s="38"/>
    </row>
    <row r="1023" spans="1:12">
      <c r="A1023" s="20">
        <v>42361</v>
      </c>
      <c r="B1023" s="38">
        <v>159.87408199999999</v>
      </c>
      <c r="C1023" s="38">
        <v>59.366106000000002</v>
      </c>
      <c r="D1023" s="38">
        <v>71.311766000000006</v>
      </c>
      <c r="E1023" s="38">
        <v>21</v>
      </c>
      <c r="F1023" s="38"/>
      <c r="G1023" s="38">
        <f t="shared" si="61"/>
        <v>2.9727628373604769E-3</v>
      </c>
      <c r="H1023" s="38">
        <f t="shared" si="62"/>
        <v>9.0438729986101109E-3</v>
      </c>
      <c r="I1023" s="38">
        <f t="shared" si="63"/>
        <v>1.4221501357083482E-2</v>
      </c>
      <c r="J1023" s="38">
        <f t="shared" si="64"/>
        <v>2.8611845255414954E-3</v>
      </c>
      <c r="K1023" s="38"/>
      <c r="L1023" s="38"/>
    </row>
    <row r="1024" spans="1:12">
      <c r="A1024" s="20">
        <v>42362</v>
      </c>
      <c r="B1024" s="38">
        <v>159.91362100000001</v>
      </c>
      <c r="C1024" s="38">
        <v>59.113444999999999</v>
      </c>
      <c r="D1024" s="38">
        <v>70.847002000000003</v>
      </c>
      <c r="E1024" s="38">
        <v>20.790001</v>
      </c>
      <c r="F1024" s="38"/>
      <c r="G1024" s="38">
        <f t="shared" si="61"/>
        <v>2.4728280562738342E-4</v>
      </c>
      <c r="H1024" s="38">
        <f t="shared" si="62"/>
        <v>-4.2650631417050595E-3</v>
      </c>
      <c r="I1024" s="38">
        <f t="shared" si="63"/>
        <v>-6.5386843517202661E-3</v>
      </c>
      <c r="J1024" s="38">
        <f t="shared" si="64"/>
        <v>-1.0050287753454533E-2</v>
      </c>
      <c r="K1024" s="38"/>
      <c r="L1024" s="38"/>
    </row>
    <row r="1025" spans="1:12">
      <c r="A1025" s="20">
        <v>42366</v>
      </c>
      <c r="B1025" s="38">
        <v>159.33032299999999</v>
      </c>
      <c r="C1025" s="38">
        <v>59.035699999999999</v>
      </c>
      <c r="D1025" s="38">
        <v>70.556529999999995</v>
      </c>
      <c r="E1025" s="38">
        <v>20.709999</v>
      </c>
      <c r="F1025" s="38"/>
      <c r="G1025" s="38">
        <f t="shared" si="61"/>
        <v>-3.6542503627961737E-3</v>
      </c>
      <c r="H1025" s="38">
        <f t="shared" si="62"/>
        <v>-1.3160486471754523E-3</v>
      </c>
      <c r="I1025" s="38">
        <f t="shared" si="63"/>
        <v>-4.1084180072015969E-3</v>
      </c>
      <c r="J1025" s="38">
        <f t="shared" si="64"/>
        <v>-3.8555228483291288E-3</v>
      </c>
      <c r="K1025" s="38"/>
      <c r="L1025" s="38"/>
    </row>
    <row r="1026" spans="1:12">
      <c r="A1026" s="20">
        <v>42367</v>
      </c>
      <c r="B1026" s="38">
        <v>160.81329299999999</v>
      </c>
      <c r="C1026" s="38">
        <v>59.871433000000003</v>
      </c>
      <c r="D1026" s="38">
        <v>72.076685999999995</v>
      </c>
      <c r="E1026" s="38">
        <v>20.98</v>
      </c>
      <c r="F1026" s="38"/>
      <c r="G1026" s="38">
        <f t="shared" si="61"/>
        <v>9.2644708990840471E-3</v>
      </c>
      <c r="H1026" s="38">
        <f t="shared" si="62"/>
        <v>1.4057134182216546E-2</v>
      </c>
      <c r="I1026" s="38">
        <f t="shared" si="63"/>
        <v>2.1316403065835196E-2</v>
      </c>
      <c r="J1026" s="38">
        <f t="shared" si="64"/>
        <v>1.2952975846511667E-2</v>
      </c>
      <c r="K1026" s="38"/>
      <c r="L1026" s="38"/>
    </row>
    <row r="1027" spans="1:12">
      <c r="A1027" s="20">
        <v>42368</v>
      </c>
      <c r="B1027" s="38">
        <v>160.862728</v>
      </c>
      <c r="C1027" s="38">
        <v>59.939456999999997</v>
      </c>
      <c r="D1027" s="38">
        <v>71.282719999999998</v>
      </c>
      <c r="E1027" s="38">
        <v>20.290001</v>
      </c>
      <c r="F1027" s="38"/>
      <c r="G1027" s="38">
        <f t="shared" si="61"/>
        <v>3.073589398148384E-4</v>
      </c>
      <c r="H1027" s="38">
        <f t="shared" si="62"/>
        <v>1.1355229446879372E-3</v>
      </c>
      <c r="I1027" s="38">
        <f t="shared" si="63"/>
        <v>-1.10766937445618E-2</v>
      </c>
      <c r="J1027" s="38">
        <f t="shared" si="64"/>
        <v>-3.344139984506668E-2</v>
      </c>
      <c r="K1027" s="38"/>
      <c r="L1027" s="38"/>
    </row>
    <row r="1028" spans="1:12">
      <c r="A1028" s="20">
        <v>42369</v>
      </c>
      <c r="B1028" s="38">
        <v>159.666459</v>
      </c>
      <c r="C1028" s="38">
        <v>59.570179000000003</v>
      </c>
      <c r="D1028" s="38">
        <v>70.304783</v>
      </c>
      <c r="E1028" s="38">
        <v>20.559999000000001</v>
      </c>
      <c r="F1028" s="38"/>
      <c r="G1028" s="38">
        <f t="shared" ref="G1028:G1091" si="65">LN(B1028/B1027)</f>
        <v>-7.4643720626700353E-3</v>
      </c>
      <c r="H1028" s="38">
        <f t="shared" ref="H1028:H1091" si="66">LN(C1028/C1027)</f>
        <v>-6.179906284120751E-3</v>
      </c>
      <c r="I1028" s="38">
        <f t="shared" ref="I1028:I1091" si="67">LN(D1028/D1027)</f>
        <v>-1.3814108319434882E-2</v>
      </c>
      <c r="J1028" s="38">
        <f t="shared" ref="J1028:J1091" si="68">LN(E1028/E1027)</f>
        <v>1.3219188825746433E-2</v>
      </c>
      <c r="K1028" s="38"/>
      <c r="L1028" s="38"/>
    </row>
    <row r="1029" spans="1:12">
      <c r="A1029" s="20">
        <v>42373</v>
      </c>
      <c r="B1029" s="38">
        <v>157.72870499999999</v>
      </c>
      <c r="C1029" s="38">
        <v>59.725664000000002</v>
      </c>
      <c r="D1029" s="38">
        <v>71.214941999999994</v>
      </c>
      <c r="E1029" s="38">
        <v>19.790001</v>
      </c>
      <c r="F1029" s="38"/>
      <c r="G1029" s="38">
        <f t="shared" si="65"/>
        <v>-1.2210507882652539E-2</v>
      </c>
      <c r="H1029" s="38">
        <f t="shared" si="66"/>
        <v>2.6067142682053967E-3</v>
      </c>
      <c r="I1029" s="38">
        <f t="shared" si="67"/>
        <v>1.2862822464495202E-2</v>
      </c>
      <c r="J1029" s="38">
        <f t="shared" si="68"/>
        <v>-3.8170581803786803E-2</v>
      </c>
      <c r="K1029" s="38"/>
      <c r="L1029" s="38"/>
    </row>
    <row r="1030" spans="1:12">
      <c r="A1030" s="20">
        <v>42374</v>
      </c>
      <c r="B1030" s="38">
        <v>158.11427599999999</v>
      </c>
      <c r="C1030" s="38">
        <v>61.144463000000002</v>
      </c>
      <c r="D1030" s="38">
        <v>72.463981000000004</v>
      </c>
      <c r="E1030" s="38">
        <v>19.950001</v>
      </c>
      <c r="F1030" s="38"/>
      <c r="G1030" s="38">
        <f t="shared" si="65"/>
        <v>2.4415371860723278E-3</v>
      </c>
      <c r="H1030" s="38">
        <f t="shared" si="66"/>
        <v>2.3477499427772653E-2</v>
      </c>
      <c r="I1030" s="38">
        <f t="shared" si="67"/>
        <v>1.738696866360618E-2</v>
      </c>
      <c r="J1030" s="38">
        <f t="shared" si="68"/>
        <v>8.0523833161404851E-3</v>
      </c>
      <c r="K1030" s="38"/>
      <c r="L1030" s="38"/>
    </row>
    <row r="1031" spans="1:12">
      <c r="A1031" s="20">
        <v>42375</v>
      </c>
      <c r="B1031" s="38">
        <v>156.651083</v>
      </c>
      <c r="C1031" s="38">
        <v>61.756686999999999</v>
      </c>
      <c r="D1031" s="38">
        <v>71.728115000000003</v>
      </c>
      <c r="E1031" s="38">
        <v>19.02</v>
      </c>
      <c r="F1031" s="38"/>
      <c r="G1031" s="38">
        <f t="shared" si="65"/>
        <v>-9.2971065433356901E-3</v>
      </c>
      <c r="H1031" s="38">
        <f t="shared" si="66"/>
        <v>9.962950942679568E-3</v>
      </c>
      <c r="I1031" s="38">
        <f t="shared" si="67"/>
        <v>-1.0206833923810105E-2</v>
      </c>
      <c r="J1031" s="38">
        <f t="shared" si="68"/>
        <v>-4.7738136343940238E-2</v>
      </c>
      <c r="K1031" s="38"/>
      <c r="L1031" s="38"/>
    </row>
    <row r="1032" spans="1:12">
      <c r="A1032" s="20">
        <v>42376</v>
      </c>
      <c r="B1032" s="38">
        <v>153.06230600000001</v>
      </c>
      <c r="C1032" s="38">
        <v>63.194921999999998</v>
      </c>
      <c r="D1032" s="38">
        <v>71.534459999999996</v>
      </c>
      <c r="E1032" s="38">
        <v>18.360001</v>
      </c>
      <c r="F1032" s="38"/>
      <c r="G1032" s="38">
        <f t="shared" si="65"/>
        <v>-2.3175863620260129E-2</v>
      </c>
      <c r="H1032" s="38">
        <f t="shared" si="66"/>
        <v>2.3021688680503069E-2</v>
      </c>
      <c r="I1032" s="38">
        <f t="shared" si="67"/>
        <v>-2.7034990534063321E-3</v>
      </c>
      <c r="J1032" s="38">
        <f t="shared" si="68"/>
        <v>-3.5316617458670346E-2</v>
      </c>
      <c r="K1032" s="38"/>
      <c r="L1032" s="38"/>
    </row>
    <row r="1033" spans="1:12">
      <c r="A1033" s="20">
        <v>42377</v>
      </c>
      <c r="B1033" s="38">
        <v>150.38306600000001</v>
      </c>
      <c r="C1033" s="38">
        <v>61.746969999999997</v>
      </c>
      <c r="D1033" s="38">
        <v>69.113829999999993</v>
      </c>
      <c r="E1033" s="38">
        <v>18.030000999999999</v>
      </c>
      <c r="F1033" s="38"/>
      <c r="G1033" s="38">
        <f t="shared" si="65"/>
        <v>-1.7659255163922905E-2</v>
      </c>
      <c r="H1033" s="38">
        <f t="shared" si="66"/>
        <v>-2.3179044345202883E-2</v>
      </c>
      <c r="I1033" s="38">
        <f t="shared" si="67"/>
        <v>-3.4424436172303931E-2</v>
      </c>
      <c r="J1033" s="38">
        <f t="shared" si="68"/>
        <v>-1.8137346980232536E-2</v>
      </c>
      <c r="K1033" s="38"/>
      <c r="L1033" s="38"/>
    </row>
    <row r="1034" spans="1:12">
      <c r="A1034" s="20">
        <v>42380</v>
      </c>
      <c r="B1034" s="38">
        <v>152.963435</v>
      </c>
      <c r="C1034" s="38">
        <v>62.407781999999997</v>
      </c>
      <c r="D1034" s="38">
        <v>70.120812999999998</v>
      </c>
      <c r="E1034" s="38">
        <v>17.98</v>
      </c>
      <c r="F1034" s="38"/>
      <c r="G1034" s="38">
        <f t="shared" si="65"/>
        <v>1.7013093810848277E-2</v>
      </c>
      <c r="H1034" s="38">
        <f t="shared" si="66"/>
        <v>1.0645073659744682E-2</v>
      </c>
      <c r="I1034" s="38">
        <f t="shared" si="67"/>
        <v>1.446479893026024E-2</v>
      </c>
      <c r="J1034" s="38">
        <f t="shared" si="68"/>
        <v>-2.7770636348671066E-3</v>
      </c>
      <c r="K1034" s="38"/>
      <c r="L1034" s="38"/>
    </row>
    <row r="1035" spans="1:12">
      <c r="A1035" s="20">
        <v>42381</v>
      </c>
      <c r="B1035" s="38">
        <v>154.288218</v>
      </c>
      <c r="C1035" s="38">
        <v>61.824711000000001</v>
      </c>
      <c r="D1035" s="38">
        <v>71.030972000000006</v>
      </c>
      <c r="E1035" s="38">
        <v>18.760000000000002</v>
      </c>
      <c r="F1035" s="38"/>
      <c r="G1035" s="38">
        <f t="shared" si="65"/>
        <v>8.6234928066565939E-3</v>
      </c>
      <c r="H1035" s="38">
        <f t="shared" si="66"/>
        <v>-9.3868402258834235E-3</v>
      </c>
      <c r="I1035" s="38">
        <f t="shared" si="67"/>
        <v>1.2896352879407789E-2</v>
      </c>
      <c r="J1035" s="38">
        <f t="shared" si="68"/>
        <v>4.2466914534604418E-2</v>
      </c>
      <c r="K1035" s="38"/>
      <c r="L1035" s="38"/>
    </row>
    <row r="1036" spans="1:12">
      <c r="A1036" s="20">
        <v>42382</v>
      </c>
      <c r="B1036" s="38">
        <v>150.39294699999999</v>
      </c>
      <c r="C1036" s="38">
        <v>60.172682000000002</v>
      </c>
      <c r="D1036" s="38">
        <v>69.365577000000002</v>
      </c>
      <c r="E1036" s="38">
        <v>18.700001</v>
      </c>
      <c r="F1036" s="38"/>
      <c r="G1036" s="38">
        <f t="shared" si="65"/>
        <v>-2.5570883239732358E-2</v>
      </c>
      <c r="H1036" s="38">
        <f t="shared" si="66"/>
        <v>-2.7084676965412523E-2</v>
      </c>
      <c r="I1036" s="38">
        <f t="shared" si="67"/>
        <v>-2.3725271460564797E-2</v>
      </c>
      <c r="J1036" s="38">
        <f t="shared" si="68"/>
        <v>-3.2033662416033064E-3</v>
      </c>
      <c r="K1036" s="38"/>
      <c r="L1036" s="38"/>
    </row>
    <row r="1037" spans="1:12">
      <c r="A1037" s="20">
        <v>42383</v>
      </c>
      <c r="B1037" s="38">
        <v>151.44091</v>
      </c>
      <c r="C1037" s="38">
        <v>61.280515999999999</v>
      </c>
      <c r="D1037" s="38">
        <v>68.174631000000005</v>
      </c>
      <c r="E1037" s="38">
        <v>17.739999999999998</v>
      </c>
      <c r="F1037" s="38"/>
      <c r="G1037" s="38">
        <f t="shared" si="65"/>
        <v>6.9440003941394057E-3</v>
      </c>
      <c r="H1037" s="38">
        <f t="shared" si="66"/>
        <v>1.8243483815709949E-2</v>
      </c>
      <c r="I1037" s="38">
        <f t="shared" si="67"/>
        <v>-1.7318219638495273E-2</v>
      </c>
      <c r="J1037" s="38">
        <f t="shared" si="68"/>
        <v>-5.2701600455041991E-2</v>
      </c>
      <c r="K1037" s="38"/>
      <c r="L1037" s="38"/>
    </row>
    <row r="1038" spans="1:12">
      <c r="A1038" s="20">
        <v>42384</v>
      </c>
      <c r="B1038" s="38">
        <v>148.682592</v>
      </c>
      <c r="C1038" s="38">
        <v>60.182402000000003</v>
      </c>
      <c r="D1038" s="38">
        <v>67.855106000000006</v>
      </c>
      <c r="E1038" s="38">
        <v>17.139999</v>
      </c>
      <c r="F1038" s="38"/>
      <c r="G1038" s="38">
        <f t="shared" si="65"/>
        <v>-1.8381737172333081E-2</v>
      </c>
      <c r="H1038" s="38">
        <f t="shared" si="66"/>
        <v>-1.8081961764491342E-2</v>
      </c>
      <c r="I1038" s="38">
        <f t="shared" si="67"/>
        <v>-4.6978784890420533E-3</v>
      </c>
      <c r="J1038" s="38">
        <f t="shared" si="68"/>
        <v>-3.4407122054858547E-2</v>
      </c>
      <c r="K1038" s="38"/>
      <c r="L1038" s="38"/>
    </row>
    <row r="1039" spans="1:12">
      <c r="A1039" s="20">
        <v>42388</v>
      </c>
      <c r="B1039" s="38">
        <v>148.761686</v>
      </c>
      <c r="C1039" s="38">
        <v>60.794625000000003</v>
      </c>
      <c r="D1039" s="38">
        <v>67.041770999999997</v>
      </c>
      <c r="E1039" s="38">
        <v>16.84</v>
      </c>
      <c r="F1039" s="38"/>
      <c r="G1039" s="38">
        <f t="shared" si="65"/>
        <v>5.3182399336136534E-4</v>
      </c>
      <c r="H1039" s="38">
        <f t="shared" si="66"/>
        <v>1.0121396461012183E-2</v>
      </c>
      <c r="I1039" s="38">
        <f t="shared" si="67"/>
        <v>-1.2058764797366135E-2</v>
      </c>
      <c r="J1039" s="38">
        <f t="shared" si="68"/>
        <v>-1.7657846012394195E-2</v>
      </c>
      <c r="K1039" s="38"/>
      <c r="L1039" s="38"/>
    </row>
    <row r="1040" spans="1:12">
      <c r="A1040" s="20">
        <v>42389</v>
      </c>
      <c r="B1040" s="38">
        <v>147.130425</v>
      </c>
      <c r="C1040" s="38">
        <v>59.123161000000003</v>
      </c>
      <c r="D1040" s="38">
        <v>65.444153</v>
      </c>
      <c r="E1040" s="38">
        <v>16.790001</v>
      </c>
      <c r="F1040" s="38"/>
      <c r="G1040" s="38">
        <f t="shared" si="65"/>
        <v>-1.102616437689579E-2</v>
      </c>
      <c r="H1040" s="38">
        <f t="shared" si="66"/>
        <v>-2.7878637724650813E-2</v>
      </c>
      <c r="I1040" s="38">
        <f t="shared" si="67"/>
        <v>-2.411871989458694E-2</v>
      </c>
      <c r="J1040" s="38">
        <f t="shared" si="68"/>
        <v>-2.9734781654715253E-3</v>
      </c>
      <c r="K1040" s="38"/>
      <c r="L1040" s="38"/>
    </row>
    <row r="1041" spans="1:12">
      <c r="A1041" s="20">
        <v>42390</v>
      </c>
      <c r="B1041" s="38">
        <v>148.67271099999999</v>
      </c>
      <c r="C1041" s="38">
        <v>60.133814000000001</v>
      </c>
      <c r="D1041" s="38">
        <v>66.460820999999996</v>
      </c>
      <c r="E1041" s="38">
        <v>17.02</v>
      </c>
      <c r="F1041" s="38"/>
      <c r="G1041" s="38">
        <f t="shared" si="65"/>
        <v>1.0427881168555296E-2</v>
      </c>
      <c r="H1041" s="38">
        <f t="shared" si="66"/>
        <v>1.6949569542292334E-2</v>
      </c>
      <c r="I1041" s="38">
        <f t="shared" si="67"/>
        <v>1.5415463150606823E-2</v>
      </c>
      <c r="J1041" s="38">
        <f t="shared" si="68"/>
        <v>1.360559249651893E-2</v>
      </c>
      <c r="K1041" s="38"/>
      <c r="L1041" s="38"/>
    </row>
    <row r="1042" spans="1:12">
      <c r="A1042" s="20">
        <v>42391</v>
      </c>
      <c r="B1042" s="38">
        <v>151.94513000000001</v>
      </c>
      <c r="C1042" s="38">
        <v>60.920954000000002</v>
      </c>
      <c r="D1042" s="38">
        <v>67.506535</v>
      </c>
      <c r="E1042" s="38">
        <v>18.030000999999999</v>
      </c>
      <c r="F1042" s="38"/>
      <c r="G1042" s="38">
        <f t="shared" si="65"/>
        <v>2.1772149356581085E-2</v>
      </c>
      <c r="H1042" s="38">
        <f t="shared" si="66"/>
        <v>1.3004875509576469E-2</v>
      </c>
      <c r="I1042" s="38">
        <f t="shared" si="67"/>
        <v>1.5611791861685154E-2</v>
      </c>
      <c r="J1042" s="38">
        <f t="shared" si="68"/>
        <v>5.7647969533113158E-2</v>
      </c>
      <c r="K1042" s="38"/>
      <c r="L1042" s="38"/>
    </row>
    <row r="1043" spans="1:12">
      <c r="A1043" s="20">
        <v>42394</v>
      </c>
      <c r="B1043" s="38">
        <v>149.068164</v>
      </c>
      <c r="C1043" s="38">
        <v>61.659509999999997</v>
      </c>
      <c r="D1043" s="38">
        <v>66.731930000000006</v>
      </c>
      <c r="E1043" s="38">
        <v>16.870000999999998</v>
      </c>
      <c r="F1043" s="38"/>
      <c r="G1043" s="38">
        <f t="shared" si="65"/>
        <v>-1.9115790987685604E-2</v>
      </c>
      <c r="H1043" s="38">
        <f t="shared" si="66"/>
        <v>1.2050287835209559E-2</v>
      </c>
      <c r="I1043" s="38">
        <f t="shared" si="67"/>
        <v>-1.1540858986177493E-2</v>
      </c>
      <c r="J1043" s="38">
        <f t="shared" si="68"/>
        <v>-6.6500136843643434E-2</v>
      </c>
      <c r="K1043" s="38"/>
      <c r="L1043" s="38"/>
    </row>
    <row r="1044" spans="1:12">
      <c r="A1044" s="20">
        <v>42395</v>
      </c>
      <c r="B1044" s="38">
        <v>146.81405100000001</v>
      </c>
      <c r="C1044" s="38">
        <v>62.193989000000002</v>
      </c>
      <c r="D1044" s="38">
        <v>68.203677999999996</v>
      </c>
      <c r="E1044" s="38">
        <v>16.850000000000001</v>
      </c>
      <c r="F1044" s="38"/>
      <c r="G1044" s="38">
        <f t="shared" si="65"/>
        <v>-1.5236850986193177E-2</v>
      </c>
      <c r="H1044" s="38">
        <f t="shared" si="66"/>
        <v>8.6308795824495896E-3</v>
      </c>
      <c r="I1044" s="38">
        <f t="shared" si="67"/>
        <v>2.1814943993165324E-2</v>
      </c>
      <c r="J1044" s="38">
        <f t="shared" si="68"/>
        <v>-1.186299036327007E-3</v>
      </c>
      <c r="K1044" s="38"/>
      <c r="L1044" s="38"/>
    </row>
    <row r="1045" spans="1:12">
      <c r="A1045" s="20">
        <v>42396</v>
      </c>
      <c r="B1045" s="38">
        <v>146.05278799999999</v>
      </c>
      <c r="C1045" s="38">
        <v>62.145400000000002</v>
      </c>
      <c r="D1045" s="38">
        <v>68.445740999999998</v>
      </c>
      <c r="E1045" s="38">
        <v>17.41</v>
      </c>
      <c r="F1045" s="38"/>
      <c r="G1045" s="38">
        <f t="shared" si="65"/>
        <v>-5.198708854345876E-3</v>
      </c>
      <c r="H1045" s="38">
        <f t="shared" si="66"/>
        <v>-7.8155446739876613E-4</v>
      </c>
      <c r="I1045" s="38">
        <f t="shared" si="67"/>
        <v>3.5428361856635628E-3</v>
      </c>
      <c r="J1045" s="38">
        <f t="shared" si="68"/>
        <v>3.2694096981726893E-2</v>
      </c>
      <c r="K1045" s="38"/>
      <c r="L1045" s="38"/>
    </row>
    <row r="1046" spans="1:12">
      <c r="A1046" s="20">
        <v>42397</v>
      </c>
      <c r="B1046" s="38">
        <v>147.891672</v>
      </c>
      <c r="C1046" s="38">
        <v>62.407781999999997</v>
      </c>
      <c r="D1046" s="38">
        <v>68.736211999999995</v>
      </c>
      <c r="E1046" s="38">
        <v>17.399999999999999</v>
      </c>
      <c r="F1046" s="38"/>
      <c r="G1046" s="38">
        <f t="shared" si="65"/>
        <v>1.2511941810439575E-2</v>
      </c>
      <c r="H1046" s="38">
        <f t="shared" si="66"/>
        <v>4.2131784015869483E-3</v>
      </c>
      <c r="I1046" s="38">
        <f t="shared" si="67"/>
        <v>4.2348345063217595E-3</v>
      </c>
      <c r="J1046" s="38">
        <f t="shared" si="68"/>
        <v>-5.7454755961446535E-4</v>
      </c>
      <c r="K1046" s="38"/>
      <c r="L1046" s="38"/>
    </row>
    <row r="1047" spans="1:12">
      <c r="A1047" s="20">
        <v>42398</v>
      </c>
      <c r="B1047" s="38">
        <v>149.40430000000001</v>
      </c>
      <c r="C1047" s="38">
        <v>64.487392999999997</v>
      </c>
      <c r="D1047" s="38">
        <v>70.120812999999998</v>
      </c>
      <c r="E1047" s="38">
        <v>16.950001</v>
      </c>
      <c r="F1047" s="38"/>
      <c r="G1047" s="38">
        <f t="shared" si="65"/>
        <v>1.0175994263419773E-2</v>
      </c>
      <c r="H1047" s="38">
        <f t="shared" si="66"/>
        <v>3.2779768195099541E-2</v>
      </c>
      <c r="I1047" s="38">
        <f t="shared" si="67"/>
        <v>1.994349068938223E-2</v>
      </c>
      <c r="J1047" s="38">
        <f t="shared" si="68"/>
        <v>-2.620231339697562E-2</v>
      </c>
      <c r="K1047" s="38"/>
      <c r="L1047" s="38"/>
    </row>
    <row r="1048" spans="1:12">
      <c r="A1048" s="20">
        <v>42401</v>
      </c>
      <c r="B1048" s="38">
        <v>149.53282899999999</v>
      </c>
      <c r="C1048" s="38">
        <v>65.595223000000004</v>
      </c>
      <c r="D1048" s="38">
        <v>70.517799999999994</v>
      </c>
      <c r="E1048" s="38">
        <v>17.670000000000002</v>
      </c>
      <c r="F1048" s="38"/>
      <c r="G1048" s="38">
        <f t="shared" si="65"/>
        <v>8.5990661882566217E-4</v>
      </c>
      <c r="H1048" s="38">
        <f t="shared" si="66"/>
        <v>1.7033125843472687E-2</v>
      </c>
      <c r="I1048" s="38">
        <f t="shared" si="67"/>
        <v>5.6455058240395097E-3</v>
      </c>
      <c r="J1048" s="38">
        <f t="shared" si="68"/>
        <v>4.1600393508097432E-2</v>
      </c>
      <c r="K1048" s="38"/>
      <c r="L1048" s="38"/>
    </row>
    <row r="1049" spans="1:12">
      <c r="A1049" s="20">
        <v>42402</v>
      </c>
      <c r="B1049" s="38">
        <v>146.81405100000001</v>
      </c>
      <c r="C1049" s="38">
        <v>64.973282999999995</v>
      </c>
      <c r="D1049" s="38">
        <v>70.982556000000002</v>
      </c>
      <c r="E1049" s="38">
        <v>16.889999</v>
      </c>
      <c r="F1049" s="38"/>
      <c r="G1049" s="38">
        <f t="shared" si="65"/>
        <v>-1.8349133838339207E-2</v>
      </c>
      <c r="H1049" s="38">
        <f t="shared" si="66"/>
        <v>-9.5267185464732347E-3</v>
      </c>
      <c r="I1049" s="38">
        <f t="shared" si="67"/>
        <v>6.568996494260927E-3</v>
      </c>
      <c r="J1049" s="38">
        <f t="shared" si="68"/>
        <v>-4.5146614718529321E-2</v>
      </c>
      <c r="K1049" s="38"/>
      <c r="L1049" s="38"/>
    </row>
    <row r="1050" spans="1:12">
      <c r="A1050" s="20">
        <v>42403</v>
      </c>
      <c r="B1050" s="38">
        <v>145.03448299999999</v>
      </c>
      <c r="C1050" s="38">
        <v>64.399929</v>
      </c>
      <c r="D1050" s="38">
        <v>70.266052000000002</v>
      </c>
      <c r="E1050" s="38">
        <v>17.43</v>
      </c>
      <c r="F1050" s="38"/>
      <c r="G1050" s="38">
        <f t="shared" si="65"/>
        <v>-1.2195298918397534E-2</v>
      </c>
      <c r="H1050" s="38">
        <f t="shared" si="66"/>
        <v>-8.8636240048770073E-3</v>
      </c>
      <c r="I1050" s="38">
        <f t="shared" si="67"/>
        <v>-1.0145376380949827E-2</v>
      </c>
      <c r="J1050" s="38">
        <f t="shared" si="68"/>
        <v>3.1471187918853713E-2</v>
      </c>
      <c r="K1050" s="38"/>
      <c r="L1050" s="38"/>
    </row>
    <row r="1051" spans="1:12">
      <c r="A1051" s="20">
        <v>42404</v>
      </c>
      <c r="B1051" s="38">
        <v>141.653313</v>
      </c>
      <c r="C1051" s="38">
        <v>64.545697000000004</v>
      </c>
      <c r="D1051" s="38">
        <v>67.816374999999994</v>
      </c>
      <c r="E1051" s="38">
        <v>17.690000999999999</v>
      </c>
      <c r="F1051" s="38"/>
      <c r="G1051" s="38">
        <f t="shared" si="65"/>
        <v>-2.3588913303487453E-2</v>
      </c>
      <c r="H1051" s="38">
        <f t="shared" si="66"/>
        <v>2.260922942735603E-3</v>
      </c>
      <c r="I1051" s="38">
        <f t="shared" si="67"/>
        <v>-3.5485095373422801E-2</v>
      </c>
      <c r="J1051" s="38">
        <f t="shared" si="68"/>
        <v>1.4806705168875148E-2</v>
      </c>
      <c r="K1051" s="38"/>
      <c r="L1051" s="38"/>
    </row>
    <row r="1052" spans="1:12">
      <c r="A1052" s="20">
        <v>42405</v>
      </c>
      <c r="B1052" s="38">
        <v>142.35525899999999</v>
      </c>
      <c r="C1052" s="38">
        <v>65.109331999999995</v>
      </c>
      <c r="D1052" s="38">
        <v>67.351611000000005</v>
      </c>
      <c r="E1052" s="38">
        <v>17.399999999999999</v>
      </c>
      <c r="F1052" s="38"/>
      <c r="G1052" s="38">
        <f t="shared" si="65"/>
        <v>4.9431425563942564E-3</v>
      </c>
      <c r="H1052" s="38">
        <f t="shared" si="66"/>
        <v>8.6944340674339465E-3</v>
      </c>
      <c r="I1052" s="38">
        <f t="shared" si="67"/>
        <v>-6.8768625672056298E-3</v>
      </c>
      <c r="J1052" s="38">
        <f t="shared" si="68"/>
        <v>-1.6529358480321461E-2</v>
      </c>
      <c r="K1052" s="38"/>
      <c r="L1052" s="38"/>
    </row>
    <row r="1053" spans="1:12">
      <c r="A1053" s="20">
        <v>42408</v>
      </c>
      <c r="B1053" s="38">
        <v>145.35085799999999</v>
      </c>
      <c r="C1053" s="38">
        <v>65.012155000000007</v>
      </c>
      <c r="D1053" s="38">
        <v>67.777643999999995</v>
      </c>
      <c r="E1053" s="38">
        <v>16.73</v>
      </c>
      <c r="F1053" s="38"/>
      <c r="G1053" s="38">
        <f t="shared" si="65"/>
        <v>2.0824772786871573E-2</v>
      </c>
      <c r="H1053" s="38">
        <f t="shared" si="66"/>
        <v>-1.4936352220809275E-3</v>
      </c>
      <c r="I1053" s="38">
        <f t="shared" si="67"/>
        <v>6.3055836665727285E-3</v>
      </c>
      <c r="J1053" s="38">
        <f t="shared" si="68"/>
        <v>-3.9266691221750687E-2</v>
      </c>
      <c r="K1053" s="38"/>
      <c r="L1053" s="38"/>
    </row>
    <row r="1054" spans="1:12">
      <c r="A1054" s="20">
        <v>42409</v>
      </c>
      <c r="B1054" s="38">
        <v>146.260411</v>
      </c>
      <c r="C1054" s="38">
        <v>63.952910000000003</v>
      </c>
      <c r="D1054" s="38">
        <v>67.642089999999996</v>
      </c>
      <c r="E1054" s="38">
        <v>15.25</v>
      </c>
      <c r="F1054" s="38"/>
      <c r="G1054" s="38">
        <f t="shared" si="65"/>
        <v>6.2381399228878323E-3</v>
      </c>
      <c r="H1054" s="38">
        <f t="shared" si="66"/>
        <v>-1.6427221123519613E-2</v>
      </c>
      <c r="I1054" s="38">
        <f t="shared" si="67"/>
        <v>-2.0019836292742084E-3</v>
      </c>
      <c r="J1054" s="38">
        <f t="shared" si="68"/>
        <v>-9.2624011945312057E-2</v>
      </c>
      <c r="K1054" s="38"/>
      <c r="L1054" s="38"/>
    </row>
    <row r="1055" spans="1:12">
      <c r="A1055" s="20">
        <v>42410</v>
      </c>
      <c r="B1055" s="38">
        <v>146.76598999999999</v>
      </c>
      <c r="C1055" s="38">
        <v>63.933478000000001</v>
      </c>
      <c r="D1055" s="38">
        <v>66.577014000000005</v>
      </c>
      <c r="E1055" s="38">
        <v>15.01</v>
      </c>
      <c r="F1055" s="38"/>
      <c r="G1055" s="38">
        <f t="shared" si="65"/>
        <v>3.4507436869982331E-3</v>
      </c>
      <c r="H1055" s="38">
        <f t="shared" si="66"/>
        <v>-3.0389473740630982E-4</v>
      </c>
      <c r="I1055" s="38">
        <f t="shared" si="67"/>
        <v>-1.5871039591053356E-2</v>
      </c>
      <c r="J1055" s="38">
        <f t="shared" si="68"/>
        <v>-1.5862857408050095E-2</v>
      </c>
      <c r="K1055" s="38"/>
      <c r="L1055" s="38"/>
    </row>
    <row r="1056" spans="1:12">
      <c r="A1056" s="20">
        <v>42411</v>
      </c>
      <c r="B1056" s="38">
        <v>145.37812299999999</v>
      </c>
      <c r="C1056" s="38">
        <v>63.476739999999999</v>
      </c>
      <c r="D1056" s="38">
        <v>65.889555999999999</v>
      </c>
      <c r="E1056" s="38">
        <v>15.05</v>
      </c>
      <c r="F1056" s="38"/>
      <c r="G1056" s="38">
        <f t="shared" si="65"/>
        <v>-9.5013206088658108E-3</v>
      </c>
      <c r="H1056" s="38">
        <f t="shared" si="66"/>
        <v>-7.1695969702870567E-3</v>
      </c>
      <c r="I1056" s="38">
        <f t="shared" si="67"/>
        <v>-1.0379436438911942E-2</v>
      </c>
      <c r="J1056" s="38">
        <f t="shared" si="68"/>
        <v>2.6613455495143028E-3</v>
      </c>
      <c r="K1056" s="38"/>
      <c r="L1056" s="38"/>
    </row>
    <row r="1057" spans="1:12">
      <c r="A1057" s="20">
        <v>42412</v>
      </c>
      <c r="B1057" s="38">
        <v>147.36077700000001</v>
      </c>
      <c r="C1057" s="38">
        <v>64.312472</v>
      </c>
      <c r="D1057" s="38">
        <v>68.291214999999994</v>
      </c>
      <c r="E1057" s="38">
        <v>15.45</v>
      </c>
      <c r="F1057" s="38"/>
      <c r="G1057" s="38">
        <f t="shared" si="65"/>
        <v>1.354575231314018E-2</v>
      </c>
      <c r="H1057" s="38">
        <f t="shared" si="66"/>
        <v>1.308003863792024E-2</v>
      </c>
      <c r="I1057" s="38">
        <f t="shared" si="67"/>
        <v>3.5801188185658937E-2</v>
      </c>
      <c r="J1057" s="38">
        <f t="shared" si="68"/>
        <v>2.6231012148869685E-2</v>
      </c>
      <c r="K1057" s="38"/>
      <c r="L1057" s="38"/>
    </row>
    <row r="1058" spans="1:12">
      <c r="A1058" s="20">
        <v>42416</v>
      </c>
      <c r="B1058" s="38">
        <v>147.81679399999999</v>
      </c>
      <c r="C1058" s="38">
        <v>64.040374</v>
      </c>
      <c r="D1058" s="38">
        <v>69.804461000000003</v>
      </c>
      <c r="E1058" s="38">
        <v>16.190000999999999</v>
      </c>
      <c r="F1058" s="38"/>
      <c r="G1058" s="38">
        <f t="shared" si="65"/>
        <v>3.0897832870259044E-3</v>
      </c>
      <c r="H1058" s="38">
        <f t="shared" si="66"/>
        <v>-4.2398500086257822E-3</v>
      </c>
      <c r="I1058" s="38">
        <f t="shared" si="67"/>
        <v>2.1916784315762775E-2</v>
      </c>
      <c r="J1058" s="38">
        <f t="shared" si="68"/>
        <v>4.6784826112309913E-2</v>
      </c>
      <c r="K1058" s="38"/>
      <c r="L1058" s="38"/>
    </row>
    <row r="1059" spans="1:12">
      <c r="A1059" s="20">
        <v>42417</v>
      </c>
      <c r="B1059" s="38">
        <v>149.60118600000001</v>
      </c>
      <c r="C1059" s="38">
        <v>64.244446999999994</v>
      </c>
      <c r="D1059" s="38">
        <v>70.390231999999997</v>
      </c>
      <c r="E1059" s="38">
        <v>18.049999</v>
      </c>
      <c r="F1059" s="38"/>
      <c r="G1059" s="38">
        <f t="shared" si="65"/>
        <v>1.1999364735014121E-2</v>
      </c>
      <c r="H1059" s="38">
        <f t="shared" si="66"/>
        <v>3.181563813250641E-3</v>
      </c>
      <c r="I1059" s="38">
        <f t="shared" si="67"/>
        <v>8.3565846364450479E-3</v>
      </c>
      <c r="J1059" s="38">
        <f t="shared" si="68"/>
        <v>0.10875179992116199</v>
      </c>
      <c r="K1059" s="38"/>
      <c r="L1059" s="38"/>
    </row>
    <row r="1060" spans="1:12">
      <c r="A1060" s="20">
        <v>42418</v>
      </c>
      <c r="B1060" s="38">
        <v>147.36077700000001</v>
      </c>
      <c r="C1060" s="38">
        <v>62.310605000000002</v>
      </c>
      <c r="D1060" s="38">
        <v>70.810034999999999</v>
      </c>
      <c r="E1060" s="38">
        <v>17.239999999999998</v>
      </c>
      <c r="F1060" s="38"/>
      <c r="G1060" s="38">
        <f t="shared" si="65"/>
        <v>-1.5089148022040165E-2</v>
      </c>
      <c r="H1060" s="38">
        <f t="shared" si="66"/>
        <v>-3.0563655998723668E-2</v>
      </c>
      <c r="I1060" s="38">
        <f t="shared" si="67"/>
        <v>5.9462244067043195E-3</v>
      </c>
      <c r="J1060" s="38">
        <f t="shared" si="68"/>
        <v>-4.5913364141679416E-2</v>
      </c>
      <c r="K1060" s="38"/>
      <c r="L1060" s="38"/>
    </row>
    <row r="1061" spans="1:12">
      <c r="A1061" s="20">
        <v>42419</v>
      </c>
      <c r="B1061" s="38">
        <v>147.410347</v>
      </c>
      <c r="C1061" s="38">
        <v>62.835368000000003</v>
      </c>
      <c r="D1061" s="38">
        <v>70.605016000000006</v>
      </c>
      <c r="E1061" s="38">
        <v>16.709999</v>
      </c>
      <c r="F1061" s="38"/>
      <c r="G1061" s="38">
        <f t="shared" si="65"/>
        <v>3.36328740716476E-4</v>
      </c>
      <c r="H1061" s="38">
        <f t="shared" si="66"/>
        <v>8.3864636326110888E-3</v>
      </c>
      <c r="I1061" s="38">
        <f t="shared" si="67"/>
        <v>-2.8995378099934705E-3</v>
      </c>
      <c r="J1061" s="38">
        <f t="shared" si="68"/>
        <v>-3.1224982472650917E-2</v>
      </c>
      <c r="K1061" s="38"/>
      <c r="L1061" s="38"/>
    </row>
    <row r="1062" spans="1:12">
      <c r="A1062" s="20">
        <v>42422</v>
      </c>
      <c r="B1062" s="38">
        <v>148.75855200000001</v>
      </c>
      <c r="C1062" s="38">
        <v>63.777988999999998</v>
      </c>
      <c r="D1062" s="38">
        <v>70.751459999999994</v>
      </c>
      <c r="E1062" s="38">
        <v>17.040001</v>
      </c>
      <c r="F1062" s="38"/>
      <c r="G1062" s="38">
        <f t="shared" si="65"/>
        <v>9.1043611749721514E-3</v>
      </c>
      <c r="H1062" s="38">
        <f t="shared" si="66"/>
        <v>1.4890031166016587E-2</v>
      </c>
      <c r="I1062" s="38">
        <f t="shared" si="67"/>
        <v>2.071982218793747E-3</v>
      </c>
      <c r="J1062" s="38">
        <f t="shared" si="68"/>
        <v>1.9556297323718077E-2</v>
      </c>
      <c r="K1062" s="38"/>
      <c r="L1062" s="38"/>
    </row>
    <row r="1063" spans="1:12">
      <c r="A1063" s="20">
        <v>42423</v>
      </c>
      <c r="B1063" s="38">
        <v>149.05595299999999</v>
      </c>
      <c r="C1063" s="38">
        <v>64.604009000000005</v>
      </c>
      <c r="D1063" s="38">
        <v>72.235411999999997</v>
      </c>
      <c r="E1063" s="38">
        <v>17.52</v>
      </c>
      <c r="F1063" s="38"/>
      <c r="G1063" s="38">
        <f t="shared" si="65"/>
        <v>1.9972237340058789E-3</v>
      </c>
      <c r="H1063" s="38">
        <f t="shared" si="66"/>
        <v>1.2868336861963833E-2</v>
      </c>
      <c r="I1063" s="38">
        <f t="shared" si="67"/>
        <v>2.0757224218534633E-2</v>
      </c>
      <c r="J1063" s="38">
        <f t="shared" si="68"/>
        <v>2.7779505421631302E-2</v>
      </c>
      <c r="K1063" s="38"/>
      <c r="L1063" s="38"/>
    </row>
    <row r="1064" spans="1:12">
      <c r="A1064" s="20">
        <v>42424</v>
      </c>
      <c r="B1064" s="38">
        <v>152.535506</v>
      </c>
      <c r="C1064" s="38">
        <v>65.225948000000002</v>
      </c>
      <c r="D1064" s="38">
        <v>75.115460999999996</v>
      </c>
      <c r="E1064" s="38">
        <v>16.969999000000001</v>
      </c>
      <c r="F1064" s="38"/>
      <c r="G1064" s="38">
        <f t="shared" si="65"/>
        <v>2.3075636233061192E-2</v>
      </c>
      <c r="H1064" s="38">
        <f t="shared" si="66"/>
        <v>9.5808975349848495E-3</v>
      </c>
      <c r="I1064" s="38">
        <f t="shared" si="67"/>
        <v>3.9096013180396939E-2</v>
      </c>
      <c r="J1064" s="38">
        <f t="shared" si="68"/>
        <v>-3.189606518963118E-2</v>
      </c>
      <c r="K1064" s="38"/>
      <c r="L1064" s="38"/>
    </row>
    <row r="1065" spans="1:12">
      <c r="A1065" s="20">
        <v>42425</v>
      </c>
      <c r="B1065" s="38">
        <v>153.37814</v>
      </c>
      <c r="C1065" s="38">
        <v>66.119985</v>
      </c>
      <c r="D1065" s="38">
        <v>76.804430999999994</v>
      </c>
      <c r="E1065" s="38">
        <v>17.52</v>
      </c>
      <c r="F1065" s="38"/>
      <c r="G1065" s="38">
        <f t="shared" si="65"/>
        <v>5.5089803419949073E-3</v>
      </c>
      <c r="H1065" s="38">
        <f t="shared" si="66"/>
        <v>1.3613680871042207E-2</v>
      </c>
      <c r="I1065" s="38">
        <f t="shared" si="67"/>
        <v>2.2235924050054725E-2</v>
      </c>
      <c r="J1065" s="38">
        <f t="shared" si="68"/>
        <v>3.1896065189631215E-2</v>
      </c>
      <c r="K1065" s="38"/>
      <c r="L1065" s="38"/>
    </row>
    <row r="1066" spans="1:12">
      <c r="A1066" s="20">
        <v>42426</v>
      </c>
      <c r="B1066" s="38">
        <v>148.381843</v>
      </c>
      <c r="C1066" s="38">
        <v>64.633161000000001</v>
      </c>
      <c r="D1066" s="38">
        <v>76.570125000000004</v>
      </c>
      <c r="E1066" s="38">
        <v>18.260000000000002</v>
      </c>
      <c r="F1066" s="38"/>
      <c r="G1066" s="38">
        <f t="shared" si="65"/>
        <v>-3.3117404023476904E-2</v>
      </c>
      <c r="H1066" s="38">
        <f t="shared" si="66"/>
        <v>-2.2743438838448593E-2</v>
      </c>
      <c r="I1066" s="38">
        <f t="shared" si="67"/>
        <v>-3.055346184972742E-3</v>
      </c>
      <c r="J1066" s="38">
        <f t="shared" si="68"/>
        <v>4.1369789658577225E-2</v>
      </c>
      <c r="K1066" s="38"/>
      <c r="L1066" s="38"/>
    </row>
    <row r="1067" spans="1:12">
      <c r="A1067" s="20">
        <v>42429</v>
      </c>
      <c r="B1067" s="38">
        <v>148.728814</v>
      </c>
      <c r="C1067" s="38">
        <v>64.467952999999994</v>
      </c>
      <c r="D1067" s="38">
        <v>76.589646999999999</v>
      </c>
      <c r="E1067" s="38">
        <v>17.469999000000001</v>
      </c>
      <c r="F1067" s="38"/>
      <c r="G1067" s="38">
        <f t="shared" si="65"/>
        <v>2.3356358956377098E-3</v>
      </c>
      <c r="H1067" s="38">
        <f t="shared" si="66"/>
        <v>-2.5593596377559051E-3</v>
      </c>
      <c r="I1067" s="38">
        <f t="shared" si="67"/>
        <v>2.5492333725489762E-4</v>
      </c>
      <c r="J1067" s="38">
        <f t="shared" si="68"/>
        <v>-4.4227808261843395E-2</v>
      </c>
      <c r="K1067" s="38"/>
      <c r="L1067" s="38"/>
    </row>
    <row r="1068" spans="1:12">
      <c r="A1068" s="20">
        <v>42430</v>
      </c>
      <c r="B1068" s="38">
        <v>149.21456900000001</v>
      </c>
      <c r="C1068" s="38">
        <v>64.584569000000002</v>
      </c>
      <c r="D1068" s="38">
        <v>79.040127999999996</v>
      </c>
      <c r="E1068" s="38">
        <v>17.170000000000002</v>
      </c>
      <c r="F1068" s="38"/>
      <c r="G1068" s="38">
        <f t="shared" si="65"/>
        <v>3.2607230642313035E-3</v>
      </c>
      <c r="H1068" s="38">
        <f t="shared" si="66"/>
        <v>1.8072646692017431E-3</v>
      </c>
      <c r="I1068" s="38">
        <f t="shared" si="67"/>
        <v>3.1493761917401435E-2</v>
      </c>
      <c r="J1068" s="38">
        <f t="shared" si="68"/>
        <v>-1.7321391995594782E-2</v>
      </c>
      <c r="K1068" s="38"/>
      <c r="L1068" s="38"/>
    </row>
    <row r="1069" spans="1:12">
      <c r="A1069" s="20">
        <v>42431</v>
      </c>
      <c r="B1069" s="38">
        <v>151.46487099999999</v>
      </c>
      <c r="C1069" s="38">
        <v>64.341623999999996</v>
      </c>
      <c r="D1069" s="38">
        <v>79.176806999999997</v>
      </c>
      <c r="E1069" s="38">
        <v>17.709999</v>
      </c>
      <c r="F1069" s="38"/>
      <c r="G1069" s="38">
        <f t="shared" si="65"/>
        <v>1.4968393019355042E-2</v>
      </c>
      <c r="H1069" s="38">
        <f t="shared" si="66"/>
        <v>-3.7687498855290247E-3</v>
      </c>
      <c r="I1069" s="38">
        <f t="shared" si="67"/>
        <v>1.7277421535181131E-3</v>
      </c>
      <c r="J1069" s="38">
        <f t="shared" si="68"/>
        <v>3.0965720420082346E-2</v>
      </c>
      <c r="K1069" s="38"/>
      <c r="L1069" s="38"/>
    </row>
    <row r="1070" spans="1:12">
      <c r="A1070" s="20">
        <v>42432</v>
      </c>
      <c r="B1070" s="38">
        <v>150.28520499999999</v>
      </c>
      <c r="C1070" s="38">
        <v>64.273600000000002</v>
      </c>
      <c r="D1070" s="38">
        <v>77.819770000000005</v>
      </c>
      <c r="E1070" s="38">
        <v>18.09</v>
      </c>
      <c r="F1070" s="38"/>
      <c r="G1070" s="38">
        <f t="shared" si="65"/>
        <v>-7.8188680215665711E-3</v>
      </c>
      <c r="H1070" s="38">
        <f t="shared" si="66"/>
        <v>-1.0577908932894375E-3</v>
      </c>
      <c r="I1070" s="38">
        <f t="shared" si="67"/>
        <v>-1.7287903011399472E-2</v>
      </c>
      <c r="J1070" s="38">
        <f t="shared" si="68"/>
        <v>2.1229904077737078E-2</v>
      </c>
      <c r="K1070" s="38"/>
      <c r="L1070" s="38"/>
    </row>
    <row r="1071" spans="1:12">
      <c r="A1071" s="20">
        <v>42433</v>
      </c>
      <c r="B1071" s="38">
        <v>149.591263</v>
      </c>
      <c r="C1071" s="38">
        <v>64.895538999999999</v>
      </c>
      <c r="D1071" s="38">
        <v>79.206095000000005</v>
      </c>
      <c r="E1071" s="38">
        <v>18.049999</v>
      </c>
      <c r="F1071" s="38"/>
      <c r="G1071" s="38">
        <f t="shared" si="65"/>
        <v>-4.6281940248570552E-3</v>
      </c>
      <c r="H1071" s="38">
        <f t="shared" si="66"/>
        <v>9.6299133231395606E-3</v>
      </c>
      <c r="I1071" s="38">
        <f t="shared" si="67"/>
        <v>1.7657740916425777E-2</v>
      </c>
      <c r="J1071" s="38">
        <f t="shared" si="68"/>
        <v>-2.2136700299774624E-3</v>
      </c>
      <c r="K1071" s="38"/>
      <c r="L1071" s="38"/>
    </row>
    <row r="1072" spans="1:12">
      <c r="A1072" s="20">
        <v>42436</v>
      </c>
      <c r="B1072" s="38">
        <v>146.88494399999999</v>
      </c>
      <c r="C1072" s="38">
        <v>65.974216999999996</v>
      </c>
      <c r="D1072" s="38">
        <v>78.903447999999997</v>
      </c>
      <c r="E1072" s="38">
        <v>18.290001</v>
      </c>
      <c r="F1072" s="38"/>
      <c r="G1072" s="38">
        <f t="shared" si="65"/>
        <v>-1.8257074992063055E-2</v>
      </c>
      <c r="H1072" s="38">
        <f t="shared" si="66"/>
        <v>1.6485129357230774E-2</v>
      </c>
      <c r="I1072" s="38">
        <f t="shared" si="67"/>
        <v>-3.8283251458722549E-3</v>
      </c>
      <c r="J1072" s="38">
        <f t="shared" si="68"/>
        <v>1.3208887700232055E-2</v>
      </c>
      <c r="K1072" s="38"/>
      <c r="L1072" s="38"/>
    </row>
    <row r="1073" spans="1:12">
      <c r="A1073" s="20">
        <v>42437</v>
      </c>
      <c r="B1073" s="38">
        <v>149.64083299999999</v>
      </c>
      <c r="C1073" s="38">
        <v>66.119985</v>
      </c>
      <c r="D1073" s="38">
        <v>78.620323999999997</v>
      </c>
      <c r="E1073" s="38">
        <v>18.02</v>
      </c>
      <c r="F1073" s="38"/>
      <c r="G1073" s="38">
        <f t="shared" si="65"/>
        <v>1.8588389721439131E-2</v>
      </c>
      <c r="H1073" s="38">
        <f t="shared" si="66"/>
        <v>2.2070319054508505E-3</v>
      </c>
      <c r="I1073" s="38">
        <f t="shared" si="67"/>
        <v>-3.5946867101674892E-3</v>
      </c>
      <c r="J1073" s="38">
        <f t="shared" si="68"/>
        <v>-1.4872264897266623E-2</v>
      </c>
      <c r="K1073" s="38"/>
      <c r="L1073" s="38"/>
    </row>
    <row r="1074" spans="1:12">
      <c r="A1074" s="20">
        <v>42438</v>
      </c>
      <c r="B1074" s="38">
        <v>151.72262599999999</v>
      </c>
      <c r="C1074" s="38">
        <v>66.110191999999998</v>
      </c>
      <c r="D1074" s="38">
        <v>79.284199000000001</v>
      </c>
      <c r="E1074" s="38">
        <v>17.059999000000001</v>
      </c>
      <c r="F1074" s="38"/>
      <c r="G1074" s="38">
        <f t="shared" si="65"/>
        <v>1.381604871237869E-2</v>
      </c>
      <c r="H1074" s="38">
        <f t="shared" si="66"/>
        <v>-1.4812050078258623E-4</v>
      </c>
      <c r="I1074" s="38">
        <f t="shared" si="67"/>
        <v>8.4086117227742813E-3</v>
      </c>
      <c r="J1074" s="38">
        <f t="shared" si="68"/>
        <v>-5.4745768733307505E-2</v>
      </c>
      <c r="K1074" s="38"/>
      <c r="L1074" s="38"/>
    </row>
    <row r="1075" spans="1:12">
      <c r="A1075" s="20">
        <v>42439</v>
      </c>
      <c r="B1075" s="38">
        <v>151.54417900000001</v>
      </c>
      <c r="C1075" s="38">
        <v>65.992720000000006</v>
      </c>
      <c r="D1075" s="38">
        <v>79.567323000000002</v>
      </c>
      <c r="E1075" s="38">
        <v>16.82</v>
      </c>
      <c r="F1075" s="38"/>
      <c r="G1075" s="38">
        <f t="shared" si="65"/>
        <v>-1.1768318698430512E-3</v>
      </c>
      <c r="H1075" s="38">
        <f t="shared" si="66"/>
        <v>-1.7784926794649867E-3</v>
      </c>
      <c r="I1075" s="38">
        <f t="shared" si="67"/>
        <v>3.564640693800929E-3</v>
      </c>
      <c r="J1075" s="38">
        <f t="shared" si="68"/>
        <v>-1.4167828902082229E-2</v>
      </c>
      <c r="K1075" s="38"/>
      <c r="L1075" s="38"/>
    </row>
    <row r="1076" spans="1:12">
      <c r="A1076" s="20">
        <v>42440</v>
      </c>
      <c r="B1076" s="38">
        <v>151.38557800000001</v>
      </c>
      <c r="C1076" s="38">
        <v>65.757761000000002</v>
      </c>
      <c r="D1076" s="38">
        <v>79.928551999999996</v>
      </c>
      <c r="E1076" s="38">
        <v>16.760000000000002</v>
      </c>
      <c r="F1076" s="38"/>
      <c r="G1076" s="38">
        <f t="shared" si="65"/>
        <v>-1.0471141301017243E-3</v>
      </c>
      <c r="H1076" s="38">
        <f t="shared" si="66"/>
        <v>-3.5667307975476036E-3</v>
      </c>
      <c r="I1076" s="38">
        <f t="shared" si="67"/>
        <v>4.5296421318841585E-3</v>
      </c>
      <c r="J1076" s="38">
        <f t="shared" si="68"/>
        <v>-3.5735594908649134E-3</v>
      </c>
      <c r="K1076" s="38"/>
      <c r="L1076" s="38"/>
    </row>
    <row r="1077" spans="1:12">
      <c r="A1077" s="20">
        <v>42443</v>
      </c>
      <c r="B1077" s="38">
        <v>151.34591699999999</v>
      </c>
      <c r="C1077" s="38">
        <v>65.943769000000003</v>
      </c>
      <c r="D1077" s="38">
        <v>79.830916999999999</v>
      </c>
      <c r="E1077" s="38">
        <v>16.66</v>
      </c>
      <c r="F1077" s="38"/>
      <c r="G1077" s="38">
        <f t="shared" si="65"/>
        <v>-2.6202097160010822E-4</v>
      </c>
      <c r="H1077" s="38">
        <f t="shared" si="66"/>
        <v>2.8246919178237673E-3</v>
      </c>
      <c r="I1077" s="38">
        <f t="shared" si="67"/>
        <v>-1.2222751210471314E-3</v>
      </c>
      <c r="J1077" s="38">
        <f t="shared" si="68"/>
        <v>-5.9844583152404186E-3</v>
      </c>
      <c r="K1077" s="38"/>
      <c r="L1077" s="38"/>
    </row>
    <row r="1078" spans="1:12">
      <c r="A1078" s="20">
        <v>42444</v>
      </c>
      <c r="B1078" s="38">
        <v>152.842815</v>
      </c>
      <c r="C1078" s="38">
        <v>66.658416000000003</v>
      </c>
      <c r="D1078" s="38">
        <v>79.713768000000002</v>
      </c>
      <c r="E1078" s="38">
        <v>15.54</v>
      </c>
      <c r="F1078" s="38"/>
      <c r="G1078" s="38">
        <f t="shared" si="65"/>
        <v>9.8419824638235724E-3</v>
      </c>
      <c r="H1078" s="38">
        <f t="shared" si="66"/>
        <v>1.0778916188454163E-2</v>
      </c>
      <c r="I1078" s="38">
        <f t="shared" si="67"/>
        <v>-1.4685418201649252E-3</v>
      </c>
      <c r="J1078" s="38">
        <f t="shared" si="68"/>
        <v>-6.959329179919535E-2</v>
      </c>
      <c r="K1078" s="38"/>
      <c r="L1078" s="38"/>
    </row>
    <row r="1079" spans="1:12">
      <c r="A1079" s="20">
        <v>42445</v>
      </c>
      <c r="B1079" s="38">
        <v>152.723861</v>
      </c>
      <c r="C1079" s="38">
        <v>66.560519999999997</v>
      </c>
      <c r="D1079" s="38">
        <v>80.436216999999999</v>
      </c>
      <c r="E1079" s="38">
        <v>15.09</v>
      </c>
      <c r="F1079" s="38"/>
      <c r="G1079" s="38">
        <f t="shared" si="65"/>
        <v>-7.7857970356049768E-4</v>
      </c>
      <c r="H1079" s="38">
        <f t="shared" si="66"/>
        <v>-1.4697012385905873E-3</v>
      </c>
      <c r="I1079" s="38">
        <f t="shared" si="67"/>
        <v>9.0222162759367071E-3</v>
      </c>
      <c r="J1079" s="38">
        <f t="shared" si="68"/>
        <v>-2.9385072159743793E-2</v>
      </c>
      <c r="K1079" s="38"/>
      <c r="L1079" s="38"/>
    </row>
    <row r="1080" spans="1:12">
      <c r="A1080" s="20">
        <v>42446</v>
      </c>
      <c r="B1080" s="38">
        <v>152.50576799999999</v>
      </c>
      <c r="C1080" s="38">
        <v>66.031873000000004</v>
      </c>
      <c r="D1080" s="38">
        <v>81.051275000000004</v>
      </c>
      <c r="E1080" s="38">
        <v>15.29</v>
      </c>
      <c r="F1080" s="38"/>
      <c r="G1080" s="38">
        <f t="shared" si="65"/>
        <v>-1.4290423759294813E-3</v>
      </c>
      <c r="H1080" s="38">
        <f t="shared" si="66"/>
        <v>-7.9740592839694906E-3</v>
      </c>
      <c r="I1080" s="38">
        <f t="shared" si="67"/>
        <v>7.6174441309939198E-3</v>
      </c>
      <c r="J1080" s="38">
        <f t="shared" si="68"/>
        <v>1.3166747161213351E-2</v>
      </c>
      <c r="K1080" s="38"/>
      <c r="L1080" s="38"/>
    </row>
    <row r="1081" spans="1:12">
      <c r="A1081" s="20">
        <v>42447</v>
      </c>
      <c r="B1081" s="38">
        <v>151.82175000000001</v>
      </c>
      <c r="C1081" s="38">
        <v>65.542384999999996</v>
      </c>
      <c r="D1081" s="38">
        <v>80.748627999999997</v>
      </c>
      <c r="E1081" s="38">
        <v>16.09</v>
      </c>
      <c r="F1081" s="38"/>
      <c r="G1081" s="38">
        <f t="shared" si="65"/>
        <v>-4.4952829527649153E-3</v>
      </c>
      <c r="H1081" s="38">
        <f t="shared" si="66"/>
        <v>-7.4405170990520259E-3</v>
      </c>
      <c r="I1081" s="38">
        <f t="shared" si="67"/>
        <v>-3.7410078418342956E-3</v>
      </c>
      <c r="J1081" s="38">
        <f t="shared" si="68"/>
        <v>5.0998941063320889E-2</v>
      </c>
      <c r="K1081" s="38"/>
      <c r="L1081" s="38"/>
    </row>
    <row r="1082" spans="1:12">
      <c r="A1082" s="20">
        <v>42450</v>
      </c>
      <c r="B1082" s="38">
        <v>152.604906</v>
      </c>
      <c r="C1082" s="38">
        <v>66.540943999999996</v>
      </c>
      <c r="D1082" s="38">
        <v>80.250720000000001</v>
      </c>
      <c r="E1082" s="38">
        <v>15.25</v>
      </c>
      <c r="F1082" s="38"/>
      <c r="G1082" s="38">
        <f t="shared" si="65"/>
        <v>5.1451324135469694E-3</v>
      </c>
      <c r="H1082" s="38">
        <f t="shared" si="66"/>
        <v>1.5120424845497521E-2</v>
      </c>
      <c r="I1082" s="38">
        <f t="shared" si="67"/>
        <v>-6.1852373138534976E-3</v>
      </c>
      <c r="J1082" s="38">
        <f t="shared" si="68"/>
        <v>-5.3618457950871154E-2</v>
      </c>
      <c r="K1082" s="38"/>
      <c r="L1082" s="38"/>
    </row>
    <row r="1083" spans="1:12">
      <c r="A1083" s="20">
        <v>42451</v>
      </c>
      <c r="B1083" s="38">
        <v>150.90973</v>
      </c>
      <c r="C1083" s="38">
        <v>66.443048000000005</v>
      </c>
      <c r="D1083" s="38">
        <v>79.762576999999993</v>
      </c>
      <c r="E1083" s="38">
        <v>14.81</v>
      </c>
      <c r="F1083" s="38"/>
      <c r="G1083" s="38">
        <f t="shared" si="65"/>
        <v>-1.1170424260788198E-2</v>
      </c>
      <c r="H1083" s="38">
        <f t="shared" si="66"/>
        <v>-1.4722977737615876E-3</v>
      </c>
      <c r="I1083" s="38">
        <f t="shared" si="67"/>
        <v>-6.1012993725649781E-3</v>
      </c>
      <c r="J1083" s="38">
        <f t="shared" si="68"/>
        <v>-2.9276874773713213E-2</v>
      </c>
      <c r="K1083" s="38"/>
      <c r="L1083" s="38"/>
    </row>
    <row r="1084" spans="1:12">
      <c r="A1084" s="20">
        <v>42452</v>
      </c>
      <c r="B1084" s="38">
        <v>152.178628</v>
      </c>
      <c r="C1084" s="38">
        <v>66.041664999999995</v>
      </c>
      <c r="D1084" s="38">
        <v>79.567323000000002</v>
      </c>
      <c r="E1084" s="38">
        <v>14.96</v>
      </c>
      <c r="F1084" s="38"/>
      <c r="G1084" s="38">
        <f t="shared" si="65"/>
        <v>8.3731715853510285E-3</v>
      </c>
      <c r="H1084" s="38">
        <f t="shared" si="66"/>
        <v>-6.0593289443081014E-3</v>
      </c>
      <c r="I1084" s="38">
        <f t="shared" si="67"/>
        <v>-2.4509410693498729E-3</v>
      </c>
      <c r="J1084" s="38">
        <f t="shared" si="68"/>
        <v>1.0077344266623853E-2</v>
      </c>
      <c r="K1084" s="38"/>
      <c r="L1084" s="38"/>
    </row>
    <row r="1085" spans="1:12">
      <c r="A1085" s="20">
        <v>42453</v>
      </c>
      <c r="B1085" s="38">
        <v>150.11666600000001</v>
      </c>
      <c r="C1085" s="38">
        <v>66.570312000000001</v>
      </c>
      <c r="D1085" s="38">
        <v>80.094519000000005</v>
      </c>
      <c r="E1085" s="38">
        <v>15</v>
      </c>
      <c r="F1085" s="38"/>
      <c r="G1085" s="38">
        <f t="shared" si="65"/>
        <v>-1.3642249947709358E-2</v>
      </c>
      <c r="H1085" s="38">
        <f t="shared" si="66"/>
        <v>7.9728816706414532E-3</v>
      </c>
      <c r="I1085" s="38">
        <f t="shared" si="67"/>
        <v>6.6039312762104091E-3</v>
      </c>
      <c r="J1085" s="38">
        <f t="shared" si="68"/>
        <v>2.6702285558788921E-3</v>
      </c>
      <c r="K1085" s="38"/>
      <c r="L1085" s="38"/>
    </row>
    <row r="1086" spans="1:12">
      <c r="A1086" s="20">
        <v>42457</v>
      </c>
      <c r="B1086" s="38">
        <v>151.34591699999999</v>
      </c>
      <c r="C1086" s="38">
        <v>66.687792000000002</v>
      </c>
      <c r="D1086" s="38">
        <v>80.836498000000006</v>
      </c>
      <c r="E1086" s="38">
        <v>14.77</v>
      </c>
      <c r="F1086" s="38"/>
      <c r="G1086" s="38">
        <f t="shared" si="65"/>
        <v>8.1552927780306848E-3</v>
      </c>
      <c r="H1086" s="38">
        <f t="shared" si="66"/>
        <v>1.7631952865802981E-3</v>
      </c>
      <c r="I1086" s="38">
        <f t="shared" si="67"/>
        <v>9.2211466917409557E-3</v>
      </c>
      <c r="J1086" s="38">
        <f t="shared" si="68"/>
        <v>-1.545210455892161E-2</v>
      </c>
      <c r="K1086" s="38"/>
      <c r="L1086" s="38"/>
    </row>
    <row r="1087" spans="1:12">
      <c r="A1087" s="20">
        <v>42458</v>
      </c>
      <c r="B1087" s="38">
        <v>153.91345000000001</v>
      </c>
      <c r="C1087" s="38">
        <v>66.599680000000006</v>
      </c>
      <c r="D1087" s="38">
        <v>81.002465000000001</v>
      </c>
      <c r="E1087" s="38">
        <v>14.97</v>
      </c>
      <c r="F1087" s="38"/>
      <c r="G1087" s="38">
        <f t="shared" si="65"/>
        <v>1.6822373539437638E-2</v>
      </c>
      <c r="H1087" s="38">
        <f t="shared" si="66"/>
        <v>-1.3221349540679277E-3</v>
      </c>
      <c r="I1087" s="38">
        <f t="shared" si="67"/>
        <v>2.0510148496265352E-3</v>
      </c>
      <c r="J1087" s="38">
        <f t="shared" si="68"/>
        <v>1.3450101888248569E-2</v>
      </c>
      <c r="K1087" s="38"/>
      <c r="L1087" s="38"/>
    </row>
    <row r="1088" spans="1:12">
      <c r="A1088" s="20">
        <v>42459</v>
      </c>
      <c r="B1088" s="38">
        <v>156.23316800000001</v>
      </c>
      <c r="C1088" s="38">
        <v>67.353494999999995</v>
      </c>
      <c r="D1088" s="38">
        <v>81.617523000000006</v>
      </c>
      <c r="E1088" s="38">
        <v>15.12</v>
      </c>
      <c r="F1088" s="38"/>
      <c r="G1088" s="38">
        <f t="shared" si="65"/>
        <v>1.4959126575657648E-2</v>
      </c>
      <c r="H1088" s="38">
        <f t="shared" si="66"/>
        <v>1.1255021875745496E-2</v>
      </c>
      <c r="I1088" s="38">
        <f t="shared" si="67"/>
        <v>7.5643952550609817E-3</v>
      </c>
      <c r="J1088" s="38">
        <f t="shared" si="68"/>
        <v>9.9701723198498508E-3</v>
      </c>
      <c r="K1088" s="38"/>
      <c r="L1088" s="38"/>
    </row>
    <row r="1089" spans="1:12">
      <c r="A1089" s="20">
        <v>42460</v>
      </c>
      <c r="B1089" s="38">
        <v>156.213337</v>
      </c>
      <c r="C1089" s="38">
        <v>67.050008000000005</v>
      </c>
      <c r="D1089" s="38">
        <v>80.328824999999995</v>
      </c>
      <c r="E1089" s="38">
        <v>15.31</v>
      </c>
      <c r="F1089" s="38"/>
      <c r="G1089" s="38">
        <f t="shared" si="65"/>
        <v>-1.2694013028981282E-4</v>
      </c>
      <c r="H1089" s="38">
        <f t="shared" si="66"/>
        <v>-4.5160655641158579E-3</v>
      </c>
      <c r="I1089" s="38">
        <f t="shared" si="67"/>
        <v>-1.5915458647428032E-2</v>
      </c>
      <c r="J1089" s="38">
        <f t="shared" si="68"/>
        <v>1.2487838918205549E-2</v>
      </c>
      <c r="K1089" s="38"/>
      <c r="L1089" s="38"/>
    </row>
    <row r="1090" spans="1:12">
      <c r="A1090" s="20">
        <v>42461</v>
      </c>
      <c r="B1090" s="38">
        <v>156.87752399999999</v>
      </c>
      <c r="C1090" s="38">
        <v>67.608023000000003</v>
      </c>
      <c r="D1090" s="38">
        <v>80.797445999999994</v>
      </c>
      <c r="E1090" s="38">
        <v>14.9</v>
      </c>
      <c r="F1090" s="38"/>
      <c r="G1090" s="38">
        <f t="shared" si="65"/>
        <v>4.2427811161574814E-3</v>
      </c>
      <c r="H1090" s="38">
        <f t="shared" si="66"/>
        <v>8.2879303969245026E-3</v>
      </c>
      <c r="I1090" s="38">
        <f t="shared" si="67"/>
        <v>5.816833200796131E-3</v>
      </c>
      <c r="J1090" s="38">
        <f t="shared" si="68"/>
        <v>-2.7144996718178938E-2</v>
      </c>
      <c r="K1090" s="38"/>
      <c r="L1090" s="38"/>
    </row>
    <row r="1091" spans="1:12">
      <c r="A1091" s="20">
        <v>42464</v>
      </c>
      <c r="B1091" s="38">
        <v>156.36203</v>
      </c>
      <c r="C1091" s="38">
        <v>67.647182999999998</v>
      </c>
      <c r="D1091" s="38">
        <v>80.348354999999998</v>
      </c>
      <c r="E1091" s="38">
        <v>14.78</v>
      </c>
      <c r="F1091" s="38"/>
      <c r="G1091" s="38">
        <f t="shared" si="65"/>
        <v>-3.2913752991016506E-3</v>
      </c>
      <c r="H1091" s="38">
        <f t="shared" si="66"/>
        <v>5.7905351301904657E-4</v>
      </c>
      <c r="I1091" s="38">
        <f t="shared" si="67"/>
        <v>-5.5737370735652698E-3</v>
      </c>
      <c r="J1091" s="38">
        <f t="shared" si="68"/>
        <v>-8.0862974313578185E-3</v>
      </c>
      <c r="K1091" s="38"/>
      <c r="L1091" s="38"/>
    </row>
    <row r="1092" spans="1:12">
      <c r="A1092" s="20">
        <v>42465</v>
      </c>
      <c r="B1092" s="38">
        <v>154.63713000000001</v>
      </c>
      <c r="C1092" s="38">
        <v>67.196855999999997</v>
      </c>
      <c r="D1092" s="38">
        <v>80.153092999999998</v>
      </c>
      <c r="E1092" s="38">
        <v>14.58</v>
      </c>
      <c r="F1092" s="38"/>
      <c r="G1092" s="38">
        <f t="shared" ref="G1092:G1155" si="69">LN(B1092/B1091)</f>
        <v>-1.1092748207043921E-2</v>
      </c>
      <c r="H1092" s="38">
        <f t="shared" ref="H1092:H1155" si="70">LN(C1092/C1091)</f>
        <v>-6.6792522312363089E-3</v>
      </c>
      <c r="I1092" s="38">
        <f t="shared" ref="I1092:I1155" si="71">LN(D1092/D1091)</f>
        <v>-2.4331505885586357E-3</v>
      </c>
      <c r="J1092" s="38">
        <f t="shared" ref="J1092:J1155" si="72">LN(E1092/E1091)</f>
        <v>-1.3624188939543532E-2</v>
      </c>
      <c r="K1092" s="38"/>
      <c r="L1092" s="38"/>
    </row>
    <row r="1093" spans="1:12">
      <c r="A1093" s="20">
        <v>42466</v>
      </c>
      <c r="B1093" s="38">
        <v>155.41036399999999</v>
      </c>
      <c r="C1093" s="38">
        <v>67.588447000000002</v>
      </c>
      <c r="D1093" s="38">
        <v>80.221433000000005</v>
      </c>
      <c r="E1093" s="38">
        <v>14.7</v>
      </c>
      <c r="F1093" s="38"/>
      <c r="G1093" s="38">
        <f t="shared" si="69"/>
        <v>4.9878526228996096E-3</v>
      </c>
      <c r="H1093" s="38">
        <f t="shared" si="70"/>
        <v>5.8106053562485297E-3</v>
      </c>
      <c r="I1093" s="38">
        <f t="shared" si="71"/>
        <v>8.5225510361298658E-4</v>
      </c>
      <c r="J1093" s="38">
        <f t="shared" si="72"/>
        <v>8.1967672041784907E-3</v>
      </c>
      <c r="K1093" s="38"/>
      <c r="L1093" s="38"/>
    </row>
    <row r="1094" spans="1:12">
      <c r="A1094" s="20">
        <v>42467</v>
      </c>
      <c r="B1094" s="38">
        <v>150.711468</v>
      </c>
      <c r="C1094" s="38">
        <v>66.785687999999993</v>
      </c>
      <c r="D1094" s="38">
        <v>79.635662999999994</v>
      </c>
      <c r="E1094" s="38">
        <v>14.34</v>
      </c>
      <c r="F1094" s="38"/>
      <c r="G1094" s="38">
        <f t="shared" si="69"/>
        <v>-3.0701927170910696E-2</v>
      </c>
      <c r="H1094" s="38">
        <f t="shared" si="70"/>
        <v>-1.194825998611778E-2</v>
      </c>
      <c r="I1094" s="38">
        <f t="shared" si="71"/>
        <v>-7.3287034039622567E-3</v>
      </c>
      <c r="J1094" s="38">
        <f t="shared" si="72"/>
        <v>-2.4794658613216277E-2</v>
      </c>
      <c r="K1094" s="38"/>
      <c r="L1094" s="38"/>
    </row>
    <row r="1095" spans="1:12">
      <c r="A1095" s="20">
        <v>42468</v>
      </c>
      <c r="B1095" s="38">
        <v>150.33475899999999</v>
      </c>
      <c r="C1095" s="38">
        <v>66.629047999999997</v>
      </c>
      <c r="D1095" s="38">
        <v>78.962023000000002</v>
      </c>
      <c r="E1095" s="38">
        <v>14.45</v>
      </c>
      <c r="F1095" s="38"/>
      <c r="G1095" s="38">
        <f t="shared" si="69"/>
        <v>-2.5026667855990296E-3</v>
      </c>
      <c r="H1095" s="38">
        <f t="shared" si="70"/>
        <v>-2.34816747641185E-3</v>
      </c>
      <c r="I1095" s="38">
        <f t="shared" si="71"/>
        <v>-8.495004789712322E-3</v>
      </c>
      <c r="J1095" s="38">
        <f t="shared" si="72"/>
        <v>7.6415793869668595E-3</v>
      </c>
      <c r="K1095" s="38"/>
      <c r="L1095" s="38"/>
    </row>
    <row r="1096" spans="1:12">
      <c r="A1096" s="20">
        <v>42471</v>
      </c>
      <c r="B1096" s="38">
        <v>147.757317</v>
      </c>
      <c r="C1096" s="38">
        <v>65.982928000000001</v>
      </c>
      <c r="D1096" s="38">
        <v>77.878344999999996</v>
      </c>
      <c r="E1096" s="38">
        <v>14.44</v>
      </c>
      <c r="F1096" s="38"/>
      <c r="G1096" s="38">
        <f t="shared" si="69"/>
        <v>-1.729335625725829E-2</v>
      </c>
      <c r="H1096" s="38">
        <f t="shared" si="70"/>
        <v>-9.7445967142847038E-3</v>
      </c>
      <c r="I1096" s="38">
        <f t="shared" si="71"/>
        <v>-1.3819085728213521E-2</v>
      </c>
      <c r="J1096" s="38">
        <f t="shared" si="72"/>
        <v>-6.9228109376100687E-4</v>
      </c>
      <c r="K1096" s="38"/>
      <c r="L1096" s="38"/>
    </row>
    <row r="1097" spans="1:12">
      <c r="A1097" s="20">
        <v>42472</v>
      </c>
      <c r="B1097" s="38">
        <v>149.21456900000001</v>
      </c>
      <c r="C1097" s="38">
        <v>67.353494999999995</v>
      </c>
      <c r="D1097" s="38">
        <v>78.864395999999999</v>
      </c>
      <c r="E1097" s="38">
        <v>14.95</v>
      </c>
      <c r="F1097" s="38"/>
      <c r="G1097" s="38">
        <f t="shared" si="69"/>
        <v>9.814152552909787E-3</v>
      </c>
      <c r="H1097" s="38">
        <f t="shared" si="70"/>
        <v>2.0558752705974608E-2</v>
      </c>
      <c r="I1097" s="38">
        <f t="shared" si="71"/>
        <v>1.258194161672335E-2</v>
      </c>
      <c r="J1097" s="38">
        <f t="shared" si="72"/>
        <v>3.4709166372015203E-2</v>
      </c>
      <c r="K1097" s="38"/>
      <c r="L1097" s="38"/>
    </row>
    <row r="1098" spans="1:12">
      <c r="A1098" s="20">
        <v>42473</v>
      </c>
      <c r="B1098" s="38">
        <v>150.56277499999999</v>
      </c>
      <c r="C1098" s="38">
        <v>67.696134999999998</v>
      </c>
      <c r="D1098" s="38">
        <v>79.625898000000007</v>
      </c>
      <c r="E1098" s="38">
        <v>16.440000999999999</v>
      </c>
      <c r="F1098" s="38"/>
      <c r="G1098" s="38">
        <f t="shared" si="69"/>
        <v>8.9947764018989441E-3</v>
      </c>
      <c r="H1098" s="38">
        <f t="shared" si="70"/>
        <v>5.0742935793886721E-3</v>
      </c>
      <c r="I1098" s="38">
        <f t="shared" si="71"/>
        <v>9.6095204408143484E-3</v>
      </c>
      <c r="J1098" s="38">
        <f t="shared" si="72"/>
        <v>9.5006150618587151E-2</v>
      </c>
      <c r="K1098" s="38"/>
      <c r="L1098" s="38"/>
    </row>
    <row r="1099" spans="1:12">
      <c r="A1099" s="20">
        <v>42474</v>
      </c>
      <c r="B1099" s="38">
        <v>150.086927</v>
      </c>
      <c r="C1099" s="38">
        <v>67.353494999999995</v>
      </c>
      <c r="D1099" s="38">
        <v>79.840682000000001</v>
      </c>
      <c r="E1099" s="38">
        <v>16.860001</v>
      </c>
      <c r="F1099" s="38"/>
      <c r="G1099" s="38">
        <f t="shared" si="69"/>
        <v>-3.1654672808574236E-3</v>
      </c>
      <c r="H1099" s="38">
        <f t="shared" si="70"/>
        <v>-5.0742935793887754E-3</v>
      </c>
      <c r="I1099" s="38">
        <f t="shared" si="71"/>
        <v>2.6937823571684641E-3</v>
      </c>
      <c r="J1099" s="38">
        <f t="shared" si="72"/>
        <v>2.5226561430406105E-2</v>
      </c>
      <c r="K1099" s="38"/>
      <c r="L1099" s="38"/>
    </row>
    <row r="1100" spans="1:12">
      <c r="A1100" s="20">
        <v>42475</v>
      </c>
      <c r="B1100" s="38">
        <v>151.84157999999999</v>
      </c>
      <c r="C1100" s="38">
        <v>67.608023000000003</v>
      </c>
      <c r="D1100" s="38">
        <v>80.641236000000006</v>
      </c>
      <c r="E1100" s="38">
        <v>16.899999999999999</v>
      </c>
      <c r="F1100" s="38"/>
      <c r="G1100" s="38">
        <f t="shared" si="69"/>
        <v>1.1623100921096207E-2</v>
      </c>
      <c r="H1100" s="38">
        <f t="shared" si="70"/>
        <v>3.7718648328086035E-3</v>
      </c>
      <c r="I1100" s="38">
        <f t="shared" si="71"/>
        <v>9.9769575356543246E-3</v>
      </c>
      <c r="J1100" s="38">
        <f t="shared" si="72"/>
        <v>2.3696100433389581E-3</v>
      </c>
      <c r="K1100" s="38"/>
      <c r="L1100" s="38"/>
    </row>
    <row r="1101" spans="1:12">
      <c r="A1101" s="20">
        <v>42478</v>
      </c>
      <c r="B1101" s="38">
        <v>151.97045800000001</v>
      </c>
      <c r="C1101" s="38">
        <v>68.391205999999997</v>
      </c>
      <c r="D1101" s="38">
        <v>81.441790999999995</v>
      </c>
      <c r="E1101" s="38">
        <v>16.540001</v>
      </c>
      <c r="F1101" s="38"/>
      <c r="G1101" s="38">
        <f t="shared" si="69"/>
        <v>8.4840619600769771E-4</v>
      </c>
      <c r="H1101" s="38">
        <f t="shared" si="70"/>
        <v>1.1517589673015461E-2</v>
      </c>
      <c r="I1101" s="38">
        <f t="shared" si="71"/>
        <v>9.8784126241465882E-3</v>
      </c>
      <c r="J1101" s="38">
        <f t="shared" si="72"/>
        <v>-2.1531871873992092E-2</v>
      </c>
      <c r="K1101" s="38"/>
      <c r="L1101" s="38"/>
    </row>
    <row r="1102" spans="1:12">
      <c r="A1102" s="20">
        <v>42479</v>
      </c>
      <c r="B1102" s="38">
        <v>152.34715199999999</v>
      </c>
      <c r="C1102" s="38">
        <v>68.303094999999999</v>
      </c>
      <c r="D1102" s="38">
        <v>81.988516000000004</v>
      </c>
      <c r="E1102" s="38">
        <v>17.02</v>
      </c>
      <c r="F1102" s="38"/>
      <c r="G1102" s="38">
        <f t="shared" si="69"/>
        <v>2.4756647661223091E-3</v>
      </c>
      <c r="H1102" s="38">
        <f t="shared" si="70"/>
        <v>-1.2891687738035274E-3</v>
      </c>
      <c r="I1102" s="38">
        <f t="shared" si="71"/>
        <v>6.6906444653246451E-3</v>
      </c>
      <c r="J1102" s="38">
        <f t="shared" si="72"/>
        <v>2.8607373090192512E-2</v>
      </c>
      <c r="K1102" s="38"/>
      <c r="L1102" s="38"/>
    </row>
    <row r="1103" spans="1:12">
      <c r="A1103" s="20">
        <v>42480</v>
      </c>
      <c r="B1103" s="38">
        <v>151.41531699999999</v>
      </c>
      <c r="C1103" s="38">
        <v>67.754870999999994</v>
      </c>
      <c r="D1103" s="38">
        <v>80.904837999999998</v>
      </c>
      <c r="E1103" s="38">
        <v>18.649999999999999</v>
      </c>
      <c r="F1103" s="38"/>
      <c r="G1103" s="38">
        <f t="shared" si="69"/>
        <v>-6.1353064852007937E-3</v>
      </c>
      <c r="H1103" s="38">
        <f t="shared" si="70"/>
        <v>-8.058726483427087E-3</v>
      </c>
      <c r="I1103" s="38">
        <f t="shared" si="71"/>
        <v>-1.330556417468582E-2</v>
      </c>
      <c r="J1103" s="38">
        <f t="shared" si="72"/>
        <v>9.1457022944596456E-2</v>
      </c>
      <c r="K1103" s="38"/>
      <c r="L1103" s="38"/>
    </row>
    <row r="1104" spans="1:12">
      <c r="A1104" s="20">
        <v>42481</v>
      </c>
      <c r="B1104" s="38">
        <v>150.10675800000001</v>
      </c>
      <c r="C1104" s="38">
        <v>67.030432000000005</v>
      </c>
      <c r="D1104" s="38">
        <v>80.787681000000006</v>
      </c>
      <c r="E1104" s="38">
        <v>18.010000000000002</v>
      </c>
      <c r="F1104" s="38"/>
      <c r="G1104" s="38">
        <f t="shared" si="69"/>
        <v>-8.6797440309231092E-3</v>
      </c>
      <c r="H1104" s="38">
        <f t="shared" si="70"/>
        <v>-1.0749628629807485E-2</v>
      </c>
      <c r="I1104" s="38">
        <f t="shared" si="71"/>
        <v>-1.4491334692157169E-3</v>
      </c>
      <c r="J1104" s="38">
        <f t="shared" si="72"/>
        <v>-3.4918986901959652E-2</v>
      </c>
      <c r="K1104" s="38"/>
      <c r="L1104" s="38"/>
    </row>
    <row r="1105" spans="1:12">
      <c r="A1105" s="20">
        <v>42482</v>
      </c>
      <c r="B1105" s="38">
        <v>148.619767</v>
      </c>
      <c r="C1105" s="38">
        <v>67.275175000000004</v>
      </c>
      <c r="D1105" s="38">
        <v>80.377641999999994</v>
      </c>
      <c r="E1105" s="38">
        <v>18.120000999999998</v>
      </c>
      <c r="F1105" s="38"/>
      <c r="G1105" s="38">
        <f t="shared" si="69"/>
        <v>-9.9556159722860495E-3</v>
      </c>
      <c r="H1105" s="38">
        <f t="shared" si="70"/>
        <v>3.6445726485298761E-3</v>
      </c>
      <c r="I1105" s="38">
        <f t="shared" si="71"/>
        <v>-5.0884380969971697E-3</v>
      </c>
      <c r="J1105" s="38">
        <f t="shared" si="72"/>
        <v>6.0891966146048937E-3</v>
      </c>
      <c r="K1105" s="38"/>
      <c r="L1105" s="38"/>
    </row>
    <row r="1106" spans="1:12">
      <c r="A1106" s="20">
        <v>42485</v>
      </c>
      <c r="B1106" s="38">
        <v>150.19597400000001</v>
      </c>
      <c r="C1106" s="38">
        <v>68.009406999999996</v>
      </c>
      <c r="D1106" s="38">
        <v>80.641236000000006</v>
      </c>
      <c r="E1106" s="38">
        <v>17.629999000000002</v>
      </c>
      <c r="F1106" s="38"/>
      <c r="G1106" s="38">
        <f t="shared" si="69"/>
        <v>1.0549789738409128E-2</v>
      </c>
      <c r="H1106" s="38">
        <f t="shared" si="70"/>
        <v>1.0854735970492297E-2</v>
      </c>
      <c r="I1106" s="38">
        <f t="shared" si="71"/>
        <v>3.2740786514273944E-3</v>
      </c>
      <c r="J1106" s="38">
        <f t="shared" si="72"/>
        <v>-2.7414416114189707E-2</v>
      </c>
      <c r="K1106" s="38"/>
      <c r="L1106" s="38"/>
    </row>
    <row r="1107" spans="1:12">
      <c r="A1107" s="20">
        <v>42486</v>
      </c>
      <c r="B1107" s="38">
        <v>151.276532</v>
      </c>
      <c r="C1107" s="38">
        <v>67.842983000000004</v>
      </c>
      <c r="D1107" s="38">
        <v>80.641236000000006</v>
      </c>
      <c r="E1107" s="38">
        <v>17.809999000000001</v>
      </c>
      <c r="F1107" s="38"/>
      <c r="G1107" s="38">
        <f t="shared" si="69"/>
        <v>7.1685649989904525E-3</v>
      </c>
      <c r="H1107" s="38">
        <f t="shared" si="70"/>
        <v>-2.4500722181120685E-3</v>
      </c>
      <c r="I1107" s="38">
        <f t="shared" si="71"/>
        <v>0</v>
      </c>
      <c r="J1107" s="38">
        <f t="shared" si="72"/>
        <v>1.0158101465057473E-2</v>
      </c>
      <c r="K1107" s="38"/>
      <c r="L1107" s="38"/>
    </row>
    <row r="1108" spans="1:12">
      <c r="A1108" s="20">
        <v>42487</v>
      </c>
      <c r="B1108" s="38">
        <v>150.89871099999999</v>
      </c>
      <c r="C1108" s="38">
        <v>67.960454999999996</v>
      </c>
      <c r="D1108" s="38">
        <v>81.314875999999998</v>
      </c>
      <c r="E1108" s="38">
        <v>18.149999999999999</v>
      </c>
      <c r="F1108" s="38"/>
      <c r="G1108" s="38">
        <f t="shared" si="69"/>
        <v>-2.5006760523277076E-3</v>
      </c>
      <c r="H1108" s="38">
        <f t="shared" si="70"/>
        <v>1.7300302706549629E-3</v>
      </c>
      <c r="I1108" s="38">
        <f t="shared" si="71"/>
        <v>8.3188448588016866E-3</v>
      </c>
      <c r="J1108" s="38">
        <f t="shared" si="72"/>
        <v>1.8910519557522161E-2</v>
      </c>
      <c r="K1108" s="38"/>
      <c r="L1108" s="38"/>
    </row>
    <row r="1109" spans="1:12">
      <c r="A1109" s="20">
        <v>42488</v>
      </c>
      <c r="B1109" s="38">
        <v>150.57060300000001</v>
      </c>
      <c r="C1109" s="38">
        <v>67.461183000000005</v>
      </c>
      <c r="D1109" s="38">
        <v>79.401356000000007</v>
      </c>
      <c r="E1109" s="38">
        <v>18.059999000000001</v>
      </c>
      <c r="F1109" s="38"/>
      <c r="G1109" s="38">
        <f t="shared" si="69"/>
        <v>-2.1767265477091414E-3</v>
      </c>
      <c r="H1109" s="38">
        <f t="shared" si="70"/>
        <v>-7.3736260985296101E-3</v>
      </c>
      <c r="I1109" s="38">
        <f t="shared" si="71"/>
        <v>-2.3813530252445852E-2</v>
      </c>
      <c r="J1109" s="38">
        <f t="shared" si="72"/>
        <v>-4.9710680930074389E-3</v>
      </c>
      <c r="K1109" s="38"/>
      <c r="L1109" s="38"/>
    </row>
    <row r="1110" spans="1:12">
      <c r="A1110" s="20">
        <v>42489</v>
      </c>
      <c r="B1110" s="38">
        <v>147.279608</v>
      </c>
      <c r="C1110" s="38">
        <v>65.464072999999999</v>
      </c>
      <c r="D1110" s="38">
        <v>77.614750999999998</v>
      </c>
      <c r="E1110" s="38">
        <v>16.379999000000002</v>
      </c>
      <c r="F1110" s="38"/>
      <c r="G1110" s="38">
        <f t="shared" si="69"/>
        <v>-2.2099221784439755E-2</v>
      </c>
      <c r="H1110" s="38">
        <f t="shared" si="70"/>
        <v>-3.0050877456398579E-2</v>
      </c>
      <c r="I1110" s="38">
        <f t="shared" si="71"/>
        <v>-2.2757946862399014E-2</v>
      </c>
      <c r="J1110" s="38">
        <f t="shared" si="72"/>
        <v>-9.7638475242991754E-2</v>
      </c>
      <c r="K1110" s="38"/>
      <c r="L1110" s="38"/>
    </row>
    <row r="1111" spans="1:12">
      <c r="A1111" s="20">
        <v>42492</v>
      </c>
      <c r="B1111" s="38">
        <v>150.06352200000001</v>
      </c>
      <c r="C1111" s="38">
        <v>66.168929000000006</v>
      </c>
      <c r="D1111" s="38">
        <v>78.220050999999998</v>
      </c>
      <c r="E1111" s="38">
        <v>16.32</v>
      </c>
      <c r="F1111" s="38"/>
      <c r="G1111" s="38">
        <f t="shared" si="69"/>
        <v>1.8725809129585425E-2</v>
      </c>
      <c r="H1111" s="38">
        <f t="shared" si="70"/>
        <v>1.0709513969225849E-2</v>
      </c>
      <c r="I1111" s="38">
        <f t="shared" si="71"/>
        <v>7.7685220038102307E-3</v>
      </c>
      <c r="J1111" s="38">
        <f t="shared" si="72"/>
        <v>-3.6696678388995459E-3</v>
      </c>
      <c r="K1111" s="38"/>
      <c r="L1111" s="38"/>
    </row>
    <row r="1112" spans="1:12">
      <c r="A1112" s="20">
        <v>42493</v>
      </c>
      <c r="B1112" s="38">
        <v>150.54077699999999</v>
      </c>
      <c r="C1112" s="38">
        <v>65.591336999999996</v>
      </c>
      <c r="D1112" s="38">
        <v>78.093129000000005</v>
      </c>
      <c r="E1112" s="38">
        <v>15.49</v>
      </c>
      <c r="F1112" s="38"/>
      <c r="G1112" s="38">
        <f t="shared" si="69"/>
        <v>3.175306558050258E-3</v>
      </c>
      <c r="H1112" s="38">
        <f t="shared" si="70"/>
        <v>-8.7673730075916757E-3</v>
      </c>
      <c r="I1112" s="38">
        <f t="shared" si="71"/>
        <v>-1.6239453114983975E-3</v>
      </c>
      <c r="J1112" s="38">
        <f t="shared" si="72"/>
        <v>-5.2196695107183728E-2</v>
      </c>
      <c r="K1112" s="38"/>
      <c r="L1112" s="38"/>
    </row>
    <row r="1113" spans="1:12">
      <c r="A1113" s="20">
        <v>42494</v>
      </c>
      <c r="B1113" s="38">
        <v>150.64019400000001</v>
      </c>
      <c r="C1113" s="38">
        <v>65.777344999999997</v>
      </c>
      <c r="D1113" s="38">
        <v>77.819770000000005</v>
      </c>
      <c r="E1113" s="38">
        <v>14.72</v>
      </c>
      <c r="F1113" s="38"/>
      <c r="G1113" s="38">
        <f t="shared" si="69"/>
        <v>6.6018117466541345E-4</v>
      </c>
      <c r="H1113" s="38">
        <f t="shared" si="70"/>
        <v>2.8318488314517339E-3</v>
      </c>
      <c r="I1113" s="38">
        <f t="shared" si="71"/>
        <v>-3.5065640091984291E-3</v>
      </c>
      <c r="J1113" s="38">
        <f t="shared" si="72"/>
        <v>-5.0987541128047049E-2</v>
      </c>
      <c r="K1113" s="38"/>
      <c r="L1113" s="38"/>
    </row>
    <row r="1114" spans="1:12">
      <c r="A1114" s="20">
        <v>42495</v>
      </c>
      <c r="B1114" s="38">
        <v>146.991265</v>
      </c>
      <c r="C1114" s="38">
        <v>65.796920999999998</v>
      </c>
      <c r="D1114" s="38">
        <v>76.277236000000002</v>
      </c>
      <c r="E1114" s="38">
        <v>13.99</v>
      </c>
      <c r="F1114" s="38"/>
      <c r="G1114" s="38">
        <f t="shared" si="69"/>
        <v>-2.4521008942137681E-2</v>
      </c>
      <c r="H1114" s="38">
        <f t="shared" si="70"/>
        <v>2.9756578911022791E-4</v>
      </c>
      <c r="I1114" s="38">
        <f t="shared" si="71"/>
        <v>-2.002096686186474E-2</v>
      </c>
      <c r="J1114" s="38">
        <f t="shared" si="72"/>
        <v>-5.0864324623340444E-2</v>
      </c>
      <c r="K1114" s="38"/>
      <c r="L1114" s="38"/>
    </row>
    <row r="1115" spans="1:12">
      <c r="A1115" s="20">
        <v>42496</v>
      </c>
      <c r="B1115" s="38">
        <v>145.59930800000001</v>
      </c>
      <c r="C1115" s="38">
        <v>66.815055999999998</v>
      </c>
      <c r="D1115" s="38">
        <v>76.872771</v>
      </c>
      <c r="E1115" s="38">
        <v>13.48</v>
      </c>
      <c r="F1115" s="38"/>
      <c r="G1115" s="38">
        <f t="shared" si="69"/>
        <v>-9.5147802404469857E-3</v>
      </c>
      <c r="H1115" s="38">
        <f t="shared" si="70"/>
        <v>1.5355400444461912E-2</v>
      </c>
      <c r="I1115" s="38">
        <f t="shared" si="71"/>
        <v>7.777185432610796E-3</v>
      </c>
      <c r="J1115" s="38">
        <f t="shared" si="72"/>
        <v>-3.7135683193228811E-2</v>
      </c>
      <c r="K1115" s="38"/>
      <c r="L1115" s="38"/>
    </row>
    <row r="1116" spans="1:12">
      <c r="A1116" s="20">
        <v>42499</v>
      </c>
      <c r="B1116" s="38">
        <v>147.73695900000001</v>
      </c>
      <c r="C1116" s="38">
        <v>67.500335000000007</v>
      </c>
      <c r="D1116" s="38">
        <v>78.034554</v>
      </c>
      <c r="E1116" s="38">
        <v>13.68</v>
      </c>
      <c r="F1116" s="38"/>
      <c r="G1116" s="38">
        <f t="shared" si="69"/>
        <v>1.4575005427285735E-2</v>
      </c>
      <c r="H1116" s="38">
        <f t="shared" si="70"/>
        <v>1.020411646130954E-2</v>
      </c>
      <c r="I1116" s="38">
        <f t="shared" si="71"/>
        <v>1.4999998009697436E-2</v>
      </c>
      <c r="J1116" s="38">
        <f t="shared" si="72"/>
        <v>1.4727806710243386E-2</v>
      </c>
      <c r="K1116" s="38"/>
      <c r="L1116" s="38"/>
    </row>
    <row r="1117" spans="1:12">
      <c r="A1117" s="20">
        <v>42500</v>
      </c>
      <c r="B1117" s="38">
        <v>148.701391</v>
      </c>
      <c r="C1117" s="38">
        <v>67.343703000000005</v>
      </c>
      <c r="D1117" s="38">
        <v>78.151711000000006</v>
      </c>
      <c r="E1117" s="38">
        <v>13.47</v>
      </c>
      <c r="F1117" s="38"/>
      <c r="G1117" s="38">
        <f t="shared" si="69"/>
        <v>6.506819395874771E-3</v>
      </c>
      <c r="H1117" s="38">
        <f t="shared" si="70"/>
        <v>-2.3231590030865215E-3</v>
      </c>
      <c r="I1117" s="38">
        <f t="shared" si="71"/>
        <v>1.5002218277443856E-3</v>
      </c>
      <c r="J1117" s="38">
        <f t="shared" si="72"/>
        <v>-1.5469921772131665E-2</v>
      </c>
      <c r="K1117" s="38"/>
      <c r="L1117" s="38"/>
    </row>
    <row r="1118" spans="1:12">
      <c r="A1118" s="20">
        <v>42501</v>
      </c>
      <c r="B1118" s="38">
        <v>146.275397</v>
      </c>
      <c r="C1118" s="38">
        <v>65.489760000000004</v>
      </c>
      <c r="D1118" s="38">
        <v>73.904859999999999</v>
      </c>
      <c r="E1118" s="38">
        <v>12.75</v>
      </c>
      <c r="F1118" s="38"/>
      <c r="G1118" s="38">
        <f t="shared" si="69"/>
        <v>-1.6449082090610891E-2</v>
      </c>
      <c r="H1118" s="38">
        <f t="shared" si="70"/>
        <v>-2.7915607284428625E-2</v>
      </c>
      <c r="I1118" s="38">
        <f t="shared" si="71"/>
        <v>-5.5873360083358165E-2</v>
      </c>
      <c r="J1118" s="38">
        <f t="shared" si="72"/>
        <v>-5.4933718817837519E-2</v>
      </c>
      <c r="K1118" s="38"/>
      <c r="L1118" s="38"/>
    </row>
    <row r="1119" spans="1:12">
      <c r="A1119" s="20">
        <v>42502</v>
      </c>
      <c r="B1119" s="38">
        <v>145.87769900000001</v>
      </c>
      <c r="C1119" s="38">
        <v>65.923658000000003</v>
      </c>
      <c r="D1119" s="38">
        <v>73.807232999999997</v>
      </c>
      <c r="E1119" s="38">
        <v>11.39</v>
      </c>
      <c r="F1119" s="38"/>
      <c r="G1119" s="38">
        <f t="shared" si="69"/>
        <v>-2.7225331587857459E-3</v>
      </c>
      <c r="H1119" s="38">
        <f t="shared" si="70"/>
        <v>6.6035810248575456E-3</v>
      </c>
      <c r="I1119" s="38">
        <f t="shared" si="71"/>
        <v>-1.3218554044227377E-3</v>
      </c>
      <c r="J1119" s="38">
        <f t="shared" si="72"/>
        <v>-0.11279549414534427</v>
      </c>
      <c r="K1119" s="38"/>
      <c r="L1119" s="38"/>
    </row>
    <row r="1120" spans="1:12">
      <c r="A1120" s="20">
        <v>42503</v>
      </c>
      <c r="B1120" s="38">
        <v>143.67044300000001</v>
      </c>
      <c r="C1120" s="38">
        <v>64.040127999999996</v>
      </c>
      <c r="D1120" s="38">
        <v>72.128020000000006</v>
      </c>
      <c r="E1120" s="38">
        <v>11.13</v>
      </c>
      <c r="F1120" s="38"/>
      <c r="G1120" s="38">
        <f t="shared" si="69"/>
        <v>-1.524650610478849E-2</v>
      </c>
      <c r="H1120" s="38">
        <f t="shared" si="70"/>
        <v>-2.898748868917693E-2</v>
      </c>
      <c r="I1120" s="38">
        <f t="shared" si="71"/>
        <v>-2.3014139231925392E-2</v>
      </c>
      <c r="J1120" s="38">
        <f t="shared" si="72"/>
        <v>-2.3091612171637344E-2</v>
      </c>
      <c r="K1120" s="38"/>
      <c r="L1120" s="38"/>
    </row>
    <row r="1121" spans="1:12">
      <c r="A1121" s="20">
        <v>42506</v>
      </c>
      <c r="B1121" s="38">
        <v>144.95303000000001</v>
      </c>
      <c r="C1121" s="38">
        <v>65.105157000000005</v>
      </c>
      <c r="D1121" s="38">
        <v>73.397048999999996</v>
      </c>
      <c r="E1121" s="38">
        <v>11.08</v>
      </c>
      <c r="F1121" s="38"/>
      <c r="G1121" s="38">
        <f t="shared" si="69"/>
        <v>8.8876724360870563E-3</v>
      </c>
      <c r="H1121" s="38">
        <f t="shared" si="70"/>
        <v>1.6493875789619906E-2</v>
      </c>
      <c r="I1121" s="38">
        <f t="shared" si="71"/>
        <v>1.7441134750480182E-2</v>
      </c>
      <c r="J1121" s="38">
        <f t="shared" si="72"/>
        <v>-4.5024839683157902E-3</v>
      </c>
      <c r="K1121" s="38"/>
      <c r="L1121" s="38"/>
    </row>
    <row r="1122" spans="1:12">
      <c r="A1122" s="20">
        <v>42507</v>
      </c>
      <c r="B1122" s="38">
        <v>142.77561600000001</v>
      </c>
      <c r="C1122" s="38">
        <v>64.197907000000001</v>
      </c>
      <c r="D1122" s="38">
        <v>72.413306000000006</v>
      </c>
      <c r="E1122" s="38">
        <v>11.31</v>
      </c>
      <c r="F1122" s="38"/>
      <c r="G1122" s="38">
        <f t="shared" si="69"/>
        <v>-1.5135479886655451E-2</v>
      </c>
      <c r="H1122" s="38">
        <f t="shared" si="70"/>
        <v>-1.4033153748539666E-2</v>
      </c>
      <c r="I1122" s="38">
        <f t="shared" si="71"/>
        <v>-1.3493663416830243E-2</v>
      </c>
      <c r="J1122" s="38">
        <f t="shared" si="72"/>
        <v>2.0545608808891409E-2</v>
      </c>
      <c r="K1122" s="38"/>
      <c r="L1122" s="38"/>
    </row>
    <row r="1123" spans="1:12">
      <c r="A1123" s="20">
        <v>42508</v>
      </c>
      <c r="B1123" s="38">
        <v>140.47886399999999</v>
      </c>
      <c r="C1123" s="38">
        <v>62.274932</v>
      </c>
      <c r="D1123" s="38">
        <v>66.894508999999999</v>
      </c>
      <c r="E1123" s="38">
        <v>10.7</v>
      </c>
      <c r="F1123" s="38"/>
      <c r="G1123" s="38">
        <f t="shared" si="69"/>
        <v>-1.6217235728700284E-2</v>
      </c>
      <c r="H1123" s="38">
        <f t="shared" si="70"/>
        <v>-3.0411639701680891E-2</v>
      </c>
      <c r="I1123" s="38">
        <f t="shared" si="71"/>
        <v>-7.9273180998080076E-2</v>
      </c>
      <c r="J1123" s="38">
        <f t="shared" si="72"/>
        <v>-5.5443548660168693E-2</v>
      </c>
      <c r="K1123" s="38"/>
      <c r="L1123" s="38"/>
    </row>
    <row r="1124" spans="1:12">
      <c r="A1124" s="20">
        <v>42509</v>
      </c>
      <c r="B1124" s="38">
        <v>141.880773</v>
      </c>
      <c r="C1124" s="38">
        <v>68.241091999999995</v>
      </c>
      <c r="D1124" s="38">
        <v>65.969787999999994</v>
      </c>
      <c r="E1124" s="38">
        <v>11.17</v>
      </c>
      <c r="F1124" s="38"/>
      <c r="G1124" s="38">
        <f t="shared" si="69"/>
        <v>9.9300348629741998E-3</v>
      </c>
      <c r="H1124" s="38">
        <f t="shared" si="70"/>
        <v>9.1487936183356738E-2</v>
      </c>
      <c r="I1124" s="38">
        <f t="shared" si="71"/>
        <v>-1.3920006389984876E-2</v>
      </c>
      <c r="J1124" s="38">
        <f t="shared" si="72"/>
        <v>4.2987871613248928E-2</v>
      </c>
      <c r="K1124" s="38"/>
      <c r="L1124" s="38"/>
    </row>
    <row r="1125" spans="1:12">
      <c r="A1125" s="20">
        <v>42510</v>
      </c>
      <c r="B1125" s="38">
        <v>141.870836</v>
      </c>
      <c r="C1125" s="38">
        <v>68.891949999999994</v>
      </c>
      <c r="D1125" s="38">
        <v>67.543781999999993</v>
      </c>
      <c r="E1125" s="38">
        <v>11.99</v>
      </c>
      <c r="F1125" s="38"/>
      <c r="G1125" s="38">
        <f t="shared" si="69"/>
        <v>-7.0040131501548515E-5</v>
      </c>
      <c r="H1125" s="38">
        <f t="shared" si="70"/>
        <v>9.492429799508522E-3</v>
      </c>
      <c r="I1125" s="38">
        <f t="shared" si="71"/>
        <v>2.3579130188544562E-2</v>
      </c>
      <c r="J1125" s="38">
        <f t="shared" si="72"/>
        <v>7.0841355958313479E-2</v>
      </c>
      <c r="K1125" s="38"/>
      <c r="L1125" s="38"/>
    </row>
    <row r="1126" spans="1:12">
      <c r="A1126" s="20">
        <v>42513</v>
      </c>
      <c r="B1126" s="38">
        <v>141.19473199999999</v>
      </c>
      <c r="C1126" s="38">
        <v>68.536938000000006</v>
      </c>
      <c r="D1126" s="38">
        <v>66.825647000000004</v>
      </c>
      <c r="E1126" s="38">
        <v>11.82</v>
      </c>
      <c r="F1126" s="38"/>
      <c r="G1126" s="38">
        <f t="shared" si="69"/>
        <v>-4.7770224439362052E-3</v>
      </c>
      <c r="H1126" s="38">
        <f t="shared" si="70"/>
        <v>-5.1664943935850931E-3</v>
      </c>
      <c r="I1126" s="38">
        <f t="shared" si="71"/>
        <v>-1.0689065852879202E-2</v>
      </c>
      <c r="J1126" s="38">
        <f t="shared" si="72"/>
        <v>-1.4279957061470753E-2</v>
      </c>
      <c r="K1126" s="38"/>
      <c r="L1126" s="38"/>
    </row>
    <row r="1127" spans="1:12">
      <c r="A1127" s="20">
        <v>42514</v>
      </c>
      <c r="B1127" s="38">
        <v>141.75153</v>
      </c>
      <c r="C1127" s="38">
        <v>69.266682000000003</v>
      </c>
      <c r="D1127" s="38">
        <v>67.573294000000004</v>
      </c>
      <c r="E1127" s="38">
        <v>11.97</v>
      </c>
      <c r="F1127" s="38"/>
      <c r="G1127" s="38">
        <f t="shared" si="69"/>
        <v>3.9357206191220498E-3</v>
      </c>
      <c r="H1127" s="38">
        <f t="shared" si="70"/>
        <v>1.0591170557714866E-2</v>
      </c>
      <c r="I1127" s="38">
        <f t="shared" si="71"/>
        <v>1.1125901837537779E-2</v>
      </c>
      <c r="J1127" s="38">
        <f t="shared" si="72"/>
        <v>1.2610507591929733E-2</v>
      </c>
      <c r="K1127" s="38"/>
      <c r="L1127" s="38"/>
    </row>
    <row r="1128" spans="1:12">
      <c r="A1128" s="20">
        <v>42515</v>
      </c>
      <c r="B1128" s="38">
        <v>143.710206</v>
      </c>
      <c r="C1128" s="38">
        <v>69.503360999999998</v>
      </c>
      <c r="D1128" s="38">
        <v>68.153698000000006</v>
      </c>
      <c r="E1128" s="38">
        <v>12.52</v>
      </c>
      <c r="F1128" s="38"/>
      <c r="G1128" s="38">
        <f t="shared" si="69"/>
        <v>1.37230773270732E-2</v>
      </c>
      <c r="H1128" s="38">
        <f t="shared" si="70"/>
        <v>3.4110997499918407E-3</v>
      </c>
      <c r="I1128" s="38">
        <f t="shared" si="71"/>
        <v>8.5525735053953757E-3</v>
      </c>
      <c r="J1128" s="38">
        <f t="shared" si="72"/>
        <v>4.4923846102070633E-2</v>
      </c>
      <c r="K1128" s="38"/>
      <c r="L1128" s="38"/>
    </row>
    <row r="1129" spans="1:12">
      <c r="A1129" s="20">
        <v>42516</v>
      </c>
      <c r="B1129" s="38">
        <v>148.850539</v>
      </c>
      <c r="C1129" s="38">
        <v>69.868229999999997</v>
      </c>
      <c r="D1129" s="38">
        <v>67.789717999999993</v>
      </c>
      <c r="E1129" s="38">
        <v>13.34</v>
      </c>
      <c r="F1129" s="38"/>
      <c r="G1129" s="38">
        <f t="shared" si="69"/>
        <v>3.5143895022814106E-2</v>
      </c>
      <c r="H1129" s="38">
        <f t="shared" si="70"/>
        <v>5.2359283689545543E-3</v>
      </c>
      <c r="I1129" s="38">
        <f t="shared" si="71"/>
        <v>-5.3548877976522672E-3</v>
      </c>
      <c r="J1129" s="38">
        <f t="shared" si="72"/>
        <v>6.3439674815525315E-2</v>
      </c>
      <c r="K1129" s="38"/>
      <c r="L1129" s="38"/>
    </row>
    <row r="1130" spans="1:12">
      <c r="A1130" s="20">
        <v>42517</v>
      </c>
      <c r="B1130" s="38">
        <v>148.22415100000001</v>
      </c>
      <c r="C1130" s="38">
        <v>69.769616999999997</v>
      </c>
      <c r="D1130" s="38">
        <v>67.779878999999994</v>
      </c>
      <c r="E1130" s="38">
        <v>13.3</v>
      </c>
      <c r="F1130" s="38"/>
      <c r="G1130" s="38">
        <f t="shared" si="69"/>
        <v>-4.2170467519784659E-3</v>
      </c>
      <c r="H1130" s="38">
        <f t="shared" si="70"/>
        <v>-1.4124110119462349E-3</v>
      </c>
      <c r="I1130" s="38">
        <f t="shared" si="71"/>
        <v>-1.4515053869009357E-4</v>
      </c>
      <c r="J1130" s="38">
        <f t="shared" si="72"/>
        <v>-3.0030052597695457E-3</v>
      </c>
      <c r="K1130" s="38"/>
      <c r="L1130" s="38"/>
    </row>
    <row r="1131" spans="1:12">
      <c r="A1131" s="20">
        <v>42521</v>
      </c>
      <c r="B1131" s="38">
        <v>147.915933</v>
      </c>
      <c r="C1131" s="38">
        <v>69.799199999999999</v>
      </c>
      <c r="D1131" s="38">
        <v>67.661827000000002</v>
      </c>
      <c r="E1131" s="38">
        <v>13.26</v>
      </c>
      <c r="F1131" s="38"/>
      <c r="G1131" s="38">
        <f t="shared" si="69"/>
        <v>-2.0815696890978414E-3</v>
      </c>
      <c r="H1131" s="38">
        <f t="shared" si="70"/>
        <v>4.2391991390214063E-4</v>
      </c>
      <c r="I1131" s="38">
        <f t="shared" si="71"/>
        <v>-1.7432153415830205E-3</v>
      </c>
      <c r="J1131" s="38">
        <f t="shared" si="72"/>
        <v>-3.0120504699917209E-3</v>
      </c>
      <c r="K1131" s="38"/>
      <c r="L1131" s="38"/>
    </row>
    <row r="1132" spans="1:12">
      <c r="A1132" s="20">
        <v>42522</v>
      </c>
      <c r="B1132" s="38">
        <v>151.64440500000001</v>
      </c>
      <c r="C1132" s="38">
        <v>69.523081000000005</v>
      </c>
      <c r="D1132" s="38">
        <v>67.297847000000004</v>
      </c>
      <c r="E1132" s="38">
        <v>12.5</v>
      </c>
      <c r="F1132" s="38"/>
      <c r="G1132" s="38">
        <f t="shared" si="69"/>
        <v>2.4894247180574806E-2</v>
      </c>
      <c r="H1132" s="38">
        <f t="shared" si="70"/>
        <v>-3.9637502276605079E-3</v>
      </c>
      <c r="I1132" s="38">
        <f t="shared" si="71"/>
        <v>-5.3939205940966416E-3</v>
      </c>
      <c r="J1132" s="38">
        <f t="shared" si="72"/>
        <v>-5.9023340449461031E-2</v>
      </c>
      <c r="K1132" s="38"/>
      <c r="L1132" s="38"/>
    </row>
    <row r="1133" spans="1:12">
      <c r="A1133" s="20">
        <v>42523</v>
      </c>
      <c r="B1133" s="38">
        <v>150.64019400000001</v>
      </c>
      <c r="C1133" s="38">
        <v>69.966842</v>
      </c>
      <c r="D1133" s="38">
        <v>67.209305999999998</v>
      </c>
      <c r="E1133" s="38">
        <v>13.44</v>
      </c>
      <c r="F1133" s="38"/>
      <c r="G1133" s="38">
        <f t="shared" si="69"/>
        <v>-6.6441671031665745E-3</v>
      </c>
      <c r="H1133" s="38">
        <f t="shared" si="70"/>
        <v>6.3626459536211995E-3</v>
      </c>
      <c r="I1133" s="38">
        <f t="shared" si="71"/>
        <v>-1.3165249700669715E-3</v>
      </c>
      <c r="J1133" s="38">
        <f t="shared" si="72"/>
        <v>7.2506690786747985E-2</v>
      </c>
      <c r="K1133" s="38"/>
      <c r="L1133" s="38"/>
    </row>
    <row r="1134" spans="1:12">
      <c r="A1134" s="20">
        <v>42524</v>
      </c>
      <c r="B1134" s="38">
        <v>150.83905799999999</v>
      </c>
      <c r="C1134" s="38">
        <v>69.887957</v>
      </c>
      <c r="D1134" s="38">
        <v>67.533942999999994</v>
      </c>
      <c r="E1134" s="38">
        <v>13.02</v>
      </c>
      <c r="F1134" s="38"/>
      <c r="G1134" s="38">
        <f t="shared" si="69"/>
        <v>1.3192551561887137E-3</v>
      </c>
      <c r="H1134" s="38">
        <f t="shared" si="70"/>
        <v>-1.1280986985051729E-3</v>
      </c>
      <c r="I1134" s="38">
        <f t="shared" si="71"/>
        <v>4.8186106622014526E-3</v>
      </c>
      <c r="J1134" s="38">
        <f t="shared" si="72"/>
        <v>-3.1748698314580298E-2</v>
      </c>
      <c r="K1134" s="38"/>
      <c r="L1134" s="38"/>
    </row>
    <row r="1135" spans="1:12">
      <c r="A1135" s="20">
        <v>42527</v>
      </c>
      <c r="B1135" s="38">
        <v>151.36601400000001</v>
      </c>
      <c r="C1135" s="38">
        <v>70.065462999999994</v>
      </c>
      <c r="D1135" s="38">
        <v>67.691338000000002</v>
      </c>
      <c r="E1135" s="38">
        <v>13.32</v>
      </c>
      <c r="F1135" s="38"/>
      <c r="G1135" s="38">
        <f t="shared" si="69"/>
        <v>3.4874102580987193E-3</v>
      </c>
      <c r="H1135" s="38">
        <f t="shared" si="70"/>
        <v>2.5366453378733314E-3</v>
      </c>
      <c r="I1135" s="38">
        <f t="shared" si="71"/>
        <v>2.3278941617160868E-3</v>
      </c>
      <c r="J1135" s="38">
        <f t="shared" si="72"/>
        <v>2.2780028331819906E-2</v>
      </c>
      <c r="K1135" s="38"/>
      <c r="L1135" s="38"/>
    </row>
    <row r="1136" spans="1:12">
      <c r="A1136" s="20">
        <v>42528</v>
      </c>
      <c r="B1136" s="38">
        <v>151.74382199999999</v>
      </c>
      <c r="C1136" s="38">
        <v>70.045736000000005</v>
      </c>
      <c r="D1136" s="38">
        <v>67.130605000000003</v>
      </c>
      <c r="E1136" s="38">
        <v>13.5</v>
      </c>
      <c r="F1136" s="38"/>
      <c r="G1136" s="38">
        <f t="shared" si="69"/>
        <v>2.4928798130833744E-3</v>
      </c>
      <c r="H1136" s="38">
        <f t="shared" si="70"/>
        <v>-2.8159062617603606E-4</v>
      </c>
      <c r="I1136" s="38">
        <f t="shared" si="71"/>
        <v>-8.318174633992868E-3</v>
      </c>
      <c r="J1136" s="38">
        <f t="shared" si="72"/>
        <v>1.3423020332140771E-2</v>
      </c>
      <c r="K1136" s="38"/>
      <c r="L1136" s="38"/>
    </row>
    <row r="1137" spans="1:12">
      <c r="A1137" s="20">
        <v>42529</v>
      </c>
      <c r="B1137" s="38">
        <v>152.48951600000001</v>
      </c>
      <c r="C1137" s="38">
        <v>70.292271</v>
      </c>
      <c r="D1137" s="38">
        <v>67.504431999999994</v>
      </c>
      <c r="E1137" s="38">
        <v>13.5</v>
      </c>
      <c r="F1137" s="38"/>
      <c r="G1137" s="38">
        <f t="shared" si="69"/>
        <v>4.9021287292680673E-3</v>
      </c>
      <c r="H1137" s="38">
        <f t="shared" si="70"/>
        <v>3.5134495476910554E-3</v>
      </c>
      <c r="I1137" s="38">
        <f t="shared" si="71"/>
        <v>5.5532047081496196E-3</v>
      </c>
      <c r="J1137" s="38">
        <f t="shared" si="72"/>
        <v>0</v>
      </c>
      <c r="K1137" s="38"/>
      <c r="L1137" s="38"/>
    </row>
    <row r="1138" spans="1:12">
      <c r="A1138" s="20">
        <v>42530</v>
      </c>
      <c r="B1138" s="38">
        <v>153.16561999999999</v>
      </c>
      <c r="C1138" s="38">
        <v>70.104901999999996</v>
      </c>
      <c r="D1138" s="38">
        <v>66.589551</v>
      </c>
      <c r="E1138" s="38">
        <v>12.83</v>
      </c>
      <c r="F1138" s="38"/>
      <c r="G1138" s="38">
        <f t="shared" si="69"/>
        <v>4.4239734463313619E-3</v>
      </c>
      <c r="H1138" s="38">
        <f t="shared" si="70"/>
        <v>-2.6691294024652986E-3</v>
      </c>
      <c r="I1138" s="38">
        <f t="shared" si="71"/>
        <v>-1.3645581636637295E-2</v>
      </c>
      <c r="J1138" s="38">
        <f t="shared" si="72"/>
        <v>-5.0903506816838653E-2</v>
      </c>
      <c r="K1138" s="38"/>
      <c r="L1138" s="38"/>
    </row>
    <row r="1139" spans="1:12">
      <c r="A1139" s="20">
        <v>42531</v>
      </c>
      <c r="B1139" s="38">
        <v>153.98090500000001</v>
      </c>
      <c r="C1139" s="38">
        <v>70.154212000000001</v>
      </c>
      <c r="D1139" s="38">
        <v>66.776456999999994</v>
      </c>
      <c r="E1139" s="38">
        <v>12.5</v>
      </c>
      <c r="F1139" s="38"/>
      <c r="G1139" s="38">
        <f t="shared" si="69"/>
        <v>5.3087816297119218E-3</v>
      </c>
      <c r="H1139" s="38">
        <f t="shared" si="70"/>
        <v>7.0312724250534838E-4</v>
      </c>
      <c r="I1139" s="38">
        <f t="shared" si="71"/>
        <v>2.8029049555926512E-3</v>
      </c>
      <c r="J1139" s="38">
        <f t="shared" si="72"/>
        <v>-2.605753431928964E-2</v>
      </c>
      <c r="K1139" s="38"/>
      <c r="L1139" s="38"/>
    </row>
    <row r="1140" spans="1:12">
      <c r="A1140" s="20">
        <v>42534</v>
      </c>
      <c r="B1140" s="38">
        <v>154.06044700000001</v>
      </c>
      <c r="C1140" s="38">
        <v>69.552663999999993</v>
      </c>
      <c r="D1140" s="38">
        <v>65.802554000000001</v>
      </c>
      <c r="E1140" s="38">
        <v>12.01</v>
      </c>
      <c r="F1140" s="38"/>
      <c r="G1140" s="38">
        <f t="shared" si="69"/>
        <v>5.1643716826611818E-4</v>
      </c>
      <c r="H1140" s="38">
        <f t="shared" si="70"/>
        <v>-8.6116264967175497E-3</v>
      </c>
      <c r="I1140" s="38">
        <f t="shared" si="71"/>
        <v>-1.4691926133553461E-2</v>
      </c>
      <c r="J1140" s="38">
        <f t="shared" si="72"/>
        <v>-3.9989008216363281E-2</v>
      </c>
      <c r="K1140" s="38"/>
      <c r="L1140" s="38"/>
    </row>
    <row r="1141" spans="1:12">
      <c r="A1141" s="20">
        <v>42535</v>
      </c>
      <c r="B1141" s="38">
        <v>154.97516400000001</v>
      </c>
      <c r="C1141" s="38">
        <v>69.966842</v>
      </c>
      <c r="D1141" s="38">
        <v>65.654990999999995</v>
      </c>
      <c r="E1141" s="38">
        <v>12.2</v>
      </c>
      <c r="F1141" s="38"/>
      <c r="G1141" s="38">
        <f t="shared" si="69"/>
        <v>5.9198334350510197E-3</v>
      </c>
      <c r="H1141" s="38">
        <f t="shared" si="70"/>
        <v>5.9372230957943284E-3</v>
      </c>
      <c r="I1141" s="38">
        <f t="shared" si="71"/>
        <v>-2.245029936903494E-3</v>
      </c>
      <c r="J1141" s="38">
        <f t="shared" si="72"/>
        <v>1.5696315647318673E-2</v>
      </c>
      <c r="K1141" s="38"/>
      <c r="L1141" s="38"/>
    </row>
    <row r="1142" spans="1:12">
      <c r="A1142" s="20">
        <v>42536</v>
      </c>
      <c r="B1142" s="38">
        <v>153.970968</v>
      </c>
      <c r="C1142" s="38">
        <v>70.134491999999995</v>
      </c>
      <c r="D1142" s="38">
        <v>66.176372999999998</v>
      </c>
      <c r="E1142" s="38">
        <v>13.19</v>
      </c>
      <c r="F1142" s="38"/>
      <c r="G1142" s="38">
        <f t="shared" si="69"/>
        <v>-6.5008066615436155E-3</v>
      </c>
      <c r="H1142" s="38">
        <f t="shared" si="70"/>
        <v>2.3932688609692786E-3</v>
      </c>
      <c r="I1142" s="38">
        <f t="shared" si="71"/>
        <v>7.9098736837834652E-3</v>
      </c>
      <c r="J1142" s="38">
        <f t="shared" si="72"/>
        <v>7.8023014990012449E-2</v>
      </c>
      <c r="K1142" s="38"/>
      <c r="L1142" s="38"/>
    </row>
    <row r="1143" spans="1:12">
      <c r="A1143" s="20">
        <v>42537</v>
      </c>
      <c r="B1143" s="38">
        <v>155.52200999999999</v>
      </c>
      <c r="C1143" s="38">
        <v>70.311998000000003</v>
      </c>
      <c r="D1143" s="38">
        <v>65.891093999999995</v>
      </c>
      <c r="E1143" s="38">
        <v>13.41</v>
      </c>
      <c r="F1143" s="38"/>
      <c r="G1143" s="38">
        <f t="shared" si="69"/>
        <v>1.0023199850247052E-2</v>
      </c>
      <c r="H1143" s="38">
        <f t="shared" si="70"/>
        <v>2.5277398461731769E-3</v>
      </c>
      <c r="I1143" s="38">
        <f t="shared" si="71"/>
        <v>-4.3202076966983591E-3</v>
      </c>
      <c r="J1143" s="38">
        <f t="shared" si="72"/>
        <v>1.654173056436397E-2</v>
      </c>
      <c r="K1143" s="38"/>
      <c r="L1143" s="38"/>
    </row>
    <row r="1144" spans="1:12">
      <c r="A1144" s="20">
        <v>42538</v>
      </c>
      <c r="B1144" s="38">
        <v>154.99505300000001</v>
      </c>
      <c r="C1144" s="38">
        <v>69.966842</v>
      </c>
      <c r="D1144" s="38">
        <v>66.402636999999999</v>
      </c>
      <c r="E1144" s="38">
        <v>14.24</v>
      </c>
      <c r="F1144" s="38"/>
      <c r="G1144" s="38">
        <f t="shared" si="69"/>
        <v>-3.3940647304419127E-3</v>
      </c>
      <c r="H1144" s="38">
        <f t="shared" si="70"/>
        <v>-4.9210087071424914E-3</v>
      </c>
      <c r="I1144" s="38">
        <f t="shared" si="71"/>
        <v>7.7334813313834263E-3</v>
      </c>
      <c r="J1144" s="38">
        <f t="shared" si="72"/>
        <v>6.0054208690242528E-2</v>
      </c>
      <c r="K1144" s="38"/>
      <c r="L1144" s="38"/>
    </row>
    <row r="1145" spans="1:12">
      <c r="A1145" s="20">
        <v>42541</v>
      </c>
      <c r="B1145" s="38">
        <v>155.58166299999999</v>
      </c>
      <c r="C1145" s="38">
        <v>70.114765000000006</v>
      </c>
      <c r="D1145" s="38">
        <v>66.884669000000002</v>
      </c>
      <c r="E1145" s="38">
        <v>13.96</v>
      </c>
      <c r="F1145" s="38"/>
      <c r="G1145" s="38">
        <f t="shared" si="69"/>
        <v>3.7775574751970162E-3</v>
      </c>
      <c r="H1145" s="38">
        <f t="shared" si="70"/>
        <v>2.1119554258460533E-3</v>
      </c>
      <c r="I1145" s="38">
        <f t="shared" si="71"/>
        <v>7.2330083933648363E-3</v>
      </c>
      <c r="J1145" s="38">
        <f t="shared" si="72"/>
        <v>-1.9858808649603286E-2</v>
      </c>
      <c r="K1145" s="38"/>
      <c r="L1145" s="38"/>
    </row>
    <row r="1146" spans="1:12">
      <c r="A1146" s="20">
        <v>42542</v>
      </c>
      <c r="B1146" s="38">
        <v>156.29752999999999</v>
      </c>
      <c r="C1146" s="38">
        <v>70.469776999999993</v>
      </c>
      <c r="D1146" s="38">
        <v>67.189633999999998</v>
      </c>
      <c r="E1146" s="38">
        <v>14.06</v>
      </c>
      <c r="F1146" s="38"/>
      <c r="G1146" s="38">
        <f t="shared" si="69"/>
        <v>4.5906766034239134E-3</v>
      </c>
      <c r="H1146" s="38">
        <f t="shared" si="70"/>
        <v>5.0505233303745926E-3</v>
      </c>
      <c r="I1146" s="38">
        <f t="shared" si="71"/>
        <v>4.5492017354492606E-3</v>
      </c>
      <c r="J1146" s="38">
        <f t="shared" si="72"/>
        <v>7.1377890482923071E-3</v>
      </c>
      <c r="K1146" s="38"/>
      <c r="L1146" s="38"/>
    </row>
    <row r="1147" spans="1:12">
      <c r="A1147" s="20">
        <v>42543</v>
      </c>
      <c r="B1147" s="38">
        <v>157.21224699999999</v>
      </c>
      <c r="C1147" s="38">
        <v>70.755759999999995</v>
      </c>
      <c r="D1147" s="38">
        <v>67.740527999999998</v>
      </c>
      <c r="E1147" s="38">
        <v>13.71</v>
      </c>
      <c r="F1147" s="38"/>
      <c r="G1147" s="38">
        <f t="shared" si="69"/>
        <v>5.8353497256806944E-3</v>
      </c>
      <c r="H1147" s="38">
        <f t="shared" si="70"/>
        <v>4.0500237702405717E-3</v>
      </c>
      <c r="I1147" s="38">
        <f t="shared" si="71"/>
        <v>8.1656621896132927E-3</v>
      </c>
      <c r="J1147" s="38">
        <f t="shared" si="72"/>
        <v>-2.5208392808295843E-2</v>
      </c>
      <c r="K1147" s="38"/>
      <c r="L1147" s="38"/>
    </row>
    <row r="1148" spans="1:12">
      <c r="A1148" s="20">
        <v>42544</v>
      </c>
      <c r="B1148" s="38">
        <v>156.12850800000001</v>
      </c>
      <c r="C1148" s="38">
        <v>71.100908000000004</v>
      </c>
      <c r="D1148" s="38">
        <v>68.645570000000006</v>
      </c>
      <c r="E1148" s="38">
        <v>13.84</v>
      </c>
      <c r="F1148" s="38"/>
      <c r="G1148" s="38">
        <f t="shared" si="69"/>
        <v>-6.9173467165316617E-3</v>
      </c>
      <c r="H1148" s="38">
        <f t="shared" si="70"/>
        <v>4.8661608360634706E-3</v>
      </c>
      <c r="I1148" s="38">
        <f t="shared" si="71"/>
        <v>1.3271958038369445E-2</v>
      </c>
      <c r="J1148" s="38">
        <f t="shared" si="72"/>
        <v>9.4374566153004168E-3</v>
      </c>
      <c r="K1148" s="38"/>
      <c r="L1148" s="38"/>
    </row>
    <row r="1149" spans="1:12">
      <c r="A1149" s="20">
        <v>42545</v>
      </c>
      <c r="B1149" s="38">
        <v>154.666946</v>
      </c>
      <c r="C1149" s="38">
        <v>70.962849000000006</v>
      </c>
      <c r="D1149" s="38">
        <v>68.222560000000001</v>
      </c>
      <c r="E1149" s="38">
        <v>13.49</v>
      </c>
      <c r="F1149" s="38"/>
      <c r="G1149" s="38">
        <f t="shared" si="69"/>
        <v>-9.4053677776565463E-3</v>
      </c>
      <c r="H1149" s="38">
        <f t="shared" si="70"/>
        <v>-1.9436208977872901E-3</v>
      </c>
      <c r="I1149" s="38">
        <f t="shared" si="71"/>
        <v>-6.1812979673012188E-3</v>
      </c>
      <c r="J1149" s="38">
        <f t="shared" si="72"/>
        <v>-2.5614279969858916E-2</v>
      </c>
      <c r="K1149" s="38"/>
      <c r="L1149" s="38"/>
    </row>
    <row r="1150" spans="1:12">
      <c r="A1150" s="20">
        <v>42548</v>
      </c>
      <c r="B1150" s="38">
        <v>153.37440599999999</v>
      </c>
      <c r="C1150" s="38">
        <v>70.509224000000003</v>
      </c>
      <c r="D1150" s="38">
        <v>68.320932999999997</v>
      </c>
      <c r="E1150" s="38">
        <v>12.56</v>
      </c>
      <c r="F1150" s="38"/>
      <c r="G1150" s="38">
        <f t="shared" si="69"/>
        <v>-8.3920394280572463E-3</v>
      </c>
      <c r="H1150" s="38">
        <f t="shared" si="70"/>
        <v>-6.4129484360340308E-3</v>
      </c>
      <c r="I1150" s="38">
        <f t="shared" si="71"/>
        <v>1.4409037715212307E-3</v>
      </c>
      <c r="J1150" s="38">
        <f t="shared" si="72"/>
        <v>-7.1431509179611899E-2</v>
      </c>
      <c r="K1150" s="38"/>
      <c r="L1150" s="38"/>
    </row>
    <row r="1151" spans="1:12">
      <c r="A1151" s="20">
        <v>42549</v>
      </c>
      <c r="B1151" s="38">
        <v>154.70672500000001</v>
      </c>
      <c r="C1151" s="38">
        <v>70.519087999999996</v>
      </c>
      <c r="D1151" s="38">
        <v>68.606218999999996</v>
      </c>
      <c r="E1151" s="38">
        <v>12.97</v>
      </c>
      <c r="F1151" s="38"/>
      <c r="G1151" s="38">
        <f t="shared" si="69"/>
        <v>8.6491977058811322E-3</v>
      </c>
      <c r="H1151" s="38">
        <f t="shared" si="70"/>
        <v>1.398868053683023E-4</v>
      </c>
      <c r="I1151" s="38">
        <f t="shared" si="71"/>
        <v>4.1669808892585512E-3</v>
      </c>
      <c r="J1151" s="38">
        <f t="shared" si="72"/>
        <v>3.2121837288299808E-2</v>
      </c>
      <c r="K1151" s="38"/>
      <c r="L1151" s="38"/>
    </row>
    <row r="1152" spans="1:12">
      <c r="A1152" s="20">
        <v>42550</v>
      </c>
      <c r="B1152" s="38">
        <v>156.178224</v>
      </c>
      <c r="C1152" s="38">
        <v>71.455920000000006</v>
      </c>
      <c r="D1152" s="38">
        <v>68.861993999999996</v>
      </c>
      <c r="E1152" s="38">
        <v>13.34</v>
      </c>
      <c r="F1152" s="38"/>
      <c r="G1152" s="38">
        <f t="shared" si="69"/>
        <v>9.466588806622097E-3</v>
      </c>
      <c r="H1152" s="38">
        <f t="shared" si="70"/>
        <v>1.3197331142409672E-2</v>
      </c>
      <c r="I1152" s="38">
        <f t="shared" si="71"/>
        <v>3.7212281962879347E-3</v>
      </c>
      <c r="J1152" s="38">
        <f t="shared" si="72"/>
        <v>2.8128042159125153E-2</v>
      </c>
      <c r="K1152" s="38"/>
      <c r="L1152" s="38"/>
    </row>
    <row r="1153" spans="1:12">
      <c r="A1153" s="20">
        <v>42551</v>
      </c>
      <c r="B1153" s="38">
        <v>156.13844499999999</v>
      </c>
      <c r="C1153" s="38">
        <v>72.008157999999995</v>
      </c>
      <c r="D1153" s="38">
        <v>68.684920000000005</v>
      </c>
      <c r="E1153" s="38">
        <v>13.61</v>
      </c>
      <c r="F1153" s="38"/>
      <c r="G1153" s="38">
        <f t="shared" si="69"/>
        <v>-2.547350440339171E-4</v>
      </c>
      <c r="H1153" s="38">
        <f t="shared" si="70"/>
        <v>7.6986620659854343E-3</v>
      </c>
      <c r="I1153" s="38">
        <f t="shared" si="71"/>
        <v>-2.5747447568789496E-3</v>
      </c>
      <c r="J1153" s="38">
        <f t="shared" si="72"/>
        <v>2.0037776175896936E-2</v>
      </c>
      <c r="K1153" s="38"/>
      <c r="L1153" s="38"/>
    </row>
    <row r="1154" spans="1:12">
      <c r="A1154" s="20">
        <v>42552</v>
      </c>
      <c r="B1154" s="38">
        <v>155.21379200000001</v>
      </c>
      <c r="C1154" s="38">
        <v>71.801068999999998</v>
      </c>
      <c r="D1154" s="38">
        <v>68.911184000000006</v>
      </c>
      <c r="E1154" s="38">
        <v>13.89</v>
      </c>
      <c r="F1154" s="38"/>
      <c r="G1154" s="38">
        <f t="shared" si="69"/>
        <v>-5.9396118512569773E-3</v>
      </c>
      <c r="H1154" s="38">
        <f t="shared" si="70"/>
        <v>-2.880053630289316E-3</v>
      </c>
      <c r="I1154" s="38">
        <f t="shared" si="71"/>
        <v>3.2888170139647572E-3</v>
      </c>
      <c r="J1154" s="38">
        <f t="shared" si="72"/>
        <v>2.0364340102877819E-2</v>
      </c>
      <c r="K1154" s="38"/>
      <c r="L1154" s="38"/>
    </row>
    <row r="1155" spans="1:12">
      <c r="A1155" s="20">
        <v>42556</v>
      </c>
      <c r="B1155" s="38">
        <v>154.35872800000001</v>
      </c>
      <c r="C1155" s="38">
        <v>72.126497999999998</v>
      </c>
      <c r="D1155" s="38">
        <v>68.606218999999996</v>
      </c>
      <c r="E1155" s="38">
        <v>12.98</v>
      </c>
      <c r="F1155" s="38"/>
      <c r="G1155" s="38">
        <f t="shared" si="69"/>
        <v>-5.5241736214949105E-3</v>
      </c>
      <c r="H1155" s="38">
        <f t="shared" si="70"/>
        <v>4.5221295872490174E-3</v>
      </c>
      <c r="I1155" s="38">
        <f t="shared" si="71"/>
        <v>-4.4353004533738173E-3</v>
      </c>
      <c r="J1155" s="38">
        <f t="shared" si="72"/>
        <v>-6.7759445490308476E-2</v>
      </c>
      <c r="K1155" s="38"/>
      <c r="L1155" s="38"/>
    </row>
    <row r="1156" spans="1:12">
      <c r="A1156" s="20">
        <v>42557</v>
      </c>
      <c r="B1156" s="38">
        <v>155.11436</v>
      </c>
      <c r="C1156" s="38">
        <v>72.797075000000007</v>
      </c>
      <c r="D1156" s="38">
        <v>69.363704999999996</v>
      </c>
      <c r="E1156" s="38">
        <v>13.14</v>
      </c>
      <c r="F1156" s="38"/>
      <c r="G1156" s="38">
        <f t="shared" ref="G1156:G1219" si="73">LN(B1156/B1155)</f>
        <v>4.8833551668248142E-3</v>
      </c>
      <c r="H1156" s="38">
        <f t="shared" ref="H1156:H1219" si="74">LN(C1156/C1155)</f>
        <v>9.2542817140505423E-3</v>
      </c>
      <c r="I1156" s="38">
        <f t="shared" ref="I1156:I1219" si="75">LN(D1156/D1155)</f>
        <v>1.0980561401157832E-2</v>
      </c>
      <c r="J1156" s="38">
        <f t="shared" ref="J1156:J1219" si="76">LN(E1156/E1155)</f>
        <v>1.2251301780520585E-2</v>
      </c>
      <c r="K1156" s="38"/>
      <c r="L1156" s="38"/>
    </row>
    <row r="1157" spans="1:12">
      <c r="A1157" s="20">
        <v>42558</v>
      </c>
      <c r="B1157" s="38">
        <v>162.76021499999999</v>
      </c>
      <c r="C1157" s="38">
        <v>72.511093000000002</v>
      </c>
      <c r="D1157" s="38">
        <v>68.950526999999994</v>
      </c>
      <c r="E1157" s="38">
        <v>13.4</v>
      </c>
      <c r="F1157" s="38"/>
      <c r="G1157" s="38">
        <f t="shared" si="73"/>
        <v>4.811539277051579E-2</v>
      </c>
      <c r="H1157" s="38">
        <f t="shared" si="74"/>
        <v>-3.9362187712118522E-3</v>
      </c>
      <c r="I1157" s="38">
        <f t="shared" si="75"/>
        <v>-5.9745005708430115E-3</v>
      </c>
      <c r="J1157" s="38">
        <f t="shared" si="76"/>
        <v>1.9593693900401284E-2</v>
      </c>
      <c r="K1157" s="38"/>
      <c r="L1157" s="38"/>
    </row>
    <row r="1158" spans="1:12">
      <c r="A1158" s="20">
        <v>42559</v>
      </c>
      <c r="B1158" s="38">
        <v>164.49023099999999</v>
      </c>
      <c r="C1158" s="38">
        <v>72.816794999999999</v>
      </c>
      <c r="D1158" s="38">
        <v>70.150694999999999</v>
      </c>
      <c r="E1158" s="38">
        <v>14.06</v>
      </c>
      <c r="F1158" s="38"/>
      <c r="G1158" s="38">
        <f t="shared" si="73"/>
        <v>1.0573138327771783E-2</v>
      </c>
      <c r="H1158" s="38">
        <f t="shared" si="74"/>
        <v>4.2070720919916245E-3</v>
      </c>
      <c r="I1158" s="38">
        <f t="shared" si="75"/>
        <v>1.7256466410977896E-2</v>
      </c>
      <c r="J1158" s="38">
        <f t="shared" si="76"/>
        <v>4.8079179425653276E-2</v>
      </c>
      <c r="K1158" s="38"/>
      <c r="L1158" s="38"/>
    </row>
    <row r="1159" spans="1:12">
      <c r="A1159" s="20">
        <v>42562</v>
      </c>
      <c r="B1159" s="38">
        <v>165.76288199999999</v>
      </c>
      <c r="C1159" s="38">
        <v>73.033748000000003</v>
      </c>
      <c r="D1159" s="38">
        <v>71.360702000000003</v>
      </c>
      <c r="E1159" s="38">
        <v>14.48</v>
      </c>
      <c r="F1159" s="38"/>
      <c r="G1159" s="38">
        <f t="shared" si="73"/>
        <v>7.70716307921482E-3</v>
      </c>
      <c r="H1159" s="38">
        <f t="shared" si="74"/>
        <v>2.9750065450879931E-3</v>
      </c>
      <c r="I1159" s="38">
        <f t="shared" si="75"/>
        <v>1.7101611826509135E-2</v>
      </c>
      <c r="J1159" s="38">
        <f t="shared" si="76"/>
        <v>2.943450057505153E-2</v>
      </c>
      <c r="K1159" s="38"/>
      <c r="L1159" s="38"/>
    </row>
    <row r="1160" spans="1:12">
      <c r="A1160" s="20">
        <v>42563</v>
      </c>
      <c r="B1160" s="38">
        <v>165.32540499999999</v>
      </c>
      <c r="C1160" s="38">
        <v>72.254694000000001</v>
      </c>
      <c r="D1160" s="38">
        <v>72.324764999999999</v>
      </c>
      <c r="E1160" s="38">
        <v>14.85</v>
      </c>
      <c r="F1160" s="38"/>
      <c r="G1160" s="38">
        <f t="shared" si="73"/>
        <v>-2.6426622250114648E-3</v>
      </c>
      <c r="H1160" s="38">
        <f t="shared" si="74"/>
        <v>-1.0724341949610991E-2</v>
      </c>
      <c r="I1160" s="38">
        <f t="shared" si="75"/>
        <v>1.3419275967346572E-2</v>
      </c>
      <c r="J1160" s="38">
        <f t="shared" si="76"/>
        <v>2.5231478291138348E-2</v>
      </c>
      <c r="K1160" s="38"/>
      <c r="L1160" s="38"/>
    </row>
    <row r="1161" spans="1:12">
      <c r="A1161" s="20">
        <v>42564</v>
      </c>
      <c r="B1161" s="38">
        <v>165.82253499999999</v>
      </c>
      <c r="C1161" s="38">
        <v>72.599850000000004</v>
      </c>
      <c r="D1161" s="38">
        <v>71.980457000000001</v>
      </c>
      <c r="E1161" s="38">
        <v>14.05</v>
      </c>
      <c r="F1161" s="38"/>
      <c r="G1161" s="38">
        <f t="shared" si="73"/>
        <v>3.0024669545635472E-3</v>
      </c>
      <c r="H1161" s="38">
        <f t="shared" si="74"/>
        <v>4.7655619726253099E-3</v>
      </c>
      <c r="I1161" s="38">
        <f t="shared" si="75"/>
        <v>-4.7719500181001391E-3</v>
      </c>
      <c r="J1161" s="38">
        <f t="shared" si="76"/>
        <v>-5.5377469468953826E-2</v>
      </c>
      <c r="K1161" s="38"/>
      <c r="L1161" s="38"/>
    </row>
    <row r="1162" spans="1:12">
      <c r="A1162" s="20">
        <v>42565</v>
      </c>
      <c r="B1162" s="38">
        <v>165.98161999999999</v>
      </c>
      <c r="C1162" s="38">
        <v>72.678736000000001</v>
      </c>
      <c r="D1162" s="38">
        <v>72.295254</v>
      </c>
      <c r="E1162" s="38">
        <v>13.71</v>
      </c>
      <c r="F1162" s="38"/>
      <c r="G1162" s="38">
        <f t="shared" si="73"/>
        <v>9.5890910220819371E-4</v>
      </c>
      <c r="H1162" s="38">
        <f t="shared" si="74"/>
        <v>1.0859963594785939E-3</v>
      </c>
      <c r="I1162" s="38">
        <f t="shared" si="75"/>
        <v>4.3638322400265973E-3</v>
      </c>
      <c r="J1162" s="38">
        <f t="shared" si="76"/>
        <v>-2.4496902205531738E-2</v>
      </c>
      <c r="K1162" s="38"/>
      <c r="L1162" s="38"/>
    </row>
    <row r="1163" spans="1:12">
      <c r="A1163" s="20">
        <v>42566</v>
      </c>
      <c r="B1163" s="38">
        <v>165.45466400000001</v>
      </c>
      <c r="C1163" s="38">
        <v>72.649152000000001</v>
      </c>
      <c r="D1163" s="38">
        <v>71.852573000000007</v>
      </c>
      <c r="E1163" s="38">
        <v>14.1</v>
      </c>
      <c r="F1163" s="38"/>
      <c r="G1163" s="38">
        <f t="shared" si="73"/>
        <v>-3.1798355790146502E-3</v>
      </c>
      <c r="H1163" s="38">
        <f t="shared" si="74"/>
        <v>-4.0713452615026016E-4</v>
      </c>
      <c r="I1163" s="38">
        <f t="shared" si="75"/>
        <v>-6.1420612559692448E-3</v>
      </c>
      <c r="J1163" s="38">
        <f t="shared" si="76"/>
        <v>2.8049303809899586E-2</v>
      </c>
      <c r="K1163" s="38"/>
      <c r="L1163" s="38"/>
    </row>
    <row r="1164" spans="1:12">
      <c r="A1164" s="20">
        <v>42569</v>
      </c>
      <c r="B1164" s="38">
        <v>166.54834</v>
      </c>
      <c r="C1164" s="38">
        <v>72.816794999999999</v>
      </c>
      <c r="D1164" s="38">
        <v>72.757615000000001</v>
      </c>
      <c r="E1164" s="38">
        <v>14.84</v>
      </c>
      <c r="F1164" s="38"/>
      <c r="G1164" s="38">
        <f t="shared" si="73"/>
        <v>6.5883738574038179E-3</v>
      </c>
      <c r="H1164" s="38">
        <f t="shared" si="74"/>
        <v>2.3049115985692525E-3</v>
      </c>
      <c r="I1164" s="38">
        <f t="shared" si="75"/>
        <v>1.2517151512611398E-2</v>
      </c>
      <c r="J1164" s="38">
        <f t="shared" si="76"/>
        <v>5.1151440355111766E-2</v>
      </c>
      <c r="K1164" s="38"/>
      <c r="L1164" s="38"/>
    </row>
    <row r="1165" spans="1:12">
      <c r="A1165" s="20">
        <v>42570</v>
      </c>
      <c r="B1165" s="38">
        <v>167.15483800000001</v>
      </c>
      <c r="C1165" s="38">
        <v>72.639296000000002</v>
      </c>
      <c r="D1165" s="38">
        <v>72.747775000000004</v>
      </c>
      <c r="E1165" s="38">
        <v>14.08</v>
      </c>
      <c r="F1165" s="38"/>
      <c r="G1165" s="38">
        <f t="shared" si="73"/>
        <v>3.6349588963216998E-3</v>
      </c>
      <c r="H1165" s="38">
        <f t="shared" si="74"/>
        <v>-2.4405865286934387E-3</v>
      </c>
      <c r="I1165" s="38">
        <f t="shared" si="75"/>
        <v>-1.352527217719777E-4</v>
      </c>
      <c r="J1165" s="38">
        <f t="shared" si="76"/>
        <v>-5.2570887009338055E-2</v>
      </c>
      <c r="K1165" s="38"/>
      <c r="L1165" s="38"/>
    </row>
    <row r="1166" spans="1:12">
      <c r="A1166" s="20">
        <v>42571</v>
      </c>
      <c r="B1166" s="38">
        <v>167.07529600000001</v>
      </c>
      <c r="C1166" s="38">
        <v>72.767492000000004</v>
      </c>
      <c r="D1166" s="38">
        <v>73.269165000000001</v>
      </c>
      <c r="E1166" s="38">
        <v>14.9</v>
      </c>
      <c r="F1166" s="38"/>
      <c r="G1166" s="38">
        <f t="shared" si="73"/>
        <v>-4.7597145445706139E-4</v>
      </c>
      <c r="H1166" s="38">
        <f t="shared" si="74"/>
        <v>1.7632743969959912E-3</v>
      </c>
      <c r="I1166" s="38">
        <f t="shared" si="75"/>
        <v>7.1415305096650334E-3</v>
      </c>
      <c r="J1166" s="38">
        <f t="shared" si="76"/>
        <v>5.6605862221517207E-2</v>
      </c>
      <c r="K1166" s="38"/>
      <c r="L1166" s="38"/>
    </row>
    <row r="1167" spans="1:12">
      <c r="A1167" s="20">
        <v>42572</v>
      </c>
      <c r="B1167" s="38">
        <v>166.09098900000001</v>
      </c>
      <c r="C1167" s="38">
        <v>72.501230000000007</v>
      </c>
      <c r="D1167" s="38">
        <v>73.131433999999999</v>
      </c>
      <c r="E1167" s="38">
        <v>14.73</v>
      </c>
      <c r="F1167" s="38"/>
      <c r="G1167" s="38">
        <f t="shared" si="73"/>
        <v>-5.9088203588937875E-3</v>
      </c>
      <c r="H1167" s="38">
        <f t="shared" si="74"/>
        <v>-3.6657897791559407E-3</v>
      </c>
      <c r="I1167" s="38">
        <f t="shared" si="75"/>
        <v>-1.8815638948839336E-3</v>
      </c>
      <c r="J1167" s="38">
        <f t="shared" si="76"/>
        <v>-1.1474982476874573E-2</v>
      </c>
      <c r="K1167" s="38"/>
      <c r="L1167" s="38"/>
    </row>
    <row r="1168" spans="1:12">
      <c r="A1168" s="20">
        <v>42573</v>
      </c>
      <c r="B1168" s="38">
        <v>166.50857600000001</v>
      </c>
      <c r="C1168" s="38">
        <v>72.530820000000006</v>
      </c>
      <c r="D1168" s="38">
        <v>73.702006999999995</v>
      </c>
      <c r="E1168" s="38">
        <v>14.98</v>
      </c>
      <c r="F1168" s="38"/>
      <c r="G1168" s="38">
        <f t="shared" si="73"/>
        <v>2.5110509054348043E-3</v>
      </c>
      <c r="H1168" s="38">
        <f t="shared" si="74"/>
        <v>4.0804774407545894E-4</v>
      </c>
      <c r="I1168" s="38">
        <f t="shared" si="75"/>
        <v>7.7717428399784825E-3</v>
      </c>
      <c r="J1168" s="38">
        <f t="shared" si="76"/>
        <v>1.6829747614534599E-2</v>
      </c>
      <c r="K1168" s="38"/>
      <c r="L1168" s="38"/>
    </row>
    <row r="1169" spans="1:12">
      <c r="A1169" s="20">
        <v>42576</v>
      </c>
      <c r="B1169" s="38">
        <v>167.00570500000001</v>
      </c>
      <c r="C1169" s="38">
        <v>72.728046000000006</v>
      </c>
      <c r="D1169" s="38">
        <v>75.059577000000004</v>
      </c>
      <c r="E1169" s="38">
        <v>15.63</v>
      </c>
      <c r="F1169" s="38"/>
      <c r="G1169" s="38">
        <f t="shared" si="73"/>
        <v>2.9811579083652237E-3</v>
      </c>
      <c r="H1169" s="38">
        <f t="shared" si="74"/>
        <v>2.7155123349989398E-3</v>
      </c>
      <c r="I1169" s="38">
        <f t="shared" si="75"/>
        <v>1.8252127353173019E-2</v>
      </c>
      <c r="J1169" s="38">
        <f t="shared" si="76"/>
        <v>4.2476166344311894E-2</v>
      </c>
      <c r="K1169" s="38"/>
      <c r="L1169" s="38"/>
    </row>
    <row r="1170" spans="1:12">
      <c r="A1170" s="20">
        <v>42577</v>
      </c>
      <c r="B1170" s="38">
        <v>166.60800800000001</v>
      </c>
      <c r="C1170" s="38">
        <v>72.708326</v>
      </c>
      <c r="D1170" s="38">
        <v>74.980874999999997</v>
      </c>
      <c r="E1170" s="38">
        <v>15.02</v>
      </c>
      <c r="F1170" s="38"/>
      <c r="G1170" s="38">
        <f t="shared" si="73"/>
        <v>-2.3841777054640582E-3</v>
      </c>
      <c r="H1170" s="38">
        <f t="shared" si="74"/>
        <v>-2.7118388405422721E-4</v>
      </c>
      <c r="I1170" s="38">
        <f t="shared" si="75"/>
        <v>-1.0490771811064762E-3</v>
      </c>
      <c r="J1170" s="38">
        <f t="shared" si="76"/>
        <v>-3.9809498097396645E-2</v>
      </c>
      <c r="K1170" s="38"/>
      <c r="L1170" s="38"/>
    </row>
    <row r="1171" spans="1:12">
      <c r="A1171" s="20">
        <v>42578</v>
      </c>
      <c r="B1171" s="38">
        <v>165.196147</v>
      </c>
      <c r="C1171" s="38">
        <v>72.304004000000006</v>
      </c>
      <c r="D1171" s="38">
        <v>74.026644000000005</v>
      </c>
      <c r="E1171" s="38">
        <v>15.05</v>
      </c>
      <c r="F1171" s="38"/>
      <c r="G1171" s="38">
        <f t="shared" si="73"/>
        <v>-8.5102582341065082E-3</v>
      </c>
      <c r="H1171" s="38">
        <f t="shared" si="74"/>
        <v>-5.5763954380816452E-3</v>
      </c>
      <c r="I1171" s="38">
        <f t="shared" si="75"/>
        <v>-1.2807998563964423E-2</v>
      </c>
      <c r="J1171" s="38">
        <f t="shared" si="76"/>
        <v>1.9953448588961877E-3</v>
      </c>
      <c r="K1171" s="38"/>
      <c r="L1171" s="38"/>
    </row>
    <row r="1172" spans="1:12">
      <c r="A1172" s="20">
        <v>42579</v>
      </c>
      <c r="B1172" s="38">
        <v>165.39501100000001</v>
      </c>
      <c r="C1172" s="38">
        <v>72.225110999999998</v>
      </c>
      <c r="D1172" s="38">
        <v>73.574123</v>
      </c>
      <c r="E1172" s="38">
        <v>15.05</v>
      </c>
      <c r="F1172" s="38"/>
      <c r="G1172" s="38">
        <f t="shared" si="73"/>
        <v>1.203081323707928E-3</v>
      </c>
      <c r="H1172" s="38">
        <f t="shared" si="74"/>
        <v>-1.0917247758115858E-3</v>
      </c>
      <c r="I1172" s="38">
        <f t="shared" si="75"/>
        <v>-6.1317082155407966E-3</v>
      </c>
      <c r="J1172" s="38">
        <f t="shared" si="76"/>
        <v>0</v>
      </c>
      <c r="K1172" s="38"/>
      <c r="L1172" s="38"/>
    </row>
    <row r="1173" spans="1:12">
      <c r="A1173" s="20">
        <v>42580</v>
      </c>
      <c r="B1173" s="38">
        <v>166.26001099999999</v>
      </c>
      <c r="C1173" s="38">
        <v>71.958855</v>
      </c>
      <c r="D1173" s="38">
        <v>74.105345</v>
      </c>
      <c r="E1173" s="38">
        <v>15.41</v>
      </c>
      <c r="F1173" s="38"/>
      <c r="G1173" s="38">
        <f t="shared" si="73"/>
        <v>5.2162753703310673E-3</v>
      </c>
      <c r="H1173" s="38">
        <f t="shared" si="74"/>
        <v>-3.6932858769088443E-3</v>
      </c>
      <c r="I1173" s="38">
        <f t="shared" si="75"/>
        <v>7.1942877155695712E-3</v>
      </c>
      <c r="J1173" s="38">
        <f t="shared" si="76"/>
        <v>2.3638658137139671E-2</v>
      </c>
      <c r="K1173" s="38"/>
      <c r="L1173" s="38"/>
    </row>
    <row r="1174" spans="1:12">
      <c r="A1174" s="20">
        <v>42583</v>
      </c>
      <c r="B1174" s="38">
        <v>166.59805600000001</v>
      </c>
      <c r="C1174" s="38">
        <v>72.757628999999994</v>
      </c>
      <c r="D1174" s="38">
        <v>74.282419000000004</v>
      </c>
      <c r="E1174" s="38">
        <v>14.8</v>
      </c>
      <c r="F1174" s="38"/>
      <c r="G1174" s="38">
        <f t="shared" si="73"/>
        <v>2.0311667328222088E-3</v>
      </c>
      <c r="H1174" s="38">
        <f t="shared" si="74"/>
        <v>1.1039269194754855E-2</v>
      </c>
      <c r="I1174" s="38">
        <f t="shared" si="75"/>
        <v>2.3866399665119337E-3</v>
      </c>
      <c r="J1174" s="38">
        <f t="shared" si="76"/>
        <v>-4.0389468561954939E-2</v>
      </c>
      <c r="K1174" s="38"/>
      <c r="L1174" s="38"/>
    </row>
    <row r="1175" spans="1:12">
      <c r="A1175" s="20">
        <v>42584</v>
      </c>
      <c r="B1175" s="38">
        <v>165.54414299999999</v>
      </c>
      <c r="C1175" s="38">
        <v>72.116634000000005</v>
      </c>
      <c r="D1175" s="38">
        <v>72.688753000000005</v>
      </c>
      <c r="E1175" s="38">
        <v>14.87</v>
      </c>
      <c r="F1175" s="38"/>
      <c r="G1175" s="38">
        <f t="shared" si="73"/>
        <v>-6.3461766693588264E-3</v>
      </c>
      <c r="H1175" s="38">
        <f t="shared" si="74"/>
        <v>-8.8490414999742445E-3</v>
      </c>
      <c r="I1175" s="38">
        <f t="shared" si="75"/>
        <v>-2.1687633613422665E-2</v>
      </c>
      <c r="J1175" s="38">
        <f t="shared" si="76"/>
        <v>4.718579701994333E-3</v>
      </c>
      <c r="K1175" s="38"/>
      <c r="L1175" s="38"/>
    </row>
    <row r="1176" spans="1:12">
      <c r="A1176" s="20">
        <v>42585</v>
      </c>
      <c r="B1176" s="38">
        <v>165.16632000000001</v>
      </c>
      <c r="C1176" s="38">
        <v>71.929271999999997</v>
      </c>
      <c r="D1176" s="38">
        <v>72.895337999999995</v>
      </c>
      <c r="E1176" s="38">
        <v>14.79</v>
      </c>
      <c r="F1176" s="38"/>
      <c r="G1176" s="38">
        <f t="shared" si="73"/>
        <v>-2.2849181181168422E-3</v>
      </c>
      <c r="H1176" s="38">
        <f t="shared" si="74"/>
        <v>-2.6014221558334568E-3</v>
      </c>
      <c r="I1176" s="38">
        <f t="shared" si="75"/>
        <v>2.838018044964728E-3</v>
      </c>
      <c r="J1176" s="38">
        <f t="shared" si="76"/>
        <v>-5.3944837493552309E-3</v>
      </c>
      <c r="K1176" s="38"/>
      <c r="L1176" s="38"/>
    </row>
    <row r="1177" spans="1:12">
      <c r="A1177" s="20">
        <v>42586</v>
      </c>
      <c r="B1177" s="38">
        <v>165.59385900000001</v>
      </c>
      <c r="C1177" s="38">
        <v>72.284284</v>
      </c>
      <c r="D1177" s="38">
        <v>72.934689000000006</v>
      </c>
      <c r="E1177" s="38">
        <v>14.79</v>
      </c>
      <c r="F1177" s="38"/>
      <c r="G1177" s="38">
        <f t="shared" si="73"/>
        <v>2.585191720501959E-3</v>
      </c>
      <c r="H1177" s="38">
        <f t="shared" si="74"/>
        <v>4.9234305980076741E-3</v>
      </c>
      <c r="I1177" s="38">
        <f t="shared" si="75"/>
        <v>5.3968310593706555E-4</v>
      </c>
      <c r="J1177" s="38">
        <f t="shared" si="76"/>
        <v>0</v>
      </c>
      <c r="K1177" s="38"/>
      <c r="L1177" s="38"/>
    </row>
    <row r="1178" spans="1:12">
      <c r="A1178" s="20">
        <v>42587</v>
      </c>
      <c r="B1178" s="38">
        <v>166.73725099999999</v>
      </c>
      <c r="C1178" s="38">
        <v>72.737909000000002</v>
      </c>
      <c r="D1178" s="38">
        <v>73.721686000000005</v>
      </c>
      <c r="E1178" s="38">
        <v>16.139999</v>
      </c>
      <c r="F1178" s="38"/>
      <c r="G1178" s="38">
        <f t="shared" si="73"/>
        <v>6.8810681705052832E-3</v>
      </c>
      <c r="H1178" s="38">
        <f t="shared" si="74"/>
        <v>6.2559594511200052E-3</v>
      </c>
      <c r="I1178" s="38">
        <f t="shared" si="75"/>
        <v>1.073263340189356E-2</v>
      </c>
      <c r="J1178" s="38">
        <f t="shared" si="76"/>
        <v>8.7349324161223832E-2</v>
      </c>
      <c r="K1178" s="38"/>
      <c r="L1178" s="38"/>
    </row>
    <row r="1179" spans="1:12">
      <c r="A1179" s="20">
        <v>42590</v>
      </c>
      <c r="B1179" s="38">
        <v>166.43897000000001</v>
      </c>
      <c r="C1179" s="38">
        <v>72.323723000000001</v>
      </c>
      <c r="D1179" s="38">
        <v>73.780708000000004</v>
      </c>
      <c r="E1179" s="38">
        <v>15.73</v>
      </c>
      <c r="F1179" s="38"/>
      <c r="G1179" s="38">
        <f t="shared" si="73"/>
        <v>-1.7905304213814009E-3</v>
      </c>
      <c r="H1179" s="38">
        <f t="shared" si="74"/>
        <v>-5.7104986319574348E-3</v>
      </c>
      <c r="I1179" s="38">
        <f t="shared" si="75"/>
        <v>8.0028535875943435E-4</v>
      </c>
      <c r="J1179" s="38">
        <f t="shared" si="76"/>
        <v>-2.5730883813745688E-2</v>
      </c>
      <c r="K1179" s="38"/>
      <c r="L1179" s="38"/>
    </row>
    <row r="1180" spans="1:12">
      <c r="A1180" s="20">
        <v>42591</v>
      </c>
      <c r="B1180" s="38">
        <v>166.89633599999999</v>
      </c>
      <c r="C1180" s="38">
        <v>72.520956999999996</v>
      </c>
      <c r="D1180" s="38">
        <v>71.429563000000002</v>
      </c>
      <c r="E1180" s="38">
        <v>16.790001</v>
      </c>
      <c r="F1180" s="38"/>
      <c r="G1180" s="38">
        <f t="shared" si="73"/>
        <v>2.7441814820384075E-3</v>
      </c>
      <c r="H1180" s="38">
        <f t="shared" si="74"/>
        <v>2.7233878649103914E-3</v>
      </c>
      <c r="I1180" s="38">
        <f t="shared" si="75"/>
        <v>-3.238545694846609E-2</v>
      </c>
      <c r="J1180" s="38">
        <f t="shared" si="76"/>
        <v>6.5213813578522753E-2</v>
      </c>
      <c r="K1180" s="38"/>
      <c r="L1180" s="38"/>
    </row>
    <row r="1181" spans="1:12">
      <c r="A1181" s="20">
        <v>42592</v>
      </c>
      <c r="B1181" s="38">
        <v>167.77362400000001</v>
      </c>
      <c r="C1181" s="38">
        <v>73.424486000000002</v>
      </c>
      <c r="D1181" s="38">
        <v>71.862413000000004</v>
      </c>
      <c r="E1181" s="38">
        <v>16.809999000000001</v>
      </c>
      <c r="F1181" s="38"/>
      <c r="G1181" s="38">
        <f t="shared" si="73"/>
        <v>5.2427173889972927E-3</v>
      </c>
      <c r="H1181" s="38">
        <f t="shared" si="74"/>
        <v>1.2381894560493881E-2</v>
      </c>
      <c r="I1181" s="38">
        <f t="shared" si="75"/>
        <v>6.0415290328224239E-3</v>
      </c>
      <c r="J1181" s="38">
        <f t="shared" si="76"/>
        <v>1.1903572834136675E-3</v>
      </c>
      <c r="K1181" s="38"/>
      <c r="L1181" s="38"/>
    </row>
    <row r="1182" spans="1:12">
      <c r="A1182" s="20">
        <v>42593</v>
      </c>
      <c r="B1182" s="38">
        <v>167.36489399999999</v>
      </c>
      <c r="C1182" s="38">
        <v>73.275558000000004</v>
      </c>
      <c r="D1182" s="38">
        <v>72.806804999999997</v>
      </c>
      <c r="E1182" s="38">
        <v>17.079999999999998</v>
      </c>
      <c r="F1182" s="38"/>
      <c r="G1182" s="38">
        <f t="shared" si="73"/>
        <v>-2.4391717495566402E-3</v>
      </c>
      <c r="H1182" s="38">
        <f t="shared" si="74"/>
        <v>-2.0303750033231985E-3</v>
      </c>
      <c r="I1182" s="38">
        <f t="shared" si="75"/>
        <v>1.3056065805477303E-2</v>
      </c>
      <c r="J1182" s="38">
        <f t="shared" si="76"/>
        <v>1.5934300428300983E-2</v>
      </c>
      <c r="K1182" s="38"/>
      <c r="L1182" s="38"/>
    </row>
    <row r="1183" spans="1:12">
      <c r="A1183" s="20">
        <v>42594</v>
      </c>
      <c r="B1183" s="38">
        <v>168.521323</v>
      </c>
      <c r="C1183" s="38">
        <v>73.364914999999996</v>
      </c>
      <c r="D1183" s="38">
        <v>74.577537000000007</v>
      </c>
      <c r="E1183" s="38">
        <v>17.59</v>
      </c>
      <c r="F1183" s="38"/>
      <c r="G1183" s="38">
        <f t="shared" si="73"/>
        <v>6.8858649793875661E-3</v>
      </c>
      <c r="H1183" s="38">
        <f t="shared" si="74"/>
        <v>1.2187223517757357E-3</v>
      </c>
      <c r="I1183" s="38">
        <f t="shared" si="75"/>
        <v>2.402992315685322E-2</v>
      </c>
      <c r="J1183" s="38">
        <f t="shared" si="76"/>
        <v>2.942237038904319E-2</v>
      </c>
      <c r="K1183" s="38"/>
      <c r="L1183" s="38"/>
    </row>
    <row r="1184" spans="1:12">
      <c r="A1184" s="20">
        <v>42597</v>
      </c>
      <c r="B1184" s="38">
        <v>168.212277</v>
      </c>
      <c r="C1184" s="38">
        <v>72.798964999999995</v>
      </c>
      <c r="D1184" s="38">
        <v>74.894846999999999</v>
      </c>
      <c r="E1184" s="38">
        <v>17.66</v>
      </c>
      <c r="F1184" s="38"/>
      <c r="G1184" s="38">
        <f t="shared" si="73"/>
        <v>-1.8355524175262237E-3</v>
      </c>
      <c r="H1184" s="38">
        <f t="shared" si="74"/>
        <v>-7.7440859995401359E-3</v>
      </c>
      <c r="I1184" s="38">
        <f t="shared" si="75"/>
        <v>4.2457404929141544E-3</v>
      </c>
      <c r="J1184" s="38">
        <f t="shared" si="76"/>
        <v>3.971636426347183E-3</v>
      </c>
      <c r="K1184" s="38"/>
      <c r="L1184" s="38"/>
    </row>
    <row r="1185" spans="1:12">
      <c r="A1185" s="20">
        <v>42598</v>
      </c>
      <c r="B1185" s="38">
        <v>167.89326700000001</v>
      </c>
      <c r="C1185" s="38">
        <v>72.372021000000004</v>
      </c>
      <c r="D1185" s="38">
        <v>74.845271999999994</v>
      </c>
      <c r="E1185" s="38">
        <v>17.790001</v>
      </c>
      <c r="F1185" s="38"/>
      <c r="G1185" s="38">
        <f t="shared" si="73"/>
        <v>-1.8982733340124917E-3</v>
      </c>
      <c r="H1185" s="38">
        <f t="shared" si="74"/>
        <v>-5.8819636443341421E-3</v>
      </c>
      <c r="I1185" s="38">
        <f t="shared" si="75"/>
        <v>-6.6214722069650336E-4</v>
      </c>
      <c r="J1185" s="38">
        <f t="shared" si="76"/>
        <v>7.3343627132830234E-3</v>
      </c>
      <c r="K1185" s="38"/>
      <c r="L1185" s="38"/>
    </row>
    <row r="1186" spans="1:12">
      <c r="A1186" s="20">
        <v>42599</v>
      </c>
      <c r="B1186" s="38">
        <v>167.44465</v>
      </c>
      <c r="C1186" s="38">
        <v>72.411738</v>
      </c>
      <c r="D1186" s="38">
        <v>70.036051</v>
      </c>
      <c r="E1186" s="38">
        <v>16.629999000000002</v>
      </c>
      <c r="F1186" s="38"/>
      <c r="G1186" s="38">
        <f t="shared" si="73"/>
        <v>-2.6756131346392341E-3</v>
      </c>
      <c r="H1186" s="38">
        <f t="shared" si="74"/>
        <v>5.4863889804435183E-4</v>
      </c>
      <c r="I1186" s="38">
        <f t="shared" si="75"/>
        <v>-6.6412818777162597E-2</v>
      </c>
      <c r="J1186" s="38">
        <f t="shared" si="76"/>
        <v>-6.7428324816553309E-2</v>
      </c>
      <c r="K1186" s="38"/>
      <c r="L1186" s="38"/>
    </row>
    <row r="1187" spans="1:12">
      <c r="A1187" s="20">
        <v>42600</v>
      </c>
      <c r="B1187" s="38">
        <v>167.235288</v>
      </c>
      <c r="C1187" s="38">
        <v>73.772004999999993</v>
      </c>
      <c r="D1187" s="38">
        <v>69.708832000000001</v>
      </c>
      <c r="E1187" s="38">
        <v>16.940000999999999</v>
      </c>
      <c r="F1187" s="38"/>
      <c r="G1187" s="38">
        <f t="shared" si="73"/>
        <v>-1.251117880328187E-3</v>
      </c>
      <c r="H1187" s="38">
        <f t="shared" si="74"/>
        <v>1.8610910274628769E-2</v>
      </c>
      <c r="I1187" s="38">
        <f t="shared" si="75"/>
        <v>-4.6830995311829184E-3</v>
      </c>
      <c r="J1187" s="38">
        <f t="shared" si="76"/>
        <v>1.8469515183240134E-2</v>
      </c>
      <c r="K1187" s="38"/>
      <c r="L1187" s="38"/>
    </row>
    <row r="1188" spans="1:12">
      <c r="A1188" s="20">
        <v>42601</v>
      </c>
      <c r="B1188" s="38">
        <v>167.50446400000001</v>
      </c>
      <c r="C1188" s="38">
        <v>72.292587999999995</v>
      </c>
      <c r="D1188" s="38">
        <v>69.530344999999997</v>
      </c>
      <c r="E1188" s="38">
        <v>16.02</v>
      </c>
      <c r="F1188" s="38"/>
      <c r="G1188" s="38">
        <f t="shared" si="73"/>
        <v>1.6082706425583032E-3</v>
      </c>
      <c r="H1188" s="38">
        <f t="shared" si="74"/>
        <v>-2.0257716976560088E-2</v>
      </c>
      <c r="I1188" s="38">
        <f t="shared" si="75"/>
        <v>-2.5637482439780129E-3</v>
      </c>
      <c r="J1188" s="38">
        <f t="shared" si="76"/>
        <v>-5.5839806615570579E-2</v>
      </c>
      <c r="K1188" s="38"/>
      <c r="L1188" s="38"/>
    </row>
    <row r="1189" spans="1:12">
      <c r="A1189" s="20">
        <v>42604</v>
      </c>
      <c r="B1189" s="38">
        <v>167.42470700000001</v>
      </c>
      <c r="C1189" s="38">
        <v>72.183368999999999</v>
      </c>
      <c r="D1189" s="38">
        <v>69.798070999999993</v>
      </c>
      <c r="E1189" s="38">
        <v>15.91</v>
      </c>
      <c r="F1189" s="38"/>
      <c r="G1189" s="38">
        <f t="shared" si="73"/>
        <v>-4.7626189901252898E-4</v>
      </c>
      <c r="H1189" s="38">
        <f t="shared" si="74"/>
        <v>-1.511933515770972E-3</v>
      </c>
      <c r="I1189" s="38">
        <f t="shared" si="75"/>
        <v>3.8430972977190531E-3</v>
      </c>
      <c r="J1189" s="38">
        <f t="shared" si="76"/>
        <v>-6.8900992905176796E-3</v>
      </c>
      <c r="K1189" s="38"/>
      <c r="L1189" s="38"/>
    </row>
    <row r="1190" spans="1:12">
      <c r="A1190" s="20">
        <v>42605</v>
      </c>
      <c r="B1190" s="38">
        <v>166.846485</v>
      </c>
      <c r="C1190" s="38">
        <v>71.458561000000003</v>
      </c>
      <c r="D1190" s="38">
        <v>70.452524999999994</v>
      </c>
      <c r="E1190" s="38">
        <v>15.74</v>
      </c>
      <c r="F1190" s="38"/>
      <c r="G1190" s="38">
        <f t="shared" si="73"/>
        <v>-3.459601608269009E-3</v>
      </c>
      <c r="H1190" s="38">
        <f t="shared" si="74"/>
        <v>-1.0091957851767839E-2</v>
      </c>
      <c r="I1190" s="38">
        <f t="shared" si="75"/>
        <v>9.3327054411257333E-3</v>
      </c>
      <c r="J1190" s="38">
        <f t="shared" si="76"/>
        <v>-1.074259936043832E-2</v>
      </c>
      <c r="K1190" s="38"/>
      <c r="L1190" s="38"/>
    </row>
    <row r="1191" spans="1:12">
      <c r="A1191" s="20">
        <v>42606</v>
      </c>
      <c r="B1191" s="38">
        <v>167.055848</v>
      </c>
      <c r="C1191" s="38">
        <v>71.716714999999994</v>
      </c>
      <c r="D1191" s="38">
        <v>71.126806999999999</v>
      </c>
      <c r="E1191" s="38">
        <v>14.7</v>
      </c>
      <c r="F1191" s="38"/>
      <c r="G1191" s="38">
        <f t="shared" si="73"/>
        <v>1.2540375238239781E-3</v>
      </c>
      <c r="H1191" s="38">
        <f t="shared" si="74"/>
        <v>3.6061293118295683E-3</v>
      </c>
      <c r="I1191" s="38">
        <f t="shared" si="75"/>
        <v>9.5252193747475591E-3</v>
      </c>
      <c r="J1191" s="38">
        <f t="shared" si="76"/>
        <v>-6.8357749204566567E-2</v>
      </c>
      <c r="K1191" s="38"/>
      <c r="L1191" s="38"/>
    </row>
    <row r="1192" spans="1:12">
      <c r="A1192" s="20">
        <v>42607</v>
      </c>
      <c r="B1192" s="38">
        <v>164.35415599999999</v>
      </c>
      <c r="C1192" s="38">
        <v>70.713890000000006</v>
      </c>
      <c r="D1192" s="38">
        <v>70.214538000000005</v>
      </c>
      <c r="E1192" s="38">
        <v>14.07</v>
      </c>
      <c r="F1192" s="38"/>
      <c r="G1192" s="38">
        <f t="shared" si="73"/>
        <v>-1.6304588386105295E-2</v>
      </c>
      <c r="H1192" s="38">
        <f t="shared" si="74"/>
        <v>-1.4081827026556177E-2</v>
      </c>
      <c r="I1192" s="38">
        <f t="shared" si="75"/>
        <v>-1.2908914491310323E-2</v>
      </c>
      <c r="J1192" s="38">
        <f t="shared" si="76"/>
        <v>-4.3802622658392888E-2</v>
      </c>
      <c r="K1192" s="38"/>
      <c r="L1192" s="38"/>
    </row>
    <row r="1193" spans="1:12">
      <c r="A1193" s="20">
        <v>42608</v>
      </c>
      <c r="B1193" s="38">
        <v>163.42700199999999</v>
      </c>
      <c r="C1193" s="38">
        <v>70.634456999999998</v>
      </c>
      <c r="D1193" s="38">
        <v>69.758407000000005</v>
      </c>
      <c r="E1193" s="38">
        <v>14.11</v>
      </c>
      <c r="F1193" s="38"/>
      <c r="G1193" s="38">
        <f t="shared" si="73"/>
        <v>-5.6571675952360066E-3</v>
      </c>
      <c r="H1193" s="38">
        <f t="shared" si="74"/>
        <v>-1.1239326111371442E-3</v>
      </c>
      <c r="I1193" s="38">
        <f t="shared" si="75"/>
        <v>-6.5174397036417663E-3</v>
      </c>
      <c r="J1193" s="38">
        <f t="shared" si="76"/>
        <v>2.8388947384248714E-3</v>
      </c>
      <c r="K1193" s="38"/>
      <c r="L1193" s="38"/>
    </row>
    <row r="1194" spans="1:12">
      <c r="A1194" s="20">
        <v>42611</v>
      </c>
      <c r="B1194" s="38">
        <v>163.47685100000001</v>
      </c>
      <c r="C1194" s="38">
        <v>70.892611000000002</v>
      </c>
      <c r="D1194" s="38">
        <v>70.452524999999994</v>
      </c>
      <c r="E1194" s="38">
        <v>14.38</v>
      </c>
      <c r="F1194" s="38"/>
      <c r="G1194" s="38">
        <f t="shared" si="73"/>
        <v>3.049765240080642E-4</v>
      </c>
      <c r="H1194" s="38">
        <f t="shared" si="74"/>
        <v>3.6481259727704886E-3</v>
      </c>
      <c r="I1194" s="38">
        <f t="shared" si="75"/>
        <v>9.901134820204615E-3</v>
      </c>
      <c r="J1194" s="38">
        <f t="shared" si="76"/>
        <v>1.8954586428178048E-2</v>
      </c>
      <c r="K1194" s="38"/>
      <c r="L1194" s="38"/>
    </row>
    <row r="1195" spans="1:12">
      <c r="A1195" s="20">
        <v>42612</v>
      </c>
      <c r="B1195" s="38">
        <v>161.46306000000001</v>
      </c>
      <c r="C1195" s="38">
        <v>70.803246999999999</v>
      </c>
      <c r="D1195" s="38">
        <v>69.798070999999993</v>
      </c>
      <c r="E1195" s="38">
        <v>14.15</v>
      </c>
      <c r="F1195" s="38"/>
      <c r="G1195" s="38">
        <f t="shared" si="73"/>
        <v>-1.2395010365762456E-2</v>
      </c>
      <c r="H1195" s="38">
        <f t="shared" si="74"/>
        <v>-1.2613496697722658E-3</v>
      </c>
      <c r="I1195" s="38">
        <f t="shared" si="75"/>
        <v>-9.3327054411258062E-3</v>
      </c>
      <c r="J1195" s="38">
        <f t="shared" si="76"/>
        <v>-1.6123728203654007E-2</v>
      </c>
      <c r="K1195" s="38"/>
      <c r="L1195" s="38"/>
    </row>
    <row r="1196" spans="1:12">
      <c r="A1196" s="20">
        <v>42613</v>
      </c>
      <c r="B1196" s="38">
        <v>161.59265099999999</v>
      </c>
      <c r="C1196" s="38">
        <v>70.932327999999998</v>
      </c>
      <c r="D1196" s="38">
        <v>69.599755999999999</v>
      </c>
      <c r="E1196" s="38">
        <v>13.77</v>
      </c>
      <c r="F1196" s="38"/>
      <c r="G1196" s="38">
        <f t="shared" si="73"/>
        <v>8.0228271804804764E-4</v>
      </c>
      <c r="H1196" s="38">
        <f t="shared" si="74"/>
        <v>1.8214345366271388E-3</v>
      </c>
      <c r="I1196" s="38">
        <f t="shared" si="75"/>
        <v>-2.8453116961883241E-3</v>
      </c>
      <c r="J1196" s="38">
        <f t="shared" si="76"/>
        <v>-2.7222311348683213E-2</v>
      </c>
      <c r="K1196" s="38"/>
      <c r="L1196" s="38"/>
    </row>
    <row r="1197" spans="1:12">
      <c r="A1197" s="20">
        <v>42614</v>
      </c>
      <c r="B1197" s="38">
        <v>155.73070300000001</v>
      </c>
      <c r="C1197" s="38">
        <v>72.322372999999999</v>
      </c>
      <c r="D1197" s="38">
        <v>69.986475999999996</v>
      </c>
      <c r="E1197" s="38">
        <v>13.49</v>
      </c>
      <c r="F1197" s="38"/>
      <c r="G1197" s="38">
        <f t="shared" si="73"/>
        <v>-3.6950415847366136E-2</v>
      </c>
      <c r="H1197" s="38">
        <f t="shared" si="74"/>
        <v>1.9407232278990993E-2</v>
      </c>
      <c r="I1197" s="38">
        <f t="shared" si="75"/>
        <v>5.5409617967324166E-3</v>
      </c>
      <c r="J1197" s="38">
        <f t="shared" si="76"/>
        <v>-2.0543642520898905E-2</v>
      </c>
      <c r="K1197" s="38"/>
      <c r="L1197" s="38"/>
    </row>
    <row r="1198" spans="1:12">
      <c r="A1198" s="20">
        <v>42615</v>
      </c>
      <c r="B1198" s="38">
        <v>157.495261</v>
      </c>
      <c r="C1198" s="38">
        <v>71.984792999999996</v>
      </c>
      <c r="D1198" s="38">
        <v>70.214538000000005</v>
      </c>
      <c r="E1198" s="38">
        <v>13.33</v>
      </c>
      <c r="F1198" s="38"/>
      <c r="G1198" s="38">
        <f t="shared" si="73"/>
        <v>1.1267116203725568E-2</v>
      </c>
      <c r="H1198" s="38">
        <f t="shared" si="74"/>
        <v>-4.6786396705019726E-3</v>
      </c>
      <c r="I1198" s="38">
        <f t="shared" si="75"/>
        <v>3.2533602240190345E-3</v>
      </c>
      <c r="J1198" s="38">
        <f t="shared" si="76"/>
        <v>-1.1931536029047226E-2</v>
      </c>
      <c r="K1198" s="38"/>
      <c r="L1198" s="38"/>
    </row>
    <row r="1199" spans="1:12">
      <c r="A1199" s="20">
        <v>42619</v>
      </c>
      <c r="B1199" s="38">
        <v>157.575018</v>
      </c>
      <c r="C1199" s="38">
        <v>72.48124</v>
      </c>
      <c r="D1199" s="38">
        <v>69.510508999999999</v>
      </c>
      <c r="E1199" s="38">
        <v>13.1</v>
      </c>
      <c r="F1199" s="38"/>
      <c r="G1199" s="38">
        <f t="shared" si="73"/>
        <v>5.0628070636652355E-4</v>
      </c>
      <c r="H1199" s="38">
        <f t="shared" si="74"/>
        <v>6.8728813810504602E-3</v>
      </c>
      <c r="I1199" s="38">
        <f t="shared" si="75"/>
        <v>-1.0077433834886872E-2</v>
      </c>
      <c r="J1199" s="38">
        <f t="shared" si="76"/>
        <v>-1.7404903983511417E-2</v>
      </c>
      <c r="K1199" s="38"/>
      <c r="L1199" s="38"/>
    </row>
    <row r="1200" spans="1:12">
      <c r="A1200" s="20">
        <v>42620</v>
      </c>
      <c r="B1200" s="38">
        <v>155.16244499999999</v>
      </c>
      <c r="C1200" s="38">
        <v>71.547916999999998</v>
      </c>
      <c r="D1200" s="38">
        <v>69.708832000000001</v>
      </c>
      <c r="E1200" s="38">
        <v>13</v>
      </c>
      <c r="F1200" s="38"/>
      <c r="G1200" s="38">
        <f t="shared" si="73"/>
        <v>-1.5429049255573367E-2</v>
      </c>
      <c r="H1200" s="38">
        <f t="shared" si="74"/>
        <v>-1.2960376686203826E-2</v>
      </c>
      <c r="I1200" s="38">
        <f t="shared" si="75"/>
        <v>2.8490744565827226E-3</v>
      </c>
      <c r="J1200" s="38">
        <f t="shared" si="76"/>
        <v>-7.6628727455691371E-3</v>
      </c>
      <c r="K1200" s="38"/>
      <c r="L1200" s="38"/>
    </row>
    <row r="1201" spans="1:12">
      <c r="A1201" s="20">
        <v>42621</v>
      </c>
      <c r="B1201" s="38">
        <v>152.99910499999999</v>
      </c>
      <c r="C1201" s="38">
        <v>71.319556000000006</v>
      </c>
      <c r="D1201" s="38">
        <v>68.875891999999993</v>
      </c>
      <c r="E1201" s="38">
        <v>12.74</v>
      </c>
      <c r="F1201" s="38"/>
      <c r="G1201" s="38">
        <f t="shared" si="73"/>
        <v>-1.4040528672789019E-2</v>
      </c>
      <c r="H1201" s="38">
        <f t="shared" si="74"/>
        <v>-3.1968255570893039E-3</v>
      </c>
      <c r="I1201" s="38">
        <f t="shared" si="75"/>
        <v>-1.2020805842149488E-2</v>
      </c>
      <c r="J1201" s="38">
        <f t="shared" si="76"/>
        <v>-2.0202707317519466E-2</v>
      </c>
      <c r="K1201" s="38"/>
      <c r="L1201" s="38"/>
    </row>
    <row r="1202" spans="1:12">
      <c r="A1202" s="20">
        <v>42622</v>
      </c>
      <c r="B1202" s="38">
        <v>150.23759999999999</v>
      </c>
      <c r="C1202" s="38">
        <v>69.800430000000006</v>
      </c>
      <c r="D1202" s="38">
        <v>68.419760999999994</v>
      </c>
      <c r="E1202" s="38">
        <v>12.32</v>
      </c>
      <c r="F1202" s="38"/>
      <c r="G1202" s="38">
        <f t="shared" si="73"/>
        <v>-1.8214030810658029E-2</v>
      </c>
      <c r="H1202" s="38">
        <f t="shared" si="74"/>
        <v>-2.1530397305054117E-2</v>
      </c>
      <c r="I1202" s="38">
        <f t="shared" si="75"/>
        <v>-6.6445319747061877E-3</v>
      </c>
      <c r="J1202" s="38">
        <f t="shared" si="76"/>
        <v>-3.352269203864356E-2</v>
      </c>
      <c r="K1202" s="38"/>
      <c r="L1202" s="38"/>
    </row>
    <row r="1203" spans="1:12">
      <c r="A1203" s="20">
        <v>42625</v>
      </c>
      <c r="B1203" s="38">
        <v>151.224568</v>
      </c>
      <c r="C1203" s="38">
        <v>71.428775000000002</v>
      </c>
      <c r="D1203" s="38">
        <v>68.717241000000001</v>
      </c>
      <c r="E1203" s="38">
        <v>12.43</v>
      </c>
      <c r="F1203" s="38"/>
      <c r="G1203" s="38">
        <f t="shared" si="73"/>
        <v>6.5478964269083343E-3</v>
      </c>
      <c r="H1203" s="38">
        <f t="shared" si="74"/>
        <v>2.3060629155013272E-2</v>
      </c>
      <c r="I1203" s="38">
        <f t="shared" si="75"/>
        <v>4.3384420289310655E-3</v>
      </c>
      <c r="J1203" s="38">
        <f t="shared" si="76"/>
        <v>8.8889474172459942E-3</v>
      </c>
      <c r="K1203" s="38"/>
      <c r="L1203" s="38"/>
    </row>
    <row r="1204" spans="1:12">
      <c r="A1204" s="20">
        <v>42626</v>
      </c>
      <c r="B1204" s="38">
        <v>150.27748600000001</v>
      </c>
      <c r="C1204" s="38">
        <v>70.952183000000005</v>
      </c>
      <c r="D1204" s="38">
        <v>68.360268000000005</v>
      </c>
      <c r="E1204" s="38">
        <v>12.06</v>
      </c>
      <c r="F1204" s="38"/>
      <c r="G1204" s="38">
        <f t="shared" si="73"/>
        <v>-6.2824455254900224E-3</v>
      </c>
      <c r="H1204" s="38">
        <f t="shared" si="74"/>
        <v>-6.6946280835131385E-3</v>
      </c>
      <c r="I1204" s="38">
        <f t="shared" si="75"/>
        <v>-5.2083497806207652E-3</v>
      </c>
      <c r="J1204" s="38">
        <f t="shared" si="76"/>
        <v>-3.0218714223580294E-2</v>
      </c>
      <c r="K1204" s="38"/>
      <c r="L1204" s="38"/>
    </row>
    <row r="1205" spans="1:12">
      <c r="A1205" s="20">
        <v>42627</v>
      </c>
      <c r="B1205" s="38">
        <v>150.22763599999999</v>
      </c>
      <c r="C1205" s="38">
        <v>71.011753999999996</v>
      </c>
      <c r="D1205" s="38">
        <v>67.626485000000002</v>
      </c>
      <c r="E1205" s="38">
        <v>11.89</v>
      </c>
      <c r="F1205" s="38"/>
      <c r="G1205" s="38">
        <f t="shared" si="73"/>
        <v>-3.3177471402487765E-4</v>
      </c>
      <c r="H1205" s="38">
        <f t="shared" si="74"/>
        <v>8.3924135601348498E-4</v>
      </c>
      <c r="I1205" s="38">
        <f t="shared" si="75"/>
        <v>-1.0792082400895816E-2</v>
      </c>
      <c r="J1205" s="38">
        <f t="shared" si="76"/>
        <v>-1.4196480596348912E-2</v>
      </c>
      <c r="K1205" s="38"/>
      <c r="L1205" s="38"/>
    </row>
    <row r="1206" spans="1:12">
      <c r="A1206" s="20">
        <v>42628</v>
      </c>
      <c r="B1206" s="38">
        <v>152.20155700000001</v>
      </c>
      <c r="C1206" s="38">
        <v>71.885504999999995</v>
      </c>
      <c r="D1206" s="38">
        <v>68.627994000000001</v>
      </c>
      <c r="E1206" s="38">
        <v>12.06</v>
      </c>
      <c r="F1206" s="38"/>
      <c r="G1206" s="38">
        <f t="shared" si="73"/>
        <v>1.3053958256979335E-2</v>
      </c>
      <c r="H1206" s="38">
        <f t="shared" si="74"/>
        <v>1.2229232324112195E-2</v>
      </c>
      <c r="I1206" s="38">
        <f t="shared" si="75"/>
        <v>1.4700831033195021E-2</v>
      </c>
      <c r="J1206" s="38">
        <f t="shared" si="76"/>
        <v>1.4196480596348895E-2</v>
      </c>
      <c r="K1206" s="38"/>
      <c r="L1206" s="38"/>
    </row>
    <row r="1207" spans="1:12">
      <c r="A1207" s="20">
        <v>42629</v>
      </c>
      <c r="B1207" s="38">
        <v>151.88254599999999</v>
      </c>
      <c r="C1207" s="38">
        <v>72.352165999999997</v>
      </c>
      <c r="D1207" s="38">
        <v>68.647829999999999</v>
      </c>
      <c r="E1207" s="38">
        <v>12.12</v>
      </c>
      <c r="F1207" s="38"/>
      <c r="G1207" s="38">
        <f t="shared" si="73"/>
        <v>-2.0981768786057357E-3</v>
      </c>
      <c r="H1207" s="38">
        <f t="shared" si="74"/>
        <v>6.4707454722857972E-3</v>
      </c>
      <c r="I1207" s="38">
        <f t="shared" si="75"/>
        <v>2.889948070979823E-4</v>
      </c>
      <c r="J1207" s="38">
        <f t="shared" si="76"/>
        <v>4.962789342128876E-3</v>
      </c>
      <c r="K1207" s="38"/>
      <c r="L1207" s="38"/>
    </row>
    <row r="1208" spans="1:12">
      <c r="A1208" s="20">
        <v>42632</v>
      </c>
      <c r="B1208" s="38">
        <v>151.324252</v>
      </c>
      <c r="C1208" s="38">
        <v>71.577703</v>
      </c>
      <c r="D1208" s="38">
        <v>68.310685000000007</v>
      </c>
      <c r="E1208" s="38">
        <v>11.77</v>
      </c>
      <c r="F1208" s="38"/>
      <c r="G1208" s="38">
        <f t="shared" si="73"/>
        <v>-3.6825996951673264E-3</v>
      </c>
      <c r="H1208" s="38">
        <f t="shared" si="74"/>
        <v>-1.0761775577994959E-2</v>
      </c>
      <c r="I1208" s="38">
        <f t="shared" si="75"/>
        <v>-4.923325592546165E-3</v>
      </c>
      <c r="J1208" s="38">
        <f t="shared" si="76"/>
        <v>-2.9303059368983031E-2</v>
      </c>
      <c r="K1208" s="38"/>
      <c r="L1208" s="38"/>
    </row>
    <row r="1209" spans="1:12">
      <c r="A1209" s="20">
        <v>42633</v>
      </c>
      <c r="B1209" s="38">
        <v>151.703091</v>
      </c>
      <c r="C1209" s="38">
        <v>71.458561000000003</v>
      </c>
      <c r="D1209" s="38">
        <v>68.042958999999996</v>
      </c>
      <c r="E1209" s="38">
        <v>11.39</v>
      </c>
      <c r="F1209" s="38"/>
      <c r="G1209" s="38">
        <f t="shared" si="73"/>
        <v>2.5003631264342084E-3</v>
      </c>
      <c r="H1209" s="38">
        <f t="shared" si="74"/>
        <v>-1.6658996008702355E-3</v>
      </c>
      <c r="I1209" s="38">
        <f t="shared" si="75"/>
        <v>-3.9269408017744232E-3</v>
      </c>
      <c r="J1209" s="38">
        <f t="shared" si="76"/>
        <v>-3.2818143813094509E-2</v>
      </c>
      <c r="K1209" s="38"/>
      <c r="L1209" s="38"/>
    </row>
    <row r="1210" spans="1:12">
      <c r="A1210" s="20">
        <v>42634</v>
      </c>
      <c r="B1210" s="38">
        <v>152.23146299999999</v>
      </c>
      <c r="C1210" s="38">
        <v>71.676997999999998</v>
      </c>
      <c r="D1210" s="38">
        <v>68.885810000000006</v>
      </c>
      <c r="E1210" s="38">
        <v>11.74</v>
      </c>
      <c r="F1210" s="38"/>
      <c r="G1210" s="38">
        <f t="shared" si="73"/>
        <v>3.4768835943430787E-3</v>
      </c>
      <c r="H1210" s="38">
        <f t="shared" si="74"/>
        <v>3.0521719564515965E-3</v>
      </c>
      <c r="I1210" s="38">
        <f t="shared" si="75"/>
        <v>1.2310950449663337E-2</v>
      </c>
      <c r="J1210" s="38">
        <f t="shared" si="76"/>
        <v>3.026603694085964E-2</v>
      </c>
      <c r="K1210" s="38"/>
      <c r="L1210" s="38"/>
    </row>
    <row r="1211" spans="1:12">
      <c r="A1211" s="20">
        <v>42635</v>
      </c>
      <c r="B1211" s="38">
        <v>152.68007900000001</v>
      </c>
      <c r="C1211" s="38">
        <v>71.756423999999996</v>
      </c>
      <c r="D1211" s="38">
        <v>67.983458999999996</v>
      </c>
      <c r="E1211" s="38">
        <v>11.71</v>
      </c>
      <c r="F1211" s="38"/>
      <c r="G1211" s="38">
        <f t="shared" si="73"/>
        <v>2.9425998161120271E-3</v>
      </c>
      <c r="H1211" s="38">
        <f t="shared" si="74"/>
        <v>1.1074965236250683E-3</v>
      </c>
      <c r="I1211" s="38">
        <f t="shared" si="75"/>
        <v>-1.3185780569717731E-2</v>
      </c>
      <c r="J1211" s="38">
        <f t="shared" si="76"/>
        <v>-2.5586367903243624E-3</v>
      </c>
      <c r="K1211" s="38"/>
      <c r="L1211" s="38"/>
    </row>
    <row r="1212" spans="1:12">
      <c r="A1212" s="20">
        <v>42636</v>
      </c>
      <c r="B1212" s="38">
        <v>152.06198699999999</v>
      </c>
      <c r="C1212" s="38">
        <v>71.835857000000004</v>
      </c>
      <c r="D1212" s="38">
        <v>68.191692000000003</v>
      </c>
      <c r="E1212" s="38">
        <v>11.54</v>
      </c>
      <c r="F1212" s="38"/>
      <c r="G1212" s="38">
        <f t="shared" si="73"/>
        <v>-4.0564983737273481E-3</v>
      </c>
      <c r="H1212" s="38">
        <f t="shared" si="74"/>
        <v>1.1063687762229834E-3</v>
      </c>
      <c r="I1212" s="38">
        <f t="shared" si="75"/>
        <v>3.0583136611340963E-3</v>
      </c>
      <c r="J1212" s="38">
        <f t="shared" si="76"/>
        <v>-1.4623916529672567E-2</v>
      </c>
      <c r="K1212" s="38"/>
      <c r="L1212" s="38"/>
    </row>
    <row r="1213" spans="1:12">
      <c r="A1213" s="20">
        <v>42639</v>
      </c>
      <c r="B1213" s="38">
        <v>150.726102</v>
      </c>
      <c r="C1213" s="38">
        <v>71.111048999999994</v>
      </c>
      <c r="D1213" s="38">
        <v>66.654730999999998</v>
      </c>
      <c r="E1213" s="38">
        <v>10.99</v>
      </c>
      <c r="F1213" s="38"/>
      <c r="G1213" s="38">
        <f t="shared" si="73"/>
        <v>-8.8239512479068045E-3</v>
      </c>
      <c r="H1213" s="38">
        <f t="shared" si="74"/>
        <v>-1.0141026929533198E-2</v>
      </c>
      <c r="I1213" s="38">
        <f t="shared" si="75"/>
        <v>-2.2796712395912737E-2</v>
      </c>
      <c r="J1213" s="38">
        <f t="shared" si="76"/>
        <v>-4.8833492664423439E-2</v>
      </c>
      <c r="K1213" s="38"/>
      <c r="L1213" s="38"/>
    </row>
    <row r="1214" spans="1:12">
      <c r="A1214" s="20">
        <v>42640</v>
      </c>
      <c r="B1214" s="38">
        <v>149.98836700000001</v>
      </c>
      <c r="C1214" s="38">
        <v>71.816002999999995</v>
      </c>
      <c r="D1214" s="38">
        <v>67.715732000000003</v>
      </c>
      <c r="E1214" s="38">
        <v>11.2</v>
      </c>
      <c r="F1214" s="38"/>
      <c r="G1214" s="38">
        <f t="shared" si="73"/>
        <v>-4.9065579218129504E-3</v>
      </c>
      <c r="H1214" s="38">
        <f t="shared" si="74"/>
        <v>9.8646086481908261E-3</v>
      </c>
      <c r="I1214" s="38">
        <f t="shared" si="75"/>
        <v>1.5792504210211281E-2</v>
      </c>
      <c r="J1214" s="38">
        <f t="shared" si="76"/>
        <v>1.8928009885518859E-2</v>
      </c>
      <c r="K1214" s="38"/>
      <c r="L1214" s="38"/>
    </row>
    <row r="1215" spans="1:12">
      <c r="A1215" s="20">
        <v>42641</v>
      </c>
      <c r="B1215" s="38">
        <v>148.95156499999999</v>
      </c>
      <c r="C1215" s="38">
        <v>71.279838999999996</v>
      </c>
      <c r="D1215" s="38">
        <v>67.249684000000002</v>
      </c>
      <c r="E1215" s="38">
        <v>11.01</v>
      </c>
      <c r="F1215" s="38"/>
      <c r="G1215" s="38">
        <f t="shared" si="73"/>
        <v>-6.9365517699090645E-3</v>
      </c>
      <c r="H1215" s="38">
        <f t="shared" si="74"/>
        <v>-7.4938097658964423E-3</v>
      </c>
      <c r="I1215" s="38">
        <f t="shared" si="75"/>
        <v>-6.9062114753092188E-3</v>
      </c>
      <c r="J1215" s="38">
        <f t="shared" si="76"/>
        <v>-1.7109827566460203E-2</v>
      </c>
      <c r="K1215" s="38"/>
      <c r="L1215" s="38"/>
    </row>
    <row r="1216" spans="1:12">
      <c r="A1216" s="20">
        <v>42642</v>
      </c>
      <c r="B1216" s="38">
        <v>147.03745799999999</v>
      </c>
      <c r="C1216" s="38">
        <v>70.227373999999998</v>
      </c>
      <c r="D1216" s="38">
        <v>67.150525999999999</v>
      </c>
      <c r="E1216" s="38">
        <v>11</v>
      </c>
      <c r="F1216" s="38"/>
      <c r="G1216" s="38">
        <f t="shared" si="73"/>
        <v>-1.2933815340497359E-2</v>
      </c>
      <c r="H1216" s="38">
        <f t="shared" si="74"/>
        <v>-1.4875346418223368E-2</v>
      </c>
      <c r="I1216" s="38">
        <f t="shared" si="75"/>
        <v>-1.4755634383501251E-3</v>
      </c>
      <c r="J1216" s="38">
        <f t="shared" si="76"/>
        <v>-9.0867793621806432E-4</v>
      </c>
      <c r="K1216" s="38"/>
      <c r="L1216" s="38"/>
    </row>
    <row r="1217" spans="1:12">
      <c r="A1217" s="20">
        <v>42643</v>
      </c>
      <c r="B1217" s="38">
        <v>152.042044</v>
      </c>
      <c r="C1217" s="38">
        <v>71.607495999999998</v>
      </c>
      <c r="D1217" s="38">
        <v>68.102452</v>
      </c>
      <c r="E1217" s="38">
        <v>11.46</v>
      </c>
      <c r="F1217" s="38"/>
      <c r="G1217" s="38">
        <f t="shared" si="73"/>
        <v>3.3469717216150663E-2</v>
      </c>
      <c r="H1217" s="38">
        <f t="shared" si="74"/>
        <v>1.9461583180440362E-2</v>
      </c>
      <c r="I1217" s="38">
        <f t="shared" si="75"/>
        <v>1.4076462233185625E-2</v>
      </c>
      <c r="J1217" s="38">
        <f t="shared" si="76"/>
        <v>4.0967438488223117E-2</v>
      </c>
      <c r="K1217" s="38"/>
      <c r="L1217" s="38"/>
    </row>
    <row r="1218" spans="1:12">
      <c r="A1218" s="20">
        <v>42646</v>
      </c>
      <c r="B1218" s="38">
        <v>150.54664600000001</v>
      </c>
      <c r="C1218" s="38">
        <v>71.498277000000002</v>
      </c>
      <c r="D1218" s="38">
        <v>68.102452</v>
      </c>
      <c r="E1218" s="38">
        <v>11.37</v>
      </c>
      <c r="F1218" s="38"/>
      <c r="G1218" s="38">
        <f t="shared" si="73"/>
        <v>-9.8841114945267244E-3</v>
      </c>
      <c r="H1218" s="38">
        <f t="shared" si="74"/>
        <v>-1.5264097166229501E-3</v>
      </c>
      <c r="I1218" s="38">
        <f t="shared" si="75"/>
        <v>0</v>
      </c>
      <c r="J1218" s="38">
        <f t="shared" si="76"/>
        <v>-7.8844035241489828E-3</v>
      </c>
      <c r="K1218" s="38"/>
      <c r="L1218" s="38"/>
    </row>
    <row r="1219" spans="1:12">
      <c r="A1219" s="20">
        <v>42647</v>
      </c>
      <c r="B1219" s="38">
        <v>150.01827399999999</v>
      </c>
      <c r="C1219" s="38">
        <v>71.240122999999997</v>
      </c>
      <c r="D1219" s="38">
        <v>68.072705999999997</v>
      </c>
      <c r="E1219" s="38">
        <v>12.1</v>
      </c>
      <c r="F1219" s="38"/>
      <c r="G1219" s="38">
        <f t="shared" si="73"/>
        <v>-3.515863024068065E-3</v>
      </c>
      <c r="H1219" s="38">
        <f t="shared" si="74"/>
        <v>-3.6171665294212119E-3</v>
      </c>
      <c r="I1219" s="38">
        <f t="shared" si="75"/>
        <v>-4.368785160230133E-4</v>
      </c>
      <c r="J1219" s="38">
        <f t="shared" si="76"/>
        <v>6.2227144840250853E-2</v>
      </c>
      <c r="K1219" s="38"/>
      <c r="L1219" s="38"/>
    </row>
    <row r="1220" spans="1:12">
      <c r="A1220" s="20">
        <v>42648</v>
      </c>
      <c r="B1220" s="38">
        <v>149.51980800000001</v>
      </c>
      <c r="C1220" s="38">
        <v>71.160689000000005</v>
      </c>
      <c r="D1220" s="38">
        <v>67.170354000000003</v>
      </c>
      <c r="E1220" s="38">
        <v>12.51</v>
      </c>
      <c r="F1220" s="38"/>
      <c r="G1220" s="38">
        <f t="shared" ref="G1220:G1259" si="77">LN(B1220/B1219)</f>
        <v>-3.3282343053229191E-3</v>
      </c>
      <c r="H1220" s="38">
        <f t="shared" ref="H1220:H1259" si="78">LN(C1220/C1219)</f>
        <v>-1.1156398214775154E-3</v>
      </c>
      <c r="I1220" s="38">
        <f t="shared" ref="I1220:I1259" si="79">LN(D1220/D1219)</f>
        <v>-1.3344350390162005E-2</v>
      </c>
      <c r="J1220" s="38">
        <f t="shared" ref="J1220:J1259" si="80">LN(E1220/E1219)</f>
        <v>3.3322871876124455E-2</v>
      </c>
      <c r="K1220" s="38"/>
      <c r="L1220" s="38"/>
    </row>
    <row r="1221" spans="1:12">
      <c r="A1221" s="20">
        <v>42649</v>
      </c>
      <c r="B1221" s="38">
        <v>149.01137800000001</v>
      </c>
      <c r="C1221" s="38">
        <v>68.867107000000004</v>
      </c>
      <c r="D1221" s="38">
        <v>67.834726000000003</v>
      </c>
      <c r="E1221" s="38">
        <v>11.95</v>
      </c>
      <c r="F1221" s="38"/>
      <c r="G1221" s="38">
        <f t="shared" si="77"/>
        <v>-3.4062135912280608E-3</v>
      </c>
      <c r="H1221" s="38">
        <f t="shared" si="78"/>
        <v>-3.2761883161555323E-2</v>
      </c>
      <c r="I1221" s="38">
        <f t="shared" si="79"/>
        <v>9.8422572415178284E-3</v>
      </c>
      <c r="J1221" s="38">
        <f t="shared" si="80"/>
        <v>-4.5797046101300191E-2</v>
      </c>
      <c r="K1221" s="38"/>
      <c r="L1221" s="38"/>
    </row>
    <row r="1222" spans="1:12">
      <c r="A1222" s="20">
        <v>42650</v>
      </c>
      <c r="B1222" s="38">
        <v>149.529787</v>
      </c>
      <c r="C1222" s="38">
        <v>68.211793999999998</v>
      </c>
      <c r="D1222" s="38">
        <v>68.459424999999996</v>
      </c>
      <c r="E1222" s="38">
        <v>11.67</v>
      </c>
      <c r="F1222" s="38"/>
      <c r="G1222" s="38">
        <f t="shared" si="77"/>
        <v>3.4729516853136146E-3</v>
      </c>
      <c r="H1222" s="38">
        <f t="shared" si="78"/>
        <v>-9.5611795454249009E-3</v>
      </c>
      <c r="I1222" s="38">
        <f t="shared" si="79"/>
        <v>9.1669872853007931E-3</v>
      </c>
      <c r="J1222" s="38">
        <f t="shared" si="80"/>
        <v>-2.3709832079054985E-2</v>
      </c>
      <c r="K1222" s="38"/>
      <c r="L1222" s="38"/>
    </row>
    <row r="1223" spans="1:12">
      <c r="A1223" s="20">
        <v>42653</v>
      </c>
      <c r="B1223" s="38">
        <v>149.81889000000001</v>
      </c>
      <c r="C1223" s="38">
        <v>67.496916999999996</v>
      </c>
      <c r="D1223" s="38">
        <v>68.280939000000004</v>
      </c>
      <c r="E1223" s="38">
        <v>11.33</v>
      </c>
      <c r="F1223" s="38"/>
      <c r="G1223" s="38">
        <f t="shared" si="77"/>
        <v>1.9315474702027169E-3</v>
      </c>
      <c r="H1223" s="38">
        <f t="shared" si="78"/>
        <v>-1.0535559688308278E-2</v>
      </c>
      <c r="I1223" s="38">
        <f t="shared" si="79"/>
        <v>-2.6105839731034555E-3</v>
      </c>
      <c r="J1223" s="38">
        <f t="shared" si="80"/>
        <v>-2.9567371258549659E-2</v>
      </c>
      <c r="K1223" s="38"/>
      <c r="L1223" s="38"/>
    </row>
    <row r="1224" spans="1:12">
      <c r="A1224" s="20">
        <v>42654</v>
      </c>
      <c r="B1224" s="38">
        <v>150.54664600000001</v>
      </c>
      <c r="C1224" s="38">
        <v>66.911106000000004</v>
      </c>
      <c r="D1224" s="38">
        <v>67.814890000000005</v>
      </c>
      <c r="E1224" s="38">
        <v>11.04</v>
      </c>
      <c r="F1224" s="38"/>
      <c r="G1224" s="38">
        <f t="shared" si="77"/>
        <v>4.8458117651026594E-3</v>
      </c>
      <c r="H1224" s="38">
        <f t="shared" si="78"/>
        <v>-8.7169604364890647E-3</v>
      </c>
      <c r="I1224" s="38">
        <f t="shared" si="79"/>
        <v>-6.8488626751694289E-3</v>
      </c>
      <c r="J1224" s="38">
        <f t="shared" si="80"/>
        <v>-2.5929034190965726E-2</v>
      </c>
      <c r="K1224" s="38"/>
      <c r="L1224" s="38"/>
    </row>
    <row r="1225" spans="1:12">
      <c r="A1225" s="20">
        <v>42655</v>
      </c>
      <c r="B1225" s="38">
        <v>149.998346</v>
      </c>
      <c r="C1225" s="38">
        <v>66.980608000000004</v>
      </c>
      <c r="D1225" s="38">
        <v>67.289348000000004</v>
      </c>
      <c r="E1225" s="38">
        <v>10.87</v>
      </c>
      <c r="F1225" s="38"/>
      <c r="G1225" s="38">
        <f t="shared" si="77"/>
        <v>-3.64870899792983E-3</v>
      </c>
      <c r="H1225" s="38">
        <f t="shared" si="78"/>
        <v>1.0381823365494549E-3</v>
      </c>
      <c r="I1225" s="38">
        <f t="shared" si="79"/>
        <v>-7.7798396041342385E-3</v>
      </c>
      <c r="J1225" s="38">
        <f t="shared" si="80"/>
        <v>-1.551833971583119E-2</v>
      </c>
      <c r="K1225" s="38"/>
      <c r="L1225" s="38"/>
    </row>
    <row r="1226" spans="1:12">
      <c r="A1226" s="20">
        <v>42656</v>
      </c>
      <c r="B1226" s="38">
        <v>149.75907699999999</v>
      </c>
      <c r="C1226" s="38">
        <v>67.745140000000006</v>
      </c>
      <c r="D1226" s="38">
        <v>67.319095000000004</v>
      </c>
      <c r="E1226" s="38">
        <v>10.58</v>
      </c>
      <c r="F1226" s="38"/>
      <c r="G1226" s="38">
        <f t="shared" si="77"/>
        <v>-1.596417852950035E-3</v>
      </c>
      <c r="H1226" s="38">
        <f t="shared" si="78"/>
        <v>1.1349578208059723E-2</v>
      </c>
      <c r="I1226" s="38">
        <f t="shared" si="79"/>
        <v>4.4197822694132694E-4</v>
      </c>
      <c r="J1226" s="38">
        <f t="shared" si="80"/>
        <v>-2.7041274702964645E-2</v>
      </c>
      <c r="K1226" s="38"/>
      <c r="L1226" s="38"/>
    </row>
    <row r="1227" spans="1:12">
      <c r="A1227" s="20">
        <v>42657</v>
      </c>
      <c r="B1227" s="38">
        <v>149.68928399999999</v>
      </c>
      <c r="C1227" s="38">
        <v>67.963570000000004</v>
      </c>
      <c r="D1227" s="38">
        <v>67.537245999999996</v>
      </c>
      <c r="E1227" s="38">
        <v>10.72</v>
      </c>
      <c r="F1227" s="38"/>
      <c r="G1227" s="38">
        <f t="shared" si="77"/>
        <v>-4.6614381879205247E-4</v>
      </c>
      <c r="H1227" s="38">
        <f t="shared" si="78"/>
        <v>3.2191034551236125E-3</v>
      </c>
      <c r="I1227" s="38">
        <f t="shared" si="79"/>
        <v>3.2353123133697127E-3</v>
      </c>
      <c r="J1227" s="38">
        <f t="shared" si="80"/>
        <v>1.3145729212502731E-2</v>
      </c>
      <c r="K1227" s="38"/>
      <c r="L1227" s="38"/>
    </row>
    <row r="1228" spans="1:12">
      <c r="A1228" s="20">
        <v>42660</v>
      </c>
      <c r="B1228" s="38">
        <v>148.24373700000001</v>
      </c>
      <c r="C1228" s="38">
        <v>67.735208999999998</v>
      </c>
      <c r="D1228" s="38">
        <v>66.674559000000002</v>
      </c>
      <c r="E1228" s="38">
        <v>10.79</v>
      </c>
      <c r="F1228" s="38"/>
      <c r="G1228" s="38">
        <f t="shared" si="77"/>
        <v>-9.7039149173475826E-3</v>
      </c>
      <c r="H1228" s="38">
        <f t="shared" si="78"/>
        <v>-3.3657077426251106E-3</v>
      </c>
      <c r="I1228" s="38">
        <f t="shared" si="79"/>
        <v>-1.2855782416547369E-2</v>
      </c>
      <c r="J1228" s="38">
        <f t="shared" si="80"/>
        <v>6.5086236273872566E-3</v>
      </c>
      <c r="K1228" s="38"/>
      <c r="L1228" s="38"/>
    </row>
    <row r="1229" spans="1:12">
      <c r="A1229" s="20">
        <v>42661</v>
      </c>
      <c r="B1229" s="38">
        <v>148.65248199999999</v>
      </c>
      <c r="C1229" s="38">
        <v>68.380591999999993</v>
      </c>
      <c r="D1229" s="38">
        <v>66.793553000000003</v>
      </c>
      <c r="E1229" s="38">
        <v>10.99</v>
      </c>
      <c r="F1229" s="38"/>
      <c r="G1229" s="38">
        <f t="shared" si="77"/>
        <v>2.7534554641277386E-3</v>
      </c>
      <c r="H1229" s="38">
        <f t="shared" si="78"/>
        <v>9.4829230939361374E-3</v>
      </c>
      <c r="I1229" s="38">
        <f t="shared" si="79"/>
        <v>1.7831080359958266E-3</v>
      </c>
      <c r="J1229" s="38">
        <f t="shared" si="80"/>
        <v>1.8365989145486896E-2</v>
      </c>
      <c r="K1229" s="38"/>
      <c r="L1229" s="38"/>
    </row>
    <row r="1230" spans="1:12">
      <c r="A1230" s="20">
        <v>42662</v>
      </c>
      <c r="B1230" s="38">
        <v>148.991435</v>
      </c>
      <c r="C1230" s="38">
        <v>68.400446000000002</v>
      </c>
      <c r="D1230" s="38">
        <v>66.962120999999996</v>
      </c>
      <c r="E1230" s="38">
        <v>11.3</v>
      </c>
      <c r="F1230" s="38"/>
      <c r="G1230" s="38">
        <f t="shared" si="77"/>
        <v>2.2775748279259701E-3</v>
      </c>
      <c r="H1230" s="38">
        <f t="shared" si="78"/>
        <v>2.9030339921020591E-4</v>
      </c>
      <c r="I1230" s="38">
        <f t="shared" si="79"/>
        <v>2.5205373978260618E-3</v>
      </c>
      <c r="J1230" s="38">
        <f t="shared" si="80"/>
        <v>2.7816957302764855E-2</v>
      </c>
      <c r="K1230" s="38"/>
      <c r="L1230" s="38"/>
    </row>
    <row r="1231" spans="1:12">
      <c r="A1231" s="20">
        <v>42663</v>
      </c>
      <c r="B1231" s="38">
        <v>149.579621</v>
      </c>
      <c r="C1231" s="38">
        <v>68.241586999999996</v>
      </c>
      <c r="D1231" s="38">
        <v>67.140608</v>
      </c>
      <c r="E1231" s="38">
        <v>11.89</v>
      </c>
      <c r="F1231" s="38"/>
      <c r="G1231" s="38">
        <f t="shared" si="77"/>
        <v>3.9400119273545744E-3</v>
      </c>
      <c r="H1231" s="38">
        <f t="shared" si="78"/>
        <v>-2.3251860073314873E-3</v>
      </c>
      <c r="I1231" s="38">
        <f t="shared" si="79"/>
        <v>2.6619459085863184E-3</v>
      </c>
      <c r="J1231" s="38">
        <f t="shared" si="80"/>
        <v>5.0894984984395465E-2</v>
      </c>
      <c r="K1231" s="38"/>
      <c r="L1231" s="38"/>
    </row>
    <row r="1232" spans="1:12">
      <c r="A1232" s="20">
        <v>42664</v>
      </c>
      <c r="B1232" s="38">
        <v>148.512912</v>
      </c>
      <c r="C1232" s="38">
        <v>67.854352000000006</v>
      </c>
      <c r="D1232" s="38">
        <v>67.656238999999999</v>
      </c>
      <c r="E1232" s="38">
        <v>11.6</v>
      </c>
      <c r="F1232" s="38"/>
      <c r="G1232" s="38">
        <f t="shared" si="77"/>
        <v>-7.1569290412979185E-3</v>
      </c>
      <c r="H1232" s="38">
        <f t="shared" si="78"/>
        <v>-5.6906333552727744E-3</v>
      </c>
      <c r="I1232" s="38">
        <f t="shared" si="79"/>
        <v>7.6505278348610742E-3</v>
      </c>
      <c r="J1232" s="38">
        <f t="shared" si="80"/>
        <v>-2.4692612590371522E-2</v>
      </c>
      <c r="K1232" s="38"/>
      <c r="L1232" s="38"/>
    </row>
    <row r="1233" spans="1:18">
      <c r="A1233" s="20">
        <v>42667</v>
      </c>
      <c r="B1233" s="38">
        <v>151.65324100000001</v>
      </c>
      <c r="C1233" s="38">
        <v>68.698317000000003</v>
      </c>
      <c r="D1233" s="38">
        <v>67.685986</v>
      </c>
      <c r="E1233" s="38">
        <v>11.4</v>
      </c>
      <c r="F1233" s="38"/>
      <c r="G1233" s="38">
        <f t="shared" si="77"/>
        <v>2.0924701527700148E-2</v>
      </c>
      <c r="H1233" s="38">
        <f t="shared" si="78"/>
        <v>1.2361175399154855E-2</v>
      </c>
      <c r="I1233" s="38">
        <f t="shared" si="79"/>
        <v>4.3958196311614167E-4</v>
      </c>
      <c r="J1233" s="38">
        <f t="shared" si="80"/>
        <v>-1.7391742711869107E-2</v>
      </c>
      <c r="K1233" s="38"/>
      <c r="L1233" s="38"/>
    </row>
    <row r="1234" spans="1:18">
      <c r="A1234" s="20">
        <v>42668</v>
      </c>
      <c r="B1234" s="38">
        <v>150.52671900000001</v>
      </c>
      <c r="C1234" s="38">
        <v>68.867107000000004</v>
      </c>
      <c r="D1234" s="38">
        <v>67.378587999999993</v>
      </c>
      <c r="E1234" s="38">
        <v>11.21</v>
      </c>
      <c r="F1234" s="38"/>
      <c r="G1234" s="38">
        <f t="shared" si="77"/>
        <v>-7.4560021703167561E-3</v>
      </c>
      <c r="H1234" s="38">
        <f t="shared" si="78"/>
        <v>2.4539608834174085E-3</v>
      </c>
      <c r="I1234" s="38">
        <f t="shared" si="79"/>
        <v>-4.5518750277565544E-3</v>
      </c>
      <c r="J1234" s="38">
        <f t="shared" si="80"/>
        <v>-1.6807118316381174E-2</v>
      </c>
      <c r="K1234" s="38"/>
      <c r="L1234" s="38"/>
    </row>
    <row r="1235" spans="1:18">
      <c r="A1235" s="20">
        <v>42669</v>
      </c>
      <c r="B1235" s="38">
        <v>150.51674</v>
      </c>
      <c r="C1235" s="38">
        <v>69.095468999999994</v>
      </c>
      <c r="D1235" s="38">
        <v>68.013204999999999</v>
      </c>
      <c r="E1235" s="38">
        <v>10.94</v>
      </c>
      <c r="F1235" s="38"/>
      <c r="G1235" s="38">
        <f t="shared" si="77"/>
        <v>-6.6296075900930821E-5</v>
      </c>
      <c r="H1235" s="38">
        <f t="shared" si="78"/>
        <v>3.3104949933484822E-3</v>
      </c>
      <c r="I1235" s="38">
        <f t="shared" si="79"/>
        <v>9.3745955143064667E-3</v>
      </c>
      <c r="J1235" s="38">
        <f t="shared" si="80"/>
        <v>-2.4380440090233553E-2</v>
      </c>
      <c r="K1235" s="38"/>
      <c r="L1235" s="38"/>
    </row>
    <row r="1236" spans="1:18">
      <c r="A1236" s="20">
        <v>42670</v>
      </c>
      <c r="B1236" s="38">
        <v>150.39711299999999</v>
      </c>
      <c r="C1236" s="38">
        <v>69.333769000000004</v>
      </c>
      <c r="D1236" s="38">
        <v>67.051367999999997</v>
      </c>
      <c r="E1236" s="38">
        <v>11.17</v>
      </c>
      <c r="F1236" s="38"/>
      <c r="G1236" s="38">
        <f t="shared" si="77"/>
        <v>-7.9509138651765279E-4</v>
      </c>
      <c r="H1236" s="38">
        <f t="shared" si="78"/>
        <v>3.4429176789130865E-3</v>
      </c>
      <c r="I1236" s="38">
        <f t="shared" si="79"/>
        <v>-1.4242865295792139E-2</v>
      </c>
      <c r="J1236" s="38">
        <f t="shared" si="80"/>
        <v>2.0805816087274203E-2</v>
      </c>
      <c r="K1236" s="38"/>
      <c r="L1236" s="38"/>
    </row>
    <row r="1237" spans="1:18">
      <c r="A1237" s="20">
        <v>42671</v>
      </c>
      <c r="B1237" s="38">
        <v>149.30048199999999</v>
      </c>
      <c r="C1237" s="38">
        <v>69.492627999999996</v>
      </c>
      <c r="D1237" s="38">
        <v>68.251192000000003</v>
      </c>
      <c r="E1237" s="38">
        <v>11.35</v>
      </c>
      <c r="F1237" s="38"/>
      <c r="G1237" s="38">
        <f t="shared" si="77"/>
        <v>-7.3182829136507659E-3</v>
      </c>
      <c r="H1237" s="38">
        <f t="shared" si="78"/>
        <v>2.288600334961575E-3</v>
      </c>
      <c r="I1237" s="38">
        <f t="shared" si="79"/>
        <v>1.7735886909900144E-2</v>
      </c>
      <c r="J1237" s="38">
        <f t="shared" si="80"/>
        <v>1.5986130846302245E-2</v>
      </c>
      <c r="K1237" s="38"/>
      <c r="L1237" s="38"/>
    </row>
    <row r="1238" spans="1:18">
      <c r="A1238" s="20">
        <v>42674</v>
      </c>
      <c r="B1238" s="38">
        <v>147.416281</v>
      </c>
      <c r="C1238" s="38">
        <v>69.522413</v>
      </c>
      <c r="D1238" s="38">
        <v>68.152034999999998</v>
      </c>
      <c r="E1238" s="38">
        <v>11.11</v>
      </c>
      <c r="F1238" s="38"/>
      <c r="G1238" s="38">
        <f t="shared" si="77"/>
        <v>-1.2700504738093015E-2</v>
      </c>
      <c r="H1238" s="38">
        <f t="shared" si="78"/>
        <v>4.285147886376206E-4</v>
      </c>
      <c r="I1238" s="38">
        <f t="shared" si="79"/>
        <v>-1.4538808156827556E-3</v>
      </c>
      <c r="J1238" s="38">
        <f t="shared" si="80"/>
        <v>-2.1372140275873017E-2</v>
      </c>
      <c r="K1238" s="38"/>
      <c r="L1238" s="38"/>
    </row>
    <row r="1239" spans="1:18">
      <c r="A1239" s="20">
        <v>42675</v>
      </c>
      <c r="B1239" s="38">
        <v>146.210003</v>
      </c>
      <c r="C1239" s="38">
        <v>68.807535999999999</v>
      </c>
      <c r="D1239" s="38">
        <v>67.210019000000003</v>
      </c>
      <c r="E1239" s="38">
        <v>11.1</v>
      </c>
      <c r="F1239" s="38"/>
      <c r="G1239" s="38">
        <f t="shared" si="77"/>
        <v>-8.216463253257783E-3</v>
      </c>
      <c r="H1239" s="38">
        <f t="shared" si="78"/>
        <v>-1.0335915966400051E-2</v>
      </c>
      <c r="I1239" s="38">
        <f t="shared" si="79"/>
        <v>-1.3918689620474822E-2</v>
      </c>
      <c r="J1239" s="38">
        <f t="shared" si="80"/>
        <v>-9.0049533325020626E-4</v>
      </c>
      <c r="K1239" s="38"/>
      <c r="L1239" s="38"/>
    </row>
    <row r="1240" spans="1:18">
      <c r="A1240" s="20">
        <v>42676</v>
      </c>
      <c r="B1240" s="38">
        <v>146.270004</v>
      </c>
      <c r="C1240" s="38">
        <v>68.956463999999997</v>
      </c>
      <c r="D1240" s="38">
        <v>67.685986</v>
      </c>
      <c r="E1240" s="38">
        <v>11.55</v>
      </c>
      <c r="F1240" s="38"/>
      <c r="G1240" s="38">
        <f t="shared" si="77"/>
        <v>4.102912979053605E-4</v>
      </c>
      <c r="H1240" s="38">
        <f t="shared" si="78"/>
        <v>2.1620751141736118E-3</v>
      </c>
      <c r="I1240" s="38">
        <f t="shared" si="79"/>
        <v>7.0568283354996153E-3</v>
      </c>
      <c r="J1240" s="38">
        <f t="shared" si="80"/>
        <v>3.9740328649514121E-2</v>
      </c>
      <c r="K1240" s="38"/>
      <c r="L1240" s="38"/>
    </row>
    <row r="1241" spans="1:18">
      <c r="A1241" s="20">
        <v>42677</v>
      </c>
      <c r="B1241" s="38">
        <v>144.449997</v>
      </c>
      <c r="C1241" s="38">
        <v>69.135185000000007</v>
      </c>
      <c r="D1241" s="38">
        <v>66.109352999999999</v>
      </c>
      <c r="E1241" s="38">
        <v>11.06</v>
      </c>
      <c r="F1241" s="38"/>
      <c r="G1241" s="38">
        <f t="shared" si="77"/>
        <v>-1.2520850101872176E-2</v>
      </c>
      <c r="H1241" s="38">
        <f t="shared" si="78"/>
        <v>2.5884418222329297E-3</v>
      </c>
      <c r="I1241" s="38">
        <f t="shared" si="79"/>
        <v>-2.356892243486965E-2</v>
      </c>
      <c r="J1241" s="38">
        <f t="shared" si="80"/>
        <v>-4.3350440873613859E-2</v>
      </c>
      <c r="K1241" s="38"/>
      <c r="L1241" s="38"/>
    </row>
    <row r="1242" spans="1:18">
      <c r="A1242" s="20">
        <v>42678</v>
      </c>
      <c r="B1242" s="38">
        <v>142.240005</v>
      </c>
      <c r="C1242" s="38">
        <v>68.668531999999999</v>
      </c>
      <c r="D1242" s="38">
        <v>65.970530999999994</v>
      </c>
      <c r="E1242" s="38">
        <v>11.08</v>
      </c>
      <c r="F1242" s="38"/>
      <c r="G1242" s="38">
        <f t="shared" si="77"/>
        <v>-1.5417599226362214E-2</v>
      </c>
      <c r="H1242" s="38">
        <f t="shared" si="78"/>
        <v>-6.772745959866263E-3</v>
      </c>
      <c r="I1242" s="38">
        <f t="shared" si="79"/>
        <v>-2.1020922628731489E-3</v>
      </c>
      <c r="J1242" s="38">
        <f t="shared" si="80"/>
        <v>1.8066852249490513E-3</v>
      </c>
      <c r="K1242" s="38"/>
      <c r="L1242" s="38"/>
      <c r="O1242">
        <f>AVERAGE(G3:G1259)</f>
        <v>5.57762822755758E-4</v>
      </c>
      <c r="P1242">
        <f>AVERAGE(H3:H1259)</f>
        <v>2.4839540555389168E-4</v>
      </c>
      <c r="Q1242">
        <f>AVERAGE(I3:I1259)</f>
        <v>4.2267441660813362E-4</v>
      </c>
      <c r="R1242">
        <f>AVERAGE(J3:J1259)</f>
        <v>-9.6611285255683056E-4</v>
      </c>
    </row>
    <row r="1243" spans="1:18" ht="15.75" thickBot="1">
      <c r="A1243" s="20">
        <v>42681</v>
      </c>
      <c r="B1243" s="38">
        <v>143.53999300000001</v>
      </c>
      <c r="C1243" s="38">
        <v>69.284120999999999</v>
      </c>
      <c r="D1243" s="38">
        <v>66.962120999999996</v>
      </c>
      <c r="E1243" s="38">
        <v>11.38</v>
      </c>
      <c r="F1243" s="38"/>
      <c r="G1243" s="38">
        <f t="shared" si="77"/>
        <v>9.0978863175806106E-3</v>
      </c>
      <c r="H1243" s="38">
        <f t="shared" si="78"/>
        <v>8.9247009404201123E-3</v>
      </c>
      <c r="I1243" s="38">
        <f t="shared" si="79"/>
        <v>1.4918958991179216E-2</v>
      </c>
      <c r="J1243" s="38">
        <f t="shared" si="80"/>
        <v>2.6715747379047271E-2</v>
      </c>
      <c r="K1243" s="38"/>
      <c r="L1243" s="38"/>
    </row>
    <row r="1244" spans="1:18">
      <c r="A1244" s="20">
        <v>42682</v>
      </c>
      <c r="B1244" s="38">
        <v>146.08999600000001</v>
      </c>
      <c r="C1244" s="38">
        <v>69.294051999999994</v>
      </c>
      <c r="D1244" s="38">
        <v>66.486161999999993</v>
      </c>
      <c r="E1244" s="38">
        <v>11.52</v>
      </c>
      <c r="F1244" s="38"/>
      <c r="G1244" s="38">
        <f t="shared" si="77"/>
        <v>1.760914952901001E-2</v>
      </c>
      <c r="H1244" s="38">
        <f t="shared" si="78"/>
        <v>1.4332704497397147E-4</v>
      </c>
      <c r="I1244" s="38">
        <f t="shared" si="79"/>
        <v>-7.1332655243283817E-3</v>
      </c>
      <c r="J1244" s="38">
        <f t="shared" si="80"/>
        <v>1.222722656956012E-2</v>
      </c>
      <c r="K1244" s="38"/>
      <c r="L1244" s="38"/>
      <c r="N1244" s="117"/>
      <c r="O1244" s="117" t="s">
        <v>244</v>
      </c>
      <c r="P1244" s="117" t="s">
        <v>245</v>
      </c>
      <c r="Q1244" s="117" t="s">
        <v>246</v>
      </c>
      <c r="R1244" s="117" t="s">
        <v>247</v>
      </c>
    </row>
    <row r="1245" spans="1:18" ht="15.75" thickBot="1">
      <c r="A1245" s="20">
        <v>42683</v>
      </c>
      <c r="B1245" s="38">
        <v>146.78999300000001</v>
      </c>
      <c r="C1245" s="38">
        <v>70.594740000000002</v>
      </c>
      <c r="D1245" s="38">
        <v>68.231356000000005</v>
      </c>
      <c r="E1245" s="38">
        <v>11.82</v>
      </c>
      <c r="F1245" s="38"/>
      <c r="G1245" s="38">
        <f t="shared" si="77"/>
        <v>4.7801035179281803E-3</v>
      </c>
      <c r="H1245" s="38">
        <f t="shared" si="78"/>
        <v>1.8596564687879198E-2</v>
      </c>
      <c r="I1245" s="38">
        <f t="shared" si="79"/>
        <v>2.5910388803116465E-2</v>
      </c>
      <c r="J1245" s="38">
        <f t="shared" si="80"/>
        <v>2.570835671020703E-2</v>
      </c>
      <c r="K1245" s="38"/>
      <c r="L1245" s="38"/>
      <c r="N1245" s="47" t="s">
        <v>244</v>
      </c>
      <c r="O1245" s="47">
        <f>VARP('Stocks Correlation-Forecasting'!$G$3:$G$1259)</f>
        <v>1.0403032932227241E-4</v>
      </c>
      <c r="P1245" s="47">
        <v>5.1124712975380063E-5</v>
      </c>
      <c r="Q1245" s="47">
        <v>5.7873039155401658E-5</v>
      </c>
      <c r="R1245" s="48">
        <v>7.038397380253284E-5</v>
      </c>
    </row>
    <row r="1246" spans="1:18" ht="15.75" thickBot="1">
      <c r="A1246" s="20">
        <v>42684</v>
      </c>
      <c r="B1246" s="38">
        <v>146.699997</v>
      </c>
      <c r="C1246" s="38">
        <v>70.882679999999993</v>
      </c>
      <c r="D1246" s="38">
        <v>69.946811999999994</v>
      </c>
      <c r="E1246" s="38">
        <v>12.24</v>
      </c>
      <c r="F1246" s="38"/>
      <c r="G1246" s="38">
        <f t="shared" si="77"/>
        <v>-6.1328158293067077E-4</v>
      </c>
      <c r="H1246" s="38">
        <f t="shared" si="78"/>
        <v>4.0704784914527637E-3</v>
      </c>
      <c r="I1246" s="38">
        <f t="shared" si="79"/>
        <v>2.4830900076305899E-2</v>
      </c>
      <c r="J1246" s="38">
        <f t="shared" si="80"/>
        <v>3.4916265106227883E-2</v>
      </c>
      <c r="K1246" s="38"/>
      <c r="L1246" s="38"/>
      <c r="N1246" s="47" t="s">
        <v>245</v>
      </c>
      <c r="O1246" s="47">
        <v>5.1124712975380063E-5</v>
      </c>
      <c r="P1246" s="47">
        <f>VARP('Stocks Correlation-Forecasting'!$H$3:$H$1259)</f>
        <v>1.1086154451502933E-4</v>
      </c>
      <c r="Q1246" s="47">
        <v>5.7981799957180324E-5</v>
      </c>
      <c r="R1246" s="48">
        <v>6.829383487780417E-5</v>
      </c>
    </row>
    <row r="1247" spans="1:18" ht="15.75" thickBot="1">
      <c r="A1247" s="20">
        <v>42685</v>
      </c>
      <c r="B1247" s="38">
        <v>149.36000100000001</v>
      </c>
      <c r="C1247" s="38">
        <v>70.723821000000001</v>
      </c>
      <c r="D1247" s="38">
        <v>70.749998000000005</v>
      </c>
      <c r="E1247" s="38">
        <v>12.67</v>
      </c>
      <c r="F1247" s="38"/>
      <c r="G1247" s="38">
        <f t="shared" si="77"/>
        <v>1.7969841229662213E-2</v>
      </c>
      <c r="H1247" s="38">
        <f t="shared" si="78"/>
        <v>-2.2436691185811312E-3</v>
      </c>
      <c r="I1247" s="38">
        <f t="shared" si="79"/>
        <v>1.1417383592903757E-2</v>
      </c>
      <c r="J1247" s="38">
        <f t="shared" si="80"/>
        <v>3.4527717248867537E-2</v>
      </c>
      <c r="K1247" s="38"/>
      <c r="L1247" s="38"/>
      <c r="N1247" s="47" t="s">
        <v>246</v>
      </c>
      <c r="O1247" s="47">
        <v>5.7873039155401658E-5</v>
      </c>
      <c r="P1247" s="47">
        <v>5.7981799957180324E-5</v>
      </c>
      <c r="Q1247" s="47">
        <f>VARP('Stocks Correlation-Forecasting'!$I$3:$I$1259)</f>
        <v>1.4801851083521642E-4</v>
      </c>
      <c r="R1247" s="48">
        <v>1.0044446922681634E-4</v>
      </c>
    </row>
    <row r="1248" spans="1:18" ht="15.75" thickBot="1">
      <c r="A1248" s="20">
        <v>42688</v>
      </c>
      <c r="B1248" s="38">
        <v>152</v>
      </c>
      <c r="C1248" s="38">
        <v>69.989074000000002</v>
      </c>
      <c r="D1248" s="38">
        <v>72.169998000000007</v>
      </c>
      <c r="E1248" s="38">
        <v>12.82</v>
      </c>
      <c r="F1248" s="38"/>
      <c r="G1248" s="38">
        <f t="shared" si="77"/>
        <v>1.7521014917576242E-2</v>
      </c>
      <c r="H1248" s="38">
        <f t="shared" si="78"/>
        <v>-1.044330269476643E-2</v>
      </c>
      <c r="I1248" s="38">
        <f t="shared" si="79"/>
        <v>1.9871911117040206E-2</v>
      </c>
      <c r="J1248" s="38">
        <f t="shared" si="80"/>
        <v>1.1769457159476408E-2</v>
      </c>
      <c r="K1248" s="38"/>
      <c r="L1248" s="38"/>
      <c r="N1248" s="48" t="s">
        <v>247</v>
      </c>
      <c r="O1248" s="48">
        <v>7.038397380253284E-5</v>
      </c>
      <c r="P1248" s="48">
        <v>6.829383487780417E-5</v>
      </c>
      <c r="Q1248" s="48">
        <v>1.0044446922681634E-4</v>
      </c>
      <c r="R1248" s="48">
        <f>VARP('Stocks Correlation-Forecasting'!$J$3:$J$1259)</f>
        <v>1.3661453727714249E-3</v>
      </c>
    </row>
    <row r="1249" spans="1:30">
      <c r="A1249" s="20">
        <v>42689</v>
      </c>
      <c r="B1249" s="38">
        <v>151.14999399999999</v>
      </c>
      <c r="C1249" s="38">
        <v>70.912465999999995</v>
      </c>
      <c r="D1249" s="38">
        <v>71.440002000000007</v>
      </c>
      <c r="E1249" s="38">
        <v>12.32</v>
      </c>
      <c r="F1249" s="38"/>
      <c r="G1249" s="38">
        <f t="shared" si="77"/>
        <v>-5.6078393164766772E-3</v>
      </c>
      <c r="H1249" s="38">
        <f t="shared" si="78"/>
        <v>1.3107099036011809E-2</v>
      </c>
      <c r="I1249" s="38">
        <f t="shared" si="79"/>
        <v>-1.0166454808071665E-2</v>
      </c>
      <c r="J1249" s="38">
        <f t="shared" si="80"/>
        <v>-3.9782493387150286E-2</v>
      </c>
      <c r="K1249" s="38"/>
      <c r="L1249" s="38"/>
    </row>
    <row r="1250" spans="1:30">
      <c r="A1250" s="20">
        <v>42690</v>
      </c>
      <c r="B1250" s="38">
        <v>152.13999899999999</v>
      </c>
      <c r="C1250" s="38">
        <v>70.882679999999993</v>
      </c>
      <c r="D1250" s="38">
        <v>76.029999000000004</v>
      </c>
      <c r="E1250" s="38">
        <v>13.11</v>
      </c>
      <c r="F1250" s="38"/>
      <c r="G1250" s="38">
        <f t="shared" si="77"/>
        <v>6.5284614664618702E-3</v>
      </c>
      <c r="H1250" s="38">
        <f t="shared" si="78"/>
        <v>-4.2012722266418035E-4</v>
      </c>
      <c r="I1250" s="38">
        <f t="shared" si="79"/>
        <v>6.2270021523878401E-2</v>
      </c>
      <c r="J1250" s="38">
        <f t="shared" si="80"/>
        <v>6.215133967023477E-2</v>
      </c>
      <c r="K1250" s="38"/>
      <c r="L1250" s="38"/>
      <c r="O1250">
        <f>O1245*252</f>
        <v>2.6215642989212647E-2</v>
      </c>
      <c r="P1250" s="38">
        <f t="shared" ref="P1250:R1250" si="81">P1245*252</f>
        <v>1.2883427669795776E-2</v>
      </c>
      <c r="Q1250" s="38">
        <f t="shared" si="81"/>
        <v>1.4584005867161218E-2</v>
      </c>
      <c r="R1250" s="38">
        <f t="shared" si="81"/>
        <v>1.7736761398238276E-2</v>
      </c>
    </row>
    <row r="1251" spans="1:30">
      <c r="A1251" s="20">
        <v>42691</v>
      </c>
      <c r="B1251" s="38">
        <v>151.199997</v>
      </c>
      <c r="C1251" s="38">
        <v>68.698317000000003</v>
      </c>
      <c r="D1251" s="38">
        <v>76.129997000000003</v>
      </c>
      <c r="E1251" s="38">
        <v>12.44</v>
      </c>
      <c r="F1251" s="38"/>
      <c r="G1251" s="38">
        <f t="shared" si="77"/>
        <v>-6.1976990920990238E-3</v>
      </c>
      <c r="H1251" s="38">
        <f t="shared" si="78"/>
        <v>-3.1301414854144664E-2</v>
      </c>
      <c r="I1251" s="38">
        <f t="shared" si="79"/>
        <v>1.3143798241995013E-3</v>
      </c>
      <c r="J1251" s="38">
        <f t="shared" si="80"/>
        <v>-5.2458210464575029E-2</v>
      </c>
      <c r="K1251" s="38"/>
      <c r="L1251" s="38"/>
      <c r="O1251" s="38">
        <f t="shared" ref="O1251:R1251" si="82">O1246*252</f>
        <v>1.2883427669795776E-2</v>
      </c>
      <c r="P1251" s="38">
        <f t="shared" si="82"/>
        <v>2.793710921778739E-2</v>
      </c>
      <c r="Q1251" s="38">
        <f t="shared" si="82"/>
        <v>1.4611413589209442E-2</v>
      </c>
      <c r="R1251" s="38">
        <f t="shared" si="82"/>
        <v>1.7210046389206649E-2</v>
      </c>
    </row>
    <row r="1252" spans="1:30">
      <c r="A1252" s="20">
        <v>42692</v>
      </c>
      <c r="B1252" s="38">
        <v>150.36000100000001</v>
      </c>
      <c r="C1252" s="38">
        <v>68.052935000000005</v>
      </c>
      <c r="D1252" s="38">
        <v>76.190002000000007</v>
      </c>
      <c r="E1252" s="38">
        <v>12.2</v>
      </c>
      <c r="F1252" s="38"/>
      <c r="G1252" s="38">
        <f t="shared" si="77"/>
        <v>-5.5710185574802821E-3</v>
      </c>
      <c r="H1252" s="38">
        <f t="shared" si="78"/>
        <v>-9.4388428927994605E-3</v>
      </c>
      <c r="I1252" s="38">
        <f t="shared" si="79"/>
        <v>7.8788082324025691E-4</v>
      </c>
      <c r="J1252" s="38">
        <f t="shared" si="80"/>
        <v>-1.9481135571822541E-2</v>
      </c>
      <c r="K1252" s="38"/>
      <c r="L1252" s="38"/>
      <c r="O1252" s="38">
        <f t="shared" ref="O1252:R1252" si="83">O1247*252</f>
        <v>1.4584005867161218E-2</v>
      </c>
      <c r="P1252" s="38">
        <f t="shared" si="83"/>
        <v>1.4611413589209442E-2</v>
      </c>
      <c r="Q1252" s="38">
        <f t="shared" si="83"/>
        <v>3.7300664730474539E-2</v>
      </c>
      <c r="R1252" s="38">
        <f t="shared" si="83"/>
        <v>2.5312006245157719E-2</v>
      </c>
    </row>
    <row r="1253" spans="1:30">
      <c r="A1253" s="20">
        <v>42695</v>
      </c>
      <c r="B1253" s="38">
        <v>151.16999799999999</v>
      </c>
      <c r="C1253" s="38">
        <v>68.877037999999999</v>
      </c>
      <c r="D1253" s="38">
        <v>76.510002</v>
      </c>
      <c r="E1253" s="38">
        <v>12.55</v>
      </c>
      <c r="F1253" s="38"/>
      <c r="G1253" s="38">
        <f t="shared" si="77"/>
        <v>5.3725927837956801E-3</v>
      </c>
      <c r="H1253" s="38">
        <f t="shared" si="78"/>
        <v>1.2036998653134625E-2</v>
      </c>
      <c r="I1253" s="38">
        <f t="shared" si="79"/>
        <v>4.1912306490519387E-3</v>
      </c>
      <c r="J1253" s="38">
        <f t="shared" si="80"/>
        <v>2.8284713838582103E-2</v>
      </c>
      <c r="K1253" s="38"/>
      <c r="L1253" s="38"/>
      <c r="O1253" s="38">
        <f t="shared" ref="O1253:R1253" si="84">O1248*252</f>
        <v>1.7736761398238276E-2</v>
      </c>
      <c r="P1253" s="38">
        <f t="shared" si="84"/>
        <v>1.7210046389206649E-2</v>
      </c>
      <c r="Q1253" s="38">
        <f t="shared" si="84"/>
        <v>2.5312006245157719E-2</v>
      </c>
      <c r="R1253" s="38">
        <f t="shared" si="84"/>
        <v>0.34426863393839907</v>
      </c>
    </row>
    <row r="1254" spans="1:30" ht="15.75" thickBot="1">
      <c r="A1254" s="20">
        <v>42696</v>
      </c>
      <c r="B1254" s="38">
        <v>152.66999799999999</v>
      </c>
      <c r="C1254" s="38">
        <v>69.621708999999996</v>
      </c>
      <c r="D1254" s="38">
        <v>77.870002999999997</v>
      </c>
      <c r="E1254" s="38">
        <v>12.92</v>
      </c>
      <c r="F1254" s="38"/>
      <c r="G1254" s="38">
        <f t="shared" si="77"/>
        <v>9.8736980382221895E-3</v>
      </c>
      <c r="H1254" s="38">
        <f t="shared" si="78"/>
        <v>1.0753572753847385E-2</v>
      </c>
      <c r="I1254" s="38">
        <f t="shared" si="79"/>
        <v>1.7619330730508056E-2</v>
      </c>
      <c r="J1254" s="38">
        <f t="shared" si="80"/>
        <v>2.9055832776662915E-2</v>
      </c>
      <c r="K1254" s="38"/>
      <c r="L1254" s="38"/>
    </row>
    <row r="1255" spans="1:30">
      <c r="A1255" s="20">
        <v>42697</v>
      </c>
      <c r="B1255" s="38">
        <v>151.60000600000001</v>
      </c>
      <c r="C1255" s="38">
        <v>70.326661999999999</v>
      </c>
      <c r="D1255" s="38">
        <v>78.480002999999996</v>
      </c>
      <c r="E1255" s="38">
        <v>13.3</v>
      </c>
      <c r="F1255" s="38"/>
      <c r="G1255" s="38">
        <f t="shared" si="77"/>
        <v>-7.0332033825932522E-3</v>
      </c>
      <c r="H1255" s="38">
        <f t="shared" si="78"/>
        <v>1.0074557602734048E-2</v>
      </c>
      <c r="I1255" s="38">
        <f t="shared" si="79"/>
        <v>7.8030453687645846E-3</v>
      </c>
      <c r="J1255" s="38">
        <f t="shared" si="80"/>
        <v>2.8987536873252406E-2</v>
      </c>
      <c r="K1255" s="38"/>
      <c r="L1255" s="117"/>
      <c r="M1255" s="117"/>
      <c r="N1255" s="117"/>
    </row>
    <row r="1256" spans="1:30">
      <c r="A1256" s="20">
        <v>42699</v>
      </c>
      <c r="B1256" s="38">
        <v>151.88000500000001</v>
      </c>
      <c r="C1256" s="38">
        <v>70.723821000000001</v>
      </c>
      <c r="D1256" s="38">
        <v>78.610000999999997</v>
      </c>
      <c r="E1256" s="38">
        <v>13</v>
      </c>
      <c r="F1256" s="38"/>
      <c r="G1256" s="38">
        <f t="shared" si="77"/>
        <v>1.8452554982210873E-3</v>
      </c>
      <c r="H1256" s="38">
        <f t="shared" si="78"/>
        <v>5.631459618646752E-3</v>
      </c>
      <c r="I1256" s="38">
        <f t="shared" si="79"/>
        <v>1.6550770432863836E-3</v>
      </c>
      <c r="J1256" s="38">
        <f t="shared" si="80"/>
        <v>-2.2814677766171399E-2</v>
      </c>
      <c r="K1256" s="38"/>
      <c r="L1256" s="47"/>
      <c r="M1256" s="47"/>
      <c r="N1256" s="47"/>
      <c r="O1256" s="30"/>
      <c r="P1256" s="30"/>
      <c r="Q1256" s="30"/>
      <c r="R1256" s="30"/>
    </row>
    <row r="1257" spans="1:30" ht="15.75" thickBot="1">
      <c r="A1257" s="20">
        <v>42702</v>
      </c>
      <c r="B1257" s="38">
        <v>151.25</v>
      </c>
      <c r="C1257" s="38">
        <v>70.684105000000002</v>
      </c>
      <c r="D1257" s="38">
        <v>77.720000999999996</v>
      </c>
      <c r="E1257" s="38">
        <v>12.6</v>
      </c>
      <c r="F1257" s="38"/>
      <c r="G1257" s="38">
        <f t="shared" si="77"/>
        <v>-4.1566713733771962E-3</v>
      </c>
      <c r="H1257" s="38">
        <f t="shared" si="78"/>
        <v>-5.6172241779865848E-4</v>
      </c>
      <c r="I1257" s="38">
        <f t="shared" si="79"/>
        <v>-1.1386293150752666E-2</v>
      </c>
      <c r="J1257" s="38">
        <f t="shared" si="80"/>
        <v>-3.1252543504104426E-2</v>
      </c>
      <c r="K1257" s="38"/>
      <c r="L1257" s="48"/>
      <c r="M1257" s="48"/>
      <c r="N1257" s="48"/>
    </row>
    <row r="1258" spans="1:30">
      <c r="A1258" s="20">
        <v>42703</v>
      </c>
      <c r="B1258" s="38">
        <v>151.479996</v>
      </c>
      <c r="C1258" s="38">
        <v>70.862825999999998</v>
      </c>
      <c r="D1258" s="38">
        <v>78.410004000000001</v>
      </c>
      <c r="E1258" s="38">
        <v>13</v>
      </c>
      <c r="F1258" s="38"/>
      <c r="G1258" s="38">
        <f t="shared" si="77"/>
        <v>1.519479716516569E-3</v>
      </c>
      <c r="H1258" s="38">
        <f t="shared" si="78"/>
        <v>2.5252556690763587E-3</v>
      </c>
      <c r="I1258" s="38">
        <f t="shared" si="79"/>
        <v>8.8388838807904654E-3</v>
      </c>
      <c r="J1258" s="38">
        <f t="shared" si="80"/>
        <v>3.125254350410453E-2</v>
      </c>
      <c r="K1258" s="38"/>
      <c r="L1258" s="38"/>
    </row>
    <row r="1259" spans="1:30">
      <c r="A1259" s="20">
        <v>42704</v>
      </c>
      <c r="B1259" s="38">
        <v>150.11000100000001</v>
      </c>
      <c r="C1259" s="38">
        <v>69.929502999999997</v>
      </c>
      <c r="D1259" s="38">
        <v>77.239998</v>
      </c>
      <c r="E1259" s="38">
        <v>12.88</v>
      </c>
      <c r="F1259" s="38"/>
      <c r="G1259" s="38">
        <f t="shared" si="77"/>
        <v>-9.0852112936014098E-3</v>
      </c>
      <c r="H1259" s="38">
        <f t="shared" si="78"/>
        <v>-1.3258345515061953E-2</v>
      </c>
      <c r="I1259" s="38">
        <f t="shared" si="79"/>
        <v>-1.5034089589736739E-2</v>
      </c>
      <c r="J1259" s="38">
        <f t="shared" si="80"/>
        <v>-9.2736367853291021E-3</v>
      </c>
      <c r="K1259" s="38"/>
      <c r="L1259" s="38"/>
    </row>
    <row r="1260" spans="1:30">
      <c r="A1260" s="54">
        <v>42705</v>
      </c>
      <c r="B1260" s="55">
        <f t="array" aca="1" ref="B1260:E1441" ca="1">_xll.VoseTimeMultiGBMFit(B2:E1259,FALSE,FALSE,FALSE,,FALSE)</f>
        <v>151.09743690614334</v>
      </c>
      <c r="C1260" s="55">
        <f ca="1"/>
        <v>69.303822688459519</v>
      </c>
      <c r="D1260" s="55">
        <f ca="1"/>
        <v>77.277713005050899</v>
      </c>
      <c r="E1260" s="55">
        <f ca="1"/>
        <v>12.373516559394538</v>
      </c>
      <c r="F1260" s="38"/>
      <c r="G1260" s="38"/>
      <c r="H1260" s="38"/>
      <c r="I1260" s="38"/>
      <c r="J1260" s="38"/>
    </row>
    <row r="1261" spans="1:30">
      <c r="A1261" s="54">
        <v>42706</v>
      </c>
      <c r="B1261" s="55">
        <f ca="1"/>
        <v>150.98160437080369</v>
      </c>
      <c r="C1261" s="55">
        <f ca="1"/>
        <v>69.854024622613508</v>
      </c>
      <c r="D1261" s="55">
        <f ca="1"/>
        <v>78.047446154816939</v>
      </c>
      <c r="E1261" s="55">
        <f ca="1"/>
        <v>12.535943830611775</v>
      </c>
      <c r="F1261" s="38"/>
      <c r="G1261" s="38"/>
      <c r="H1261" s="38"/>
      <c r="I1261" s="38"/>
      <c r="J1261" s="38"/>
    </row>
    <row r="1262" spans="1:30" ht="15.75" thickBot="1">
      <c r="A1262" s="54">
        <v>42707</v>
      </c>
      <c r="B1262" s="55">
        <f ca="1"/>
        <v>150.17075485116916</v>
      </c>
      <c r="C1262" s="55">
        <f ca="1"/>
        <v>69.756410193239631</v>
      </c>
      <c r="D1262" s="55">
        <f ca="1"/>
        <v>77.918241515752129</v>
      </c>
      <c r="E1262" s="55">
        <f ca="1"/>
        <v>12.971987919399881</v>
      </c>
      <c r="F1262" s="38" t="s">
        <v>207</v>
      </c>
      <c r="G1262" s="38">
        <f t="array" ref="G1262:J1266">_xll.VoseTimeMultiGBMFitP(G3:J1259,0,0,1)</f>
        <v>5.57762822755758E-4</v>
      </c>
      <c r="H1262" s="38">
        <v>2.4839540555389168E-4</v>
      </c>
      <c r="I1262" s="38">
        <v>4.2267441660813362E-4</v>
      </c>
      <c r="J1262" s="38">
        <v>-9.6611285255683056E-4</v>
      </c>
      <c r="M1262" s="56" t="s">
        <v>210</v>
      </c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</row>
    <row r="1263" spans="1:30" ht="16.5" thickTop="1" thickBot="1">
      <c r="A1263" s="54">
        <v>42708</v>
      </c>
      <c r="B1263" s="55">
        <f ca="1"/>
        <v>148.93604946358332</v>
      </c>
      <c r="C1263" s="55">
        <f ca="1"/>
        <v>68.560851401682839</v>
      </c>
      <c r="D1263" s="55">
        <f ca="1"/>
        <v>77.388063024769792</v>
      </c>
      <c r="E1263" s="55">
        <f ca="1"/>
        <v>13.661625064228968</v>
      </c>
      <c r="F1263" s="38" t="s">
        <v>208</v>
      </c>
      <c r="G1263" s="38">
        <v>1.0411315601759289E-4</v>
      </c>
      <c r="H1263" s="38">
        <v>5.1124712975380097E-5</v>
      </c>
      <c r="I1263" s="38">
        <v>5.7873039155401753E-5</v>
      </c>
      <c r="J1263" s="38">
        <v>7.0383973802533016E-5</v>
      </c>
      <c r="M1263" s="58"/>
      <c r="N1263" s="59" t="s">
        <v>211</v>
      </c>
      <c r="O1263" s="59" t="s">
        <v>212</v>
      </c>
      <c r="P1263" s="59" t="s">
        <v>213</v>
      </c>
      <c r="Q1263" s="59" t="s">
        <v>214</v>
      </c>
      <c r="R1263" s="59"/>
      <c r="S1263" s="60"/>
      <c r="T1263" s="61" t="s">
        <v>215</v>
      </c>
      <c r="U1263" s="57"/>
      <c r="V1263" s="62" t="s">
        <v>216</v>
      </c>
      <c r="W1263" s="57"/>
      <c r="X1263" s="57"/>
      <c r="Y1263" s="57"/>
      <c r="Z1263" s="57"/>
      <c r="AA1263" s="57"/>
      <c r="AB1263" s="57"/>
      <c r="AC1263" s="57"/>
      <c r="AD1263" s="57"/>
    </row>
    <row r="1264" spans="1:30" ht="16.5" thickTop="1" thickBot="1">
      <c r="A1264" s="54">
        <v>42709</v>
      </c>
      <c r="B1264" s="55">
        <f ca="1"/>
        <v>147.42081574104222</v>
      </c>
      <c r="C1264" s="55">
        <f ca="1"/>
        <v>67.851148869030681</v>
      </c>
      <c r="D1264" s="55">
        <f ca="1"/>
        <v>74.525033774608787</v>
      </c>
      <c r="E1264" s="55">
        <f ca="1"/>
        <v>12.928767887990661</v>
      </c>
      <c r="F1264" s="38"/>
      <c r="G1264" s="38">
        <v>5.1124712975380097E-5</v>
      </c>
      <c r="H1264" s="38">
        <v>1.1094981007594892E-4</v>
      </c>
      <c r="I1264" s="38">
        <v>5.7981799957180426E-5</v>
      </c>
      <c r="J1264" s="38">
        <v>6.8293834877804089E-5</v>
      </c>
      <c r="M1264" s="63" t="s">
        <v>217</v>
      </c>
      <c r="N1264" s="64">
        <v>0.62737342043477029</v>
      </c>
      <c r="O1264" s="64">
        <v>0.17466914449194576</v>
      </c>
      <c r="P1264" s="64">
        <v>0.19795743507328389</v>
      </c>
      <c r="Q1264" s="64">
        <v>0</v>
      </c>
      <c r="R1264" s="65"/>
      <c r="S1264" s="66"/>
      <c r="T1264" s="67">
        <f>SUM(N1264:R1264)</f>
        <v>0.99999999999999989</v>
      </c>
      <c r="U1264" s="57"/>
      <c r="V1264" s="68" t="s">
        <v>218</v>
      </c>
      <c r="W1264" s="57"/>
      <c r="X1264" s="57"/>
      <c r="Y1264" s="57"/>
      <c r="Z1264" s="57"/>
      <c r="AA1264" s="57"/>
      <c r="AB1264" s="57"/>
      <c r="AC1264" s="57"/>
      <c r="AD1264" s="57"/>
    </row>
    <row r="1265" spans="1:30" ht="16.5" thickTop="1" thickBot="1">
      <c r="A1265" s="54">
        <v>42710</v>
      </c>
      <c r="B1265" s="55">
        <f ca="1"/>
        <v>147.16337741388361</v>
      </c>
      <c r="C1265" s="55">
        <f ca="1"/>
        <v>67.437413837292553</v>
      </c>
      <c r="D1265" s="55">
        <f ca="1"/>
        <v>74.030701739075411</v>
      </c>
      <c r="E1265" s="55">
        <f ca="1"/>
        <v>12.854890056664567</v>
      </c>
      <c r="F1265" s="38"/>
      <c r="G1265" s="38">
        <v>5.7873039155401753E-5</v>
      </c>
      <c r="H1265" s="38">
        <v>5.7981799957180426E-5</v>
      </c>
      <c r="I1265" s="38">
        <v>1.4813635996804695E-4</v>
      </c>
      <c r="J1265" s="38">
        <v>1.0044446922681645E-4</v>
      </c>
      <c r="M1265" s="69" t="s">
        <v>219</v>
      </c>
      <c r="N1265" s="70">
        <v>0.14055623133445103</v>
      </c>
      <c r="O1265" s="70">
        <v>6.2595642199580706E-2</v>
      </c>
      <c r="P1265" s="70">
        <v>0.10651395298524967</v>
      </c>
      <c r="Q1265" s="70">
        <v>-0.24346043884432131</v>
      </c>
      <c r="R1265" s="70"/>
      <c r="S1265" s="71"/>
      <c r="T1265" s="72"/>
      <c r="U1265" s="57"/>
      <c r="V1265" s="68" t="s">
        <v>220</v>
      </c>
      <c r="W1265" s="57"/>
      <c r="X1265" s="57"/>
      <c r="Y1265" s="57"/>
      <c r="Z1265" s="57"/>
      <c r="AA1265" s="57"/>
      <c r="AB1265" s="57"/>
      <c r="AC1265" s="57"/>
      <c r="AD1265" s="57"/>
    </row>
    <row r="1266" spans="1:30" ht="16.5" thickTop="1" thickBot="1">
      <c r="A1266" s="54">
        <v>42711</v>
      </c>
      <c r="B1266" s="55">
        <f ca="1"/>
        <v>146.42386573486468</v>
      </c>
      <c r="C1266" s="55">
        <f ca="1"/>
        <v>66.43525662985472</v>
      </c>
      <c r="D1266" s="55">
        <f ca="1"/>
        <v>73.581087372730934</v>
      </c>
      <c r="E1266" s="55">
        <f ca="1"/>
        <v>12.816668248310082</v>
      </c>
      <c r="F1266" s="38"/>
      <c r="G1266" s="38">
        <v>7.0383973802533016E-5</v>
      </c>
      <c r="H1266" s="38">
        <v>6.8293834877804089E-5</v>
      </c>
      <c r="I1266" s="38">
        <v>1.0044446922681645E-4</v>
      </c>
      <c r="J1266" s="38">
        <v>1.3672330681319138E-3</v>
      </c>
      <c r="M1266" s="57"/>
      <c r="N1266" s="57"/>
      <c r="O1266" s="57"/>
      <c r="P1266" s="57"/>
      <c r="Q1266" s="57"/>
      <c r="R1266" s="57"/>
      <c r="S1266" s="57"/>
      <c r="T1266" s="57"/>
      <c r="U1266" s="57"/>
      <c r="V1266" s="68" t="s">
        <v>221</v>
      </c>
      <c r="W1266" s="57"/>
      <c r="X1266" s="57"/>
      <c r="Y1266" s="57"/>
      <c r="Z1266" s="57"/>
      <c r="AA1266" s="57"/>
      <c r="AB1266" s="57"/>
      <c r="AC1266" s="57"/>
      <c r="AD1266" s="57"/>
    </row>
    <row r="1267" spans="1:30">
      <c r="A1267" s="54">
        <v>42712</v>
      </c>
      <c r="B1267" s="55">
        <f ca="1"/>
        <v>147.37813036298306</v>
      </c>
      <c r="C1267" s="55">
        <f ca="1"/>
        <v>66.625238291852</v>
      </c>
      <c r="D1267" s="55">
        <f ca="1"/>
        <v>72.339487613167606</v>
      </c>
      <c r="E1267" s="55">
        <f ca="1"/>
        <v>12.62016486503431</v>
      </c>
      <c r="F1267" s="38"/>
      <c r="G1267" s="38"/>
      <c r="H1267" s="38"/>
      <c r="I1267" s="38"/>
      <c r="J1267" s="38"/>
      <c r="M1267" s="73" t="s">
        <v>222</v>
      </c>
      <c r="N1267" s="74"/>
      <c r="O1267" s="75"/>
      <c r="P1267" s="75"/>
      <c r="Q1267" s="75"/>
      <c r="R1267" s="76"/>
      <c r="S1267" s="57"/>
      <c r="T1267" s="57"/>
      <c r="U1267" s="57"/>
      <c r="V1267" s="68" t="s">
        <v>223</v>
      </c>
      <c r="W1267" s="57"/>
      <c r="X1267" s="57"/>
      <c r="Y1267" s="57"/>
      <c r="Z1267" s="57"/>
      <c r="AA1267" s="57"/>
      <c r="AB1267" s="57"/>
      <c r="AC1267" s="57"/>
      <c r="AD1267" s="57"/>
    </row>
    <row r="1268" spans="1:30" ht="15.75" thickBot="1">
      <c r="A1268" s="54">
        <v>42713</v>
      </c>
      <c r="B1268" s="55">
        <f ca="1"/>
        <v>149.93693477529806</v>
      </c>
      <c r="C1268" s="55">
        <f ca="1"/>
        <v>66.996608004111081</v>
      </c>
      <c r="D1268" s="55">
        <f ca="1"/>
        <v>72.98968944623013</v>
      </c>
      <c r="E1268" s="55">
        <f ca="1"/>
        <v>13.161809654552224</v>
      </c>
      <c r="F1268" s="38" t="s">
        <v>136</v>
      </c>
      <c r="G1268" s="38">
        <f>G1262*252</f>
        <v>0.14055623133445103</v>
      </c>
      <c r="H1268" s="38">
        <f t="shared" ref="H1268:J1268" si="85">H1262*252</f>
        <v>6.2595642199580706E-2</v>
      </c>
      <c r="I1268" s="38">
        <f t="shared" si="85"/>
        <v>0.10651395298524967</v>
      </c>
      <c r="J1268" s="38">
        <f t="shared" si="85"/>
        <v>-0.24346043884432131</v>
      </c>
      <c r="M1268" s="77"/>
      <c r="N1268" s="78" t="s">
        <v>211</v>
      </c>
      <c r="O1268" s="78" t="s">
        <v>212</v>
      </c>
      <c r="P1268" s="78" t="s">
        <v>213</v>
      </c>
      <c r="Q1268" s="78" t="s">
        <v>214</v>
      </c>
      <c r="R1268" s="79"/>
      <c r="S1268" s="57"/>
      <c r="T1268" s="57"/>
      <c r="U1268" s="57"/>
      <c r="V1268" s="68" t="s">
        <v>224</v>
      </c>
      <c r="W1268" s="57"/>
      <c r="X1268" s="57"/>
      <c r="Y1268" s="57"/>
      <c r="Z1268" s="57"/>
      <c r="AA1268" s="57"/>
      <c r="AB1268" s="57"/>
      <c r="AC1268" s="80"/>
      <c r="AD1268" s="81"/>
    </row>
    <row r="1269" spans="1:30">
      <c r="A1269" s="54">
        <v>42714</v>
      </c>
      <c r="B1269" s="55">
        <f ca="1"/>
        <v>150.94600652103063</v>
      </c>
      <c r="C1269" s="55">
        <f ca="1"/>
        <v>66.8936566966578</v>
      </c>
      <c r="D1269" s="55">
        <f ca="1"/>
        <v>73.560480566756496</v>
      </c>
      <c r="E1269" s="55">
        <f ca="1"/>
        <v>12.610247795538593</v>
      </c>
      <c r="F1269" s="38" t="s">
        <v>209</v>
      </c>
      <c r="G1269" s="38">
        <f t="shared" ref="G1269:J1269" si="86">G1263*252</f>
        <v>2.6236515316433406E-2</v>
      </c>
      <c r="H1269" s="38">
        <f t="shared" si="86"/>
        <v>1.2883427669795784E-2</v>
      </c>
      <c r="I1269" s="38">
        <f t="shared" si="86"/>
        <v>1.4584005867161241E-2</v>
      </c>
      <c r="J1269" s="38">
        <f t="shared" si="86"/>
        <v>1.7736761398238321E-2</v>
      </c>
      <c r="M1269" s="82" t="s">
        <v>211</v>
      </c>
      <c r="N1269" s="21">
        <v>2.6236515316433406E-2</v>
      </c>
      <c r="O1269" s="21">
        <v>1.2883427669795784E-2</v>
      </c>
      <c r="P1269" s="21">
        <v>1.4584005867161241E-2</v>
      </c>
      <c r="Q1269" s="21">
        <v>1.7736761398238321E-2</v>
      </c>
      <c r="R1269" s="83"/>
      <c r="S1269" s="57"/>
      <c r="T1269" s="57"/>
      <c r="U1269" s="57"/>
      <c r="V1269" s="68" t="s">
        <v>225</v>
      </c>
      <c r="W1269" s="57"/>
      <c r="X1269" s="57"/>
      <c r="Y1269" s="57"/>
      <c r="Z1269" s="57"/>
      <c r="AA1269" s="57"/>
      <c r="AB1269" s="57"/>
      <c r="AC1269" s="84"/>
      <c r="AD1269" s="84"/>
    </row>
    <row r="1270" spans="1:30">
      <c r="A1270" s="54">
        <v>42715</v>
      </c>
      <c r="B1270" s="55">
        <f ca="1"/>
        <v>151.6029614385059</v>
      </c>
      <c r="C1270" s="55">
        <f ca="1"/>
        <v>66.152726639854521</v>
      </c>
      <c r="D1270" s="55">
        <f ca="1"/>
        <v>73.278630546104239</v>
      </c>
      <c r="E1270" s="55">
        <f ca="1"/>
        <v>12.846148109891512</v>
      </c>
      <c r="F1270" s="38"/>
      <c r="G1270" s="38">
        <f t="shared" ref="G1270:J1270" si="87">G1264*252</f>
        <v>1.2883427669795784E-2</v>
      </c>
      <c r="H1270" s="38">
        <f t="shared" si="87"/>
        <v>2.7959352139139127E-2</v>
      </c>
      <c r="I1270" s="38">
        <f t="shared" si="87"/>
        <v>1.4611413589209468E-2</v>
      </c>
      <c r="J1270" s="38">
        <f t="shared" si="87"/>
        <v>1.7210046389206632E-2</v>
      </c>
      <c r="M1270" s="82" t="s">
        <v>212</v>
      </c>
      <c r="N1270" s="21">
        <v>1.2883427669795784E-2</v>
      </c>
      <c r="O1270" s="21">
        <v>2.7959352139139127E-2</v>
      </c>
      <c r="P1270" s="21">
        <v>1.4611413589209468E-2</v>
      </c>
      <c r="Q1270" s="21">
        <v>1.7210046389206632E-2</v>
      </c>
      <c r="R1270" s="85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84"/>
      <c r="AD1270" s="84"/>
    </row>
    <row r="1271" spans="1:30">
      <c r="A1271" s="54">
        <v>42716</v>
      </c>
      <c r="B1271" s="55">
        <f ca="1"/>
        <v>152.57572482796968</v>
      </c>
      <c r="C1271" s="55">
        <f ca="1"/>
        <v>66.539548372126134</v>
      </c>
      <c r="D1271" s="55">
        <f ca="1"/>
        <v>74.067470625168198</v>
      </c>
      <c r="E1271" s="55">
        <f ca="1"/>
        <v>12.471567698627991</v>
      </c>
      <c r="F1271" s="38"/>
      <c r="G1271" s="38">
        <f t="shared" ref="G1271:J1271" si="88">G1265*252</f>
        <v>1.4584005867161241E-2</v>
      </c>
      <c r="H1271" s="38">
        <f t="shared" si="88"/>
        <v>1.4611413589209468E-2</v>
      </c>
      <c r="I1271" s="38">
        <f t="shared" si="88"/>
        <v>3.7330362711947833E-2</v>
      </c>
      <c r="J1271" s="38">
        <f t="shared" si="88"/>
        <v>2.5312006245157746E-2</v>
      </c>
      <c r="M1271" s="82" t="s">
        <v>213</v>
      </c>
      <c r="N1271" s="21">
        <v>1.4584005867161241E-2</v>
      </c>
      <c r="O1271" s="21">
        <v>1.4611413589209468E-2</v>
      </c>
      <c r="P1271" s="21">
        <v>3.7330362711947833E-2</v>
      </c>
      <c r="Q1271" s="21">
        <v>2.5312006245157746E-2</v>
      </c>
      <c r="R1271" s="85"/>
      <c r="S1271" s="57"/>
      <c r="T1271" s="86"/>
      <c r="U1271" s="66"/>
      <c r="V1271" s="87" t="s">
        <v>226</v>
      </c>
      <c r="W1271" s="57"/>
      <c r="X1271" s="57"/>
      <c r="Y1271" s="57"/>
      <c r="Z1271" s="57"/>
      <c r="AA1271" s="57"/>
      <c r="AB1271" s="57"/>
      <c r="AC1271" s="84"/>
      <c r="AD1271" s="84"/>
    </row>
    <row r="1272" spans="1:30">
      <c r="A1272" s="54">
        <v>42717</v>
      </c>
      <c r="B1272" s="55">
        <f ca="1"/>
        <v>155.21308220074036</v>
      </c>
      <c r="C1272" s="55">
        <f ca="1"/>
        <v>67.964322175913381</v>
      </c>
      <c r="D1272" s="55">
        <f ca="1"/>
        <v>75.6310674166198</v>
      </c>
      <c r="E1272" s="55">
        <f ca="1"/>
        <v>12.690832022631145</v>
      </c>
      <c r="F1272" s="38"/>
      <c r="G1272" s="38">
        <f t="shared" ref="G1272:J1272" si="89">G1266*252</f>
        <v>1.7736761398238321E-2</v>
      </c>
      <c r="H1272" s="38">
        <f t="shared" si="89"/>
        <v>1.7210046389206632E-2</v>
      </c>
      <c r="I1272" s="38">
        <f t="shared" si="89"/>
        <v>2.5312006245157746E-2</v>
      </c>
      <c r="J1272" s="38">
        <f t="shared" si="89"/>
        <v>0.34454273316924228</v>
      </c>
      <c r="M1272" s="82" t="s">
        <v>214</v>
      </c>
      <c r="N1272" s="21">
        <v>1.7736761398238321E-2</v>
      </c>
      <c r="O1272" s="21">
        <v>1.7210046389206632E-2</v>
      </c>
      <c r="P1272" s="21">
        <v>2.5312006245157746E-2</v>
      </c>
      <c r="Q1272" s="21">
        <v>0.34454273316924228</v>
      </c>
      <c r="R1272" s="85"/>
      <c r="S1272" s="57"/>
      <c r="T1272" s="86"/>
      <c r="U1272" s="88"/>
      <c r="V1272" s="87" t="s">
        <v>227</v>
      </c>
      <c r="W1272" s="57"/>
      <c r="X1272" s="57"/>
      <c r="Y1272" s="57"/>
      <c r="Z1272" s="57"/>
      <c r="AA1272" s="57"/>
      <c r="AB1272" s="57"/>
      <c r="AC1272" s="84"/>
      <c r="AD1272" s="84"/>
    </row>
    <row r="1273" spans="1:30" ht="15.75" thickBot="1">
      <c r="A1273" s="54">
        <v>42718</v>
      </c>
      <c r="B1273" s="55">
        <f ca="1"/>
        <v>154.90685352269091</v>
      </c>
      <c r="C1273" s="55">
        <f ca="1"/>
        <v>66.604375435756083</v>
      </c>
      <c r="D1273" s="55">
        <f ca="1"/>
        <v>74.938430862678686</v>
      </c>
      <c r="E1273" s="55">
        <f ca="1"/>
        <v>12.376346827082489</v>
      </c>
      <c r="F1273" s="38"/>
      <c r="G1273" s="38"/>
      <c r="H1273" s="38"/>
      <c r="I1273" s="38"/>
      <c r="J1273" s="38"/>
      <c r="M1273" s="82"/>
      <c r="N1273" s="89"/>
      <c r="O1273" s="90"/>
      <c r="P1273" s="90"/>
      <c r="Q1273" s="90"/>
      <c r="R1273" s="91"/>
      <c r="S1273" s="57"/>
      <c r="T1273" s="66"/>
      <c r="U1273" s="66"/>
      <c r="V1273" s="57"/>
      <c r="W1273" s="57"/>
      <c r="X1273" s="57"/>
      <c r="Y1273" s="57"/>
      <c r="Z1273" s="57"/>
      <c r="AA1273" s="57"/>
      <c r="AB1273" s="57"/>
      <c r="AC1273" s="84"/>
      <c r="AD1273" s="84"/>
    </row>
    <row r="1274" spans="1:30" ht="15.75" thickBot="1">
      <c r="A1274" s="54">
        <v>42719</v>
      </c>
      <c r="B1274" s="55">
        <f ca="1"/>
        <v>157.61007285408468</v>
      </c>
      <c r="C1274" s="55">
        <f ca="1"/>
        <v>67.378726347909833</v>
      </c>
      <c r="D1274" s="55">
        <f ca="1"/>
        <v>76.329215918329041</v>
      </c>
      <c r="E1274" s="55">
        <f ca="1"/>
        <v>12.671580407698325</v>
      </c>
      <c r="F1274" s="38"/>
      <c r="G1274" s="38"/>
      <c r="H1274" s="38"/>
      <c r="I1274" s="38"/>
      <c r="J1274" s="38"/>
      <c r="M1274" s="77"/>
      <c r="N1274" s="92"/>
      <c r="O1274" s="92"/>
      <c r="P1274" s="92"/>
      <c r="Q1274" s="92"/>
      <c r="R1274" s="93"/>
      <c r="S1274" s="57"/>
      <c r="T1274" s="94" t="s">
        <v>228</v>
      </c>
      <c r="U1274" s="66"/>
      <c r="V1274" s="57"/>
      <c r="W1274" s="57"/>
      <c r="X1274" s="57"/>
      <c r="Y1274" s="57"/>
      <c r="Z1274" s="57"/>
      <c r="AA1274" s="57"/>
      <c r="AB1274" s="57"/>
      <c r="AC1274" s="57"/>
      <c r="AD1274" s="57"/>
    </row>
    <row r="1275" spans="1:30" ht="16.5" thickTop="1" thickBot="1">
      <c r="A1275" s="54">
        <v>42720</v>
      </c>
      <c r="B1275" s="55">
        <f ca="1"/>
        <v>161.70044676412317</v>
      </c>
      <c r="C1275" s="55">
        <f ca="1"/>
        <v>67.971712202509707</v>
      </c>
      <c r="D1275" s="55">
        <f ca="1"/>
        <v>76.082641248016003</v>
      </c>
      <c r="E1275" s="55">
        <f ca="1"/>
        <v>12.099001886291868</v>
      </c>
      <c r="F1275" s="54">
        <v>42705</v>
      </c>
      <c r="G1275" s="38">
        <f t="array" aca="1" ref="G1275:J1456" ca="1">_xll.VoseTimeMultiGBMFit(G3:J1259,FALSE,FALSE,TRUE,,FALSE)</f>
        <v>-1.2906042394286421E-2</v>
      </c>
      <c r="H1275" s="38">
        <f ca="1"/>
        <v>1.2243496330176646E-3</v>
      </c>
      <c r="I1275" s="38">
        <f ca="1"/>
        <v>-5.6081585223358536E-3</v>
      </c>
      <c r="J1275" s="38">
        <f ca="1"/>
        <v>-7.270431150272795E-3</v>
      </c>
      <c r="M1275" s="95" t="s">
        <v>229</v>
      </c>
      <c r="N1275" s="92">
        <f>N1264*SUMPRODUCT($N$1264:$Q$1264,N1269:Q1269)</f>
        <v>1.3549661084099624E-2</v>
      </c>
      <c r="O1275" s="92">
        <f>O1264*SUMPRODUCT($N$1264:$Q$1264,N1270:Q1270)</f>
        <v>2.7700420085540901E-3</v>
      </c>
      <c r="P1275" s="92">
        <f>P1264*SUMPRODUCT($N$1264:$Q$1264,N1271:Q1271)</f>
        <v>3.7793248818298337E-3</v>
      </c>
      <c r="Q1275" s="92">
        <f>Q1264*SUMPRODUCT($N$1264:$Q$1264,N1272:Q1272)</f>
        <v>0</v>
      </c>
      <c r="R1275" s="93"/>
      <c r="S1275" s="57"/>
      <c r="T1275" s="96" t="s">
        <v>230</v>
      </c>
      <c r="U1275" s="97">
        <f>SUM(N1275:Q1275)</f>
        <v>2.0099027974483548E-2</v>
      </c>
      <c r="V1275" s="57"/>
      <c r="W1275" s="57"/>
      <c r="X1275" s="57"/>
      <c r="Y1275" s="57"/>
      <c r="Z1275" s="57"/>
      <c r="AA1275" s="57"/>
      <c r="AB1275" s="57"/>
      <c r="AC1275" s="57"/>
      <c r="AD1275" s="57"/>
    </row>
    <row r="1276" spans="1:30" ht="16.5" thickTop="1" thickBot="1">
      <c r="A1276" s="54">
        <v>42721</v>
      </c>
      <c r="B1276" s="55">
        <f ca="1"/>
        <v>165.38333188122067</v>
      </c>
      <c r="C1276" s="55">
        <f ca="1"/>
        <v>69.186969428236495</v>
      </c>
      <c r="D1276" s="55">
        <f ca="1"/>
        <v>77.038851400657109</v>
      </c>
      <c r="E1276" s="55">
        <f ca="1"/>
        <v>12.186682340103477</v>
      </c>
      <c r="F1276" s="54">
        <v>42706</v>
      </c>
      <c r="G1276" s="38">
        <f ca="1"/>
        <v>-1.057041652119607E-2</v>
      </c>
      <c r="H1276" s="38">
        <f ca="1"/>
        <v>-1.3727866048686279E-2</v>
      </c>
      <c r="I1276" s="38">
        <f ca="1"/>
        <v>-1.2087272266276823E-2</v>
      </c>
      <c r="J1276" s="38">
        <f ca="1"/>
        <v>3.6968512066037788E-2</v>
      </c>
      <c r="M1276" s="77"/>
      <c r="N1276" s="66"/>
      <c r="O1276" s="66"/>
      <c r="P1276" s="66"/>
      <c r="Q1276" s="66"/>
      <c r="R1276" s="98"/>
      <c r="S1276" s="57"/>
      <c r="T1276" s="63" t="s">
        <v>231</v>
      </c>
      <c r="U1276" s="99">
        <f>SQRT(U1275)</f>
        <v>0.14177104067644966</v>
      </c>
      <c r="V1276" s="100" t="s">
        <v>181</v>
      </c>
      <c r="W1276" s="57"/>
      <c r="X1276" s="57"/>
      <c r="Y1276" s="57"/>
      <c r="Z1276" s="57"/>
      <c r="AA1276" s="57"/>
      <c r="AB1276" s="57"/>
      <c r="AC1276" s="57"/>
      <c r="AD1276" s="57"/>
    </row>
    <row r="1277" spans="1:30" ht="16.5" thickTop="1" thickBot="1">
      <c r="A1277" s="54">
        <v>42722</v>
      </c>
      <c r="B1277" s="55">
        <f ca="1"/>
        <v>166.83524166830512</v>
      </c>
      <c r="C1277" s="55">
        <f ca="1"/>
        <v>70.445050943802983</v>
      </c>
      <c r="D1277" s="55">
        <f ca="1"/>
        <v>79.018671205598636</v>
      </c>
      <c r="E1277" s="55">
        <f ca="1"/>
        <v>12.838004741009398</v>
      </c>
      <c r="F1277" s="54">
        <v>42707</v>
      </c>
      <c r="G1277" s="38">
        <f ca="1"/>
        <v>1.9269015262867888E-3</v>
      </c>
      <c r="H1277" s="38">
        <f ca="1"/>
        <v>5.9229615009108111E-3</v>
      </c>
      <c r="I1277" s="38">
        <f ca="1"/>
        <v>1.8336731148338827E-3</v>
      </c>
      <c r="J1277" s="38">
        <f ca="1"/>
        <v>1.9709013919509584E-2</v>
      </c>
      <c r="M1277" s="101" t="s">
        <v>232</v>
      </c>
      <c r="N1277" s="102">
        <f>N1264*N1265</f>
        <v>8.8181243615715374E-2</v>
      </c>
      <c r="O1277" s="102">
        <f>O1264*O1265</f>
        <v>1.09335272719247E-2</v>
      </c>
      <c r="P1277" s="102">
        <f>P1264*P1265</f>
        <v>2.1085228932476375E-2</v>
      </c>
      <c r="Q1277" s="102">
        <f>Q1264*Q1265</f>
        <v>0</v>
      </c>
      <c r="R1277" s="103"/>
      <c r="S1277" s="57"/>
      <c r="T1277" s="104" t="s">
        <v>150</v>
      </c>
      <c r="U1277" s="105">
        <f>SUM(N1277:Q1277)</f>
        <v>0.12019999982011645</v>
      </c>
      <c r="V1277" s="109">
        <f>12.02%</f>
        <v>0.1202</v>
      </c>
      <c r="W1277" s="57"/>
      <c r="X1277" s="57"/>
      <c r="Y1277" s="57"/>
      <c r="Z1277" s="57"/>
      <c r="AA1277" s="57"/>
      <c r="AB1277" s="57"/>
      <c r="AC1277" s="57"/>
      <c r="AD1277" s="57"/>
    </row>
    <row r="1278" spans="1:30">
      <c r="A1278" s="54">
        <v>42723</v>
      </c>
      <c r="B1278" s="55">
        <f ca="1"/>
        <v>165.03235333678435</v>
      </c>
      <c r="C1278" s="55">
        <f ca="1"/>
        <v>69.130569910955415</v>
      </c>
      <c r="D1278" s="55">
        <f ca="1"/>
        <v>78.562145764867253</v>
      </c>
      <c r="E1278" s="55">
        <f ca="1"/>
        <v>12.601256065661905</v>
      </c>
      <c r="F1278" s="54">
        <v>42708</v>
      </c>
      <c r="G1278" s="38">
        <f ca="1"/>
        <v>-1.7697480341951427E-2</v>
      </c>
      <c r="H1278" s="38">
        <f ca="1"/>
        <v>-2.2262795729600739E-2</v>
      </c>
      <c r="I1278" s="38">
        <f ca="1"/>
        <v>-1.0010444854805373E-2</v>
      </c>
      <c r="J1278" s="38">
        <f ca="1"/>
        <v>-2.9327707537839864E-2</v>
      </c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</row>
    <row r="1279" spans="1:30">
      <c r="A1279" s="54">
        <v>42724</v>
      </c>
      <c r="B1279" s="55">
        <f ca="1"/>
        <v>165.23437227571387</v>
      </c>
      <c r="C1279" s="55">
        <f ca="1"/>
        <v>69.876141376864879</v>
      </c>
      <c r="D1279" s="55">
        <f ca="1"/>
        <v>78.253973125546551</v>
      </c>
      <c r="E1279" s="55">
        <f ca="1"/>
        <v>12.417423162398459</v>
      </c>
      <c r="F1279" s="54">
        <v>42709</v>
      </c>
      <c r="G1279" s="38">
        <f ca="1"/>
        <v>-1.1635455600605867E-2</v>
      </c>
      <c r="H1279" s="38">
        <f ca="1"/>
        <v>3.4758505647503662E-3</v>
      </c>
      <c r="I1279" s="38">
        <f ca="1"/>
        <v>8.7333320119106269E-3</v>
      </c>
      <c r="J1279" s="38">
        <f ca="1"/>
        <v>-6.2939180181319859E-2</v>
      </c>
      <c r="M1279" s="106" t="s">
        <v>233</v>
      </c>
      <c r="N1279" s="107"/>
      <c r="O1279" s="107"/>
      <c r="P1279" s="107"/>
      <c r="Q1279" s="107"/>
      <c r="R1279" s="107"/>
      <c r="S1279" s="107"/>
      <c r="T1279" s="10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</row>
    <row r="1280" spans="1:30">
      <c r="A1280" s="54">
        <v>42725</v>
      </c>
      <c r="B1280" s="55">
        <f ca="1"/>
        <v>164.87827571099831</v>
      </c>
      <c r="C1280" s="55">
        <f ca="1"/>
        <v>69.742802688037798</v>
      </c>
      <c r="D1280" s="55">
        <f ca="1"/>
        <v>77.981203361105756</v>
      </c>
      <c r="E1280" s="55">
        <f ca="1"/>
        <v>12.356433847121833</v>
      </c>
      <c r="F1280" s="54">
        <v>42710</v>
      </c>
      <c r="G1280" s="38">
        <f ca="1"/>
        <v>9.4350386283329954E-4</v>
      </c>
      <c r="H1280" s="38">
        <f ca="1"/>
        <v>-9.1209303708413205E-3</v>
      </c>
      <c r="I1280" s="38">
        <f ca="1"/>
        <v>4.1989067726949884E-3</v>
      </c>
      <c r="J1280" s="38">
        <f ca="1"/>
        <v>-4.3434507940665758E-2</v>
      </c>
      <c r="M1280" s="108" t="s">
        <v>234</v>
      </c>
      <c r="N1280" s="108" t="s">
        <v>235</v>
      </c>
      <c r="O1280" s="108" t="s">
        <v>236</v>
      </c>
      <c r="P1280" s="108" t="s">
        <v>237</v>
      </c>
      <c r="Q1280" s="108" t="s">
        <v>238</v>
      </c>
      <c r="R1280" s="108" t="s">
        <v>239</v>
      </c>
      <c r="S1280" s="108" t="s">
        <v>240</v>
      </c>
      <c r="T1280" s="10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</row>
    <row r="1281" spans="1:30">
      <c r="A1281" s="54">
        <v>42726</v>
      </c>
      <c r="B1281" s="55">
        <f ca="1"/>
        <v>167.56995907507672</v>
      </c>
      <c r="C1281" s="55">
        <f ca="1"/>
        <v>70.269394421329423</v>
      </c>
      <c r="D1281" s="55">
        <f ca="1"/>
        <v>77.642430635747601</v>
      </c>
      <c r="E1281" s="55">
        <f ca="1"/>
        <v>12.570884469208101</v>
      </c>
      <c r="F1281" s="54">
        <v>42711</v>
      </c>
      <c r="G1281">
        <f ca="1"/>
        <v>3.3569571181434835E-5</v>
      </c>
      <c r="H1281">
        <f ca="1"/>
        <v>6.0170301261390025E-3</v>
      </c>
      <c r="I1281">
        <f ca="1"/>
        <v>4.7921875494018034E-3</v>
      </c>
      <c r="J1281">
        <f ca="1"/>
        <v>9.3645215737129684E-3</v>
      </c>
      <c r="M1281" s="109">
        <f>U1276</f>
        <v>0.14177104067644966</v>
      </c>
      <c r="N1281" s="109">
        <f>U1277</f>
        <v>0.12019999982011645</v>
      </c>
      <c r="O1281" s="109">
        <f>N1264</f>
        <v>0.62737342043477029</v>
      </c>
      <c r="P1281" s="109">
        <f>O1264</f>
        <v>0.17466914449194576</v>
      </c>
      <c r="Q1281" s="109">
        <f>P1264</f>
        <v>0.19795743507328389</v>
      </c>
      <c r="R1281" s="109">
        <f>Q1264</f>
        <v>0</v>
      </c>
      <c r="S1281" s="109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</row>
    <row r="1282" spans="1:30">
      <c r="A1282" s="54">
        <v>42727</v>
      </c>
      <c r="B1282" s="55">
        <f ca="1"/>
        <v>165.59907162977007</v>
      </c>
      <c r="C1282" s="55">
        <f ca="1"/>
        <v>69.897225524343398</v>
      </c>
      <c r="D1282" s="55">
        <f ca="1"/>
        <v>77.007848881117212</v>
      </c>
      <c r="E1282" s="55">
        <f ca="1"/>
        <v>13.001479380006927</v>
      </c>
      <c r="F1282" s="54">
        <v>42712</v>
      </c>
      <c r="G1282">
        <f ca="1"/>
        <v>8.4270895569148116E-3</v>
      </c>
      <c r="H1282">
        <f ca="1"/>
        <v>-4.913344730635317E-3</v>
      </c>
      <c r="I1282">
        <f ca="1"/>
        <v>-7.9885393354972353E-3</v>
      </c>
      <c r="J1282">
        <f ca="1"/>
        <v>2.8177280266148248E-2</v>
      </c>
      <c r="M1282" s="110"/>
      <c r="N1282" s="110"/>
      <c r="O1282" s="110"/>
      <c r="P1282" s="110"/>
      <c r="Q1282" s="110"/>
      <c r="R1282" s="110"/>
      <c r="S1282" s="110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</row>
    <row r="1283" spans="1:30">
      <c r="A1283" s="54">
        <v>42728</v>
      </c>
      <c r="B1283" s="55">
        <f ca="1"/>
        <v>167.76209490610296</v>
      </c>
      <c r="C1283" s="55">
        <f ca="1"/>
        <v>71.554426504472602</v>
      </c>
      <c r="D1283" s="55">
        <f ca="1"/>
        <v>78.118201673486723</v>
      </c>
      <c r="E1283" s="55">
        <f ca="1"/>
        <v>13.711295307107214</v>
      </c>
      <c r="F1283" s="54">
        <v>42713</v>
      </c>
      <c r="G1283">
        <f ca="1"/>
        <v>1.7568451363923428E-2</v>
      </c>
      <c r="H1283">
        <f ca="1"/>
        <v>1.5996123345727686E-4</v>
      </c>
      <c r="I1283">
        <f ca="1"/>
        <v>5.230636353242858E-3</v>
      </c>
      <c r="J1283">
        <f ca="1"/>
        <v>-1.2514051937453814E-2</v>
      </c>
      <c r="M1283" s="111" t="s">
        <v>241</v>
      </c>
      <c r="N1283" s="112"/>
      <c r="O1283" s="111"/>
      <c r="P1283" s="112"/>
      <c r="Q1283" s="112"/>
      <c r="R1283" s="112"/>
      <c r="S1283" s="112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</row>
    <row r="1284" spans="1:30">
      <c r="A1284" s="54">
        <v>42729</v>
      </c>
      <c r="B1284" s="55">
        <f ca="1"/>
        <v>169.72249498499164</v>
      </c>
      <c r="C1284" s="55">
        <f ca="1"/>
        <v>72.043387289142856</v>
      </c>
      <c r="D1284" s="55">
        <f ca="1"/>
        <v>79.106591680804016</v>
      </c>
      <c r="E1284" s="55">
        <f ca="1"/>
        <v>13.590884897587122</v>
      </c>
      <c r="F1284" s="54">
        <v>42714</v>
      </c>
      <c r="G1284">
        <f ca="1"/>
        <v>-6.8350795779735345E-3</v>
      </c>
      <c r="H1284">
        <f ca="1"/>
        <v>2.464006946857591E-3</v>
      </c>
      <c r="I1284">
        <f ca="1"/>
        <v>-1.1649261675088521E-2</v>
      </c>
      <c r="J1284">
        <f ca="1"/>
        <v>9.4010597730354445E-3</v>
      </c>
      <c r="M1284" s="113" t="s">
        <v>242</v>
      </c>
      <c r="N1284" s="113" t="s">
        <v>243</v>
      </c>
      <c r="O1284" s="121" t="s">
        <v>217</v>
      </c>
      <c r="P1284" s="121"/>
      <c r="Q1284" s="121"/>
      <c r="R1284" s="121"/>
      <c r="S1284" s="121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</row>
    <row r="1285" spans="1:30">
      <c r="A1285" s="54">
        <v>42730</v>
      </c>
      <c r="B1285" s="55">
        <f ca="1"/>
        <v>169.09962328898848</v>
      </c>
      <c r="C1285" s="55">
        <f ca="1"/>
        <v>72.669012192914522</v>
      </c>
      <c r="D1285" s="55">
        <f ca="1"/>
        <v>80.302758801584446</v>
      </c>
      <c r="E1285" s="55">
        <f ca="1"/>
        <v>13.955394703572164</v>
      </c>
      <c r="F1285" s="54">
        <v>42715</v>
      </c>
      <c r="G1285">
        <f ca="1"/>
        <v>2.8933050849287781E-3</v>
      </c>
      <c r="H1285">
        <f ca="1"/>
        <v>7.8453149210563535E-3</v>
      </c>
      <c r="I1285">
        <f ca="1"/>
        <v>1.361742995838027E-2</v>
      </c>
      <c r="J1285">
        <f ca="1"/>
        <v>2.9020422520420655E-2</v>
      </c>
      <c r="M1285" s="114" t="s">
        <v>234</v>
      </c>
      <c r="N1285" s="114" t="s">
        <v>235</v>
      </c>
      <c r="O1285" s="114" t="s">
        <v>236</v>
      </c>
      <c r="P1285" s="114" t="s">
        <v>237</v>
      </c>
      <c r="Q1285" s="114" t="s">
        <v>238</v>
      </c>
      <c r="R1285" s="114" t="s">
        <v>239</v>
      </c>
      <c r="S1285" s="114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</row>
    <row r="1286" spans="1:30">
      <c r="A1286" s="54">
        <v>42731</v>
      </c>
      <c r="B1286" s="55">
        <f ca="1"/>
        <v>169.37711557472042</v>
      </c>
      <c r="C1286" s="55">
        <f ca="1"/>
        <v>72.886279868341418</v>
      </c>
      <c r="D1286" s="55">
        <f ca="1"/>
        <v>81.199038945209139</v>
      </c>
      <c r="E1286" s="55">
        <f ca="1"/>
        <v>14.110449289094728</v>
      </c>
      <c r="F1286" s="54">
        <v>42716</v>
      </c>
      <c r="G1286" s="38">
        <f ca="1"/>
        <v>5.5709976829593959E-4</v>
      </c>
      <c r="H1286" s="38">
        <f ca="1"/>
        <v>2.0862131036128075E-2</v>
      </c>
      <c r="I1286" s="38">
        <f ca="1"/>
        <v>-2.1394235372260459E-3</v>
      </c>
      <c r="J1286" s="38">
        <f ca="1"/>
        <v>2.9787479736428306E-2</v>
      </c>
      <c r="M1286" s="109">
        <v>0.58697762578248436</v>
      </c>
      <c r="N1286" s="109">
        <v>-0.24346043884432131</v>
      </c>
      <c r="O1286" s="109">
        <v>0</v>
      </c>
      <c r="P1286" s="109">
        <v>0</v>
      </c>
      <c r="Q1286" s="109">
        <v>0</v>
      </c>
      <c r="R1286" s="109">
        <v>1</v>
      </c>
      <c r="S1286" s="109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</row>
    <row r="1287" spans="1:30">
      <c r="A1287" s="54">
        <v>42732</v>
      </c>
      <c r="B1287" s="55">
        <f ca="1"/>
        <v>169.2723938815673</v>
      </c>
      <c r="C1287" s="55">
        <f ca="1"/>
        <v>71.511381467659177</v>
      </c>
      <c r="D1287" s="55">
        <f ca="1"/>
        <v>80.653298195736653</v>
      </c>
      <c r="E1287" s="55">
        <f ca="1"/>
        <v>13.417619061222082</v>
      </c>
      <c r="F1287" s="54">
        <v>42717</v>
      </c>
      <c r="G1287" s="38">
        <f ca="1"/>
        <v>-1.2065745310213859E-3</v>
      </c>
      <c r="H1287" s="38">
        <f ca="1"/>
        <v>9.7710912220859928E-3</v>
      </c>
      <c r="I1287" s="38">
        <f ca="1"/>
        <v>5.812139638077884E-3</v>
      </c>
      <c r="J1287" s="38">
        <f ca="1"/>
        <v>3.5309436243768991E-2</v>
      </c>
      <c r="M1287" s="109">
        <v>0.50689283320182565</v>
      </c>
      <c r="N1287" s="109">
        <v>-0.19920099990423029</v>
      </c>
      <c r="O1287" s="109">
        <v>0</v>
      </c>
      <c r="P1287" s="109">
        <v>0.14461218607103016</v>
      </c>
      <c r="Q1287" s="109">
        <v>0</v>
      </c>
      <c r="R1287" s="109">
        <v>0.8553878139289699</v>
      </c>
      <c r="S1287" s="109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</row>
    <row r="1288" spans="1:30">
      <c r="A1288" s="54">
        <v>42733</v>
      </c>
      <c r="B1288" s="55">
        <f ca="1"/>
        <v>168.02948236749239</v>
      </c>
      <c r="C1288" s="55">
        <f ca="1"/>
        <v>71.009596223356866</v>
      </c>
      <c r="D1288" s="55">
        <f ca="1"/>
        <v>81.0695143148711</v>
      </c>
      <c r="E1288" s="55">
        <f ca="1"/>
        <v>14.106542330822611</v>
      </c>
      <c r="F1288" s="54">
        <v>42718</v>
      </c>
      <c r="G1288" s="38">
        <f ca="1"/>
        <v>-1.3004163948065996E-2</v>
      </c>
      <c r="H1288" s="38">
        <f ca="1"/>
        <v>8.7637556727594951E-4</v>
      </c>
      <c r="I1288" s="38">
        <f ca="1"/>
        <v>-7.7272534552642368E-3</v>
      </c>
      <c r="J1288" s="38">
        <f ca="1"/>
        <v>8.2004119014707257E-3</v>
      </c>
      <c r="M1288" s="109">
        <v>0.42844606861089507</v>
      </c>
      <c r="N1288" s="109">
        <v>-0.15499999988949631</v>
      </c>
      <c r="O1288" s="109">
        <v>0</v>
      </c>
      <c r="P1288" s="109">
        <v>0.28903343025599249</v>
      </c>
      <c r="Q1288" s="109">
        <v>0</v>
      </c>
      <c r="R1288" s="109">
        <v>0.71096656974400763</v>
      </c>
      <c r="S1288" s="109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</row>
    <row r="1289" spans="1:30">
      <c r="A1289" s="54">
        <v>42734</v>
      </c>
      <c r="B1289" s="55">
        <f ca="1"/>
        <v>164.29884956081395</v>
      </c>
      <c r="C1289" s="55">
        <f ca="1"/>
        <v>69.78031671030098</v>
      </c>
      <c r="D1289" s="55">
        <f ca="1"/>
        <v>79.879527562824862</v>
      </c>
      <c r="E1289" s="55">
        <f ca="1"/>
        <v>13.227361108589422</v>
      </c>
      <c r="F1289" s="54">
        <v>42719</v>
      </c>
      <c r="G1289" s="38">
        <f ca="1"/>
        <v>7.3127347675683426E-4</v>
      </c>
      <c r="H1289" s="38">
        <f ca="1"/>
        <v>1.5764802574634133E-2</v>
      </c>
      <c r="I1289" s="38">
        <f ca="1"/>
        <v>-7.6682852422956947E-4</v>
      </c>
      <c r="J1289" s="38">
        <f ca="1"/>
        <v>2.6280019755573316E-4</v>
      </c>
      <c r="M1289" s="109">
        <v>0.33988900508971376</v>
      </c>
      <c r="N1289" s="109">
        <v>-0.10319899967908312</v>
      </c>
      <c r="O1289" s="109">
        <v>0</v>
      </c>
      <c r="P1289" s="109">
        <v>0.45828672538324278</v>
      </c>
      <c r="Q1289" s="109">
        <v>0</v>
      </c>
      <c r="R1289" s="109">
        <v>0.54171327461675733</v>
      </c>
      <c r="S1289" s="109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</row>
    <row r="1290" spans="1:30">
      <c r="A1290" s="54">
        <v>42735</v>
      </c>
      <c r="B1290" s="55">
        <f ca="1"/>
        <v>165.796311378349</v>
      </c>
      <c r="C1290" s="55">
        <f ca="1"/>
        <v>69.592707426204811</v>
      </c>
      <c r="D1290" s="55">
        <f ca="1"/>
        <v>80.139460445018969</v>
      </c>
      <c r="E1290" s="55">
        <f ca="1"/>
        <v>13.01678325277539</v>
      </c>
      <c r="F1290" s="54">
        <v>42720</v>
      </c>
      <c r="G1290" s="38">
        <f ca="1"/>
        <v>1.019070397817628E-2</v>
      </c>
      <c r="H1290" s="38">
        <f ca="1"/>
        <v>1.0018014714507514E-2</v>
      </c>
      <c r="I1290" s="38">
        <f ca="1"/>
        <v>-1.3335852807989599E-2</v>
      </c>
      <c r="J1290" s="38">
        <f ca="1"/>
        <v>-2.4909300510337776E-3</v>
      </c>
      <c r="M1290" s="109">
        <v>0.25870774074621761</v>
      </c>
      <c r="N1290" s="109">
        <v>-5.1499999584590658E-2</v>
      </c>
      <c r="O1290" s="109">
        <v>0</v>
      </c>
      <c r="P1290" s="109">
        <v>0.62720674787767094</v>
      </c>
      <c r="Q1290" s="109">
        <v>0</v>
      </c>
      <c r="R1290" s="109">
        <v>0.37279325212232917</v>
      </c>
      <c r="S1290" s="109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</row>
    <row r="1291" spans="1:30">
      <c r="A1291" s="54">
        <v>42736</v>
      </c>
      <c r="B1291" s="55">
        <f ca="1"/>
        <v>166.67355437532009</v>
      </c>
      <c r="C1291" s="55">
        <f ca="1"/>
        <v>70.41612719189699</v>
      </c>
      <c r="D1291" s="55">
        <f ca="1"/>
        <v>82.642052599523183</v>
      </c>
      <c r="E1291" s="55">
        <f ca="1"/>
        <v>12.96398412177162</v>
      </c>
      <c r="F1291" s="54">
        <v>42721</v>
      </c>
      <c r="G1291" s="38">
        <f ca="1"/>
        <v>-7.1084479684182739E-3</v>
      </c>
      <c r="H1291" s="38">
        <f ca="1"/>
        <v>6.6243504042815841E-3</v>
      </c>
      <c r="I1291" s="38">
        <f ca="1"/>
        <v>9.889801543946827E-3</v>
      </c>
      <c r="J1291" s="38">
        <f ca="1"/>
        <v>-3.0826011415167873E-2</v>
      </c>
      <c r="M1291" s="118">
        <v>0.19769809669123267</v>
      </c>
      <c r="N1291" s="119">
        <v>-3.5009995892685067E-3</v>
      </c>
      <c r="O1291" s="120">
        <v>0</v>
      </c>
      <c r="P1291" s="120">
        <v>0.78403748240059301</v>
      </c>
      <c r="Q1291" s="120">
        <v>0</v>
      </c>
      <c r="R1291" s="120">
        <v>0.21596251759940696</v>
      </c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</row>
    <row r="1292" spans="1:30">
      <c r="A1292" s="54">
        <v>42737</v>
      </c>
      <c r="B1292" s="55">
        <f ca="1"/>
        <v>169.6163581986518</v>
      </c>
      <c r="C1292" s="55">
        <f ca="1"/>
        <v>71.981121505110593</v>
      </c>
      <c r="D1292" s="55">
        <f ca="1"/>
        <v>84.191396351745695</v>
      </c>
      <c r="E1292" s="55">
        <f ca="1"/>
        <v>13.683357830599837</v>
      </c>
      <c r="F1292" s="54">
        <v>42722</v>
      </c>
      <c r="G1292" s="38">
        <f ca="1"/>
        <v>-1.6441681487910715E-2</v>
      </c>
      <c r="H1292" s="38">
        <f ca="1"/>
        <v>4.0649195966453266E-4</v>
      </c>
      <c r="I1292" s="38">
        <f ca="1"/>
        <v>-4.9126548908065906E-3</v>
      </c>
      <c r="J1292" s="38">
        <f ca="1"/>
        <v>-3.1028807300700005E-2</v>
      </c>
      <c r="M1292" s="109">
        <v>0.15813712230150898</v>
      </c>
      <c r="N1292" s="109">
        <v>4.4500999433319657E-2</v>
      </c>
      <c r="O1292" s="110">
        <v>0.12400828381468086</v>
      </c>
      <c r="P1292" s="110">
        <v>0.63648209528462829</v>
      </c>
      <c r="Q1292" s="110">
        <v>0.13012659034006022</v>
      </c>
      <c r="R1292" s="110">
        <v>0.10938303056063059</v>
      </c>
      <c r="S1292" s="110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</row>
    <row r="1293" spans="1:30">
      <c r="A1293" s="54">
        <v>42738</v>
      </c>
      <c r="B1293" s="55">
        <f ca="1"/>
        <v>166.13899579649816</v>
      </c>
      <c r="C1293" s="55">
        <f ca="1"/>
        <v>70.036553421778692</v>
      </c>
      <c r="D1293" s="55">
        <f ca="1"/>
        <v>81.896037558258627</v>
      </c>
      <c r="E1293" s="55">
        <f ca="1"/>
        <v>12.752778849111905</v>
      </c>
      <c r="F1293" s="54">
        <v>42723</v>
      </c>
      <c r="G1293" s="38">
        <f ca="1"/>
        <v>-1.3381908291751081E-2</v>
      </c>
      <c r="H1293" s="38">
        <f ca="1"/>
        <v>-1.0624273825431452E-2</v>
      </c>
      <c r="I1293" s="38">
        <f ca="1"/>
        <v>-1.2837585323344116E-2</v>
      </c>
      <c r="J1293" s="38">
        <f ca="1"/>
        <v>-6.4424509094577016E-3</v>
      </c>
      <c r="M1293" s="109">
        <v>0.14284894486785352</v>
      </c>
      <c r="N1293" s="109">
        <v>7.5000000092771191E-2</v>
      </c>
      <c r="O1293" s="109">
        <v>0.27917995844202897</v>
      </c>
      <c r="P1293" s="109">
        <v>0.50600233889664503</v>
      </c>
      <c r="Q1293" s="109">
        <v>0.16111346827124237</v>
      </c>
      <c r="R1293" s="109">
        <v>5.3704234390083622E-2</v>
      </c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</row>
    <row r="1294" spans="1:30">
      <c r="A1294" s="54">
        <v>42739</v>
      </c>
      <c r="B1294" s="55">
        <f ca="1"/>
        <v>164.06745280177606</v>
      </c>
      <c r="C1294" s="55">
        <f ca="1"/>
        <v>69.885734537493235</v>
      </c>
      <c r="D1294" s="55">
        <f ca="1"/>
        <v>81.624249922531334</v>
      </c>
      <c r="E1294" s="55">
        <f ca="1"/>
        <v>13.534906875206593</v>
      </c>
      <c r="F1294" s="54">
        <v>42724</v>
      </c>
      <c r="G1294" s="38">
        <f ca="1"/>
        <v>1.3127649402041777E-2</v>
      </c>
      <c r="H1294" s="38">
        <f ca="1"/>
        <v>1.5711925295086613E-2</v>
      </c>
      <c r="I1294" s="38">
        <f ca="1"/>
        <v>2.8685544821820379E-2</v>
      </c>
      <c r="J1294" s="38">
        <f ca="1"/>
        <v>1.9364038140202613E-2</v>
      </c>
      <c r="M1294" s="109">
        <v>0.13857274262186747</v>
      </c>
      <c r="N1294" s="109">
        <v>9.1999999948319117E-2</v>
      </c>
      <c r="O1294" s="109">
        <v>0.36567191701185692</v>
      </c>
      <c r="P1294" s="109">
        <v>0.43327351979599449</v>
      </c>
      <c r="Q1294" s="109">
        <v>0.17838542708405147</v>
      </c>
      <c r="R1294" s="109">
        <v>2.2669136108097149E-2</v>
      </c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</row>
    <row r="1295" spans="1:30">
      <c r="A1295" s="54">
        <v>42740</v>
      </c>
      <c r="B1295" s="55">
        <f ca="1"/>
        <v>166.4690793430573</v>
      </c>
      <c r="C1295" s="55">
        <f ca="1"/>
        <v>70.305319801875768</v>
      </c>
      <c r="D1295" s="55">
        <f ca="1"/>
        <v>82.119408221573025</v>
      </c>
      <c r="E1295" s="55">
        <f ca="1"/>
        <v>14.323540237678156</v>
      </c>
      <c r="F1295" s="54">
        <v>42725</v>
      </c>
      <c r="G1295" s="38">
        <f ca="1"/>
        <v>-1.1833145136211243E-3</v>
      </c>
      <c r="H1295" s="38">
        <f ca="1"/>
        <v>6.2369623376339386E-3</v>
      </c>
      <c r="I1295" s="38">
        <f ca="1"/>
        <v>-9.1656621100024305E-4</v>
      </c>
      <c r="J1295" s="38">
        <f ca="1"/>
        <v>1.6061533486933302E-2</v>
      </c>
      <c r="M1295" s="109">
        <v>0.13762527920082837</v>
      </c>
      <c r="N1295" s="109">
        <v>0.10499999951525911</v>
      </c>
      <c r="O1295" s="109">
        <v>0.43617700769769063</v>
      </c>
      <c r="P1295" s="109">
        <v>0.37256470667574793</v>
      </c>
      <c r="Q1295" s="109">
        <v>0.19125828562656147</v>
      </c>
      <c r="R1295" s="109">
        <v>0</v>
      </c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</row>
    <row r="1296" spans="1:30">
      <c r="A1296" s="54">
        <v>42741</v>
      </c>
      <c r="B1296" s="55">
        <f ca="1"/>
        <v>168.25938165206307</v>
      </c>
      <c r="C1296" s="55">
        <f ca="1"/>
        <v>70.677104826914174</v>
      </c>
      <c r="D1296" s="55">
        <f ca="1"/>
        <v>82.100700741800182</v>
      </c>
      <c r="E1296" s="55">
        <f ca="1"/>
        <v>14.404393154923056</v>
      </c>
      <c r="F1296" s="54">
        <v>42726</v>
      </c>
      <c r="G1296" s="38">
        <f ca="1"/>
        <v>2.1843310149585703E-3</v>
      </c>
      <c r="H1296" s="38">
        <f ca="1"/>
        <v>8.2236672077309995E-3</v>
      </c>
      <c r="I1296" s="38">
        <f ca="1"/>
        <v>4.3846011534693345E-4</v>
      </c>
      <c r="J1296" s="38">
        <f ca="1"/>
        <v>-3.490281269696989E-2</v>
      </c>
      <c r="M1296" s="109">
        <v>0.14177104067644966</v>
      </c>
      <c r="N1296" s="109">
        <v>0.12019999982011645</v>
      </c>
      <c r="O1296" s="109">
        <v>0.62737342043477029</v>
      </c>
      <c r="P1296" s="109">
        <v>0.17466914449194576</v>
      </c>
      <c r="Q1296" s="109">
        <v>0.19795743507328389</v>
      </c>
      <c r="R1296" s="109">
        <v>0</v>
      </c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</row>
    <row r="1297" spans="1:30">
      <c r="A1297" s="54">
        <v>42742</v>
      </c>
      <c r="B1297" s="55">
        <f ca="1"/>
        <v>165.37725190298278</v>
      </c>
      <c r="C1297" s="55">
        <f ca="1"/>
        <v>69.897390259826949</v>
      </c>
      <c r="D1297" s="55">
        <f ca="1"/>
        <v>82.445774353324225</v>
      </c>
      <c r="E1297" s="55">
        <f ca="1"/>
        <v>14.015517014644868</v>
      </c>
      <c r="F1297" s="54">
        <v>42727</v>
      </c>
      <c r="G1297" s="38">
        <f ca="1"/>
        <v>-3.9170561358739184E-3</v>
      </c>
      <c r="H1297" s="38">
        <f ca="1"/>
        <v>-1.4122078578608927E-3</v>
      </c>
      <c r="I1297" s="38">
        <f ca="1"/>
        <v>-7.6751949254346653E-3</v>
      </c>
      <c r="J1297" s="38">
        <f ca="1"/>
        <v>-3.6642946022823537E-2</v>
      </c>
      <c r="M1297" s="109">
        <v>0.16197689747749028</v>
      </c>
      <c r="N1297" s="109">
        <v>0.140556231334451</v>
      </c>
      <c r="O1297" s="109">
        <v>0.99999999999999989</v>
      </c>
      <c r="P1297" s="109">
        <v>0</v>
      </c>
      <c r="Q1297" s="109">
        <v>0</v>
      </c>
      <c r="R1297" s="109">
        <v>0</v>
      </c>
      <c r="S1297" s="110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</row>
    <row r="1298" spans="1:30">
      <c r="A1298" s="54">
        <v>42743</v>
      </c>
      <c r="B1298" s="55">
        <f ca="1"/>
        <v>166.53545909467735</v>
      </c>
      <c r="C1298" s="55">
        <f ca="1"/>
        <v>69.391650236137281</v>
      </c>
      <c r="D1298" s="55">
        <f ca="1"/>
        <v>82.912357451888141</v>
      </c>
      <c r="E1298" s="55">
        <f ca="1"/>
        <v>14.121630361569263</v>
      </c>
      <c r="F1298" s="54">
        <v>42728</v>
      </c>
      <c r="G1298" s="38">
        <f ca="1"/>
        <v>-2.4679406494337482E-3</v>
      </c>
      <c r="H1298" s="38">
        <f ca="1"/>
        <v>7.3710966753375989E-3</v>
      </c>
      <c r="I1298" s="38">
        <f ca="1"/>
        <v>-1.7349782218690508E-2</v>
      </c>
      <c r="J1298" s="38">
        <f ca="1"/>
        <v>1.8524078151377403E-2</v>
      </c>
      <c r="M1298" s="115"/>
      <c r="N1298" s="116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</row>
    <row r="1299" spans="1:30">
      <c r="A1299" s="54">
        <v>42744</v>
      </c>
      <c r="B1299" s="55">
        <f ca="1"/>
        <v>167.36209571363352</v>
      </c>
      <c r="C1299" s="55">
        <f ca="1"/>
        <v>70.042402854746754</v>
      </c>
      <c r="D1299" s="55">
        <f ca="1"/>
        <v>83.130573433342136</v>
      </c>
      <c r="E1299" s="55">
        <f ca="1"/>
        <v>13.556526673096364</v>
      </c>
      <c r="F1299" s="54">
        <v>42729</v>
      </c>
      <c r="G1299" s="38">
        <f ca="1"/>
        <v>2.4297590763492668E-3</v>
      </c>
      <c r="H1299" s="38">
        <f ca="1"/>
        <v>1.1015668731308128E-2</v>
      </c>
      <c r="I1299" s="38">
        <f ca="1"/>
        <v>1.9541604141879768E-3</v>
      </c>
      <c r="J1299" s="38">
        <f ca="1"/>
        <v>2.712363945499132E-2</v>
      </c>
      <c r="M1299" s="109"/>
      <c r="N1299" s="109"/>
      <c r="O1299" s="110"/>
      <c r="P1299" s="110"/>
      <c r="Q1299" s="110"/>
      <c r="R1299" s="110"/>
      <c r="S1299" s="110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</row>
    <row r="1300" spans="1:30">
      <c r="A1300" s="54">
        <v>42745</v>
      </c>
      <c r="B1300" s="55">
        <f ca="1"/>
        <v>167.05582265400258</v>
      </c>
      <c r="C1300" s="55">
        <f ca="1"/>
        <v>69.440029520423607</v>
      </c>
      <c r="D1300" s="55">
        <f ca="1"/>
        <v>83.724429827489786</v>
      </c>
      <c r="E1300" s="55">
        <f ca="1"/>
        <v>13.438190690001996</v>
      </c>
      <c r="F1300" s="54">
        <v>42730</v>
      </c>
      <c r="G1300" s="38">
        <f ca="1"/>
        <v>-4.0556189268341238E-3</v>
      </c>
      <c r="H1300" s="38">
        <f ca="1"/>
        <v>-1.4877277964056017E-3</v>
      </c>
      <c r="I1300" s="38">
        <f ca="1"/>
        <v>-8.8990740033913929E-3</v>
      </c>
      <c r="J1300" s="38">
        <f ca="1"/>
        <v>-1.643466355215676E-2</v>
      </c>
      <c r="M1300" s="115"/>
      <c r="N1300" s="116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</row>
    <row r="1301" spans="1:30">
      <c r="A1301" s="54">
        <v>42746</v>
      </c>
      <c r="B1301" s="55">
        <f ca="1"/>
        <v>167.87405570342764</v>
      </c>
      <c r="C1301" s="55">
        <f ca="1"/>
        <v>69.884745148712483</v>
      </c>
      <c r="D1301" s="55">
        <f ca="1"/>
        <v>84.085800076065809</v>
      </c>
      <c r="E1301" s="55">
        <f ca="1"/>
        <v>13.051486059983155</v>
      </c>
      <c r="F1301" s="54">
        <v>42731</v>
      </c>
      <c r="G1301" s="38">
        <f ca="1"/>
        <v>2.2839819908866701E-2</v>
      </c>
      <c r="H1301" s="38">
        <f ca="1"/>
        <v>1.5524487960872541E-2</v>
      </c>
      <c r="I1301" s="38">
        <f ca="1"/>
        <v>2.232424023749751E-2</v>
      </c>
      <c r="J1301" s="38">
        <f ca="1"/>
        <v>-2.2007466109140915E-2</v>
      </c>
      <c r="M1301" s="115"/>
      <c r="N1301" s="116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</row>
    <row r="1302" spans="1:30">
      <c r="A1302" s="54">
        <v>42747</v>
      </c>
      <c r="B1302" s="55">
        <f ca="1"/>
        <v>171.34403715861527</v>
      </c>
      <c r="C1302" s="55">
        <f ca="1"/>
        <v>70.673887630048995</v>
      </c>
      <c r="D1302" s="55">
        <f ca="1"/>
        <v>85.354667828750166</v>
      </c>
      <c r="E1302" s="55">
        <f ca="1"/>
        <v>13.517031890850651</v>
      </c>
      <c r="F1302" s="54">
        <v>42732</v>
      </c>
      <c r="G1302" s="38">
        <f ca="1"/>
        <v>-1.1729117686567841E-3</v>
      </c>
      <c r="H1302" s="38">
        <f ca="1"/>
        <v>5.3034989341582857E-4</v>
      </c>
      <c r="I1302" s="38">
        <f ca="1"/>
        <v>-1.7663795934368506E-2</v>
      </c>
      <c r="J1302" s="38">
        <f ca="1"/>
        <v>1.6382543245560596E-3</v>
      </c>
      <c r="M1302" s="115"/>
      <c r="N1302" s="116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</row>
    <row r="1303" spans="1:30">
      <c r="A1303" s="54">
        <v>42748</v>
      </c>
      <c r="B1303" s="55">
        <f ca="1"/>
        <v>167.24649604473822</v>
      </c>
      <c r="C1303" s="55">
        <f ca="1"/>
        <v>69.971051844143531</v>
      </c>
      <c r="D1303" s="55">
        <f ca="1"/>
        <v>83.538002912416658</v>
      </c>
      <c r="E1303" s="55">
        <f ca="1"/>
        <v>13.004442988367003</v>
      </c>
      <c r="F1303" s="54">
        <v>42733</v>
      </c>
      <c r="G1303" s="38">
        <f ca="1"/>
        <v>7.144159375667699E-3</v>
      </c>
      <c r="H1303" s="38">
        <f ca="1"/>
        <v>5.6400058210340888E-3</v>
      </c>
      <c r="I1303" s="38">
        <f ca="1"/>
        <v>9.758267581176257E-4</v>
      </c>
      <c r="J1303" s="38">
        <f ca="1"/>
        <v>4.8484014724281856E-3</v>
      </c>
      <c r="M1303" s="109"/>
      <c r="N1303" s="109"/>
      <c r="O1303" s="110"/>
      <c r="P1303" s="110"/>
      <c r="Q1303" s="110"/>
      <c r="R1303" s="110"/>
      <c r="S1303" s="110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</row>
    <row r="1304" spans="1:30">
      <c r="A1304" s="54">
        <v>42749</v>
      </c>
      <c r="B1304" s="55">
        <f ca="1"/>
        <v>167.03393472138652</v>
      </c>
      <c r="C1304" s="55">
        <f ca="1"/>
        <v>68.378385906757572</v>
      </c>
      <c r="D1304" s="55">
        <f ca="1"/>
        <v>83.543671530707286</v>
      </c>
      <c r="E1304" s="55">
        <f ca="1"/>
        <v>12.683180524445769</v>
      </c>
      <c r="F1304" s="54">
        <v>42734</v>
      </c>
      <c r="G1304" s="38">
        <f ca="1"/>
        <v>1.2406532032604273E-2</v>
      </c>
      <c r="H1304" s="38">
        <f ca="1"/>
        <v>1.3128646551046088E-3</v>
      </c>
      <c r="I1304" s="38">
        <f ca="1"/>
        <v>1.0365020138353758E-2</v>
      </c>
      <c r="J1304" s="38">
        <f ca="1"/>
        <v>1.4001177787206633E-2</v>
      </c>
      <c r="M1304" s="115"/>
      <c r="N1304" s="116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</row>
    <row r="1305" spans="1:30">
      <c r="A1305" s="54">
        <v>42750</v>
      </c>
      <c r="B1305" s="55">
        <f ca="1"/>
        <v>167.09297703656713</v>
      </c>
      <c r="C1305" s="55">
        <f ca="1"/>
        <v>68.971190361249924</v>
      </c>
      <c r="D1305" s="55">
        <f ca="1"/>
        <v>83.292548968032435</v>
      </c>
      <c r="E1305" s="55">
        <f ca="1"/>
        <v>12.813235586798447</v>
      </c>
      <c r="F1305" s="54">
        <v>42735</v>
      </c>
      <c r="G1305" s="38">
        <f ca="1"/>
        <v>6.8449308455429082E-3</v>
      </c>
      <c r="H1305" s="38">
        <f ca="1"/>
        <v>3.7693275356482881E-3</v>
      </c>
      <c r="I1305" s="38">
        <f ca="1"/>
        <v>1.5177911822457731E-2</v>
      </c>
      <c r="J1305" s="38">
        <f ca="1"/>
        <v>1.0729699097429445E-2</v>
      </c>
    </row>
    <row r="1306" spans="1:30">
      <c r="A1306" s="54">
        <v>42751</v>
      </c>
      <c r="B1306" s="55">
        <f ca="1"/>
        <v>168.30582877448612</v>
      </c>
      <c r="C1306" s="55">
        <f ca="1"/>
        <v>68.776867724558684</v>
      </c>
      <c r="D1306" s="55">
        <f ca="1"/>
        <v>82.25646009569644</v>
      </c>
      <c r="E1306" s="55">
        <f ca="1"/>
        <v>12.985261174005824</v>
      </c>
      <c r="F1306" s="54">
        <v>42736</v>
      </c>
      <c r="G1306" s="38">
        <f ca="1"/>
        <v>2.3708119148503334E-2</v>
      </c>
      <c r="H1306" s="38">
        <f ca="1"/>
        <v>1.7953597943779011E-2</v>
      </c>
      <c r="I1306" s="38">
        <f ca="1"/>
        <v>2.6350580182474739E-2</v>
      </c>
      <c r="J1306" s="38">
        <f ca="1"/>
        <v>4.7301175175177256E-4</v>
      </c>
    </row>
    <row r="1307" spans="1:30">
      <c r="A1307" s="54">
        <v>42752</v>
      </c>
      <c r="B1307" s="55">
        <f ca="1"/>
        <v>169.3519339349827</v>
      </c>
      <c r="C1307" s="55">
        <f ca="1"/>
        <v>68.422817079657861</v>
      </c>
      <c r="D1307" s="55">
        <f ca="1"/>
        <v>83.018007678442842</v>
      </c>
      <c r="E1307" s="55">
        <f ca="1"/>
        <v>13.635181062124101</v>
      </c>
      <c r="F1307" s="54">
        <v>42737</v>
      </c>
      <c r="G1307" s="38">
        <f ca="1"/>
        <v>1.9571706097765386E-3</v>
      </c>
      <c r="H1307" s="38">
        <f ca="1"/>
        <v>-5.5911506467687423E-3</v>
      </c>
      <c r="I1307" s="38">
        <f ca="1"/>
        <v>-9.1979281036121147E-3</v>
      </c>
      <c r="J1307" s="38">
        <f ca="1"/>
        <v>-1.1605303506382877E-2</v>
      </c>
    </row>
    <row r="1308" spans="1:30">
      <c r="A1308" s="54">
        <v>42753</v>
      </c>
      <c r="B1308" s="55">
        <f ca="1"/>
        <v>171.93485858958101</v>
      </c>
      <c r="C1308" s="55">
        <f ca="1"/>
        <v>68.931023458907887</v>
      </c>
      <c r="D1308" s="55">
        <f ca="1"/>
        <v>83.498638194404208</v>
      </c>
      <c r="E1308" s="55">
        <f ca="1"/>
        <v>13.944111055822612</v>
      </c>
      <c r="F1308" s="54">
        <v>42738</v>
      </c>
      <c r="G1308" s="38">
        <f ca="1"/>
        <v>-3.0732858793632795E-3</v>
      </c>
      <c r="H1308" s="38">
        <f ca="1"/>
        <v>-9.5539610068260186E-3</v>
      </c>
      <c r="I1308" s="38">
        <f ca="1"/>
        <v>-7.9581944415449603E-3</v>
      </c>
      <c r="J1308" s="38">
        <f ca="1"/>
        <v>5.4518517695950404E-2</v>
      </c>
    </row>
    <row r="1309" spans="1:30">
      <c r="A1309" s="54">
        <v>42754</v>
      </c>
      <c r="B1309" s="55">
        <f ca="1"/>
        <v>173.9366725650458</v>
      </c>
      <c r="C1309" s="55">
        <f ca="1"/>
        <v>69.34871036552758</v>
      </c>
      <c r="D1309" s="55">
        <f ca="1"/>
        <v>83.184615682278377</v>
      </c>
      <c r="E1309" s="55">
        <f ca="1"/>
        <v>13.488537064473398</v>
      </c>
      <c r="F1309" s="54">
        <v>42739</v>
      </c>
      <c r="G1309" s="38">
        <f ca="1"/>
        <v>1.1142351970355025E-2</v>
      </c>
      <c r="H1309" s="38">
        <f ca="1"/>
        <v>-6.5031678833110552E-3</v>
      </c>
      <c r="I1309" s="38">
        <f ca="1"/>
        <v>1.3512512430842503E-2</v>
      </c>
      <c r="J1309" s="38">
        <f ca="1"/>
        <v>-3.2788043691399586E-2</v>
      </c>
    </row>
    <row r="1310" spans="1:30">
      <c r="A1310" s="54">
        <v>42755</v>
      </c>
      <c r="B1310" s="55">
        <f ca="1"/>
        <v>174.16884651859792</v>
      </c>
      <c r="C1310" s="55">
        <f ca="1"/>
        <v>69.0508887941007</v>
      </c>
      <c r="D1310" s="55">
        <f ca="1"/>
        <v>83.488700486730423</v>
      </c>
      <c r="E1310" s="55">
        <f ca="1"/>
        <v>14.470572586093335</v>
      </c>
      <c r="F1310" s="54">
        <v>42740</v>
      </c>
      <c r="G1310" s="38">
        <f ca="1"/>
        <v>3.0958655995623635E-3</v>
      </c>
      <c r="H1310" s="38">
        <f ca="1"/>
        <v>-8.3571381812214754E-3</v>
      </c>
      <c r="I1310" s="38">
        <f ca="1"/>
        <v>4.2762489488291037E-3</v>
      </c>
      <c r="J1310" s="38">
        <f ca="1"/>
        <v>-2.2950910085595654E-2</v>
      </c>
    </row>
    <row r="1311" spans="1:30">
      <c r="A1311" s="54">
        <v>42756</v>
      </c>
      <c r="B1311" s="55">
        <f ca="1"/>
        <v>175.13359916021861</v>
      </c>
      <c r="C1311" s="55">
        <f ca="1"/>
        <v>69.822255152233453</v>
      </c>
      <c r="D1311" s="55">
        <f ca="1"/>
        <v>86.058571543452899</v>
      </c>
      <c r="E1311" s="55">
        <f ca="1"/>
        <v>14.633199403255107</v>
      </c>
      <c r="F1311" s="54">
        <v>42741</v>
      </c>
      <c r="G1311" s="38">
        <f ca="1"/>
        <v>-1.6910916499720811E-2</v>
      </c>
      <c r="H1311" s="38">
        <f ca="1"/>
        <v>-1.0771304672723024E-2</v>
      </c>
      <c r="I1311" s="38">
        <f ca="1"/>
        <v>-2.0764113194561805E-2</v>
      </c>
      <c r="J1311" s="38">
        <f ca="1"/>
        <v>1.1685398577109525E-2</v>
      </c>
    </row>
    <row r="1312" spans="1:30">
      <c r="A1312" s="54">
        <v>42757</v>
      </c>
      <c r="B1312" s="55">
        <f ca="1"/>
        <v>176.79548031824186</v>
      </c>
      <c r="C1312" s="55">
        <f ca="1"/>
        <v>69.119103789803503</v>
      </c>
      <c r="D1312" s="55">
        <f ca="1"/>
        <v>87.083784724991403</v>
      </c>
      <c r="E1312" s="55">
        <f ca="1"/>
        <v>14.15965035054416</v>
      </c>
      <c r="F1312" s="54">
        <v>42742</v>
      </c>
      <c r="G1312" s="38">
        <f ca="1"/>
        <v>-3.8779343984359058E-4</v>
      </c>
      <c r="H1312" s="38">
        <f ca="1"/>
        <v>-1.0020315560576301E-2</v>
      </c>
      <c r="I1312" s="38">
        <f ca="1"/>
        <v>-1.3981185041658892E-2</v>
      </c>
      <c r="J1312" s="38">
        <f ca="1"/>
        <v>5.5594793655096997E-3</v>
      </c>
    </row>
    <row r="1313" spans="1:10">
      <c r="A1313" s="54">
        <v>42758</v>
      </c>
      <c r="B1313" s="55">
        <f ca="1"/>
        <v>180.21126509762556</v>
      </c>
      <c r="C1313" s="55">
        <f ca="1"/>
        <v>71.06526824278842</v>
      </c>
      <c r="D1313" s="55">
        <f ca="1"/>
        <v>88.89122447602503</v>
      </c>
      <c r="E1313" s="55">
        <f ca="1"/>
        <v>15.14660218745391</v>
      </c>
      <c r="F1313" s="54">
        <v>42743</v>
      </c>
      <c r="G1313" s="38">
        <f ca="1"/>
        <v>1.1526579513058924E-3</v>
      </c>
      <c r="H1313" s="38">
        <f ca="1"/>
        <v>-6.5042032026012893E-4</v>
      </c>
      <c r="I1313" s="38">
        <f ca="1"/>
        <v>-1.0917425977000123E-2</v>
      </c>
      <c r="J1313" s="38">
        <f ca="1"/>
        <v>-1.5812062546629889E-2</v>
      </c>
    </row>
    <row r="1314" spans="1:10">
      <c r="A1314" s="54">
        <v>42759</v>
      </c>
      <c r="B1314" s="55">
        <f ca="1"/>
        <v>179.76671759152504</v>
      </c>
      <c r="C1314" s="55">
        <f ca="1"/>
        <v>71.694180833329284</v>
      </c>
      <c r="D1314" s="55">
        <f ca="1"/>
        <v>86.339449939002051</v>
      </c>
      <c r="E1314" s="55">
        <f ca="1"/>
        <v>14.030568234110296</v>
      </c>
      <c r="F1314" s="54">
        <v>42744</v>
      </c>
      <c r="G1314" s="38">
        <f ca="1"/>
        <v>1.4845328147938278E-2</v>
      </c>
      <c r="H1314" s="38">
        <f ca="1"/>
        <v>1.4868914734557136E-2</v>
      </c>
      <c r="I1314" s="38">
        <f ca="1"/>
        <v>5.133257592265141E-3</v>
      </c>
      <c r="J1314" s="38">
        <f ca="1"/>
        <v>3.6272960086076646E-2</v>
      </c>
    </row>
    <row r="1315" spans="1:10">
      <c r="A1315" s="54">
        <v>42760</v>
      </c>
      <c r="B1315" s="55">
        <f ca="1"/>
        <v>181.7635978519825</v>
      </c>
      <c r="C1315" s="55">
        <f ca="1"/>
        <v>72.715955164741615</v>
      </c>
      <c r="D1315" s="55">
        <f ca="1"/>
        <v>87.386300679724144</v>
      </c>
      <c r="E1315" s="55">
        <f ca="1"/>
        <v>13.36231797567009</v>
      </c>
      <c r="F1315" s="54">
        <v>42745</v>
      </c>
      <c r="G1315" s="38">
        <f ca="1"/>
        <v>6.0613454243079352E-3</v>
      </c>
      <c r="H1315" s="38">
        <f ca="1"/>
        <v>-1.0992052330571283E-2</v>
      </c>
      <c r="I1315" s="38">
        <f ca="1"/>
        <v>1.1939713627197125E-2</v>
      </c>
      <c r="J1315" s="38">
        <f ca="1"/>
        <v>3.8582593233745487E-2</v>
      </c>
    </row>
    <row r="1316" spans="1:10">
      <c r="A1316" s="54">
        <v>42761</v>
      </c>
      <c r="B1316" s="55">
        <f ca="1"/>
        <v>181.61880007713208</v>
      </c>
      <c r="C1316" s="55">
        <f ca="1"/>
        <v>73.348203649554449</v>
      </c>
      <c r="D1316" s="55">
        <f ca="1"/>
        <v>86.08926420550371</v>
      </c>
      <c r="E1316" s="55">
        <f ca="1"/>
        <v>14.391414114379035</v>
      </c>
      <c r="F1316" s="54">
        <v>42746</v>
      </c>
      <c r="G1316" s="38">
        <f ca="1"/>
        <v>-5.8445700062943976E-3</v>
      </c>
      <c r="H1316" s="38">
        <f ca="1"/>
        <v>5.839585474190793E-3</v>
      </c>
      <c r="I1316" s="38">
        <f ca="1"/>
        <v>5.982472104324333E-3</v>
      </c>
      <c r="J1316" s="38">
        <f ca="1"/>
        <v>-3.0566496630086072E-2</v>
      </c>
    </row>
    <row r="1317" spans="1:10">
      <c r="A1317" s="54">
        <v>42762</v>
      </c>
      <c r="B1317" s="55">
        <f ca="1"/>
        <v>178.53008017081592</v>
      </c>
      <c r="C1317" s="55">
        <f ca="1"/>
        <v>73.020270938618125</v>
      </c>
      <c r="D1317" s="55">
        <f ca="1"/>
        <v>84.379090957116318</v>
      </c>
      <c r="E1317" s="55">
        <f ca="1"/>
        <v>14.505890633392973</v>
      </c>
      <c r="F1317" s="54">
        <v>42747</v>
      </c>
      <c r="G1317" s="38">
        <f ca="1"/>
        <v>7.6736628060284197E-3</v>
      </c>
      <c r="H1317" s="38">
        <f ca="1"/>
        <v>5.3772822291940124E-3</v>
      </c>
      <c r="I1317" s="38">
        <f ca="1"/>
        <v>-1.7698066219179883E-3</v>
      </c>
      <c r="J1317" s="38">
        <f ca="1"/>
        <v>6.0641730195336654E-2</v>
      </c>
    </row>
    <row r="1318" spans="1:10">
      <c r="A1318" s="54">
        <v>42763</v>
      </c>
      <c r="B1318" s="55">
        <f ca="1"/>
        <v>178.18424703781039</v>
      </c>
      <c r="C1318" s="55">
        <f ca="1"/>
        <v>73.06073803525075</v>
      </c>
      <c r="D1318" s="55">
        <f ca="1"/>
        <v>84.264646130788677</v>
      </c>
      <c r="E1318" s="55">
        <f ca="1"/>
        <v>13.76189898019422</v>
      </c>
      <c r="F1318" s="54">
        <v>42748</v>
      </c>
      <c r="G1318" s="38">
        <f ca="1"/>
        <v>3.8189291411552598E-3</v>
      </c>
      <c r="H1318" s="38">
        <f ca="1"/>
        <v>1.3504637363889757E-3</v>
      </c>
      <c r="I1318" s="38">
        <f ca="1"/>
        <v>-7.4179894716118857E-3</v>
      </c>
      <c r="J1318" s="38">
        <f ca="1"/>
        <v>4.2432831490651739E-2</v>
      </c>
    </row>
    <row r="1319" spans="1:10">
      <c r="A1319" s="54">
        <v>42764</v>
      </c>
      <c r="B1319" s="55">
        <f ca="1"/>
        <v>178.50944489456981</v>
      </c>
      <c r="C1319" s="55">
        <f ca="1"/>
        <v>72.97474958468446</v>
      </c>
      <c r="D1319" s="55">
        <f ca="1"/>
        <v>85.149245305534066</v>
      </c>
      <c r="E1319" s="55">
        <f ca="1"/>
        <v>13.580392349859295</v>
      </c>
      <c r="F1319" s="54">
        <v>42749</v>
      </c>
      <c r="G1319" s="38">
        <f ca="1"/>
        <v>2.0192502174097654E-2</v>
      </c>
      <c r="H1319" s="38">
        <f ca="1"/>
        <v>9.8803051060770003E-3</v>
      </c>
      <c r="I1319" s="38">
        <f ca="1"/>
        <v>1.6261494965328808E-2</v>
      </c>
      <c r="J1319" s="38">
        <f ca="1"/>
        <v>3.6723023379808678E-2</v>
      </c>
    </row>
    <row r="1320" spans="1:10">
      <c r="A1320" s="54">
        <v>42765</v>
      </c>
      <c r="B1320" s="55">
        <f ca="1"/>
        <v>177.66516257118116</v>
      </c>
      <c r="C1320" s="55">
        <f ca="1"/>
        <v>71.745722847012061</v>
      </c>
      <c r="D1320" s="55">
        <f ca="1"/>
        <v>84.917880176425797</v>
      </c>
      <c r="E1320" s="55">
        <f ca="1"/>
        <v>13.731621582442449</v>
      </c>
      <c r="F1320" s="54">
        <v>42750</v>
      </c>
      <c r="G1320" s="38">
        <f ca="1"/>
        <v>-4.2261385814952861E-4</v>
      </c>
      <c r="H1320" s="38">
        <f ca="1"/>
        <v>9.021568385526325E-3</v>
      </c>
      <c r="I1320" s="38">
        <f ca="1"/>
        <v>-1.1842853508111416E-2</v>
      </c>
      <c r="J1320" s="38">
        <f ca="1"/>
        <v>2.0224179956884435E-2</v>
      </c>
    </row>
    <row r="1321" spans="1:10">
      <c r="A1321" s="54">
        <v>42766</v>
      </c>
      <c r="B1321" s="55">
        <f ca="1"/>
        <v>176.26308459796508</v>
      </c>
      <c r="C1321" s="55">
        <f ca="1"/>
        <v>69.872840948999922</v>
      </c>
      <c r="D1321" s="55">
        <f ca="1"/>
        <v>83.53422078279398</v>
      </c>
      <c r="E1321" s="55">
        <f ca="1"/>
        <v>12.787430500336894</v>
      </c>
      <c r="F1321" s="54">
        <v>42751</v>
      </c>
      <c r="G1321" s="38">
        <f ca="1"/>
        <v>-1.3010731493440916E-2</v>
      </c>
      <c r="H1321" s="38">
        <f ca="1"/>
        <v>-2.0618556749818832E-2</v>
      </c>
      <c r="I1321" s="38">
        <f ca="1"/>
        <v>-8.3193092191308736E-3</v>
      </c>
      <c r="J1321" s="38">
        <f ca="1"/>
        <v>-1.2664879293734915E-2</v>
      </c>
    </row>
    <row r="1322" spans="1:10">
      <c r="A1322" s="54">
        <v>42767</v>
      </c>
      <c r="B1322" s="55">
        <f ca="1"/>
        <v>177.13077518554465</v>
      </c>
      <c r="C1322" s="55">
        <f ca="1"/>
        <v>69.551582172997769</v>
      </c>
      <c r="D1322" s="55">
        <f ca="1"/>
        <v>84.786213545433512</v>
      </c>
      <c r="E1322" s="55">
        <f ca="1"/>
        <v>13.311634526411938</v>
      </c>
      <c r="F1322" s="54">
        <v>42752</v>
      </c>
      <c r="G1322" s="38">
        <f ca="1"/>
        <v>1.386895388275638E-3</v>
      </c>
      <c r="H1322" s="38">
        <f ca="1"/>
        <v>-6.1239712791222745E-3</v>
      </c>
      <c r="I1322" s="38">
        <f ca="1"/>
        <v>2.1609746791520661E-2</v>
      </c>
      <c r="J1322" s="38">
        <f ca="1"/>
        <v>5.2101594139612829E-2</v>
      </c>
    </row>
    <row r="1323" spans="1:10">
      <c r="A1323" s="54">
        <v>42768</v>
      </c>
      <c r="B1323" s="55">
        <f ca="1"/>
        <v>177.39776621468027</v>
      </c>
      <c r="C1323" s="55">
        <f ca="1"/>
        <v>69.43434781016127</v>
      </c>
      <c r="D1323" s="55">
        <f ca="1"/>
        <v>83.930037416169611</v>
      </c>
      <c r="E1323" s="55">
        <f ca="1"/>
        <v>12.584961346033333</v>
      </c>
      <c r="F1323" s="54">
        <v>42753</v>
      </c>
      <c r="G1323" s="38">
        <f ca="1"/>
        <v>-4.2721806105420054E-3</v>
      </c>
      <c r="H1323" s="38">
        <f ca="1"/>
        <v>-1.2522858124598853E-2</v>
      </c>
      <c r="I1323" s="38">
        <f ca="1"/>
        <v>-1.2104183584553124E-2</v>
      </c>
      <c r="J1323" s="38">
        <f ca="1"/>
        <v>-2.859646288928569E-2</v>
      </c>
    </row>
    <row r="1324" spans="1:10">
      <c r="A1324" s="54">
        <v>42769</v>
      </c>
      <c r="B1324" s="55">
        <f ca="1"/>
        <v>177.03645239437179</v>
      </c>
      <c r="C1324" s="55">
        <f ca="1"/>
        <v>69.407553544194869</v>
      </c>
      <c r="D1324" s="55">
        <f ca="1"/>
        <v>83.720662206593573</v>
      </c>
      <c r="E1324" s="55">
        <f ca="1"/>
        <v>12.735204641213457</v>
      </c>
      <c r="F1324" s="54">
        <v>42754</v>
      </c>
      <c r="G1324" s="38">
        <f ca="1"/>
        <v>-4.1623279774971071E-3</v>
      </c>
      <c r="H1324" s="38">
        <f ca="1"/>
        <v>-9.4907913990292126E-3</v>
      </c>
      <c r="I1324" s="38">
        <f ca="1"/>
        <v>5.6063182860393744E-3</v>
      </c>
      <c r="J1324" s="38">
        <f ca="1"/>
        <v>2.0439556109941642E-3</v>
      </c>
    </row>
    <row r="1325" spans="1:10">
      <c r="A1325" s="54">
        <v>42770</v>
      </c>
      <c r="B1325" s="55">
        <f ca="1"/>
        <v>175.73053610056712</v>
      </c>
      <c r="C1325" s="55">
        <f ca="1"/>
        <v>69.164051952771089</v>
      </c>
      <c r="D1325" s="55">
        <f ca="1"/>
        <v>82.968639739902571</v>
      </c>
      <c r="E1325" s="55">
        <f ca="1"/>
        <v>12.074916398494672</v>
      </c>
      <c r="F1325" s="54">
        <v>42755</v>
      </c>
      <c r="G1325" s="38">
        <f ca="1"/>
        <v>1.529681643556524E-3</v>
      </c>
      <c r="H1325" s="38">
        <f ca="1"/>
        <v>5.4732579130081886E-3</v>
      </c>
      <c r="I1325" s="38">
        <f ca="1"/>
        <v>-9.3151065071446417E-5</v>
      </c>
      <c r="J1325" s="38">
        <f ca="1"/>
        <v>-1.8124668238483389E-2</v>
      </c>
    </row>
    <row r="1326" spans="1:10">
      <c r="A1326" s="54">
        <v>42771</v>
      </c>
      <c r="B1326" s="55">
        <f ca="1"/>
        <v>177.02921418815359</v>
      </c>
      <c r="C1326" s="55">
        <f ca="1"/>
        <v>69.036390068153793</v>
      </c>
      <c r="D1326" s="55">
        <f ca="1"/>
        <v>83.488024324195322</v>
      </c>
      <c r="E1326" s="55">
        <f ca="1"/>
        <v>12.403885440136136</v>
      </c>
      <c r="F1326" s="54">
        <v>42756</v>
      </c>
      <c r="G1326" s="38">
        <f ca="1"/>
        <v>4.7074222011082162E-3</v>
      </c>
      <c r="H1326" s="38">
        <f ca="1"/>
        <v>1.9823592840457383E-3</v>
      </c>
      <c r="I1326" s="38">
        <f ca="1"/>
        <v>3.7016222022089591E-3</v>
      </c>
      <c r="J1326" s="38">
        <f ca="1"/>
        <v>6.3005984135104786E-3</v>
      </c>
    </row>
    <row r="1327" spans="1:10">
      <c r="A1327" s="54">
        <v>42772</v>
      </c>
      <c r="B1327" s="55">
        <f ca="1"/>
        <v>175.91348602395794</v>
      </c>
      <c r="C1327" s="55">
        <f ca="1"/>
        <v>67.907997329418521</v>
      </c>
      <c r="D1327" s="55">
        <f ca="1"/>
        <v>83.348364442030586</v>
      </c>
      <c r="E1327" s="55">
        <f ca="1"/>
        <v>13.15972943423259</v>
      </c>
      <c r="F1327" s="54">
        <v>42757</v>
      </c>
      <c r="G1327" s="38">
        <f ca="1"/>
        <v>2.3579389782754426E-2</v>
      </c>
      <c r="H1327" s="38">
        <f ca="1"/>
        <v>2.4028413395484765E-2</v>
      </c>
      <c r="I1327" s="38">
        <f ca="1"/>
        <v>-2.7406238627112312E-3</v>
      </c>
      <c r="J1327" s="38">
        <f ca="1"/>
        <v>5.3036121140036738E-2</v>
      </c>
    </row>
    <row r="1328" spans="1:10">
      <c r="A1328" s="54">
        <v>42773</v>
      </c>
      <c r="B1328" s="55">
        <f ca="1"/>
        <v>176.82001623918515</v>
      </c>
      <c r="C1328" s="55">
        <f ca="1"/>
        <v>67.418504306254377</v>
      </c>
      <c r="D1328" s="55">
        <f ca="1"/>
        <v>83.999610729895551</v>
      </c>
      <c r="E1328" s="55">
        <f ca="1"/>
        <v>12.728621591215337</v>
      </c>
      <c r="F1328" s="54">
        <v>42758</v>
      </c>
      <c r="G1328" s="38">
        <f ca="1"/>
        <v>1.5366019499125894E-3</v>
      </c>
      <c r="H1328" s="38">
        <f ca="1"/>
        <v>-1.056681529205441E-2</v>
      </c>
      <c r="I1328" s="38">
        <f ca="1"/>
        <v>7.664991707279664E-3</v>
      </c>
      <c r="J1328" s="38">
        <f ca="1"/>
        <v>-2.6804614336072043E-2</v>
      </c>
    </row>
    <row r="1329" spans="1:10">
      <c r="A1329" s="54">
        <v>42774</v>
      </c>
      <c r="B1329" s="55">
        <f ca="1"/>
        <v>173.85192408266704</v>
      </c>
      <c r="C1329" s="55">
        <f ca="1"/>
        <v>67.340337252239735</v>
      </c>
      <c r="D1329" s="55">
        <f ca="1"/>
        <v>84.210846155359235</v>
      </c>
      <c r="E1329" s="55">
        <f ca="1"/>
        <v>13.23841434451781</v>
      </c>
      <c r="F1329" s="54">
        <v>42759</v>
      </c>
      <c r="G1329" s="38">
        <f ca="1"/>
        <v>1.887177721164757E-2</v>
      </c>
      <c r="H1329" s="38">
        <f ca="1"/>
        <v>-1.222821474454153E-2</v>
      </c>
      <c r="I1329" s="38">
        <f ca="1"/>
        <v>-6.2779261069912419E-3</v>
      </c>
      <c r="J1329" s="38">
        <f ca="1"/>
        <v>1.4042900474133179E-2</v>
      </c>
    </row>
    <row r="1330" spans="1:10">
      <c r="A1330" s="54">
        <v>42775</v>
      </c>
      <c r="B1330" s="55">
        <f ca="1"/>
        <v>172.84856986805823</v>
      </c>
      <c r="C1330" s="55">
        <f ca="1"/>
        <v>67.940877292805155</v>
      </c>
      <c r="D1330" s="55">
        <f ca="1"/>
        <v>84.857746820758891</v>
      </c>
      <c r="E1330" s="55">
        <f ca="1"/>
        <v>13.044133685337327</v>
      </c>
      <c r="F1330" s="54">
        <v>42760</v>
      </c>
      <c r="G1330" s="38">
        <f ca="1"/>
        <v>7.242478204921775E-3</v>
      </c>
      <c r="H1330" s="38">
        <f ca="1"/>
        <v>1.3343041708630172E-3</v>
      </c>
      <c r="I1330" s="38">
        <f ca="1"/>
        <v>1.8261903002763219E-3</v>
      </c>
      <c r="J1330" s="38">
        <f ca="1"/>
        <v>3.7663795994240794E-2</v>
      </c>
    </row>
    <row r="1331" spans="1:10">
      <c r="A1331" s="54">
        <v>42776</v>
      </c>
      <c r="B1331" s="55">
        <f ca="1"/>
        <v>174.04814770588271</v>
      </c>
      <c r="C1331" s="55">
        <f ca="1"/>
        <v>68.472951128390207</v>
      </c>
      <c r="D1331" s="55">
        <f ca="1"/>
        <v>85.735715852330173</v>
      </c>
      <c r="E1331" s="55">
        <f ca="1"/>
        <v>12.95691868560287</v>
      </c>
      <c r="F1331" s="54">
        <v>42761</v>
      </c>
      <c r="G1331" s="38">
        <f ca="1"/>
        <v>-3.2421823249217979E-3</v>
      </c>
      <c r="H1331" s="38">
        <f ca="1"/>
        <v>9.2010749684162414E-4</v>
      </c>
      <c r="I1331" s="38">
        <f ca="1"/>
        <v>1.4735030380543839E-2</v>
      </c>
      <c r="J1331" s="38">
        <f ca="1"/>
        <v>6.3604742659617561E-2</v>
      </c>
    </row>
    <row r="1332" spans="1:10">
      <c r="A1332" s="54">
        <v>42777</v>
      </c>
      <c r="B1332" s="55">
        <f ca="1"/>
        <v>174.41568096610209</v>
      </c>
      <c r="C1332" s="55">
        <f ca="1"/>
        <v>67.991187632411652</v>
      </c>
      <c r="D1332" s="55">
        <f ca="1"/>
        <v>85.837114368735186</v>
      </c>
      <c r="E1332" s="55">
        <f ca="1"/>
        <v>12.694937747945279</v>
      </c>
      <c r="F1332" s="54">
        <v>42762</v>
      </c>
      <c r="G1332" s="38">
        <f ca="1"/>
        <v>-7.4405285877564122E-3</v>
      </c>
      <c r="H1332" s="38">
        <f ca="1"/>
        <v>6.2225081872978455E-3</v>
      </c>
      <c r="I1332" s="38">
        <f ca="1"/>
        <v>1.0543611053576114E-2</v>
      </c>
      <c r="J1332" s="38">
        <f ca="1"/>
        <v>-5.1776888124343307E-2</v>
      </c>
    </row>
    <row r="1333" spans="1:10">
      <c r="A1333" s="54">
        <v>42778</v>
      </c>
      <c r="B1333" s="55">
        <f ca="1"/>
        <v>172.20851339680178</v>
      </c>
      <c r="C1333" s="55">
        <f ca="1"/>
        <v>68.67682429224854</v>
      </c>
      <c r="D1333" s="55">
        <f ca="1"/>
        <v>86.24881164415801</v>
      </c>
      <c r="E1333" s="55">
        <f ca="1"/>
        <v>12.888395221313509</v>
      </c>
      <c r="F1333" s="54">
        <v>42763</v>
      </c>
      <c r="G1333" s="38">
        <f ca="1"/>
        <v>6.8998446183723685E-3</v>
      </c>
      <c r="H1333" s="38">
        <f ca="1"/>
        <v>5.3314614154271875E-3</v>
      </c>
      <c r="I1333" s="38">
        <f ca="1"/>
        <v>-1.6310890989362892E-2</v>
      </c>
      <c r="J1333" s="38">
        <f ca="1"/>
        <v>1.55020132334394E-2</v>
      </c>
    </row>
    <row r="1334" spans="1:10">
      <c r="A1334" s="54">
        <v>42779</v>
      </c>
      <c r="B1334" s="55">
        <f ca="1"/>
        <v>172.64100460611462</v>
      </c>
      <c r="C1334" s="55">
        <f ca="1"/>
        <v>67.827284939824793</v>
      </c>
      <c r="D1334" s="55">
        <f ca="1"/>
        <v>85.957093573093346</v>
      </c>
      <c r="E1334" s="55">
        <f ca="1"/>
        <v>12.62942426168231</v>
      </c>
      <c r="F1334" s="54">
        <v>42764</v>
      </c>
      <c r="G1334" s="38">
        <f ca="1"/>
        <v>1.4699827657919174E-2</v>
      </c>
      <c r="H1334" s="38">
        <f ca="1"/>
        <v>7.6975102659962522E-3</v>
      </c>
      <c r="I1334" s="38">
        <f ca="1"/>
        <v>2.397770864154717E-2</v>
      </c>
      <c r="J1334" s="38">
        <f ca="1"/>
        <v>4.9750183417017653E-2</v>
      </c>
    </row>
    <row r="1335" spans="1:10">
      <c r="A1335" s="54">
        <v>42780</v>
      </c>
      <c r="B1335" s="55">
        <f ca="1"/>
        <v>174.53975070437031</v>
      </c>
      <c r="C1335" s="55">
        <f ca="1"/>
        <v>68.905575202245132</v>
      </c>
      <c r="D1335" s="55">
        <f ca="1"/>
        <v>86.974643560108447</v>
      </c>
      <c r="E1335" s="55">
        <f ca="1"/>
        <v>12.371234712785142</v>
      </c>
      <c r="F1335" s="54">
        <v>42765</v>
      </c>
      <c r="G1335" s="38">
        <f ca="1"/>
        <v>-1.5390538656955768E-2</v>
      </c>
      <c r="H1335" s="38">
        <f ca="1"/>
        <v>-1.1588239019446559E-2</v>
      </c>
      <c r="I1335" s="38">
        <f ca="1"/>
        <v>-1.1641154879415491E-2</v>
      </c>
      <c r="J1335" s="38">
        <f ca="1"/>
        <v>-1.4938274487897054E-2</v>
      </c>
    </row>
    <row r="1336" spans="1:10">
      <c r="A1336" s="54">
        <v>42781</v>
      </c>
      <c r="B1336" s="55">
        <f ca="1"/>
        <v>172.37667393863356</v>
      </c>
      <c r="C1336" s="55">
        <f ca="1"/>
        <v>69.580576887985316</v>
      </c>
      <c r="D1336" s="55">
        <f ca="1"/>
        <v>86.519948068930759</v>
      </c>
      <c r="E1336" s="55">
        <f ca="1"/>
        <v>12.342665537726562</v>
      </c>
      <c r="F1336" s="54">
        <v>42766</v>
      </c>
      <c r="G1336" s="38">
        <f ca="1"/>
        <v>8.4028560591706946E-3</v>
      </c>
      <c r="H1336" s="38">
        <f ca="1"/>
        <v>-6.7101764540872045E-3</v>
      </c>
      <c r="I1336" s="38">
        <f ca="1"/>
        <v>-4.0014116438159752E-3</v>
      </c>
      <c r="J1336" s="38">
        <f ca="1"/>
        <v>-5.6610355831459361E-3</v>
      </c>
    </row>
    <row r="1337" spans="1:10">
      <c r="A1337" s="54">
        <v>42782</v>
      </c>
      <c r="B1337" s="55">
        <f ca="1"/>
        <v>171.05134058219411</v>
      </c>
      <c r="C1337" s="55">
        <f ca="1"/>
        <v>69.487318797067999</v>
      </c>
      <c r="D1337" s="55">
        <f ca="1"/>
        <v>87.304938012020699</v>
      </c>
      <c r="E1337" s="55">
        <f ca="1"/>
        <v>12.903911466706694</v>
      </c>
      <c r="F1337" s="54">
        <v>42767</v>
      </c>
      <c r="G1337" s="38">
        <f ca="1"/>
        <v>5.8907667599676049E-3</v>
      </c>
      <c r="H1337" s="38">
        <f ca="1"/>
        <v>1.7212749822973113E-2</v>
      </c>
      <c r="I1337" s="38">
        <f ca="1"/>
        <v>-1.3374202616158712E-4</v>
      </c>
      <c r="J1337" s="38">
        <f ca="1"/>
        <v>-6.4954631050511309E-3</v>
      </c>
    </row>
    <row r="1338" spans="1:10">
      <c r="A1338" s="54">
        <v>42783</v>
      </c>
      <c r="B1338" s="55">
        <f ca="1"/>
        <v>172.96448239416995</v>
      </c>
      <c r="C1338" s="55">
        <f ca="1"/>
        <v>69.994655796388813</v>
      </c>
      <c r="D1338" s="55">
        <f ca="1"/>
        <v>89.089592368785844</v>
      </c>
      <c r="E1338" s="55">
        <f ca="1"/>
        <v>12.580927320601711</v>
      </c>
      <c r="F1338" s="54">
        <v>42768</v>
      </c>
      <c r="G1338" s="38">
        <f ca="1"/>
        <v>-5.4641092730476331E-3</v>
      </c>
      <c r="H1338" s="38">
        <f ca="1"/>
        <v>-1.3538720497189634E-2</v>
      </c>
      <c r="I1338" s="38">
        <f ca="1"/>
        <v>-6.722150581598702E-3</v>
      </c>
      <c r="J1338" s="38">
        <f ca="1"/>
        <v>-9.2146337866011434E-3</v>
      </c>
    </row>
    <row r="1339" spans="1:10">
      <c r="A1339" s="54">
        <v>42784</v>
      </c>
      <c r="B1339" s="55">
        <f ca="1"/>
        <v>173.99108805517059</v>
      </c>
      <c r="C1339" s="55">
        <f ca="1"/>
        <v>70.304384758190565</v>
      </c>
      <c r="D1339" s="55">
        <f ca="1"/>
        <v>88.56139607318741</v>
      </c>
      <c r="E1339" s="55">
        <f ca="1"/>
        <v>12.283458422807882</v>
      </c>
      <c r="F1339" s="54">
        <v>42769</v>
      </c>
      <c r="G1339" s="38">
        <f ca="1"/>
        <v>-3.2997637873200224E-3</v>
      </c>
      <c r="H1339" s="38">
        <f ca="1"/>
        <v>-6.8278810602393882E-3</v>
      </c>
      <c r="I1339" s="38">
        <f ca="1"/>
        <v>1.6580791125108955E-2</v>
      </c>
      <c r="J1339" s="38">
        <f ca="1"/>
        <v>-8.4888158112717011E-3</v>
      </c>
    </row>
    <row r="1340" spans="1:10">
      <c r="A1340" s="54">
        <v>42785</v>
      </c>
      <c r="B1340" s="55">
        <f ca="1"/>
        <v>173.52891878357462</v>
      </c>
      <c r="C1340" s="55">
        <f ca="1"/>
        <v>70.965718379331292</v>
      </c>
      <c r="D1340" s="55">
        <f ca="1"/>
        <v>86.619092596745261</v>
      </c>
      <c r="E1340" s="55">
        <f ca="1"/>
        <v>12.673818173613654</v>
      </c>
      <c r="F1340" s="54">
        <v>42770</v>
      </c>
      <c r="G1340" s="38">
        <f ca="1"/>
        <v>5.9065287238719655E-4</v>
      </c>
      <c r="H1340" s="38">
        <f ca="1"/>
        <v>-1.7796193956557711E-4</v>
      </c>
      <c r="I1340" s="38">
        <f ca="1"/>
        <v>9.4011743579321995E-4</v>
      </c>
      <c r="J1340" s="38">
        <f ca="1"/>
        <v>-2.9373437233354105E-3</v>
      </c>
    </row>
    <row r="1341" spans="1:10">
      <c r="A1341" s="54">
        <v>42786</v>
      </c>
      <c r="B1341" s="55">
        <f ca="1"/>
        <v>175.44152311499096</v>
      </c>
      <c r="C1341" s="55">
        <f ca="1"/>
        <v>71.347340097039307</v>
      </c>
      <c r="D1341" s="55">
        <f ca="1"/>
        <v>87.694727911457136</v>
      </c>
      <c r="E1341" s="55">
        <f ca="1"/>
        <v>12.796876302548553</v>
      </c>
      <c r="F1341" s="54">
        <v>42771</v>
      </c>
      <c r="G1341" s="38">
        <f ca="1"/>
        <v>-1.790217170909655E-2</v>
      </c>
      <c r="H1341" s="38">
        <f ca="1"/>
        <v>-1.4678207026402117E-2</v>
      </c>
      <c r="I1341" s="38">
        <f ca="1"/>
        <v>3.990354576430633E-3</v>
      </c>
      <c r="J1341" s="38">
        <f ca="1"/>
        <v>5.3137139992993847E-2</v>
      </c>
    </row>
    <row r="1342" spans="1:10">
      <c r="A1342" s="54">
        <v>42787</v>
      </c>
      <c r="B1342" s="55">
        <f ca="1"/>
        <v>174.71588324580966</v>
      </c>
      <c r="C1342" s="55">
        <f ca="1"/>
        <v>70.962598303829836</v>
      </c>
      <c r="D1342" s="55">
        <f ca="1"/>
        <v>86.901883629839659</v>
      </c>
      <c r="E1342" s="55">
        <f ca="1"/>
        <v>12.42256858029317</v>
      </c>
      <c r="F1342" s="54">
        <v>42772</v>
      </c>
      <c r="G1342" s="38">
        <f ca="1"/>
        <v>5.3197399730905912E-3</v>
      </c>
      <c r="H1342" s="38">
        <f ca="1"/>
        <v>-1.5465167535514881E-2</v>
      </c>
      <c r="I1342" s="38">
        <f ca="1"/>
        <v>8.3982423933219325E-3</v>
      </c>
      <c r="J1342" s="38">
        <f ca="1"/>
        <v>2.5177454842041785E-2</v>
      </c>
    </row>
    <row r="1343" spans="1:10">
      <c r="A1343" s="54">
        <v>42788</v>
      </c>
      <c r="B1343" s="55">
        <f ca="1"/>
        <v>173.51844695440056</v>
      </c>
      <c r="C1343" s="55">
        <f ca="1"/>
        <v>70.36414722279153</v>
      </c>
      <c r="D1343" s="55">
        <f ca="1"/>
        <v>86.146321103883253</v>
      </c>
      <c r="E1343" s="55">
        <f ca="1"/>
        <v>12.46779680543249</v>
      </c>
      <c r="F1343" s="54">
        <v>42773</v>
      </c>
      <c r="G1343" s="38">
        <f ca="1"/>
        <v>1.126731423020952E-2</v>
      </c>
      <c r="H1343" s="38">
        <f ca="1"/>
        <v>3.1232483165603733E-4</v>
      </c>
      <c r="I1343" s="38">
        <f ca="1"/>
        <v>1.4324664495372697E-2</v>
      </c>
      <c r="J1343" s="38">
        <f ca="1"/>
        <v>6.1512705834825883E-2</v>
      </c>
    </row>
    <row r="1344" spans="1:10">
      <c r="A1344" s="54">
        <v>42789</v>
      </c>
      <c r="B1344" s="55">
        <f ca="1"/>
        <v>173.28778308361569</v>
      </c>
      <c r="C1344" s="55">
        <f ca="1"/>
        <v>69.884161981118993</v>
      </c>
      <c r="D1344" s="55">
        <f ca="1"/>
        <v>86.245967332881492</v>
      </c>
      <c r="E1344" s="55">
        <f ca="1"/>
        <v>12.270585327363365</v>
      </c>
      <c r="F1344" s="54">
        <v>42774</v>
      </c>
      <c r="G1344" s="38">
        <f ca="1"/>
        <v>-1.8384792209687102E-2</v>
      </c>
      <c r="H1344" s="38">
        <f ca="1"/>
        <v>-2.3861966811608553E-3</v>
      </c>
      <c r="I1344" s="38">
        <f ca="1"/>
        <v>-7.3541205183763076E-3</v>
      </c>
      <c r="J1344" s="38">
        <f ca="1"/>
        <v>-3.1613258335812099E-2</v>
      </c>
    </row>
    <row r="1345" spans="1:10">
      <c r="A1345" s="54">
        <v>42790</v>
      </c>
      <c r="B1345" s="55">
        <f ca="1"/>
        <v>169.71557587631514</v>
      </c>
      <c r="C1345" s="55">
        <f ca="1"/>
        <v>68.838416165962528</v>
      </c>
      <c r="D1345" s="55">
        <f ca="1"/>
        <v>87.257111217649594</v>
      </c>
      <c r="E1345" s="55">
        <f ca="1"/>
        <v>12.484323349265191</v>
      </c>
      <c r="F1345" s="54">
        <v>42775</v>
      </c>
      <c r="G1345" s="38">
        <f ca="1"/>
        <v>3.2539097032529066E-3</v>
      </c>
      <c r="H1345" s="38">
        <f ca="1"/>
        <v>1.4092397601494902E-2</v>
      </c>
      <c r="I1345" s="38">
        <f ca="1"/>
        <v>4.223966962737565E-3</v>
      </c>
      <c r="J1345" s="38">
        <f ca="1"/>
        <v>2.7752813963221466E-3</v>
      </c>
    </row>
    <row r="1346" spans="1:10">
      <c r="A1346" s="54">
        <v>42791</v>
      </c>
      <c r="B1346" s="55">
        <f ca="1"/>
        <v>168.93817071577254</v>
      </c>
      <c r="C1346" s="55">
        <f ca="1"/>
        <v>68.646425103018302</v>
      </c>
      <c r="D1346" s="55">
        <f ca="1"/>
        <v>88.098021054154259</v>
      </c>
      <c r="E1346" s="55">
        <f ca="1"/>
        <v>13.224754224407731</v>
      </c>
      <c r="F1346" s="54">
        <v>42776</v>
      </c>
      <c r="G1346" s="38">
        <f ca="1"/>
        <v>3.1259704021689289E-3</v>
      </c>
      <c r="H1346" s="38">
        <f ca="1"/>
        <v>4.8093698518417178E-3</v>
      </c>
      <c r="I1346" s="38">
        <f ca="1"/>
        <v>1.087141260843987E-2</v>
      </c>
      <c r="J1346" s="38">
        <f ca="1"/>
        <v>2.9830173922651096E-2</v>
      </c>
    </row>
    <row r="1347" spans="1:10">
      <c r="A1347" s="54">
        <v>42792</v>
      </c>
      <c r="B1347" s="55">
        <f ca="1"/>
        <v>168.64014206877229</v>
      </c>
      <c r="C1347" s="55">
        <f ca="1"/>
        <v>69.097306174878469</v>
      </c>
      <c r="D1347" s="55">
        <f ca="1"/>
        <v>88.044911213399004</v>
      </c>
      <c r="E1347" s="55">
        <f ca="1"/>
        <v>13.533803273492254</v>
      </c>
      <c r="F1347" s="54">
        <v>42777</v>
      </c>
      <c r="G1347" s="38">
        <f ca="1"/>
        <v>-9.1767805909719561E-3</v>
      </c>
      <c r="H1347" s="38">
        <f ca="1"/>
        <v>5.4182543547163804E-3</v>
      </c>
      <c r="I1347" s="38">
        <f ca="1"/>
        <v>-8.8842202471157497E-3</v>
      </c>
      <c r="J1347" s="38">
        <f ca="1"/>
        <v>-2.1729962071628091E-2</v>
      </c>
    </row>
    <row r="1348" spans="1:10">
      <c r="A1348" s="54">
        <v>42793</v>
      </c>
      <c r="B1348" s="55">
        <f ca="1"/>
        <v>169.50204311106245</v>
      </c>
      <c r="C1348" s="55">
        <f ca="1"/>
        <v>69.197785969966048</v>
      </c>
      <c r="D1348" s="55">
        <f ca="1"/>
        <v>88.013640228596088</v>
      </c>
      <c r="E1348" s="55">
        <f ca="1"/>
        <v>13.447651974494791</v>
      </c>
      <c r="F1348" s="54">
        <v>42778</v>
      </c>
      <c r="G1348" s="38">
        <f ca="1"/>
        <v>7.4294415898487984E-3</v>
      </c>
      <c r="H1348" s="38">
        <f ca="1"/>
        <v>1.0948167052965647E-2</v>
      </c>
      <c r="I1348" s="38">
        <f ca="1"/>
        <v>6.133121517369537E-3</v>
      </c>
      <c r="J1348" s="38">
        <f ca="1"/>
        <v>3.1978626144391328E-2</v>
      </c>
    </row>
    <row r="1349" spans="1:10">
      <c r="A1349" s="54">
        <v>42794</v>
      </c>
      <c r="B1349" s="55">
        <f ca="1"/>
        <v>171.0299134496195</v>
      </c>
      <c r="C1349" s="55">
        <f ca="1"/>
        <v>67.988256603446061</v>
      </c>
      <c r="D1349" s="55">
        <f ca="1"/>
        <v>86.691406387135814</v>
      </c>
      <c r="E1349" s="55">
        <f ca="1"/>
        <v>14.502895487497058</v>
      </c>
      <c r="F1349" s="54">
        <v>42779</v>
      </c>
      <c r="G1349" s="38">
        <f ca="1"/>
        <v>-2.172609909079826E-3</v>
      </c>
      <c r="H1349" s="38">
        <f ca="1"/>
        <v>-4.1799855290310705E-3</v>
      </c>
      <c r="I1349" s="38">
        <f ca="1"/>
        <v>-3.3169913022164971E-3</v>
      </c>
      <c r="J1349" s="38">
        <f ca="1"/>
        <v>-1.6112279384922684E-2</v>
      </c>
    </row>
    <row r="1350" spans="1:10">
      <c r="A1350" s="54">
        <v>42795</v>
      </c>
      <c r="B1350" s="55">
        <f ca="1"/>
        <v>170.93434391897381</v>
      </c>
      <c r="C1350" s="55">
        <f ca="1"/>
        <v>67.588476156009975</v>
      </c>
      <c r="D1350" s="55">
        <f ca="1"/>
        <v>87.913873558341336</v>
      </c>
      <c r="E1350" s="55">
        <f ca="1"/>
        <v>14.228659553265441</v>
      </c>
      <c r="F1350" s="54">
        <v>42780</v>
      </c>
      <c r="G1350" s="38">
        <f ca="1"/>
        <v>-1.29014920985728E-2</v>
      </c>
      <c r="H1350" s="38">
        <f ca="1"/>
        <v>7.1408425088257572E-3</v>
      </c>
      <c r="I1350" s="38">
        <f ca="1"/>
        <v>-1.0924810471880043E-3</v>
      </c>
      <c r="J1350" s="38">
        <f ca="1"/>
        <v>-4.1473381029447476E-2</v>
      </c>
    </row>
    <row r="1351" spans="1:10">
      <c r="A1351" s="54">
        <v>42796</v>
      </c>
      <c r="B1351" s="55">
        <f ca="1"/>
        <v>173.58640101677597</v>
      </c>
      <c r="C1351" s="55">
        <f ca="1"/>
        <v>67.768335065284575</v>
      </c>
      <c r="D1351" s="55">
        <f ca="1"/>
        <v>90.511144955896668</v>
      </c>
      <c r="E1351" s="55">
        <f ca="1"/>
        <v>14.924941354012134</v>
      </c>
      <c r="F1351" s="54">
        <v>42781</v>
      </c>
      <c r="G1351" s="38">
        <f ca="1"/>
        <v>-4.9134405066980852E-3</v>
      </c>
      <c r="H1351" s="38">
        <f ca="1"/>
        <v>1.7585281725311067E-4</v>
      </c>
      <c r="I1351" s="38">
        <f ca="1"/>
        <v>1.9212690187861588E-3</v>
      </c>
      <c r="J1351" s="38">
        <f ca="1"/>
        <v>2.2131384807750849E-2</v>
      </c>
    </row>
    <row r="1352" spans="1:10">
      <c r="A1352" s="54">
        <v>42797</v>
      </c>
      <c r="B1352" s="55">
        <f ca="1"/>
        <v>171.83860892574606</v>
      </c>
      <c r="C1352" s="55">
        <f ca="1"/>
        <v>67.119884155685554</v>
      </c>
      <c r="D1352" s="55">
        <f ca="1"/>
        <v>89.588092957704632</v>
      </c>
      <c r="E1352" s="55">
        <f ca="1"/>
        <v>14.458628539865126</v>
      </c>
      <c r="F1352" s="54">
        <v>42782</v>
      </c>
      <c r="G1352" s="38">
        <f ca="1"/>
        <v>-1.0248411713031791E-2</v>
      </c>
      <c r="H1352" s="38">
        <f ca="1"/>
        <v>-4.3150476389511973E-3</v>
      </c>
      <c r="I1352" s="38">
        <f ca="1"/>
        <v>8.5231384698386346E-3</v>
      </c>
      <c r="J1352" s="38">
        <f ca="1"/>
        <v>7.2791446243685914E-2</v>
      </c>
    </row>
    <row r="1353" spans="1:10">
      <c r="A1353" s="54">
        <v>42798</v>
      </c>
      <c r="B1353" s="55">
        <f ca="1"/>
        <v>172.22551476694974</v>
      </c>
      <c r="C1353" s="55">
        <f ca="1"/>
        <v>67.906018179020307</v>
      </c>
      <c r="D1353" s="55">
        <f ca="1"/>
        <v>88.792417975057873</v>
      </c>
      <c r="E1353" s="55">
        <f ca="1"/>
        <v>13.698286351323192</v>
      </c>
      <c r="F1353" s="54">
        <v>42783</v>
      </c>
      <c r="G1353" s="38">
        <f ca="1"/>
        <v>3.5057484681756874E-5</v>
      </c>
      <c r="H1353" s="38">
        <f ca="1"/>
        <v>2.0869482744191068E-2</v>
      </c>
      <c r="I1353" s="38">
        <f ca="1"/>
        <v>-4.2341552102801014E-3</v>
      </c>
      <c r="J1353" s="38">
        <f ca="1"/>
        <v>1.2715151837941977E-3</v>
      </c>
    </row>
    <row r="1354" spans="1:10">
      <c r="A1354" s="54">
        <v>42799</v>
      </c>
      <c r="B1354" s="55">
        <f ca="1"/>
        <v>168.6135338333778</v>
      </c>
      <c r="C1354" s="55">
        <f ca="1"/>
        <v>65.990247431439585</v>
      </c>
      <c r="D1354" s="55">
        <f ca="1"/>
        <v>88.272144657442297</v>
      </c>
      <c r="E1354" s="55">
        <f ca="1"/>
        <v>13.018285452697977</v>
      </c>
      <c r="F1354" s="54">
        <v>42784</v>
      </c>
      <c r="G1354" s="38">
        <f ca="1"/>
        <v>1.5284219803952492E-3</v>
      </c>
      <c r="H1354" s="38">
        <f ca="1"/>
        <v>1.333183439930721E-2</v>
      </c>
      <c r="I1354" s="38">
        <f ca="1"/>
        <v>4.5178861672995983E-3</v>
      </c>
      <c r="J1354" s="38">
        <f ca="1"/>
        <v>6.2001189284968068E-2</v>
      </c>
    </row>
    <row r="1355" spans="1:10">
      <c r="A1355" s="54">
        <v>42800</v>
      </c>
      <c r="B1355" s="55">
        <f ca="1"/>
        <v>169.63870022443771</v>
      </c>
      <c r="C1355" s="55">
        <f ca="1"/>
        <v>65.842640970480943</v>
      </c>
      <c r="D1355" s="55">
        <f ca="1"/>
        <v>87.000112351807559</v>
      </c>
      <c r="E1355" s="55">
        <f ca="1"/>
        <v>13.02783076408266</v>
      </c>
      <c r="F1355" s="54">
        <v>42785</v>
      </c>
      <c r="G1355" s="38">
        <f ca="1"/>
        <v>-9.8933400133308681E-3</v>
      </c>
      <c r="H1355" s="38">
        <f ca="1"/>
        <v>1.6648952690882853E-2</v>
      </c>
      <c r="I1355" s="38">
        <f ca="1"/>
        <v>-1.5158547785422307E-2</v>
      </c>
      <c r="J1355" s="38">
        <f ca="1"/>
        <v>9.4307216916644978E-3</v>
      </c>
    </row>
    <row r="1356" spans="1:10">
      <c r="A1356" s="54">
        <v>42801</v>
      </c>
      <c r="B1356" s="55">
        <f ca="1"/>
        <v>170.31833897113756</v>
      </c>
      <c r="C1356" s="55">
        <f ca="1"/>
        <v>65.865436674595088</v>
      </c>
      <c r="D1356" s="55">
        <f ca="1"/>
        <v>87.966645185580504</v>
      </c>
      <c r="E1356" s="55">
        <f ca="1"/>
        <v>13.870564558537954</v>
      </c>
      <c r="F1356" s="54">
        <v>42786</v>
      </c>
      <c r="G1356" s="38">
        <f ca="1"/>
        <v>-7.0560999444333448E-4</v>
      </c>
      <c r="H1356" s="38">
        <f ca="1"/>
        <v>-8.2095170698294438E-3</v>
      </c>
      <c r="I1356" s="38">
        <f ca="1"/>
        <v>-1.29957541966715E-2</v>
      </c>
      <c r="J1356" s="38">
        <f ca="1"/>
        <v>-7.7780517864006152E-2</v>
      </c>
    </row>
    <row r="1357" spans="1:10">
      <c r="A1357" s="54">
        <v>42802</v>
      </c>
      <c r="B1357" s="55">
        <f ca="1"/>
        <v>168.83209624462455</v>
      </c>
      <c r="C1357" s="55">
        <f ca="1"/>
        <v>66.133415376963995</v>
      </c>
      <c r="D1357" s="55">
        <f ca="1"/>
        <v>87.397514208033385</v>
      </c>
      <c r="E1357" s="55">
        <f ca="1"/>
        <v>13.881898960903419</v>
      </c>
      <c r="F1357" s="54">
        <v>42787</v>
      </c>
      <c r="G1357" s="38">
        <f ca="1"/>
        <v>-1.7040872636291608E-2</v>
      </c>
      <c r="H1357" s="38">
        <f ca="1"/>
        <v>-3.39808614045545E-3</v>
      </c>
      <c r="I1357" s="38">
        <f ca="1"/>
        <v>-7.3257248297326789E-3</v>
      </c>
      <c r="J1357" s="38">
        <f ca="1"/>
        <v>3.7686913237931802E-2</v>
      </c>
    </row>
    <row r="1358" spans="1:10">
      <c r="A1358" s="54">
        <v>42803</v>
      </c>
      <c r="B1358" s="55">
        <f ca="1"/>
        <v>171.93521863769075</v>
      </c>
      <c r="C1358" s="55">
        <f ca="1"/>
        <v>66.377592446195465</v>
      </c>
      <c r="D1358" s="55">
        <f ca="1"/>
        <v>87.705286125594839</v>
      </c>
      <c r="E1358" s="55">
        <f ca="1"/>
        <v>14.026840107763677</v>
      </c>
      <c r="F1358" s="54">
        <v>42788</v>
      </c>
      <c r="G1358" s="38">
        <f ca="1"/>
        <v>-6.8921041622181344E-3</v>
      </c>
      <c r="H1358" s="38">
        <f ca="1"/>
        <v>-1.3077659347834447E-2</v>
      </c>
      <c r="I1358" s="38">
        <f ca="1"/>
        <v>-7.905333096156715E-3</v>
      </c>
      <c r="J1358" s="38">
        <f ca="1"/>
        <v>-2.8160372900919141E-2</v>
      </c>
    </row>
    <row r="1359" spans="1:10">
      <c r="A1359" s="54">
        <v>42804</v>
      </c>
      <c r="B1359" s="55">
        <f ca="1"/>
        <v>173.22227065151222</v>
      </c>
      <c r="C1359" s="55">
        <f ca="1"/>
        <v>67.838183546028702</v>
      </c>
      <c r="D1359" s="55">
        <f ca="1"/>
        <v>89.38574655313522</v>
      </c>
      <c r="E1359" s="55">
        <f ca="1"/>
        <v>14.742476333257455</v>
      </c>
      <c r="F1359" s="54">
        <v>42789</v>
      </c>
      <c r="G1359" s="38">
        <f ca="1"/>
        <v>-4.0320799327609206E-3</v>
      </c>
      <c r="H1359" s="38">
        <f ca="1"/>
        <v>2.2777080814113801E-3</v>
      </c>
      <c r="I1359" s="38">
        <f ca="1"/>
        <v>9.4775984916821761E-3</v>
      </c>
      <c r="J1359" s="38">
        <f ca="1"/>
        <v>-2.2087244263018356E-2</v>
      </c>
    </row>
    <row r="1360" spans="1:10">
      <c r="A1360" s="54">
        <v>42805</v>
      </c>
      <c r="B1360" s="55">
        <f ca="1"/>
        <v>171.33625255459779</v>
      </c>
      <c r="C1360" s="55">
        <f ca="1"/>
        <v>67.2256893408575</v>
      </c>
      <c r="D1360" s="55">
        <f ca="1"/>
        <v>89.407578615343979</v>
      </c>
      <c r="E1360" s="55">
        <f ca="1"/>
        <v>13.651358176225788</v>
      </c>
      <c r="F1360" s="54">
        <v>42790</v>
      </c>
      <c r="G1360" s="38">
        <f ca="1"/>
        <v>1.1949835012739963E-2</v>
      </c>
      <c r="H1360" s="38">
        <f ca="1"/>
        <v>2.0524607355554697E-3</v>
      </c>
      <c r="I1360" s="38">
        <f ca="1"/>
        <v>-1.1673013732050879E-2</v>
      </c>
      <c r="J1360" s="38">
        <f ca="1"/>
        <v>-2.4055518970319566E-2</v>
      </c>
    </row>
    <row r="1361" spans="1:10">
      <c r="A1361" s="54">
        <v>42806</v>
      </c>
      <c r="B1361" s="55">
        <f ca="1"/>
        <v>169.08511503293838</v>
      </c>
      <c r="C1361" s="55">
        <f ca="1"/>
        <v>66.814944205663579</v>
      </c>
      <c r="D1361" s="55">
        <f ca="1"/>
        <v>88.318483137364751</v>
      </c>
      <c r="E1361" s="55">
        <f ca="1"/>
        <v>13.138418697832929</v>
      </c>
      <c r="F1361" s="54">
        <v>42791</v>
      </c>
      <c r="G1361" s="38">
        <f ca="1"/>
        <v>1.1439672889022371E-2</v>
      </c>
      <c r="H1361" s="38">
        <f ca="1"/>
        <v>2.0771610274063945E-2</v>
      </c>
      <c r="I1361" s="38">
        <f ca="1"/>
        <v>2.6533606953155028E-2</v>
      </c>
      <c r="J1361" s="38">
        <f ca="1"/>
        <v>-4.6316293105310678E-2</v>
      </c>
    </row>
    <row r="1362" spans="1:10">
      <c r="A1362" s="54">
        <v>42807</v>
      </c>
      <c r="B1362" s="55">
        <f ca="1"/>
        <v>166.08185530022129</v>
      </c>
      <c r="C1362" s="55">
        <f ca="1"/>
        <v>65.769656071369539</v>
      </c>
      <c r="D1362" s="55">
        <f ca="1"/>
        <v>86.252827529369483</v>
      </c>
      <c r="E1362" s="55">
        <f ca="1"/>
        <v>13.360305790723134</v>
      </c>
      <c r="F1362" s="54">
        <v>42792</v>
      </c>
      <c r="G1362" s="38">
        <f ca="1"/>
        <v>1.1215877883005074E-2</v>
      </c>
      <c r="H1362" s="38">
        <f ca="1"/>
        <v>-6.7369076589794373E-3</v>
      </c>
      <c r="I1362" s="38">
        <f ca="1"/>
        <v>-2.6100181272810503E-2</v>
      </c>
      <c r="J1362" s="38">
        <f ca="1"/>
        <v>-9.4030370953397373E-3</v>
      </c>
    </row>
    <row r="1363" spans="1:10">
      <c r="A1363" s="54">
        <v>42808</v>
      </c>
      <c r="B1363" s="55">
        <f ca="1"/>
        <v>166.21821408472803</v>
      </c>
      <c r="C1363" s="55">
        <f ca="1"/>
        <v>64.386834780251164</v>
      </c>
      <c r="D1363" s="55">
        <f ca="1"/>
        <v>87.307374149179211</v>
      </c>
      <c r="E1363" s="55">
        <f ca="1"/>
        <v>13.009411898981154</v>
      </c>
      <c r="F1363" s="54">
        <v>42793</v>
      </c>
      <c r="G1363" s="38">
        <f ca="1"/>
        <v>-9.2830065567575393E-3</v>
      </c>
      <c r="H1363" s="38">
        <f ca="1"/>
        <v>-2.1691575759616371E-2</v>
      </c>
      <c r="I1363" s="38">
        <f ca="1"/>
        <v>-2.2792935675745259E-2</v>
      </c>
      <c r="J1363" s="38">
        <f ca="1"/>
        <v>3.9723324795732998E-2</v>
      </c>
    </row>
    <row r="1364" spans="1:10">
      <c r="A1364" s="54">
        <v>42809</v>
      </c>
      <c r="B1364" s="55">
        <f ca="1"/>
        <v>168.30743143073326</v>
      </c>
      <c r="C1364" s="55">
        <f ca="1"/>
        <v>64.355468470491161</v>
      </c>
      <c r="D1364" s="55">
        <f ca="1"/>
        <v>86.790026166648559</v>
      </c>
      <c r="E1364" s="55">
        <f ca="1"/>
        <v>13.629962577786003</v>
      </c>
      <c r="F1364" s="54">
        <v>42794</v>
      </c>
      <c r="G1364" s="38">
        <f ca="1"/>
        <v>1.8063781980679271E-3</v>
      </c>
      <c r="H1364" s="38">
        <f ca="1"/>
        <v>1.1627443251164771E-2</v>
      </c>
      <c r="I1364" s="38">
        <f ca="1"/>
        <v>3.7246298761933982E-4</v>
      </c>
      <c r="J1364" s="38">
        <f ca="1"/>
        <v>-3.0880177203958022E-3</v>
      </c>
    </row>
    <row r="1365" spans="1:10">
      <c r="A1365" s="54">
        <v>42810</v>
      </c>
      <c r="B1365" s="55">
        <f ca="1"/>
        <v>169.1472241248959</v>
      </c>
      <c r="C1365" s="55">
        <f ca="1"/>
        <v>63.97600530891102</v>
      </c>
      <c r="D1365" s="55">
        <f ca="1"/>
        <v>86.400831785142188</v>
      </c>
      <c r="E1365" s="55">
        <f ca="1"/>
        <v>14.007714744442083</v>
      </c>
      <c r="F1365" s="54">
        <v>42795</v>
      </c>
      <c r="G1365" s="38">
        <f ca="1"/>
        <v>1.2627014985827342E-2</v>
      </c>
      <c r="H1365" s="38">
        <f ca="1"/>
        <v>1.2848903758936401E-3</v>
      </c>
      <c r="I1365" s="38">
        <f ca="1"/>
        <v>5.7986650819225475E-3</v>
      </c>
      <c r="J1365" s="38">
        <f ca="1"/>
        <v>5.6286081106058329E-3</v>
      </c>
    </row>
    <row r="1366" spans="1:10">
      <c r="A1366" s="54">
        <v>42811</v>
      </c>
      <c r="B1366" s="55">
        <f ca="1"/>
        <v>168.97363952853226</v>
      </c>
      <c r="C1366" s="55">
        <f ca="1"/>
        <v>63.556983344133066</v>
      </c>
      <c r="D1366" s="55">
        <f ca="1"/>
        <v>86.463609496854446</v>
      </c>
      <c r="E1366" s="55">
        <f ca="1"/>
        <v>13.771287651912155</v>
      </c>
      <c r="F1366" s="54">
        <v>42796</v>
      </c>
      <c r="G1366" s="38">
        <f ca="1"/>
        <v>1.060120661454474E-2</v>
      </c>
      <c r="H1366" s="38">
        <f ca="1"/>
        <v>2.3058603430694841E-3</v>
      </c>
      <c r="I1366" s="38">
        <f ca="1"/>
        <v>8.3323440061485571E-4</v>
      </c>
      <c r="J1366" s="38">
        <f ca="1"/>
        <v>-2.790598311273184E-2</v>
      </c>
    </row>
    <row r="1367" spans="1:10">
      <c r="A1367" s="54">
        <v>42812</v>
      </c>
      <c r="B1367" s="55">
        <f ca="1"/>
        <v>166.51759225913207</v>
      </c>
      <c r="C1367" s="55">
        <f ca="1"/>
        <v>62.580941194586927</v>
      </c>
      <c r="D1367" s="55">
        <f ca="1"/>
        <v>85.575573299306711</v>
      </c>
      <c r="E1367" s="55">
        <f ca="1"/>
        <v>13.308645672918189</v>
      </c>
      <c r="F1367" s="54">
        <v>42797</v>
      </c>
      <c r="G1367" s="38">
        <f ca="1"/>
        <v>-6.0261452946550279E-3</v>
      </c>
      <c r="H1367" s="38">
        <f ca="1"/>
        <v>1.6142954995203993E-2</v>
      </c>
      <c r="I1367" s="38">
        <f ca="1"/>
        <v>2.2275369280891849E-3</v>
      </c>
      <c r="J1367" s="38">
        <f ca="1"/>
        <v>2.9930858907829046E-2</v>
      </c>
    </row>
    <row r="1368" spans="1:10">
      <c r="A1368" s="54">
        <v>42813</v>
      </c>
      <c r="B1368" s="55">
        <f ca="1"/>
        <v>171.03677407008985</v>
      </c>
      <c r="C1368" s="55">
        <f ca="1"/>
        <v>63.97423665441832</v>
      </c>
      <c r="D1368" s="55">
        <f ca="1"/>
        <v>86.011185768866767</v>
      </c>
      <c r="E1368" s="55">
        <f ca="1"/>
        <v>14.040621397942596</v>
      </c>
      <c r="F1368" s="54">
        <v>42798</v>
      </c>
      <c r="G1368" s="38">
        <f ca="1"/>
        <v>-8.6514832922936109E-3</v>
      </c>
      <c r="H1368" s="38">
        <f ca="1"/>
        <v>-1.8431913804961075E-2</v>
      </c>
      <c r="I1368" s="38">
        <f ca="1"/>
        <v>-5.3851704763124564E-3</v>
      </c>
      <c r="J1368" s="38">
        <f ca="1"/>
        <v>-4.3928323459549081E-3</v>
      </c>
    </row>
    <row r="1369" spans="1:10">
      <c r="A1369" s="54">
        <v>42814</v>
      </c>
      <c r="B1369" s="55">
        <f ca="1"/>
        <v>169.9307211976062</v>
      </c>
      <c r="C1369" s="55">
        <f ca="1"/>
        <v>63.483209206984974</v>
      </c>
      <c r="D1369" s="55">
        <f ca="1"/>
        <v>85.015780074736696</v>
      </c>
      <c r="E1369" s="55">
        <f ca="1"/>
        <v>13.455667825067453</v>
      </c>
      <c r="F1369" s="54">
        <v>42799</v>
      </c>
      <c r="G1369" s="38">
        <f ca="1"/>
        <v>9.2829846220731111E-3</v>
      </c>
      <c r="H1369" s="38">
        <f ca="1"/>
        <v>3.4484464250624891E-4</v>
      </c>
      <c r="I1369" s="38">
        <f ca="1"/>
        <v>-9.7580914586457151E-3</v>
      </c>
      <c r="J1369" s="38">
        <f ca="1"/>
        <v>5.579562970860443E-3</v>
      </c>
    </row>
    <row r="1370" spans="1:10">
      <c r="A1370" s="54">
        <v>42815</v>
      </c>
      <c r="B1370" s="55">
        <f ca="1"/>
        <v>168.13721092592326</v>
      </c>
      <c r="C1370" s="55">
        <f ca="1"/>
        <v>62.847285274345687</v>
      </c>
      <c r="D1370" s="55">
        <f ca="1"/>
        <v>83.471844522095338</v>
      </c>
      <c r="E1370" s="55">
        <f ca="1"/>
        <v>13.186626381147548</v>
      </c>
      <c r="F1370" s="54">
        <v>42800</v>
      </c>
      <c r="G1370" s="38">
        <f ca="1"/>
        <v>-3.3551226054612565E-3</v>
      </c>
      <c r="H1370" s="38">
        <f ca="1"/>
        <v>1.765848725872568E-2</v>
      </c>
      <c r="I1370" s="38">
        <f ca="1"/>
        <v>2.0237199465569032E-2</v>
      </c>
      <c r="J1370" s="38">
        <f ca="1"/>
        <v>5.4617178410466316E-2</v>
      </c>
    </row>
    <row r="1371" spans="1:10">
      <c r="A1371" s="54">
        <v>42816</v>
      </c>
      <c r="B1371" s="55">
        <f ca="1"/>
        <v>168.27613622770735</v>
      </c>
      <c r="C1371" s="55">
        <f ca="1"/>
        <v>63.580493441531672</v>
      </c>
      <c r="D1371" s="55">
        <f ca="1"/>
        <v>83.168241319046288</v>
      </c>
      <c r="E1371" s="55">
        <f ca="1"/>
        <v>13.785069428570965</v>
      </c>
      <c r="F1371" s="54">
        <v>42801</v>
      </c>
      <c r="G1371" s="38">
        <f ca="1"/>
        <v>-3.6743370355289541E-3</v>
      </c>
      <c r="H1371" s="38">
        <f ca="1"/>
        <v>1.2110927413821892E-2</v>
      </c>
      <c r="I1371" s="38">
        <f ca="1"/>
        <v>-3.1642092054374941E-3</v>
      </c>
      <c r="J1371" s="38">
        <f ca="1"/>
        <v>7.9204995615927587E-2</v>
      </c>
    </row>
    <row r="1372" spans="1:10">
      <c r="A1372" s="54">
        <v>42817</v>
      </c>
      <c r="B1372" s="55">
        <f ca="1"/>
        <v>167.91188455139113</v>
      </c>
      <c r="C1372" s="55">
        <f ca="1"/>
        <v>63.850716748801545</v>
      </c>
      <c r="D1372" s="55">
        <f ca="1"/>
        <v>83.554121933961667</v>
      </c>
      <c r="E1372" s="55">
        <f ca="1"/>
        <v>14.009798667880933</v>
      </c>
      <c r="F1372" s="54">
        <v>42802</v>
      </c>
      <c r="G1372" s="38">
        <f ca="1"/>
        <v>1.1559824078205558E-3</v>
      </c>
      <c r="H1372" s="38">
        <f ca="1"/>
        <v>-5.1463432091272019E-3</v>
      </c>
      <c r="I1372" s="38">
        <f ca="1"/>
        <v>2.5830028315782716E-3</v>
      </c>
      <c r="J1372" s="38">
        <f ca="1"/>
        <v>-7.1312833744861692E-2</v>
      </c>
    </row>
    <row r="1373" spans="1:10">
      <c r="A1373" s="54">
        <v>42818</v>
      </c>
      <c r="B1373" s="55">
        <f ca="1"/>
        <v>167.92384477203888</v>
      </c>
      <c r="C1373" s="55">
        <f ca="1"/>
        <v>63.522773098026796</v>
      </c>
      <c r="D1373" s="55">
        <f ca="1"/>
        <v>83.746415944544239</v>
      </c>
      <c r="E1373" s="55">
        <f ca="1"/>
        <v>14.075794231751013</v>
      </c>
      <c r="F1373" s="54">
        <v>42803</v>
      </c>
      <c r="G1373" s="38">
        <f ca="1"/>
        <v>-1.2884584437001408E-2</v>
      </c>
      <c r="H1373" s="38">
        <f ca="1"/>
        <v>-5.4834641923576302E-3</v>
      </c>
      <c r="I1373" s="38">
        <f ca="1"/>
        <v>-2.8018070391231144E-2</v>
      </c>
      <c r="J1373" s="38">
        <f ca="1"/>
        <v>2.3751232206161724E-2</v>
      </c>
    </row>
    <row r="1374" spans="1:10">
      <c r="A1374" s="54">
        <v>42819</v>
      </c>
      <c r="B1374" s="55">
        <f ca="1"/>
        <v>169.12691260616299</v>
      </c>
      <c r="C1374" s="55">
        <f ca="1"/>
        <v>63.577314479660288</v>
      </c>
      <c r="D1374" s="55">
        <f ca="1"/>
        <v>84.673718151148833</v>
      </c>
      <c r="E1374" s="55">
        <f ca="1"/>
        <v>14.416276216398655</v>
      </c>
      <c r="F1374" s="54">
        <v>42804</v>
      </c>
      <c r="G1374" s="38">
        <f ca="1"/>
        <v>-8.1665268077110546E-3</v>
      </c>
      <c r="H1374" s="38">
        <f ca="1"/>
        <v>3.4465870476297327E-3</v>
      </c>
      <c r="I1374" s="38">
        <f ca="1"/>
        <v>-9.2374826137283476E-3</v>
      </c>
      <c r="J1374" s="38">
        <f ca="1"/>
        <v>3.324478519816864E-2</v>
      </c>
    </row>
    <row r="1375" spans="1:10">
      <c r="A1375" s="54">
        <v>42820</v>
      </c>
      <c r="B1375" s="55">
        <f ca="1"/>
        <v>169.45318625657271</v>
      </c>
      <c r="C1375" s="55">
        <f ca="1"/>
        <v>63.725943646396068</v>
      </c>
      <c r="D1375" s="55">
        <f ca="1"/>
        <v>84.873750777509798</v>
      </c>
      <c r="E1375" s="55">
        <f ca="1"/>
        <v>14.636856131231513</v>
      </c>
      <c r="F1375" s="54">
        <v>42805</v>
      </c>
      <c r="G1375" s="38">
        <f ca="1"/>
        <v>3.6378285182081223E-4</v>
      </c>
      <c r="H1375" s="38">
        <f ca="1"/>
        <v>6.2827911930353328E-3</v>
      </c>
      <c r="I1375" s="38">
        <f ca="1"/>
        <v>5.8330868818514325E-3</v>
      </c>
      <c r="J1375" s="38">
        <f ca="1"/>
        <v>1.747564195233002E-2</v>
      </c>
    </row>
    <row r="1376" spans="1:10">
      <c r="A1376" s="54">
        <v>42821</v>
      </c>
      <c r="B1376" s="55">
        <f ca="1"/>
        <v>172.81515830682207</v>
      </c>
      <c r="C1376" s="55">
        <f ca="1"/>
        <v>64.765051950671818</v>
      </c>
      <c r="D1376" s="55">
        <f ca="1"/>
        <v>85.221982094031389</v>
      </c>
      <c r="E1376" s="55">
        <f ca="1"/>
        <v>15.128591676019653</v>
      </c>
      <c r="F1376" s="54">
        <v>42806</v>
      </c>
      <c r="G1376" s="38">
        <f ca="1"/>
        <v>-5.8271345002702587E-3</v>
      </c>
      <c r="H1376" s="38">
        <f ca="1"/>
        <v>-2.6460110494473714E-2</v>
      </c>
      <c r="I1376" s="38">
        <f ca="1"/>
        <v>-1.3373869456765795E-2</v>
      </c>
      <c r="J1376" s="38">
        <f ca="1"/>
        <v>1.8629993620373715E-2</v>
      </c>
    </row>
    <row r="1377" spans="1:10">
      <c r="A1377" s="54">
        <v>42822</v>
      </c>
      <c r="B1377" s="55">
        <f ca="1"/>
        <v>171.81281277807017</v>
      </c>
      <c r="C1377" s="55">
        <f ca="1"/>
        <v>63.598556094701344</v>
      </c>
      <c r="D1377" s="55">
        <f ca="1"/>
        <v>83.675252448385237</v>
      </c>
      <c r="E1377" s="55">
        <f ca="1"/>
        <v>14.827852589613784</v>
      </c>
      <c r="F1377" s="54">
        <v>42807</v>
      </c>
      <c r="G1377" s="38">
        <f ca="1"/>
        <v>-1.3898078501171441E-3</v>
      </c>
      <c r="H1377" s="38">
        <f ca="1"/>
        <v>-5.8358326864605282E-3</v>
      </c>
      <c r="I1377" s="38">
        <f ca="1"/>
        <v>1.2897021552737504E-3</v>
      </c>
      <c r="J1377" s="38">
        <f ca="1"/>
        <v>-3.3592260339107935E-2</v>
      </c>
    </row>
    <row r="1378" spans="1:10">
      <c r="A1378" s="54">
        <v>42823</v>
      </c>
      <c r="B1378" s="55">
        <f ca="1"/>
        <v>169.8796268713169</v>
      </c>
      <c r="C1378" s="55">
        <f ca="1"/>
        <v>62.00174972577917</v>
      </c>
      <c r="D1378" s="55">
        <f ca="1"/>
        <v>84.145734976321279</v>
      </c>
      <c r="E1378" s="55">
        <f ca="1"/>
        <v>14.458231728810894</v>
      </c>
      <c r="F1378" s="54">
        <v>42808</v>
      </c>
      <c r="G1378" s="38">
        <f ca="1"/>
        <v>5.5248622278788332E-3</v>
      </c>
      <c r="H1378" s="38">
        <f ca="1"/>
        <v>1.765811674359433E-2</v>
      </c>
      <c r="I1378" s="38">
        <f ca="1"/>
        <v>1.3223017588797892E-3</v>
      </c>
      <c r="J1378" s="38">
        <f ca="1"/>
        <v>4.7415303280400993E-2</v>
      </c>
    </row>
    <row r="1379" spans="1:10">
      <c r="A1379" s="54">
        <v>42824</v>
      </c>
      <c r="B1379" s="55">
        <f ca="1"/>
        <v>172.29123725988032</v>
      </c>
      <c r="C1379" s="55">
        <f ca="1"/>
        <v>61.498314907978518</v>
      </c>
      <c r="D1379" s="55">
        <f ca="1"/>
        <v>83.210781408606749</v>
      </c>
      <c r="E1379" s="55">
        <f ca="1"/>
        <v>15.187050861035475</v>
      </c>
      <c r="F1379" s="54">
        <v>42809</v>
      </c>
      <c r="G1379" s="38">
        <f ca="1"/>
        <v>1.3765729830741532E-2</v>
      </c>
      <c r="H1379" s="38">
        <f ca="1"/>
        <v>1.4181735151206864E-2</v>
      </c>
      <c r="I1379" s="38">
        <f ca="1"/>
        <v>1.1813667366114909E-2</v>
      </c>
      <c r="J1379" s="38">
        <f ca="1"/>
        <v>3.2924791502854406E-2</v>
      </c>
    </row>
    <row r="1380" spans="1:10">
      <c r="A1380" s="54">
        <v>42825</v>
      </c>
      <c r="B1380" s="55">
        <f ca="1"/>
        <v>169.39495060681764</v>
      </c>
      <c r="C1380" s="55">
        <f ca="1"/>
        <v>61.750450213366435</v>
      </c>
      <c r="D1380" s="55">
        <f ca="1"/>
        <v>83.473834385812424</v>
      </c>
      <c r="E1380" s="55">
        <f ca="1"/>
        <v>14.563680299540874</v>
      </c>
      <c r="F1380" s="54">
        <v>42810</v>
      </c>
      <c r="G1380" s="38">
        <f ca="1"/>
        <v>3.2028797989547835E-3</v>
      </c>
      <c r="H1380" s="38">
        <f ca="1"/>
        <v>5.8925961362547097E-3</v>
      </c>
      <c r="I1380" s="38">
        <f ca="1"/>
        <v>-4.6876388564510828E-3</v>
      </c>
      <c r="J1380" s="38">
        <f ca="1"/>
        <v>-1.7742845816436946E-2</v>
      </c>
    </row>
    <row r="1381" spans="1:10">
      <c r="A1381" s="54">
        <v>42826</v>
      </c>
      <c r="B1381" s="55">
        <f ca="1"/>
        <v>165.90077096008724</v>
      </c>
      <c r="C1381" s="55">
        <f ca="1"/>
        <v>60.383472983343893</v>
      </c>
      <c r="D1381" s="55">
        <f ca="1"/>
        <v>82.713230992629278</v>
      </c>
      <c r="E1381" s="55">
        <f ca="1"/>
        <v>14.583757856303201</v>
      </c>
      <c r="F1381" s="54">
        <v>42811</v>
      </c>
      <c r="G1381" s="38">
        <f ca="1"/>
        <v>-9.6415915575402255E-3</v>
      </c>
      <c r="H1381" s="38">
        <f ca="1"/>
        <v>-1.7873339512305308E-2</v>
      </c>
      <c r="I1381" s="38">
        <f ca="1"/>
        <v>4.000145023053508E-3</v>
      </c>
      <c r="J1381" s="38">
        <f ca="1"/>
        <v>-4.1665739157789775E-2</v>
      </c>
    </row>
    <row r="1382" spans="1:10">
      <c r="A1382" s="54">
        <v>42827</v>
      </c>
      <c r="B1382" s="55">
        <f ca="1"/>
        <v>169.9305977825843</v>
      </c>
      <c r="C1382" s="55">
        <f ca="1"/>
        <v>60.189344630162509</v>
      </c>
      <c r="D1382" s="55">
        <f ca="1"/>
        <v>83.18967381403742</v>
      </c>
      <c r="E1382" s="55">
        <f ca="1"/>
        <v>15.543861181287165</v>
      </c>
      <c r="F1382" s="54">
        <v>42812</v>
      </c>
      <c r="G1382" s="38">
        <f ca="1"/>
        <v>-2.7338154181673806E-3</v>
      </c>
      <c r="H1382" s="38">
        <f ca="1"/>
        <v>5.7248986692681313E-4</v>
      </c>
      <c r="I1382" s="38">
        <f ca="1"/>
        <v>-1.7348965808446901E-2</v>
      </c>
      <c r="J1382" s="38">
        <f ca="1"/>
        <v>2.146693785494936E-2</v>
      </c>
    </row>
    <row r="1383" spans="1:10">
      <c r="A1383" s="54">
        <v>42828</v>
      </c>
      <c r="B1383" s="55">
        <f ca="1"/>
        <v>168.19525546290288</v>
      </c>
      <c r="C1383" s="55">
        <f ca="1"/>
        <v>60.325456358461672</v>
      </c>
      <c r="D1383" s="55">
        <f ca="1"/>
        <v>81.254804111684777</v>
      </c>
      <c r="E1383" s="55">
        <f ca="1"/>
        <v>14.976428254643412</v>
      </c>
      <c r="F1383" s="54">
        <v>42813</v>
      </c>
      <c r="G1383" s="38">
        <f ca="1"/>
        <v>1.6885004040073495E-2</v>
      </c>
      <c r="H1383" s="38">
        <f ca="1"/>
        <v>7.2358578926747029E-4</v>
      </c>
      <c r="I1383" s="38">
        <f ca="1"/>
        <v>9.9335126227859515E-3</v>
      </c>
      <c r="J1383" s="38">
        <f ca="1"/>
        <v>-6.4542958968298564E-2</v>
      </c>
    </row>
    <row r="1384" spans="1:10">
      <c r="A1384" s="54">
        <v>42829</v>
      </c>
      <c r="B1384" s="55">
        <f ca="1"/>
        <v>163.60522542469482</v>
      </c>
      <c r="C1384" s="55">
        <f ca="1"/>
        <v>60.364077462323174</v>
      </c>
      <c r="D1384" s="55">
        <f ca="1"/>
        <v>81.071281798697626</v>
      </c>
      <c r="E1384" s="55">
        <f ca="1"/>
        <v>14.61313380454267</v>
      </c>
      <c r="F1384" s="54">
        <v>42814</v>
      </c>
      <c r="G1384" s="38">
        <f ca="1"/>
        <v>5.363573411670099E-3</v>
      </c>
      <c r="H1384" s="38">
        <f ca="1"/>
        <v>-7.7652644097701484E-3</v>
      </c>
      <c r="I1384" s="38">
        <f ca="1"/>
        <v>-1.2557477666737595E-2</v>
      </c>
      <c r="J1384" s="38">
        <f ca="1"/>
        <v>-9.1192916361800096E-3</v>
      </c>
    </row>
    <row r="1385" spans="1:10">
      <c r="A1385" s="54">
        <v>42830</v>
      </c>
      <c r="B1385" s="55">
        <f ca="1"/>
        <v>165.5570549774101</v>
      </c>
      <c r="C1385" s="55">
        <f ca="1"/>
        <v>59.863519133967053</v>
      </c>
      <c r="D1385" s="55">
        <f ca="1"/>
        <v>80.34074374098806</v>
      </c>
      <c r="E1385" s="55">
        <f ca="1"/>
        <v>14.278244467652868</v>
      </c>
      <c r="F1385" s="54">
        <v>42815</v>
      </c>
      <c r="G1385" s="38">
        <f ca="1"/>
        <v>9.729313803742182E-3</v>
      </c>
      <c r="H1385" s="38">
        <f ca="1"/>
        <v>7.4240158185131504E-3</v>
      </c>
      <c r="I1385" s="38">
        <f ca="1"/>
        <v>1.0702550138471911E-2</v>
      </c>
      <c r="J1385" s="38">
        <f ca="1"/>
        <v>-1.4109689434104813E-2</v>
      </c>
    </row>
    <row r="1386" spans="1:10">
      <c r="A1386" s="54">
        <v>42831</v>
      </c>
      <c r="B1386" s="55">
        <f ca="1"/>
        <v>164.69503187844987</v>
      </c>
      <c r="C1386" s="55">
        <f ca="1"/>
        <v>60.648219749427007</v>
      </c>
      <c r="D1386" s="55">
        <f ca="1"/>
        <v>80.897151318558514</v>
      </c>
      <c r="E1386" s="55">
        <f ca="1"/>
        <v>14.320975426632325</v>
      </c>
      <c r="F1386" s="54">
        <v>42816</v>
      </c>
      <c r="G1386" s="38">
        <f ca="1"/>
        <v>-8.6965198277520629E-3</v>
      </c>
      <c r="H1386" s="38">
        <f ca="1"/>
        <v>-1.0485266284808366E-2</v>
      </c>
      <c r="I1386" s="38">
        <f ca="1"/>
        <v>-2.5020963818666851E-3</v>
      </c>
      <c r="J1386" s="38">
        <f ca="1"/>
        <v>5.3220301881537853E-3</v>
      </c>
    </row>
    <row r="1387" spans="1:10">
      <c r="A1387" s="54">
        <v>42832</v>
      </c>
      <c r="B1387" s="55">
        <f ca="1"/>
        <v>162.14735630703996</v>
      </c>
      <c r="C1387" s="55">
        <f ca="1"/>
        <v>60.489821388710439</v>
      </c>
      <c r="D1387" s="55">
        <f ca="1"/>
        <v>81.59642086775537</v>
      </c>
      <c r="E1387" s="55">
        <f ca="1"/>
        <v>13.90758136243922</v>
      </c>
      <c r="F1387" s="54">
        <v>42817</v>
      </c>
      <c r="G1387" s="38">
        <f ca="1"/>
        <v>1.0078115256955327E-2</v>
      </c>
      <c r="H1387" s="38">
        <f ca="1"/>
        <v>-2.055261526061716E-3</v>
      </c>
      <c r="I1387" s="38">
        <f ca="1"/>
        <v>-4.5587972865768246E-3</v>
      </c>
      <c r="J1387" s="38">
        <f ca="1"/>
        <v>2.4541529434947126E-2</v>
      </c>
    </row>
    <row r="1388" spans="1:10">
      <c r="A1388" s="54">
        <v>42833</v>
      </c>
      <c r="B1388" s="55">
        <f ca="1"/>
        <v>162.4073645051318</v>
      </c>
      <c r="C1388" s="55">
        <f ca="1"/>
        <v>60.683692754539379</v>
      </c>
      <c r="D1388" s="55">
        <f ca="1"/>
        <v>81.505736916831367</v>
      </c>
      <c r="E1388" s="55">
        <f ca="1"/>
        <v>13.871694641839406</v>
      </c>
      <c r="F1388" s="54">
        <v>42818</v>
      </c>
      <c r="G1388" s="38">
        <f ca="1"/>
        <v>8.1677167222486066E-3</v>
      </c>
      <c r="H1388" s="38">
        <f ca="1"/>
        <v>3.4498941349502639E-3</v>
      </c>
      <c r="I1388" s="38">
        <f ca="1"/>
        <v>-8.4325174655130748E-3</v>
      </c>
      <c r="J1388" s="38">
        <f ca="1"/>
        <v>5.7851653958497064E-3</v>
      </c>
    </row>
    <row r="1389" spans="1:10">
      <c r="A1389" s="54">
        <v>42834</v>
      </c>
      <c r="B1389" s="55">
        <f ca="1"/>
        <v>163.98372651364733</v>
      </c>
      <c r="C1389" s="55">
        <f ca="1"/>
        <v>61.659289020105838</v>
      </c>
      <c r="D1389" s="55">
        <f ca="1"/>
        <v>84.717338629573206</v>
      </c>
      <c r="E1389" s="55">
        <f ca="1"/>
        <v>13.958512326086669</v>
      </c>
      <c r="F1389" s="54">
        <v>42819</v>
      </c>
      <c r="G1389" s="38">
        <f ca="1"/>
        <v>1.9704967417000736E-2</v>
      </c>
      <c r="H1389" s="38">
        <f ca="1"/>
        <v>1.1369746499953185E-2</v>
      </c>
      <c r="I1389" s="38">
        <f ca="1"/>
        <v>3.6755995302477367E-3</v>
      </c>
      <c r="J1389" s="38">
        <f ca="1"/>
        <v>6.7055729552654167E-2</v>
      </c>
    </row>
    <row r="1390" spans="1:10">
      <c r="A1390" s="54">
        <v>42835</v>
      </c>
      <c r="B1390" s="55">
        <f ca="1"/>
        <v>162.86095414845073</v>
      </c>
      <c r="C1390" s="55">
        <f ca="1"/>
        <v>62.935254691953006</v>
      </c>
      <c r="D1390" s="55">
        <f ca="1"/>
        <v>83.816250591163069</v>
      </c>
      <c r="E1390" s="55">
        <f ca="1"/>
        <v>13.216306115836023</v>
      </c>
      <c r="F1390" s="54">
        <v>42820</v>
      </c>
      <c r="G1390" s="38">
        <f ca="1"/>
        <v>-1.9802556755533697E-2</v>
      </c>
      <c r="H1390" s="38">
        <f ca="1"/>
        <v>-1.5926001710320561E-2</v>
      </c>
      <c r="I1390" s="38">
        <f ca="1"/>
        <v>-1.9880821436021982E-2</v>
      </c>
      <c r="J1390" s="38">
        <f ca="1"/>
        <v>-3.1571310032181117E-2</v>
      </c>
    </row>
    <row r="1391" spans="1:10">
      <c r="A1391" s="54">
        <v>42836</v>
      </c>
      <c r="B1391" s="55">
        <f ca="1"/>
        <v>162.97635140561283</v>
      </c>
      <c r="C1391" s="55">
        <f ca="1"/>
        <v>62.958882205063802</v>
      </c>
      <c r="D1391" s="55">
        <f ca="1"/>
        <v>82.404232729313719</v>
      </c>
      <c r="E1391" s="55">
        <f ca="1"/>
        <v>13.515622536978674</v>
      </c>
      <c r="F1391" s="54">
        <v>42821</v>
      </c>
      <c r="G1391" s="38">
        <f ca="1"/>
        <v>-1.6762076252362215E-2</v>
      </c>
      <c r="H1391" s="38">
        <f ca="1"/>
        <v>1.1037896466423453E-3</v>
      </c>
      <c r="I1391" s="38">
        <f ca="1"/>
        <v>-4.6821567419859959E-3</v>
      </c>
      <c r="J1391" s="38">
        <f ca="1"/>
        <v>-6.4491872667902836E-2</v>
      </c>
    </row>
    <row r="1392" spans="1:10">
      <c r="A1392" s="54">
        <v>42837</v>
      </c>
      <c r="B1392" s="55">
        <f ca="1"/>
        <v>161.24421941518199</v>
      </c>
      <c r="C1392" s="55">
        <f ca="1"/>
        <v>63.21266282044779</v>
      </c>
      <c r="D1392" s="55">
        <f ca="1"/>
        <v>83.14484790682242</v>
      </c>
      <c r="E1392" s="55">
        <f ca="1"/>
        <v>12.95062481463194</v>
      </c>
      <c r="F1392" s="54">
        <v>42822</v>
      </c>
      <c r="G1392" s="38">
        <f ca="1"/>
        <v>2.1898097189976477E-2</v>
      </c>
      <c r="H1392" s="38">
        <f ca="1"/>
        <v>4.4448137459307821E-3</v>
      </c>
      <c r="I1392" s="38">
        <f ca="1"/>
        <v>1.2895046716016342E-2</v>
      </c>
      <c r="J1392" s="38">
        <f ca="1"/>
        <v>4.151425961169903E-2</v>
      </c>
    </row>
    <row r="1393" spans="1:10">
      <c r="A1393" s="54">
        <v>42838</v>
      </c>
      <c r="B1393" s="55">
        <f ca="1"/>
        <v>157.8723216736586</v>
      </c>
      <c r="C1393" s="55">
        <f ca="1"/>
        <v>63.523691797181606</v>
      </c>
      <c r="D1393" s="55">
        <f ca="1"/>
        <v>80.893431567069484</v>
      </c>
      <c r="E1393" s="55">
        <f ca="1"/>
        <v>13.32519058941104</v>
      </c>
      <c r="F1393" s="54">
        <v>42823</v>
      </c>
      <c r="G1393" s="38">
        <f ca="1"/>
        <v>2.159273885728891E-2</v>
      </c>
      <c r="H1393" s="38">
        <f ca="1"/>
        <v>1.5800033006478486E-2</v>
      </c>
      <c r="I1393" s="38">
        <f ca="1"/>
        <v>2.7692989473616786E-2</v>
      </c>
      <c r="J1393" s="38">
        <f ca="1"/>
        <v>-9.4766600589506374E-4</v>
      </c>
    </row>
    <row r="1394" spans="1:10">
      <c r="A1394" s="54">
        <v>42839</v>
      </c>
      <c r="B1394" s="55">
        <f ca="1"/>
        <v>159.23078041197047</v>
      </c>
      <c r="C1394" s="55">
        <f ca="1"/>
        <v>65.086181286889698</v>
      </c>
      <c r="D1394" s="55">
        <f ca="1"/>
        <v>83.065618073092253</v>
      </c>
      <c r="E1394" s="55">
        <f ca="1"/>
        <v>13.779241240947126</v>
      </c>
      <c r="F1394" s="54">
        <v>42824</v>
      </c>
      <c r="G1394" s="38">
        <f ca="1"/>
        <v>1.1711892703582848E-2</v>
      </c>
      <c r="H1394" s="38">
        <f ca="1"/>
        <v>2.6585850041141168E-3</v>
      </c>
      <c r="I1394" s="38">
        <f ca="1"/>
        <v>2.6110344273889342E-2</v>
      </c>
      <c r="J1394" s="38">
        <f ca="1"/>
        <v>0.13480638067651307</v>
      </c>
    </row>
    <row r="1395" spans="1:10">
      <c r="A1395" s="54">
        <v>42840</v>
      </c>
      <c r="B1395" s="55">
        <f ca="1"/>
        <v>156.53680579330009</v>
      </c>
      <c r="C1395" s="55">
        <f ca="1"/>
        <v>64.021533173500842</v>
      </c>
      <c r="D1395" s="55">
        <f ca="1"/>
        <v>82.421030874480479</v>
      </c>
      <c r="E1395" s="55">
        <f ca="1"/>
        <v>13.584127912428128</v>
      </c>
      <c r="F1395" s="54">
        <v>42825</v>
      </c>
      <c r="G1395" s="38">
        <f ca="1"/>
        <v>4.9326159854849927E-3</v>
      </c>
      <c r="H1395" s="38">
        <f ca="1"/>
        <v>1.0908199315028294E-2</v>
      </c>
      <c r="I1395" s="38">
        <f ca="1"/>
        <v>1.8902236609535113E-2</v>
      </c>
      <c r="J1395" s="38">
        <f ca="1"/>
        <v>-1.8703257779574385E-2</v>
      </c>
    </row>
    <row r="1396" spans="1:10">
      <c r="A1396" s="54">
        <v>42841</v>
      </c>
      <c r="B1396" s="55">
        <f ca="1"/>
        <v>153.71870987452078</v>
      </c>
      <c r="C1396" s="55">
        <f ca="1"/>
        <v>63.956173806864228</v>
      </c>
      <c r="D1396" s="55">
        <f ca="1"/>
        <v>81.978162680778098</v>
      </c>
      <c r="E1396" s="55">
        <f ca="1"/>
        <v>13.666470175180532</v>
      </c>
      <c r="F1396" s="54">
        <v>42826</v>
      </c>
      <c r="G1396" s="38">
        <f ca="1"/>
        <v>6.9493210174069011E-3</v>
      </c>
      <c r="H1396" s="38">
        <f ca="1"/>
        <v>4.2219317319481305E-3</v>
      </c>
      <c r="I1396" s="38">
        <f ca="1"/>
        <v>1.789390677780103E-2</v>
      </c>
      <c r="J1396" s="38">
        <f ca="1"/>
        <v>0.10302815293306482</v>
      </c>
    </row>
    <row r="1397" spans="1:10">
      <c r="A1397" s="54">
        <v>42842</v>
      </c>
      <c r="B1397" s="55">
        <f ca="1"/>
        <v>154.87724102470258</v>
      </c>
      <c r="C1397" s="55">
        <f ca="1"/>
        <v>64.647036274996253</v>
      </c>
      <c r="D1397" s="55">
        <f ca="1"/>
        <v>82.575932028874334</v>
      </c>
      <c r="E1397" s="55">
        <f ca="1"/>
        <v>14.177851663344205</v>
      </c>
      <c r="F1397" s="54">
        <v>42827</v>
      </c>
      <c r="G1397" s="38">
        <f ca="1"/>
        <v>4.4964849850846443E-3</v>
      </c>
      <c r="H1397" s="38">
        <f ca="1"/>
        <v>1.2759552885556396E-2</v>
      </c>
      <c r="I1397" s="38">
        <f ca="1"/>
        <v>1.0901454255177748E-2</v>
      </c>
      <c r="J1397" s="38">
        <f ca="1"/>
        <v>5.7878053163817167E-2</v>
      </c>
    </row>
    <row r="1398" spans="1:10">
      <c r="A1398" s="54">
        <v>42843</v>
      </c>
      <c r="B1398" s="55">
        <f ca="1"/>
        <v>155.95043934653685</v>
      </c>
      <c r="C1398" s="55">
        <f ca="1"/>
        <v>65.034114193966957</v>
      </c>
      <c r="D1398" s="55">
        <f ca="1"/>
        <v>81.812599798142102</v>
      </c>
      <c r="E1398" s="55">
        <f ca="1"/>
        <v>13.935273232886363</v>
      </c>
      <c r="F1398" s="54">
        <v>42828</v>
      </c>
      <c r="G1398" s="38">
        <f ca="1"/>
        <v>-2.7386807895890238E-3</v>
      </c>
      <c r="H1398" s="38">
        <f ca="1"/>
        <v>-1.4680452502928562E-2</v>
      </c>
      <c r="I1398" s="38">
        <f ca="1"/>
        <v>6.810064646138236E-3</v>
      </c>
      <c r="J1398" s="38">
        <f ca="1"/>
        <v>-1.0655355362687009E-3</v>
      </c>
    </row>
    <row r="1399" spans="1:10">
      <c r="A1399" s="54">
        <v>42844</v>
      </c>
      <c r="B1399" s="55">
        <f ca="1"/>
        <v>155.97301336949343</v>
      </c>
      <c r="C1399" s="55">
        <f ca="1"/>
        <v>65.04035856284915</v>
      </c>
      <c r="D1399" s="55">
        <f ca="1"/>
        <v>80.951892940594817</v>
      </c>
      <c r="E1399" s="55">
        <f ca="1"/>
        <v>13.654850888724944</v>
      </c>
      <c r="F1399" s="54">
        <v>42829</v>
      </c>
      <c r="G1399" s="38">
        <f ca="1"/>
        <v>5.9380287464049462E-3</v>
      </c>
      <c r="H1399" s="38">
        <f ca="1"/>
        <v>-1.0018666641329209E-2</v>
      </c>
      <c r="I1399" s="38">
        <f ca="1"/>
        <v>2.5231143437474532E-3</v>
      </c>
      <c r="J1399" s="38">
        <f ca="1"/>
        <v>-4.6803049647255089E-2</v>
      </c>
    </row>
    <row r="1400" spans="1:10">
      <c r="A1400" s="54">
        <v>42845</v>
      </c>
      <c r="B1400" s="55">
        <f ca="1"/>
        <v>156.37182977624559</v>
      </c>
      <c r="C1400" s="55">
        <f ca="1"/>
        <v>66.047718531506405</v>
      </c>
      <c r="D1400" s="55">
        <f ca="1"/>
        <v>80.896885098536288</v>
      </c>
      <c r="E1400" s="55">
        <f ca="1"/>
        <v>13.592474228297602</v>
      </c>
      <c r="F1400" s="54">
        <v>42830</v>
      </c>
      <c r="G1400" s="38">
        <f ca="1"/>
        <v>-1.9235618824887646E-3</v>
      </c>
      <c r="H1400" s="38">
        <f ca="1"/>
        <v>-4.8351573611228899E-3</v>
      </c>
      <c r="I1400" s="38">
        <f ca="1"/>
        <v>1.1462344505844685E-2</v>
      </c>
      <c r="J1400" s="38">
        <f ca="1"/>
        <v>6.0230638914910574E-2</v>
      </c>
    </row>
    <row r="1401" spans="1:10">
      <c r="A1401" s="54">
        <v>42846</v>
      </c>
      <c r="B1401" s="55">
        <f ca="1"/>
        <v>156.30979052339487</v>
      </c>
      <c r="C1401" s="55">
        <f ca="1"/>
        <v>65.665822330145403</v>
      </c>
      <c r="D1401" s="55">
        <f ca="1"/>
        <v>81.958917918848712</v>
      </c>
      <c r="E1401" s="55">
        <f ca="1"/>
        <v>13.742512936977121</v>
      </c>
      <c r="F1401" s="54">
        <v>42831</v>
      </c>
      <c r="G1401" s="38">
        <f ca="1"/>
        <v>-1.8839262672744213E-2</v>
      </c>
      <c r="H1401" s="38">
        <f ca="1"/>
        <v>-4.2244384599776771E-3</v>
      </c>
      <c r="I1401" s="38">
        <f ca="1"/>
        <v>1.2670802426385994E-3</v>
      </c>
      <c r="J1401" s="38">
        <f ca="1"/>
        <v>-2.9771328523778472E-2</v>
      </c>
    </row>
    <row r="1402" spans="1:10">
      <c r="A1402" s="54">
        <v>42847</v>
      </c>
      <c r="B1402" s="55">
        <f ca="1"/>
        <v>157.60349753204133</v>
      </c>
      <c r="C1402" s="55">
        <f ca="1"/>
        <v>65.831970078399038</v>
      </c>
      <c r="D1402" s="55">
        <f ca="1"/>
        <v>82.70384945102299</v>
      </c>
      <c r="E1402" s="55">
        <f ca="1"/>
        <v>12.919162782328598</v>
      </c>
      <c r="F1402" s="54">
        <v>42832</v>
      </c>
      <c r="G1402" s="38">
        <f ca="1"/>
        <v>-2.2040705401187525E-3</v>
      </c>
      <c r="H1402" s="38">
        <f ca="1"/>
        <v>3.7008207853870675E-3</v>
      </c>
      <c r="I1402" s="38">
        <f ca="1"/>
        <v>2.041172010445802E-2</v>
      </c>
      <c r="J1402" s="38">
        <f ca="1"/>
        <v>3.206193007817372E-2</v>
      </c>
    </row>
    <row r="1403" spans="1:10">
      <c r="A1403" s="54">
        <v>42848</v>
      </c>
      <c r="B1403" s="55">
        <f ca="1"/>
        <v>157.78065156534532</v>
      </c>
      <c r="C1403" s="55">
        <f ca="1"/>
        <v>66.9782633586006</v>
      </c>
      <c r="D1403" s="55">
        <f ca="1"/>
        <v>82.408339203473929</v>
      </c>
      <c r="E1403" s="55">
        <f ca="1"/>
        <v>13.524211940053876</v>
      </c>
      <c r="F1403" s="54">
        <v>42833</v>
      </c>
      <c r="G1403" s="38">
        <f ca="1"/>
        <v>-3.5092283396886081E-3</v>
      </c>
      <c r="H1403" s="38">
        <f ca="1"/>
        <v>-7.1113673539561486E-4</v>
      </c>
      <c r="I1403" s="38">
        <f ca="1"/>
        <v>-2.749308858653082E-3</v>
      </c>
      <c r="J1403" s="38">
        <f ca="1"/>
        <v>-2.3134668262290978E-2</v>
      </c>
    </row>
    <row r="1404" spans="1:10">
      <c r="A1404" s="54">
        <v>42849</v>
      </c>
      <c r="B1404" s="55">
        <f ca="1"/>
        <v>156.40975899660077</v>
      </c>
      <c r="C1404" s="55">
        <f ca="1"/>
        <v>66.465918734614789</v>
      </c>
      <c r="D1404" s="55">
        <f ca="1"/>
        <v>81.214180610532438</v>
      </c>
      <c r="E1404" s="55">
        <f ca="1"/>
        <v>13.323090095173454</v>
      </c>
      <c r="F1404" s="54">
        <v>42834</v>
      </c>
      <c r="G1404" s="38">
        <f ca="1"/>
        <v>-7.8538734945808892E-3</v>
      </c>
      <c r="H1404" s="38">
        <f ca="1"/>
        <v>6.0476834734814969E-6</v>
      </c>
      <c r="I1404" s="38">
        <f ca="1"/>
        <v>-7.3877228781466251E-3</v>
      </c>
      <c r="J1404" s="38">
        <f ca="1"/>
        <v>-5.7365590451859669E-2</v>
      </c>
    </row>
    <row r="1405" spans="1:10">
      <c r="A1405" s="54">
        <v>42850</v>
      </c>
      <c r="B1405" s="55">
        <f ca="1"/>
        <v>154.46936951641828</v>
      </c>
      <c r="C1405" s="55">
        <f ca="1"/>
        <v>66.138009524355951</v>
      </c>
      <c r="D1405" s="55">
        <f ca="1"/>
        <v>81.167491021093539</v>
      </c>
      <c r="E1405" s="55">
        <f ca="1"/>
        <v>13.289525922884559</v>
      </c>
      <c r="F1405" s="54">
        <v>42835</v>
      </c>
      <c r="G1405" s="38">
        <f ca="1"/>
        <v>-7.4063249164851496E-3</v>
      </c>
      <c r="H1405" s="38">
        <f ca="1"/>
        <v>-1.1104724739806136E-2</v>
      </c>
      <c r="I1405" s="38">
        <f ca="1"/>
        <v>-1.7394819074834568E-2</v>
      </c>
      <c r="J1405" s="38">
        <f ca="1"/>
        <v>1.8557347044657529E-2</v>
      </c>
    </row>
    <row r="1406" spans="1:10">
      <c r="A1406" s="54">
        <v>42851</v>
      </c>
      <c r="B1406" s="55">
        <f ca="1"/>
        <v>152.93380163427565</v>
      </c>
      <c r="C1406" s="55">
        <f ca="1"/>
        <v>65.185127120141601</v>
      </c>
      <c r="D1406" s="55">
        <f ca="1"/>
        <v>82.547828801169857</v>
      </c>
      <c r="E1406" s="55">
        <f ca="1"/>
        <v>12.735003618748953</v>
      </c>
      <c r="F1406" s="54">
        <v>42836</v>
      </c>
      <c r="G1406" s="38">
        <f ca="1"/>
        <v>6.1605033956017184E-3</v>
      </c>
      <c r="H1406" s="38">
        <f ca="1"/>
        <v>7.1014289724466231E-3</v>
      </c>
      <c r="I1406" s="38">
        <f ca="1"/>
        <v>9.1828465600272079E-4</v>
      </c>
      <c r="J1406" s="38">
        <f ca="1"/>
        <v>1.7499025783498171E-2</v>
      </c>
    </row>
    <row r="1407" spans="1:10">
      <c r="A1407" s="54">
        <v>42852</v>
      </c>
      <c r="B1407" s="55">
        <f ca="1"/>
        <v>153.15653628994488</v>
      </c>
      <c r="C1407" s="55">
        <f ca="1"/>
        <v>64.794104688198502</v>
      </c>
      <c r="D1407" s="55">
        <f ca="1"/>
        <v>82.331553593925406</v>
      </c>
      <c r="E1407" s="55">
        <f ca="1"/>
        <v>12.015857229419716</v>
      </c>
      <c r="F1407" s="54">
        <v>42837</v>
      </c>
      <c r="G1407" s="38">
        <f ca="1"/>
        <v>2.7458348459282467E-3</v>
      </c>
      <c r="H1407" s="38">
        <f ca="1"/>
        <v>-3.3439581904556696E-3</v>
      </c>
      <c r="I1407" s="38">
        <f ca="1"/>
        <v>-4.3992804394135934E-3</v>
      </c>
      <c r="J1407" s="38">
        <f ca="1"/>
        <v>-4.6274039170227516E-3</v>
      </c>
    </row>
    <row r="1408" spans="1:10">
      <c r="A1408" s="54">
        <v>42853</v>
      </c>
      <c r="B1408" s="55">
        <f ca="1"/>
        <v>151.2092741066644</v>
      </c>
      <c r="C1408" s="55">
        <f ca="1"/>
        <v>63.492800968578862</v>
      </c>
      <c r="D1408" s="55">
        <f ca="1"/>
        <v>83.01762593712327</v>
      </c>
      <c r="E1408" s="55">
        <f ca="1"/>
        <v>12.075465227498645</v>
      </c>
      <c r="F1408" s="54">
        <v>42838</v>
      </c>
      <c r="G1408" s="38">
        <f ca="1"/>
        <v>4.3361679018967363E-3</v>
      </c>
      <c r="H1408" s="38">
        <f ca="1"/>
        <v>9.7460103193254847E-4</v>
      </c>
      <c r="I1408" s="38">
        <f ca="1"/>
        <v>5.6431266815829837E-3</v>
      </c>
      <c r="J1408" s="38">
        <f ca="1"/>
        <v>5.8113148303539065E-2</v>
      </c>
    </row>
    <row r="1409" spans="1:10">
      <c r="A1409" s="54">
        <v>42854</v>
      </c>
      <c r="B1409" s="55">
        <f ca="1"/>
        <v>152.67496309970073</v>
      </c>
      <c r="C1409" s="55">
        <f ca="1"/>
        <v>63.688346267033168</v>
      </c>
      <c r="D1409" s="55">
        <f ca="1"/>
        <v>84.877071097876822</v>
      </c>
      <c r="E1409" s="55">
        <f ca="1"/>
        <v>12.205850507819283</v>
      </c>
      <c r="F1409" s="54">
        <v>42839</v>
      </c>
      <c r="G1409" s="38">
        <f ca="1"/>
        <v>2.5051070141175378E-3</v>
      </c>
      <c r="H1409" s="38">
        <f ca="1"/>
        <v>6.4487430228256685E-4</v>
      </c>
      <c r="I1409" s="38">
        <f ca="1"/>
        <v>1.6451869783983025E-2</v>
      </c>
      <c r="J1409" s="38">
        <f ca="1"/>
        <v>-3.5951848945807059E-2</v>
      </c>
    </row>
    <row r="1410" spans="1:10">
      <c r="A1410" s="54">
        <v>42855</v>
      </c>
      <c r="B1410" s="55">
        <f ca="1"/>
        <v>156.35238906169133</v>
      </c>
      <c r="C1410" s="55">
        <f ca="1"/>
        <v>64.075552717453036</v>
      </c>
      <c r="D1410" s="55">
        <f ca="1"/>
        <v>87.109095022805363</v>
      </c>
      <c r="E1410" s="55">
        <f ca="1"/>
        <v>12.595872319634712</v>
      </c>
      <c r="F1410" s="54">
        <v>42840</v>
      </c>
      <c r="G1410" s="38">
        <f ca="1"/>
        <v>-1.2468198689770685E-2</v>
      </c>
      <c r="H1410" s="38">
        <f ca="1"/>
        <v>-6.2665678909371572E-3</v>
      </c>
      <c r="I1410" s="38">
        <f ca="1"/>
        <v>-1.6764436948948976E-3</v>
      </c>
      <c r="J1410" s="38">
        <f ca="1"/>
        <v>9.2920805166409829E-3</v>
      </c>
    </row>
    <row r="1411" spans="1:10">
      <c r="A1411" s="54">
        <v>42856</v>
      </c>
      <c r="B1411" s="55">
        <f ca="1"/>
        <v>156.90380274804113</v>
      </c>
      <c r="C1411" s="55">
        <f ca="1"/>
        <v>63.785564077593691</v>
      </c>
      <c r="D1411" s="55">
        <f ca="1"/>
        <v>87.547508755737411</v>
      </c>
      <c r="E1411" s="55">
        <f ca="1"/>
        <v>12.420674553612844</v>
      </c>
      <c r="F1411" s="54">
        <v>42841</v>
      </c>
      <c r="G1411" s="38">
        <f ca="1"/>
        <v>1.2528284330964106E-2</v>
      </c>
      <c r="H1411" s="38">
        <f ca="1"/>
        <v>9.052645886957842E-3</v>
      </c>
      <c r="I1411" s="38">
        <f ca="1"/>
        <v>7.5304953008378398E-3</v>
      </c>
      <c r="J1411" s="38">
        <f ca="1"/>
        <v>-2.2101649631813391E-3</v>
      </c>
    </row>
    <row r="1412" spans="1:10">
      <c r="A1412" s="54">
        <v>42857</v>
      </c>
      <c r="B1412" s="55">
        <f ca="1"/>
        <v>157.26073343417713</v>
      </c>
      <c r="C1412" s="55">
        <f ca="1"/>
        <v>63.813528302218394</v>
      </c>
      <c r="D1412" s="55">
        <f ca="1"/>
        <v>86.911767916441519</v>
      </c>
      <c r="E1412" s="55">
        <f ca="1"/>
        <v>12.316268376937609</v>
      </c>
      <c r="F1412" s="54">
        <v>42842</v>
      </c>
      <c r="G1412" s="38">
        <f ca="1"/>
        <v>7.0069295071954942E-3</v>
      </c>
      <c r="H1412" s="38">
        <f ca="1"/>
        <v>5.5068131114563296E-3</v>
      </c>
      <c r="I1412" s="38">
        <f ca="1"/>
        <v>-5.5899245116844331E-3</v>
      </c>
      <c r="J1412" s="38">
        <f ca="1"/>
        <v>2.2566128267990575E-3</v>
      </c>
    </row>
    <row r="1413" spans="1:10">
      <c r="A1413" s="54">
        <v>42858</v>
      </c>
      <c r="B1413" s="55">
        <f ca="1"/>
        <v>158.44814974417753</v>
      </c>
      <c r="C1413" s="55">
        <f ca="1"/>
        <v>64.655120369583386</v>
      </c>
      <c r="D1413" s="55">
        <f ca="1"/>
        <v>87.899427041848497</v>
      </c>
      <c r="E1413" s="55">
        <f ca="1"/>
        <v>12.821275210950931</v>
      </c>
      <c r="F1413" s="54">
        <v>42843</v>
      </c>
      <c r="G1413" s="38">
        <f ca="1"/>
        <v>-2.2804179264116684E-2</v>
      </c>
      <c r="H1413" s="38">
        <f ca="1"/>
        <v>-1.2161275561592947E-2</v>
      </c>
      <c r="I1413" s="38">
        <f ca="1"/>
        <v>-2.3865747915813198E-3</v>
      </c>
      <c r="J1413" s="38">
        <f ca="1"/>
        <v>2.6699570356934044E-2</v>
      </c>
    </row>
    <row r="1414" spans="1:10">
      <c r="A1414" s="54">
        <v>42859</v>
      </c>
      <c r="B1414" s="55">
        <f ca="1"/>
        <v>158.07685175244063</v>
      </c>
      <c r="C1414" s="55">
        <f ca="1"/>
        <v>65.572746192836576</v>
      </c>
      <c r="D1414" s="55">
        <f ca="1"/>
        <v>87.38725827549456</v>
      </c>
      <c r="E1414" s="55">
        <f ca="1"/>
        <v>13.342604228515906</v>
      </c>
      <c r="F1414" s="54">
        <v>42844</v>
      </c>
      <c r="G1414" s="38">
        <f ca="1"/>
        <v>-1.0686586111822343E-2</v>
      </c>
      <c r="H1414" s="38">
        <f ca="1"/>
        <v>-8.4081535360107842E-3</v>
      </c>
      <c r="I1414" s="38">
        <f ca="1"/>
        <v>2.8755095580686423E-5</v>
      </c>
      <c r="J1414" s="38">
        <f ca="1"/>
        <v>6.3034889636758171E-2</v>
      </c>
    </row>
    <row r="1415" spans="1:10">
      <c r="A1415" s="54">
        <v>42860</v>
      </c>
      <c r="B1415" s="55">
        <f ca="1"/>
        <v>158.06130516647534</v>
      </c>
      <c r="C1415" s="55">
        <f ca="1"/>
        <v>65.410385535318326</v>
      </c>
      <c r="D1415" s="55">
        <f ca="1"/>
        <v>87.589587223867824</v>
      </c>
      <c r="E1415" s="55">
        <f ca="1"/>
        <v>13.439528413289889</v>
      </c>
      <c r="F1415" s="54">
        <v>42845</v>
      </c>
      <c r="G1415" s="38">
        <f ca="1"/>
        <v>1.4833937146272147E-2</v>
      </c>
      <c r="H1415" s="38">
        <f ca="1"/>
        <v>2.7664036947509775E-2</v>
      </c>
      <c r="I1415" s="38">
        <f ca="1"/>
        <v>2.1433108920169641E-2</v>
      </c>
      <c r="J1415" s="38">
        <f ca="1"/>
        <v>4.7576793162109089E-2</v>
      </c>
    </row>
    <row r="1416" spans="1:10">
      <c r="A1416" s="54">
        <v>42861</v>
      </c>
      <c r="B1416" s="55">
        <f ca="1"/>
        <v>156.23277418720264</v>
      </c>
      <c r="C1416" s="55">
        <f ca="1"/>
        <v>64.309666246407829</v>
      </c>
      <c r="D1416" s="55">
        <f ca="1"/>
        <v>86.556289596046128</v>
      </c>
      <c r="E1416" s="55">
        <f ca="1"/>
        <v>13.499673377702869</v>
      </c>
      <c r="F1416" s="54">
        <v>42846</v>
      </c>
      <c r="G1416" s="38">
        <f ca="1"/>
        <v>2.6548551722655554E-3</v>
      </c>
      <c r="H1416" s="38">
        <f ca="1"/>
        <v>-6.6281481229649884E-3</v>
      </c>
      <c r="I1416" s="38">
        <f ca="1"/>
        <v>-8.2042983220455869E-3</v>
      </c>
      <c r="J1416" s="38">
        <f ca="1"/>
        <v>1.0341718645737829E-2</v>
      </c>
    </row>
    <row r="1417" spans="1:10">
      <c r="A1417" s="54">
        <v>42862</v>
      </c>
      <c r="B1417" s="55">
        <f ca="1"/>
        <v>159.02870454490409</v>
      </c>
      <c r="C1417" s="55">
        <f ca="1"/>
        <v>64.263381693496456</v>
      </c>
      <c r="D1417" s="55">
        <f ca="1"/>
        <v>85.902759836831734</v>
      </c>
      <c r="E1417" s="55">
        <f ca="1"/>
        <v>13.414040037209656</v>
      </c>
      <c r="F1417" s="54">
        <v>42847</v>
      </c>
      <c r="G1417" s="38">
        <f ca="1"/>
        <v>1.7436012332257011E-2</v>
      </c>
      <c r="H1417" s="38">
        <f ca="1"/>
        <v>2.565944581515844E-2</v>
      </c>
      <c r="I1417" s="38">
        <f ca="1"/>
        <v>8.3346953374954856E-4</v>
      </c>
      <c r="J1417" s="38">
        <f ca="1"/>
        <v>4.9181229542600794E-3</v>
      </c>
    </row>
    <row r="1418" spans="1:10">
      <c r="A1418" s="54">
        <v>42863</v>
      </c>
      <c r="B1418" s="55">
        <f ca="1"/>
        <v>160.1668711848759</v>
      </c>
      <c r="C1418" s="55">
        <f ca="1"/>
        <v>64.209382030784909</v>
      </c>
      <c r="D1418" s="55">
        <f ca="1"/>
        <v>87.146527809936899</v>
      </c>
      <c r="E1418" s="55">
        <f ca="1"/>
        <v>13.613443569337726</v>
      </c>
      <c r="F1418" s="54">
        <v>42848</v>
      </c>
      <c r="G1418" s="38">
        <f ca="1"/>
        <v>5.0448044223138913E-3</v>
      </c>
      <c r="H1418" s="38">
        <f ca="1"/>
        <v>5.5368134548485675E-3</v>
      </c>
      <c r="I1418" s="38">
        <f ca="1"/>
        <v>-1.0918030905584204E-2</v>
      </c>
      <c r="J1418" s="38">
        <f ca="1"/>
        <v>-4.1640733362736208E-2</v>
      </c>
    </row>
    <row r="1419" spans="1:10">
      <c r="A1419" s="54">
        <v>42864</v>
      </c>
      <c r="B1419" s="55">
        <f ca="1"/>
        <v>156.82921249341021</v>
      </c>
      <c r="C1419" s="55">
        <f ca="1"/>
        <v>63.900711356605918</v>
      </c>
      <c r="D1419" s="55">
        <f ca="1"/>
        <v>87.203725257884201</v>
      </c>
      <c r="E1419" s="55">
        <f ca="1"/>
        <v>12.866478403809374</v>
      </c>
      <c r="F1419" s="54">
        <v>42849</v>
      </c>
      <c r="G1419" s="38">
        <f ca="1"/>
        <v>1.9185488219519195E-2</v>
      </c>
      <c r="H1419" s="38">
        <f ca="1"/>
        <v>1.2445802504355206E-2</v>
      </c>
      <c r="I1419" s="38">
        <f ca="1"/>
        <v>9.7904127114791951E-3</v>
      </c>
      <c r="J1419" s="38">
        <f ca="1"/>
        <v>2.9780861566091693E-2</v>
      </c>
    </row>
    <row r="1420" spans="1:10">
      <c r="A1420" s="54">
        <v>42865</v>
      </c>
      <c r="B1420" s="55">
        <f ca="1"/>
        <v>157.70844435816301</v>
      </c>
      <c r="C1420" s="55">
        <f ca="1"/>
        <v>64.207879700371208</v>
      </c>
      <c r="D1420" s="55">
        <f ca="1"/>
        <v>86.265654826837434</v>
      </c>
      <c r="E1420" s="55">
        <f ca="1"/>
        <v>13.589458403483004</v>
      </c>
      <c r="F1420" s="54">
        <v>42850</v>
      </c>
      <c r="G1420" s="38">
        <f ca="1"/>
        <v>3.2150758409572626E-3</v>
      </c>
      <c r="H1420" s="38">
        <f ca="1"/>
        <v>4.4236337084037321E-3</v>
      </c>
      <c r="I1420" s="38">
        <f ca="1"/>
        <v>1.5220500405049223E-2</v>
      </c>
      <c r="J1420" s="38">
        <f ca="1"/>
        <v>3.1375048124231419E-2</v>
      </c>
    </row>
    <row r="1421" spans="1:10">
      <c r="A1421" s="54">
        <v>42866</v>
      </c>
      <c r="B1421" s="55">
        <f ca="1"/>
        <v>156.86454718148789</v>
      </c>
      <c r="C1421" s="55">
        <f ca="1"/>
        <v>64.784278492273245</v>
      </c>
      <c r="D1421" s="55">
        <f ca="1"/>
        <v>86.589790220080118</v>
      </c>
      <c r="E1421" s="55">
        <f ca="1"/>
        <v>13.624822845630899</v>
      </c>
      <c r="F1421" s="54">
        <v>42851</v>
      </c>
      <c r="G1421" s="38">
        <f ca="1"/>
        <v>6.2799695824103481E-3</v>
      </c>
      <c r="H1421" s="38">
        <f ca="1"/>
        <v>1.7580884293314834E-3</v>
      </c>
      <c r="I1421" s="38">
        <f ca="1"/>
        <v>7.7853062265771907E-3</v>
      </c>
      <c r="J1421" s="38">
        <f ca="1"/>
        <v>-5.3933491447362243E-3</v>
      </c>
    </row>
    <row r="1422" spans="1:10">
      <c r="A1422" s="54">
        <v>42867</v>
      </c>
      <c r="B1422" s="55">
        <f ca="1"/>
        <v>156.70508066631348</v>
      </c>
      <c r="C1422" s="55">
        <f ca="1"/>
        <v>65.333381740173806</v>
      </c>
      <c r="D1422" s="55">
        <f ca="1"/>
        <v>87.644993244920343</v>
      </c>
      <c r="E1422" s="55">
        <f ca="1"/>
        <v>12.854841146549461</v>
      </c>
      <c r="F1422" s="54">
        <v>42852</v>
      </c>
      <c r="G1422" s="38">
        <f ca="1"/>
        <v>3.1464857020155751E-3</v>
      </c>
      <c r="H1422" s="38">
        <f ca="1"/>
        <v>5.5192182941171753E-3</v>
      </c>
      <c r="I1422" s="38">
        <f ca="1"/>
        <v>1.126750908628643E-2</v>
      </c>
      <c r="J1422" s="38">
        <f ca="1"/>
        <v>5.9622072706249259E-3</v>
      </c>
    </row>
    <row r="1423" spans="1:10">
      <c r="A1423" s="54">
        <v>42868</v>
      </c>
      <c r="B1423" s="55">
        <f ca="1"/>
        <v>156.03499479987642</v>
      </c>
      <c r="C1423" s="55">
        <f ca="1"/>
        <v>64.553705016542864</v>
      </c>
      <c r="D1423" s="55">
        <f ca="1"/>
        <v>87.250742369475077</v>
      </c>
      <c r="E1423" s="55">
        <f ca="1"/>
        <v>12.497310853466116</v>
      </c>
      <c r="F1423" s="54">
        <v>42853</v>
      </c>
      <c r="G1423" s="38">
        <f ca="1"/>
        <v>8.550430330747847E-3</v>
      </c>
      <c r="H1423" s="38">
        <f ca="1"/>
        <v>1.2107729124905136E-2</v>
      </c>
      <c r="I1423" s="38">
        <f ca="1"/>
        <v>-4.1714992071936402E-3</v>
      </c>
      <c r="J1423" s="38">
        <f ca="1"/>
        <v>2.5739347380771764E-2</v>
      </c>
    </row>
    <row r="1424" spans="1:10">
      <c r="A1424" s="54">
        <v>42869</v>
      </c>
      <c r="B1424" s="55">
        <f ca="1"/>
        <v>158.39778921884383</v>
      </c>
      <c r="C1424" s="55">
        <f ca="1"/>
        <v>64.340669619393509</v>
      </c>
      <c r="D1424" s="55">
        <f ca="1"/>
        <v>86.42076904598585</v>
      </c>
      <c r="E1424" s="55">
        <f ca="1"/>
        <v>12.383425134318061</v>
      </c>
      <c r="F1424" s="54">
        <v>42854</v>
      </c>
      <c r="G1424" s="38">
        <f ca="1"/>
        <v>-1.2522192984205349E-2</v>
      </c>
      <c r="H1424" s="38">
        <f ca="1"/>
        <v>-6.5382184563498782E-3</v>
      </c>
      <c r="I1424" s="38">
        <f ca="1"/>
        <v>-1.1895904094601815E-2</v>
      </c>
      <c r="J1424" s="38">
        <f ca="1"/>
        <v>7.3900994700326614E-2</v>
      </c>
    </row>
    <row r="1425" spans="1:13">
      <c r="A1425" s="54">
        <v>42870</v>
      </c>
      <c r="B1425" s="55">
        <f ca="1"/>
        <v>159.69008531390764</v>
      </c>
      <c r="C1425" s="55">
        <f ca="1"/>
        <v>64.282470644919172</v>
      </c>
      <c r="D1425" s="55">
        <f ca="1"/>
        <v>86.16397282840488</v>
      </c>
      <c r="E1425" s="55">
        <f ca="1"/>
        <v>13.075782971512831</v>
      </c>
      <c r="F1425" s="54">
        <v>42855</v>
      </c>
      <c r="G1425" s="38">
        <f ca="1"/>
        <v>3.9311383835278178E-3</v>
      </c>
      <c r="H1425" s="38">
        <f ca="1"/>
        <v>5.7183060712883869E-3</v>
      </c>
      <c r="I1425" s="38">
        <f ca="1"/>
        <v>1.0712760546489498E-2</v>
      </c>
      <c r="J1425" s="38">
        <f ca="1"/>
        <v>7.2610019592832808E-2</v>
      </c>
    </row>
    <row r="1426" spans="1:13">
      <c r="A1426" s="54">
        <v>42871</v>
      </c>
      <c r="B1426" s="55">
        <f ca="1"/>
        <v>161.55642225789416</v>
      </c>
      <c r="C1426" s="55">
        <f ca="1"/>
        <v>63.869190477501483</v>
      </c>
      <c r="D1426" s="55">
        <f ca="1"/>
        <v>85.087616102555344</v>
      </c>
      <c r="E1426" s="55">
        <f ca="1"/>
        <v>13.313112587882957</v>
      </c>
      <c r="F1426" s="54">
        <v>42856</v>
      </c>
      <c r="G1426" s="38">
        <f ca="1"/>
        <v>4.74795608036142E-3</v>
      </c>
      <c r="H1426" s="38">
        <f ca="1"/>
        <v>1.0115056573891543E-2</v>
      </c>
      <c r="I1426" s="38">
        <f ca="1"/>
        <v>8.3284503008340758E-3</v>
      </c>
      <c r="J1426" s="38">
        <f ca="1"/>
        <v>1.5942414048663887E-2</v>
      </c>
    </row>
    <row r="1427" spans="1:13">
      <c r="A1427" s="54">
        <v>42872</v>
      </c>
      <c r="B1427" s="55">
        <f ca="1"/>
        <v>160.06846572847428</v>
      </c>
      <c r="C1427" s="55">
        <f ca="1"/>
        <v>62.695754402811581</v>
      </c>
      <c r="D1427" s="55">
        <f ca="1"/>
        <v>83.885697390538141</v>
      </c>
      <c r="E1427" s="55">
        <f ca="1"/>
        <v>12.453482992904309</v>
      </c>
      <c r="F1427" s="54">
        <v>42857</v>
      </c>
      <c r="G1427" s="38">
        <f ca="1"/>
        <v>-1.2648148092194842E-2</v>
      </c>
      <c r="H1427" s="38">
        <f ca="1"/>
        <v>6.5157149479520759E-3</v>
      </c>
      <c r="I1427" s="38">
        <f ca="1"/>
        <v>-5.2482291998894219E-3</v>
      </c>
      <c r="J1427" s="38">
        <f ca="1"/>
        <v>6.7630596685078065E-2</v>
      </c>
    </row>
    <row r="1428" spans="1:13">
      <c r="A1428" s="54">
        <v>42873</v>
      </c>
      <c r="B1428" s="55">
        <f ca="1"/>
        <v>159.27865216985225</v>
      </c>
      <c r="C1428" s="55">
        <f ca="1"/>
        <v>62.940432068161513</v>
      </c>
      <c r="D1428" s="55">
        <f ca="1"/>
        <v>84.344910024387417</v>
      </c>
      <c r="E1428" s="55">
        <f ca="1"/>
        <v>12.723510471811979</v>
      </c>
      <c r="F1428" s="54">
        <v>42858</v>
      </c>
      <c r="G1428" s="38">
        <f ca="1"/>
        <v>1.653486538012644E-2</v>
      </c>
      <c r="H1428" s="38">
        <f ca="1"/>
        <v>1.2485439615245009E-2</v>
      </c>
      <c r="I1428" s="38">
        <f ca="1"/>
        <v>1.1839247418986204E-2</v>
      </c>
      <c r="J1428" s="38">
        <f ca="1"/>
        <v>-8.8612136216192679E-3</v>
      </c>
    </row>
    <row r="1429" spans="1:13">
      <c r="A1429" s="54">
        <v>42874</v>
      </c>
      <c r="B1429" s="55">
        <f ca="1"/>
        <v>157.51702992199588</v>
      </c>
      <c r="C1429" s="55">
        <f ca="1"/>
        <v>61.715087053614255</v>
      </c>
      <c r="D1429" s="55">
        <f ca="1"/>
        <v>84.322388070822754</v>
      </c>
      <c r="E1429" s="55">
        <f ca="1"/>
        <v>12.450876392116177</v>
      </c>
      <c r="F1429" s="54">
        <v>42859</v>
      </c>
      <c r="G1429" s="38">
        <f ca="1"/>
        <v>2.5539031187826618E-3</v>
      </c>
      <c r="H1429" s="38">
        <f ca="1"/>
        <v>-2.2840698970502367E-3</v>
      </c>
      <c r="I1429" s="38">
        <f ca="1"/>
        <v>-1.8080219358067098E-2</v>
      </c>
      <c r="J1429" s="38">
        <f ca="1"/>
        <v>1.0215612089398527E-2</v>
      </c>
    </row>
    <row r="1430" spans="1:13">
      <c r="A1430" s="54">
        <v>42875</v>
      </c>
      <c r="B1430" s="55">
        <f ca="1"/>
        <v>157.04310842413875</v>
      </c>
      <c r="C1430" s="55">
        <f ca="1"/>
        <v>61.843142130751971</v>
      </c>
      <c r="D1430" s="55">
        <f ca="1"/>
        <v>85.619554421382574</v>
      </c>
      <c r="E1430" s="55">
        <f ca="1"/>
        <v>12.344479442203173</v>
      </c>
      <c r="F1430" s="54">
        <v>42860</v>
      </c>
      <c r="G1430" s="38">
        <f ca="1"/>
        <v>6.8593320397118459E-3</v>
      </c>
      <c r="H1430" s="38">
        <f ca="1"/>
        <v>-6.6855635123265452E-3</v>
      </c>
      <c r="I1430" s="38">
        <f ca="1"/>
        <v>-5.7613802573546142E-3</v>
      </c>
      <c r="J1430" s="38">
        <f ca="1"/>
        <v>8.2292972793338123E-2</v>
      </c>
    </row>
    <row r="1431" spans="1:13">
      <c r="A1431" s="54">
        <v>42876</v>
      </c>
      <c r="B1431" s="55">
        <f ca="1"/>
        <v>159.76122707853497</v>
      </c>
      <c r="C1431" s="55">
        <f ca="1"/>
        <v>63.731901748153142</v>
      </c>
      <c r="D1431" s="55">
        <f ca="1"/>
        <v>85.370266532288966</v>
      </c>
      <c r="E1431" s="55">
        <f ca="1"/>
        <v>13.406462274341296</v>
      </c>
      <c r="F1431" s="54">
        <v>42861</v>
      </c>
      <c r="G1431" s="38">
        <f ca="1"/>
        <v>9.6656304017427967E-3</v>
      </c>
      <c r="H1431" s="38">
        <f ca="1"/>
        <v>-1.0020982547030938E-3</v>
      </c>
      <c r="I1431" s="38">
        <f ca="1"/>
        <v>2.5037158935524479E-3</v>
      </c>
      <c r="J1431" s="38">
        <f ca="1"/>
        <v>4.3291923140844846E-2</v>
      </c>
    </row>
    <row r="1432" spans="1:13">
      <c r="A1432" s="54">
        <v>42877</v>
      </c>
      <c r="B1432" s="55">
        <f ca="1"/>
        <v>157.93199955018594</v>
      </c>
      <c r="C1432" s="55">
        <f ca="1"/>
        <v>63.204247238227779</v>
      </c>
      <c r="D1432" s="55">
        <f ca="1"/>
        <v>82.861613567031057</v>
      </c>
      <c r="E1432" s="55">
        <f ca="1"/>
        <v>13.482101948444956</v>
      </c>
      <c r="F1432" s="54">
        <v>42862</v>
      </c>
      <c r="G1432" s="38">
        <f ca="1"/>
        <v>4.7625734951673983E-4</v>
      </c>
      <c r="H1432" s="38">
        <f ca="1"/>
        <v>1.3039463300782258E-2</v>
      </c>
      <c r="I1432" s="38">
        <f ca="1"/>
        <v>-6.7682024852739444E-3</v>
      </c>
      <c r="J1432" s="38">
        <f ca="1"/>
        <v>2.5596681713894287E-2</v>
      </c>
    </row>
    <row r="1433" spans="1:13">
      <c r="A1433" s="54">
        <v>42878</v>
      </c>
      <c r="B1433" s="55">
        <f ca="1"/>
        <v>160.78169216782575</v>
      </c>
      <c r="C1433" s="55">
        <f ca="1"/>
        <v>63.428276266170251</v>
      </c>
      <c r="D1433" s="55">
        <f ca="1"/>
        <v>80.794805309599312</v>
      </c>
      <c r="E1433" s="55">
        <f ca="1"/>
        <v>13.587916334826577</v>
      </c>
      <c r="F1433" s="54">
        <v>42863</v>
      </c>
      <c r="G1433" s="38">
        <f ca="1"/>
        <v>-4.9341208973431158E-3</v>
      </c>
      <c r="H1433" s="38">
        <f ca="1"/>
        <v>-4.5363098966833453E-3</v>
      </c>
      <c r="I1433" s="38">
        <f ca="1"/>
        <v>-1.924520513018909E-2</v>
      </c>
      <c r="J1433" s="38">
        <f ca="1"/>
        <v>-4.3386972729605296E-2</v>
      </c>
    </row>
    <row r="1434" spans="1:13">
      <c r="A1434" s="54">
        <v>42879</v>
      </c>
      <c r="B1434" s="55">
        <f ca="1"/>
        <v>163.27451229074273</v>
      </c>
      <c r="C1434" s="55">
        <f ca="1"/>
        <v>63.770184043204772</v>
      </c>
      <c r="D1434" s="55">
        <f ca="1"/>
        <v>82.232073759734746</v>
      </c>
      <c r="E1434" s="55">
        <f ca="1"/>
        <v>12.850475555186941</v>
      </c>
      <c r="F1434" s="54">
        <v>42864</v>
      </c>
      <c r="G1434" s="38">
        <f ca="1"/>
        <v>-5.1304952792778878E-3</v>
      </c>
      <c r="H1434" s="38">
        <f ca="1"/>
        <v>-9.2715015180089913E-3</v>
      </c>
      <c r="I1434" s="38">
        <f ca="1"/>
        <v>1.019232577933773E-2</v>
      </c>
      <c r="J1434" s="38">
        <f ca="1"/>
        <v>-3.153789634504077E-2</v>
      </c>
    </row>
    <row r="1435" spans="1:13">
      <c r="A1435" s="54">
        <v>42880</v>
      </c>
      <c r="B1435" s="55">
        <f ca="1"/>
        <v>163.09356800863094</v>
      </c>
      <c r="C1435" s="55">
        <f ca="1"/>
        <v>63.106590192854561</v>
      </c>
      <c r="D1435" s="55">
        <f ca="1"/>
        <v>82.281128791216616</v>
      </c>
      <c r="E1435" s="55">
        <f ca="1"/>
        <v>12.774976512184731</v>
      </c>
      <c r="F1435" s="54">
        <v>42865</v>
      </c>
      <c r="G1435" s="38">
        <f ca="1"/>
        <v>1.1902185108087686E-2</v>
      </c>
      <c r="H1435" s="38">
        <f ca="1"/>
        <v>2.6419786048072083E-3</v>
      </c>
      <c r="I1435" s="38">
        <f ca="1"/>
        <v>1.8156561062133549E-3</v>
      </c>
      <c r="J1435" s="38">
        <f ca="1"/>
        <v>-2.0234342776152277E-2</v>
      </c>
    </row>
    <row r="1436" spans="1:13">
      <c r="A1436" s="54">
        <v>42881</v>
      </c>
      <c r="B1436" s="55">
        <f ca="1"/>
        <v>164.71396204597912</v>
      </c>
      <c r="C1436" s="55">
        <f ca="1"/>
        <v>63.685764031990914</v>
      </c>
      <c r="D1436" s="55">
        <f ca="1"/>
        <v>81.457107700785258</v>
      </c>
      <c r="E1436" s="55">
        <f ca="1"/>
        <v>12.674600314489128</v>
      </c>
      <c r="F1436" s="54">
        <v>42866</v>
      </c>
      <c r="G1436" s="38">
        <f ca="1"/>
        <v>1.6791290908640115E-2</v>
      </c>
      <c r="H1436" s="38">
        <f ca="1"/>
        <v>1.5768680252501607E-2</v>
      </c>
      <c r="I1436" s="38">
        <f ca="1"/>
        <v>2.4289771470999186E-2</v>
      </c>
      <c r="J1436" s="38">
        <f ca="1"/>
        <v>-4.8012228777797414E-2</v>
      </c>
    </row>
    <row r="1437" spans="1:13">
      <c r="A1437" s="54">
        <v>42882</v>
      </c>
      <c r="B1437" s="55">
        <f ca="1"/>
        <v>167.43981147672065</v>
      </c>
      <c r="C1437" s="55">
        <f ca="1"/>
        <v>64.368302051031492</v>
      </c>
      <c r="D1437" s="55">
        <f ca="1"/>
        <v>83.769085805587252</v>
      </c>
      <c r="E1437" s="55">
        <f ca="1"/>
        <v>13.299635252537113</v>
      </c>
      <c r="F1437" s="54">
        <v>42867</v>
      </c>
      <c r="G1437" s="38">
        <f ca="1"/>
        <v>2.7833975444146297E-3</v>
      </c>
      <c r="H1437" s="38">
        <f ca="1"/>
        <v>-7.148207669802501E-3</v>
      </c>
      <c r="I1437" s="38">
        <f ca="1"/>
        <v>6.971380081578645E-3</v>
      </c>
      <c r="J1437" s="38">
        <f ca="1"/>
        <v>5.4516463582545534E-2</v>
      </c>
    </row>
    <row r="1438" spans="1:13">
      <c r="A1438" s="54">
        <v>42883</v>
      </c>
      <c r="B1438" s="55">
        <f ca="1"/>
        <v>165.07417869150603</v>
      </c>
      <c r="C1438" s="55">
        <f ca="1"/>
        <v>64.658293459604522</v>
      </c>
      <c r="D1438" s="55">
        <f ca="1"/>
        <v>83.515631722780114</v>
      </c>
      <c r="E1438" s="55">
        <f ca="1"/>
        <v>13.563825891936638</v>
      </c>
      <c r="F1438" s="54">
        <v>42868</v>
      </c>
      <c r="G1438" s="38">
        <f ca="1"/>
        <v>-1.5283772028723977E-2</v>
      </c>
      <c r="H1438" s="38">
        <f ca="1"/>
        <v>-2.5850925037829622E-3</v>
      </c>
      <c r="I1438" s="38">
        <f ca="1"/>
        <v>-1.2354991344812638E-2</v>
      </c>
      <c r="J1438" s="38">
        <f ca="1"/>
        <v>-2.1800763821681786E-2</v>
      </c>
      <c r="M1438" t="s">
        <v>248</v>
      </c>
    </row>
    <row r="1439" spans="1:13">
      <c r="A1439" s="54">
        <v>42884</v>
      </c>
      <c r="B1439" s="55">
        <f ca="1"/>
        <v>165.88436619728409</v>
      </c>
      <c r="C1439" s="55">
        <f ca="1"/>
        <v>64.3401284344978</v>
      </c>
      <c r="D1439" s="55">
        <f ca="1"/>
        <v>83.470739971884512</v>
      </c>
      <c r="E1439" s="55">
        <f ca="1"/>
        <v>13.596114483248556</v>
      </c>
      <c r="F1439" s="54">
        <v>42869</v>
      </c>
      <c r="G1439" s="38">
        <f ca="1"/>
        <v>4.1249596286516491E-3</v>
      </c>
      <c r="H1439" s="38">
        <f ca="1"/>
        <v>1.630133630439682E-4</v>
      </c>
      <c r="I1439" s="38">
        <f ca="1"/>
        <v>2.1051357316872958E-2</v>
      </c>
      <c r="J1439" s="38">
        <f ca="1"/>
        <v>2.8685085670058202E-2</v>
      </c>
    </row>
    <row r="1440" spans="1:13">
      <c r="A1440" s="54">
        <v>42885</v>
      </c>
      <c r="B1440" s="55">
        <f ca="1"/>
        <v>164.05525428289585</v>
      </c>
      <c r="C1440" s="55">
        <f ca="1"/>
        <v>64.095930925932166</v>
      </c>
      <c r="D1440" s="55">
        <f ca="1"/>
        <v>83.015675855490812</v>
      </c>
      <c r="E1440" s="55">
        <f ca="1"/>
        <v>13.871534296984411</v>
      </c>
      <c r="F1440" s="54">
        <v>42870</v>
      </c>
      <c r="G1440" s="38">
        <f ca="1"/>
        <v>-2.3793232909784776E-2</v>
      </c>
      <c r="H1440" s="38">
        <f ca="1"/>
        <v>-1.8243627235207338E-2</v>
      </c>
      <c r="I1440" s="38">
        <f ca="1"/>
        <v>-3.7871549730113391E-2</v>
      </c>
      <c r="J1440" s="38">
        <f ca="1"/>
        <v>1.4019361221858614E-2</v>
      </c>
    </row>
    <row r="1441" spans="1:10">
      <c r="A1441" s="54">
        <v>42886</v>
      </c>
      <c r="B1441" s="55">
        <f ca="1"/>
        <v>161.41431961316133</v>
      </c>
      <c r="C1441" s="55">
        <f ca="1"/>
        <v>62.653899504695268</v>
      </c>
      <c r="D1441" s="55">
        <f ca="1"/>
        <v>83.412962036938154</v>
      </c>
      <c r="E1441" s="55">
        <f ca="1"/>
        <v>14.567582310962594</v>
      </c>
      <c r="F1441" s="54">
        <v>42871</v>
      </c>
      <c r="G1441" s="38">
        <f ca="1"/>
        <v>6.1499030518023671E-5</v>
      </c>
      <c r="H1441" s="38">
        <f ca="1"/>
        <v>9.8497648037645467E-3</v>
      </c>
      <c r="I1441" s="38">
        <f ca="1"/>
        <v>4.2394883551219219E-3</v>
      </c>
      <c r="J1441" s="38">
        <f ca="1"/>
        <v>2.2218245524835485E-2</v>
      </c>
    </row>
    <row r="1442" spans="1:10">
      <c r="A1442" s="38"/>
      <c r="F1442" s="54">
        <v>42872</v>
      </c>
      <c r="G1442" s="38">
        <f ca="1"/>
        <v>1.776875000108399E-2</v>
      </c>
      <c r="H1442" s="38">
        <f ca="1"/>
        <v>-6.6051381840466035E-3</v>
      </c>
      <c r="I1442" s="38">
        <f ca="1"/>
        <v>5.9874176852866222E-4</v>
      </c>
      <c r="J1442" s="38">
        <f ca="1"/>
        <v>2.0352225889945466E-2</v>
      </c>
    </row>
    <row r="1443" spans="1:10">
      <c r="A1443" s="38" t="s">
        <v>249</v>
      </c>
      <c r="B1443" s="38">
        <f ca="1">_xll.VoseOutput("Costco Stock")+B1441</f>
        <v>161.41431961316133</v>
      </c>
      <c r="C1443" s="38">
        <f ca="1">_xll.VoseOutput("WalmartStock")+C1441</f>
        <v>62.653899504695268</v>
      </c>
      <c r="D1443" s="38">
        <f ca="1">_xll.VoseOutput("TargetStock")+D1441</f>
        <v>83.412962036938154</v>
      </c>
      <c r="E1443" s="38">
        <f ca="1">_xll.VoseOutput("SearsStock")+E1441</f>
        <v>14.567582310962594</v>
      </c>
      <c r="F1443" s="54">
        <v>42873</v>
      </c>
      <c r="G1443" s="38">
        <f ca="1"/>
        <v>-3.6571517723911133E-3</v>
      </c>
      <c r="H1443" s="38">
        <f ca="1"/>
        <v>-2.0101994142115123E-2</v>
      </c>
      <c r="I1443" s="38">
        <f ca="1"/>
        <v>-1.1616707158605872E-2</v>
      </c>
      <c r="J1443" s="38">
        <f ca="1"/>
        <v>-8.7841841878684795E-2</v>
      </c>
    </row>
    <row r="1444" spans="1:10">
      <c r="A1444" s="38"/>
      <c r="F1444" s="54">
        <v>42874</v>
      </c>
      <c r="G1444" s="38">
        <f ca="1"/>
        <v>1.4662652096499907E-2</v>
      </c>
      <c r="H1444" s="38">
        <f ca="1"/>
        <v>5.8924671840492006E-5</v>
      </c>
      <c r="I1444" s="38">
        <f ca="1"/>
        <v>1.5813620465118656E-2</v>
      </c>
      <c r="J1444" s="38">
        <f ca="1"/>
        <v>-4.4323599915694449E-2</v>
      </c>
    </row>
    <row r="1445" spans="1:10">
      <c r="A1445" s="38"/>
      <c r="F1445" s="54">
        <v>42875</v>
      </c>
      <c r="G1445" s="38">
        <f ca="1"/>
        <v>-2.1768991847265252E-2</v>
      </c>
      <c r="H1445" s="38">
        <f ca="1"/>
        <v>-1.668940170459356E-2</v>
      </c>
      <c r="I1445" s="38">
        <f ca="1"/>
        <v>-2.8306302817430431E-2</v>
      </c>
      <c r="J1445" s="38">
        <f ca="1"/>
        <v>-3.1657820374237075E-2</v>
      </c>
    </row>
    <row r="1446" spans="1:10">
      <c r="A1446" s="38"/>
      <c r="F1446" s="54">
        <v>42876</v>
      </c>
      <c r="G1446" s="38">
        <f ca="1"/>
        <v>-1.7676634260050304E-2</v>
      </c>
      <c r="H1446" s="38">
        <f ca="1"/>
        <v>-4.3354046801277954E-3</v>
      </c>
      <c r="I1446" s="38">
        <f ca="1"/>
        <v>-1.4045128106527848E-2</v>
      </c>
      <c r="J1446" s="38">
        <f ca="1"/>
        <v>-3.1984567425283831E-3</v>
      </c>
    </row>
    <row r="1447" spans="1:10">
      <c r="A1447" s="38"/>
      <c r="F1447" s="54">
        <v>42877</v>
      </c>
      <c r="G1447" s="38">
        <f ca="1"/>
        <v>1.7451426624012407E-2</v>
      </c>
      <c r="H1447" s="38">
        <f ca="1"/>
        <v>5.4651425474674742E-3</v>
      </c>
      <c r="I1447" s="38">
        <f ca="1"/>
        <v>1.7529629821921498E-2</v>
      </c>
      <c r="J1447" s="38">
        <f ca="1"/>
        <v>8.5643169575497988E-2</v>
      </c>
    </row>
    <row r="1448" spans="1:10">
      <c r="A1448" s="38"/>
      <c r="F1448" s="54">
        <v>42878</v>
      </c>
      <c r="G1448" s="38">
        <f ca="1"/>
        <v>-6.0456709384722604E-3</v>
      </c>
      <c r="H1448" s="38">
        <f ca="1"/>
        <v>-8.7192211253382564E-3</v>
      </c>
      <c r="I1448" s="38">
        <f ca="1"/>
        <v>-4.281477509416814E-3</v>
      </c>
      <c r="J1448" s="38">
        <f ca="1"/>
        <v>-2.7688115054831042E-2</v>
      </c>
    </row>
    <row r="1449" spans="1:10">
      <c r="A1449" s="38"/>
      <c r="F1449" s="54">
        <v>42879</v>
      </c>
      <c r="G1449" s="38">
        <f ca="1"/>
        <v>2.7647685540134709E-2</v>
      </c>
      <c r="H1449" s="38">
        <f ca="1"/>
        <v>2.1899787509746714E-2</v>
      </c>
      <c r="I1449" s="38">
        <f ca="1"/>
        <v>2.4975412766851759E-3</v>
      </c>
      <c r="J1449" s="38">
        <f ca="1"/>
        <v>5.5746781210455829E-2</v>
      </c>
    </row>
    <row r="1450" spans="1:10">
      <c r="A1450" s="38"/>
      <c r="F1450" s="54">
        <v>42880</v>
      </c>
      <c r="G1450" s="38">
        <f ca="1"/>
        <v>1.2980970515238878E-3</v>
      </c>
      <c r="H1450" s="38">
        <f ca="1"/>
        <v>-4.3063275265007453E-3</v>
      </c>
      <c r="I1450" s="38">
        <f ca="1"/>
        <v>-8.3799701539373564E-3</v>
      </c>
      <c r="J1450" s="38">
        <f ca="1"/>
        <v>-5.9080727030740965E-2</v>
      </c>
    </row>
    <row r="1451" spans="1:10">
      <c r="A1451" s="38"/>
      <c r="F1451" s="54">
        <v>42881</v>
      </c>
      <c r="G1451" s="38">
        <f ca="1"/>
        <v>1.3880634174175635E-2</v>
      </c>
      <c r="H1451" s="38">
        <f ca="1"/>
        <v>5.882763905676029E-3</v>
      </c>
      <c r="I1451" s="38">
        <f ca="1"/>
        <v>7.8187987930239278E-3</v>
      </c>
      <c r="J1451" s="38">
        <f ca="1"/>
        <v>-2.7216444029533736E-2</v>
      </c>
    </row>
    <row r="1452" spans="1:10">
      <c r="A1452" s="38"/>
      <c r="F1452" s="54">
        <v>42882</v>
      </c>
      <c r="G1452" s="38">
        <f ca="1"/>
        <v>-1.2627183388449448E-2</v>
      </c>
      <c r="H1452" s="38">
        <f ca="1"/>
        <v>-3.0926990171237824E-3</v>
      </c>
      <c r="I1452" s="38">
        <f ca="1"/>
        <v>-1.8254345516272379E-3</v>
      </c>
      <c r="J1452" s="38">
        <f ca="1"/>
        <v>-6.0041877084323979E-2</v>
      </c>
    </row>
    <row r="1453" spans="1:10">
      <c r="A1453" s="38"/>
      <c r="F1453" s="54">
        <v>42883</v>
      </c>
      <c r="G1453" s="38">
        <f ca="1"/>
        <v>-6.3473867590999765E-3</v>
      </c>
      <c r="H1453" s="38">
        <f ca="1"/>
        <v>-1.6760589717717864E-2</v>
      </c>
      <c r="I1453" s="38">
        <f ca="1"/>
        <v>-7.5791310050302091E-3</v>
      </c>
      <c r="J1453" s="38">
        <f ca="1"/>
        <v>2.2164224302504129E-2</v>
      </c>
    </row>
    <row r="1454" spans="1:10">
      <c r="A1454" s="38"/>
      <c r="F1454" s="54">
        <v>42884</v>
      </c>
      <c r="G1454" s="38">
        <f ca="1"/>
        <v>2.7311872627924234E-2</v>
      </c>
      <c r="H1454" s="38">
        <f ca="1"/>
        <v>1.4467751230134159E-2</v>
      </c>
      <c r="I1454" s="38">
        <f ca="1"/>
        <v>-1.1589130235047691E-2</v>
      </c>
      <c r="J1454" s="38">
        <f ca="1"/>
        <v>-2.6621779774586525E-2</v>
      </c>
    </row>
    <row r="1455" spans="1:10">
      <c r="A1455" s="38"/>
      <c r="F1455" s="54">
        <v>42885</v>
      </c>
      <c r="G1455" s="38">
        <f ca="1"/>
        <v>1.5882869453295811E-2</v>
      </c>
      <c r="H1455" s="38">
        <f ca="1"/>
        <v>6.1489570261085104E-3</v>
      </c>
      <c r="I1455" s="38">
        <f ca="1"/>
        <v>5.815983058391319E-3</v>
      </c>
      <c r="J1455" s="38">
        <f ca="1"/>
        <v>2.1177376871421488E-2</v>
      </c>
    </row>
    <row r="1456" spans="1:10">
      <c r="A1456" s="38"/>
      <c r="F1456" s="54">
        <v>42886</v>
      </c>
      <c r="G1456" s="38">
        <f ca="1"/>
        <v>-1.0168769070066914E-3</v>
      </c>
      <c r="H1456" s="38">
        <f ca="1"/>
        <v>-1.3771531019755217E-2</v>
      </c>
      <c r="I1456" s="38">
        <f ca="1"/>
        <v>-2.5143647786470265E-3</v>
      </c>
      <c r="J1456" s="38">
        <f ca="1"/>
        <v>4.7425555342527209E-2</v>
      </c>
    </row>
    <row r="1457" spans="1:10">
      <c r="A1457" s="38"/>
      <c r="F1457" s="38"/>
      <c r="G1457" s="38"/>
      <c r="H1457" s="38"/>
      <c r="I1457" s="38"/>
      <c r="J1457" s="38"/>
    </row>
    <row r="1458" spans="1:10">
      <c r="A1458" s="38"/>
      <c r="F1458" s="38"/>
      <c r="G1458" s="38">
        <f ca="1">_xll.VoseOutput('Stocks Correlation-Forecasting'!G1)+G1456</f>
        <v>-1.0168769070066914E-3</v>
      </c>
      <c r="H1458" s="38">
        <f ca="1">_xll.VoseOutput('Stocks Correlation-Forecasting'!H1)+H1456</f>
        <v>-1.3771531019755217E-2</v>
      </c>
      <c r="I1458" s="38">
        <f ca="1">_xll.VoseOutput('Stocks Correlation-Forecasting'!I1)+I1456</f>
        <v>-2.5143647786470265E-3</v>
      </c>
      <c r="J1458" s="38">
        <f ca="1">_xll.VoseOutput('Stocks Correlation-Forecasting'!J1)+J1456</f>
        <v>4.7425555342527209E-2</v>
      </c>
    </row>
    <row r="1459" spans="1:10">
      <c r="A1459" s="38"/>
      <c r="F1459" s="38"/>
      <c r="G1459" s="38"/>
      <c r="H1459" s="38"/>
      <c r="I1459" s="38"/>
      <c r="J1459" s="38"/>
    </row>
    <row r="1460" spans="1:10">
      <c r="A1460" s="38"/>
      <c r="F1460" s="38"/>
      <c r="G1460" s="38"/>
      <c r="H1460" s="38"/>
      <c r="I1460" s="38"/>
      <c r="J1460" s="38"/>
    </row>
    <row r="1461" spans="1:10">
      <c r="A1461" s="38"/>
      <c r="F1461" s="38"/>
      <c r="G1461" s="38"/>
      <c r="H1461" s="38"/>
      <c r="I1461" s="38"/>
      <c r="J1461" s="38"/>
    </row>
    <row r="1462" spans="1:10">
      <c r="A1462" s="38"/>
      <c r="F1462" s="38"/>
      <c r="G1462" s="38"/>
      <c r="H1462" s="38"/>
      <c r="I1462" s="38"/>
      <c r="J1462" s="38"/>
    </row>
    <row r="1463" spans="1:10">
      <c r="A1463" s="38"/>
      <c r="F1463" s="38"/>
      <c r="G1463" s="38"/>
      <c r="H1463" s="38"/>
      <c r="I1463" s="38"/>
      <c r="J1463" s="38"/>
    </row>
    <row r="1464" spans="1:10">
      <c r="A1464" s="38"/>
      <c r="F1464" s="38"/>
      <c r="G1464" s="38"/>
      <c r="H1464" s="38"/>
      <c r="I1464" s="38"/>
      <c r="J1464" s="38"/>
    </row>
    <row r="1465" spans="1:10">
      <c r="A1465" s="38"/>
      <c r="F1465" s="38"/>
      <c r="G1465" s="38"/>
      <c r="H1465" s="38"/>
      <c r="I1465" s="38"/>
      <c r="J1465" s="38"/>
    </row>
    <row r="1466" spans="1:10">
      <c r="A1466" s="38"/>
      <c r="F1466" s="38"/>
      <c r="G1466" s="38"/>
      <c r="H1466" s="38"/>
      <c r="I1466" s="38"/>
      <c r="J1466" s="38"/>
    </row>
    <row r="1467" spans="1:10">
      <c r="A1467" s="38"/>
      <c r="F1467" s="38"/>
      <c r="G1467" s="38"/>
      <c r="H1467" s="38"/>
      <c r="I1467" s="38"/>
      <c r="J1467" s="38"/>
    </row>
    <row r="1468" spans="1:10">
      <c r="A1468" s="38"/>
      <c r="F1468" s="38"/>
      <c r="G1468" s="38"/>
      <c r="H1468" s="38"/>
      <c r="I1468" s="38"/>
      <c r="J1468" s="38"/>
    </row>
    <row r="1469" spans="1:10">
      <c r="A1469" s="38"/>
      <c r="F1469" s="38"/>
      <c r="G1469" s="38"/>
      <c r="H1469" s="38"/>
      <c r="I1469" s="38"/>
      <c r="J1469" s="38"/>
    </row>
    <row r="1470" spans="1:10">
      <c r="A1470" s="38"/>
      <c r="F1470" s="38"/>
      <c r="G1470" s="38"/>
      <c r="H1470" s="38"/>
      <c r="I1470" s="38"/>
      <c r="J1470" s="38"/>
    </row>
    <row r="1471" spans="1:10">
      <c r="A1471" s="38"/>
      <c r="F1471" s="38"/>
      <c r="G1471" s="38"/>
      <c r="H1471" s="38"/>
      <c r="I1471" s="38"/>
      <c r="J1471" s="38"/>
    </row>
    <row r="1472" spans="1:10">
      <c r="A1472" s="38"/>
      <c r="F1472" s="38"/>
      <c r="G1472" s="38"/>
      <c r="H1472" s="38"/>
      <c r="I1472" s="38"/>
      <c r="J1472" s="38"/>
    </row>
    <row r="1473" spans="1:10">
      <c r="A1473" s="38"/>
      <c r="F1473" s="38"/>
      <c r="G1473" s="38"/>
      <c r="H1473" s="38"/>
      <c r="I1473" s="38"/>
      <c r="J1473" s="38"/>
    </row>
    <row r="1474" spans="1:10">
      <c r="A1474" s="38"/>
      <c r="F1474" s="38"/>
      <c r="G1474" s="38"/>
      <c r="H1474" s="38"/>
      <c r="I1474" s="38"/>
      <c r="J1474" s="38"/>
    </row>
    <row r="1475" spans="1:10">
      <c r="A1475" s="38"/>
      <c r="F1475" s="38"/>
      <c r="G1475" s="38"/>
      <c r="H1475" s="38"/>
      <c r="I1475" s="38"/>
      <c r="J1475" s="38"/>
    </row>
    <row r="1476" spans="1:10">
      <c r="A1476" s="38"/>
      <c r="F1476" s="38"/>
      <c r="G1476" s="38"/>
      <c r="H1476" s="38"/>
      <c r="I1476" s="38"/>
      <c r="J1476" s="38"/>
    </row>
    <row r="1477" spans="1:10">
      <c r="A1477" s="38"/>
      <c r="F1477" s="38"/>
      <c r="G1477" s="38"/>
      <c r="H1477" s="38"/>
      <c r="I1477" s="38"/>
      <c r="J1477" s="38"/>
    </row>
    <row r="1478" spans="1:10">
      <c r="A1478" s="38"/>
      <c r="F1478" s="38"/>
      <c r="G1478" s="38"/>
      <c r="H1478" s="38"/>
      <c r="I1478" s="38"/>
      <c r="J1478" s="38"/>
    </row>
    <row r="1479" spans="1:10">
      <c r="A1479" s="38"/>
      <c r="F1479" s="38"/>
      <c r="G1479" s="38"/>
      <c r="H1479" s="38"/>
      <c r="I1479" s="38"/>
      <c r="J1479" s="38"/>
    </row>
    <row r="1480" spans="1:10">
      <c r="A1480" s="38"/>
      <c r="F1480" s="38"/>
      <c r="G1480" s="38"/>
      <c r="H1480" s="38"/>
      <c r="I1480" s="38"/>
      <c r="J1480" s="38"/>
    </row>
    <row r="1481" spans="1:10">
      <c r="A1481" s="38"/>
      <c r="F1481" s="38"/>
      <c r="G1481" s="38"/>
      <c r="H1481" s="38"/>
      <c r="I1481" s="38"/>
      <c r="J1481" s="38"/>
    </row>
    <row r="1482" spans="1:10">
      <c r="A1482" s="38"/>
      <c r="F1482" s="38"/>
      <c r="G1482" s="38"/>
      <c r="H1482" s="38"/>
      <c r="I1482" s="38"/>
      <c r="J1482" s="38"/>
    </row>
    <row r="1483" spans="1:10">
      <c r="A1483" s="38"/>
      <c r="F1483" s="38"/>
      <c r="G1483" s="38"/>
      <c r="H1483" s="38"/>
      <c r="I1483" s="38"/>
      <c r="J1483" s="38"/>
    </row>
    <row r="1484" spans="1:10">
      <c r="A1484" s="38"/>
      <c r="F1484" s="38"/>
      <c r="G1484" s="38"/>
      <c r="H1484" s="38"/>
      <c r="I1484" s="38"/>
      <c r="J1484" s="38"/>
    </row>
    <row r="1485" spans="1:10">
      <c r="A1485" s="38"/>
      <c r="F1485" s="38"/>
      <c r="G1485" s="38"/>
      <c r="H1485" s="38"/>
      <c r="I1485" s="38"/>
      <c r="J1485" s="38"/>
    </row>
    <row r="1486" spans="1:10">
      <c r="A1486" s="38"/>
      <c r="F1486" s="38"/>
      <c r="G1486" s="38"/>
      <c r="H1486" s="38"/>
      <c r="I1486" s="38"/>
      <c r="J1486" s="38"/>
    </row>
    <row r="1487" spans="1:10">
      <c r="A1487" s="38"/>
      <c r="F1487" s="38"/>
      <c r="G1487" s="38"/>
      <c r="H1487" s="38"/>
      <c r="I1487" s="38"/>
      <c r="J1487" s="38"/>
    </row>
    <row r="1488" spans="1:10">
      <c r="A1488" s="38"/>
      <c r="F1488" s="38"/>
      <c r="G1488" s="38"/>
      <c r="H1488" s="38"/>
      <c r="I1488" s="38"/>
      <c r="J1488" s="38"/>
    </row>
    <row r="1489" spans="1:10">
      <c r="A1489" s="38"/>
      <c r="F1489" s="38"/>
      <c r="G1489" s="38"/>
      <c r="H1489" s="38"/>
      <c r="I1489" s="38"/>
      <c r="J1489" s="38"/>
    </row>
    <row r="1490" spans="1:10">
      <c r="A1490" s="38"/>
      <c r="F1490" s="38"/>
      <c r="G1490" s="38"/>
      <c r="H1490" s="38"/>
      <c r="I1490" s="38"/>
      <c r="J1490" s="38"/>
    </row>
    <row r="1491" spans="1:10">
      <c r="A1491" s="38"/>
      <c r="F1491" s="38"/>
      <c r="G1491" s="38"/>
      <c r="H1491" s="38"/>
      <c r="I1491" s="38"/>
      <c r="J1491" s="38"/>
    </row>
    <row r="1492" spans="1:10">
      <c r="A1492" s="38"/>
      <c r="F1492" s="38"/>
      <c r="G1492" s="38"/>
      <c r="H1492" s="38"/>
      <c r="I1492" s="38"/>
      <c r="J1492" s="38"/>
    </row>
    <row r="1493" spans="1:10">
      <c r="A1493" s="38"/>
      <c r="F1493" s="38"/>
      <c r="G1493" s="38"/>
      <c r="H1493" s="38"/>
      <c r="I1493" s="38"/>
      <c r="J1493" s="38"/>
    </row>
    <row r="1494" spans="1:10">
      <c r="A1494" s="38"/>
      <c r="F1494" s="38"/>
      <c r="G1494" s="38"/>
      <c r="H1494" s="38"/>
      <c r="I1494" s="38"/>
      <c r="J1494" s="38"/>
    </row>
    <row r="1495" spans="1:10">
      <c r="A1495" s="38"/>
      <c r="F1495" s="38"/>
      <c r="G1495" s="38"/>
      <c r="H1495" s="38"/>
      <c r="I1495" s="38"/>
      <c r="J1495" s="38"/>
    </row>
    <row r="1496" spans="1:10">
      <c r="A1496" s="38"/>
      <c r="F1496" s="38"/>
      <c r="G1496" s="38"/>
      <c r="H1496" s="38"/>
      <c r="I1496" s="38"/>
      <c r="J1496" s="38"/>
    </row>
    <row r="1497" spans="1:10">
      <c r="A1497" s="38"/>
      <c r="F1497" s="38"/>
      <c r="G1497" s="38"/>
      <c r="H1497" s="38"/>
      <c r="I1497" s="38"/>
      <c r="J1497" s="38"/>
    </row>
    <row r="1498" spans="1:10">
      <c r="A1498" s="38"/>
      <c r="F1498" s="38"/>
      <c r="G1498" s="38"/>
      <c r="H1498" s="38"/>
      <c r="I1498" s="38"/>
      <c r="J1498" s="38"/>
    </row>
    <row r="1499" spans="1:10">
      <c r="A1499" s="38"/>
      <c r="F1499" s="38"/>
      <c r="G1499" s="38"/>
      <c r="H1499" s="38"/>
      <c r="I1499" s="38"/>
      <c r="J1499" s="38"/>
    </row>
    <row r="1500" spans="1:10">
      <c r="A1500" s="38"/>
      <c r="F1500" s="38"/>
      <c r="G1500" s="38"/>
      <c r="H1500" s="38"/>
      <c r="I1500" s="38"/>
      <c r="J1500" s="38"/>
    </row>
    <row r="1501" spans="1:10">
      <c r="A1501" s="38"/>
      <c r="F1501" s="38"/>
      <c r="G1501" s="38"/>
      <c r="H1501" s="38"/>
      <c r="I1501" s="38"/>
      <c r="J1501" s="38"/>
    </row>
    <row r="1502" spans="1:10">
      <c r="A1502" s="38"/>
      <c r="F1502" s="38"/>
      <c r="G1502" s="38"/>
      <c r="H1502" s="38"/>
      <c r="I1502" s="38"/>
      <c r="J1502" s="38"/>
    </row>
    <row r="1503" spans="1:10">
      <c r="A1503" s="38"/>
      <c r="F1503" s="38"/>
      <c r="G1503" s="38"/>
      <c r="H1503" s="38"/>
      <c r="I1503" s="38"/>
      <c r="J1503" s="38"/>
    </row>
    <row r="1504" spans="1:10">
      <c r="A1504" s="38"/>
      <c r="F1504" s="38"/>
      <c r="G1504" s="38"/>
      <c r="H1504" s="38"/>
      <c r="I1504" s="38"/>
      <c r="J1504" s="38"/>
    </row>
    <row r="1505" spans="1:10">
      <c r="A1505" s="38"/>
      <c r="F1505" s="38"/>
      <c r="G1505" s="38"/>
      <c r="H1505" s="38"/>
      <c r="I1505" s="38"/>
      <c r="J1505" s="38"/>
    </row>
    <row r="1506" spans="1:10">
      <c r="A1506" s="38"/>
      <c r="F1506" s="38"/>
      <c r="G1506" s="38"/>
      <c r="H1506" s="38"/>
      <c r="I1506" s="38"/>
      <c r="J1506" s="38"/>
    </row>
    <row r="1507" spans="1:10">
      <c r="A1507" s="38"/>
      <c r="F1507" s="38"/>
      <c r="G1507" s="38"/>
      <c r="H1507" s="38"/>
      <c r="I1507" s="38"/>
      <c r="J1507" s="38"/>
    </row>
    <row r="1508" spans="1:10">
      <c r="A1508" s="38"/>
      <c r="F1508" s="38"/>
      <c r="G1508" s="38"/>
      <c r="H1508" s="38"/>
      <c r="I1508" s="38"/>
      <c r="J1508" s="38"/>
    </row>
    <row r="1509" spans="1:10">
      <c r="A1509" s="38"/>
      <c r="F1509" s="38"/>
      <c r="G1509" s="38"/>
      <c r="H1509" s="38"/>
      <c r="I1509" s="38"/>
      <c r="J1509" s="38"/>
    </row>
    <row r="1510" spans="1:10">
      <c r="A1510" s="38"/>
      <c r="F1510" s="38"/>
      <c r="G1510" s="38"/>
      <c r="H1510" s="38"/>
      <c r="I1510" s="38"/>
      <c r="J1510" s="38"/>
    </row>
    <row r="1511" spans="1:10">
      <c r="A1511" s="38"/>
      <c r="F1511" s="38"/>
      <c r="G1511" s="38"/>
      <c r="H1511" s="38"/>
      <c r="I1511" s="38"/>
      <c r="J1511" s="38"/>
    </row>
    <row r="1512" spans="1:10">
      <c r="A1512" s="38"/>
      <c r="F1512" s="38"/>
      <c r="G1512" s="38"/>
      <c r="H1512" s="38"/>
      <c r="I1512" s="38"/>
      <c r="J1512" s="38"/>
    </row>
    <row r="2591" spans="3:6">
      <c r="D2591" s="3" t="s">
        <v>204</v>
      </c>
      <c r="E2591" s="3" t="s">
        <v>205</v>
      </c>
      <c r="F2591" s="3" t="s">
        <v>206</v>
      </c>
    </row>
    <row r="2592" spans="3:6">
      <c r="C2592" s="38">
        <v>0.83464036408428266</v>
      </c>
      <c r="D2592" s="38">
        <v>1.1164258986641138E-2</v>
      </c>
      <c r="E2592" s="38">
        <v>0.8776318269775546</v>
      </c>
      <c r="F2592">
        <v>1.1666333758994415E-2</v>
      </c>
    </row>
    <row r="2593" spans="3:6">
      <c r="C2593" s="38">
        <v>0.82206521277207578</v>
      </c>
      <c r="D2593" s="38">
        <v>1.100066577460561E-2</v>
      </c>
      <c r="E2593" s="38">
        <v>0.85505645446102607</v>
      </c>
      <c r="F2593">
        <v>1.1337843458643746E-2</v>
      </c>
    </row>
    <row r="2594" spans="3:6">
      <c r="C2594" s="38">
        <v>1.4464182886461325</v>
      </c>
      <c r="D2594" s="38">
        <v>1.94843827724939E-2</v>
      </c>
      <c r="E2594" s="38">
        <v>1.5000840118829528</v>
      </c>
      <c r="F2594">
        <v>2.0096694254180539E-2</v>
      </c>
    </row>
    <row r="2595" spans="3:6">
      <c r="C2595" s="38">
        <v>2.4823902475326021</v>
      </c>
      <c r="D2595" s="38">
        <v>3.3678200344263637E-2</v>
      </c>
      <c r="E2595" s="38">
        <v>2.5544842266992243</v>
      </c>
      <c r="F2595">
        <v>3.4538566597721816E-2</v>
      </c>
    </row>
    <row r="2596" spans="3:6">
      <c r="C2596" s="38">
        <v>2.2672632040665213</v>
      </c>
      <c r="D2596" s="38">
        <v>3.0911789774416228E-2</v>
      </c>
      <c r="E2596" s="38">
        <v>2.2830845627333152</v>
      </c>
      <c r="F2596">
        <v>3.1039474524778111E-2</v>
      </c>
    </row>
    <row r="2597" spans="3:6">
      <c r="C2597" s="38">
        <v>1.3469293454286049</v>
      </c>
      <c r="D2597" s="38">
        <v>1.858485743137122E-2</v>
      </c>
      <c r="E2597" s="38">
        <v>1.3306722402115878</v>
      </c>
      <c r="F2597">
        <v>1.8403869131323115E-2</v>
      </c>
    </row>
    <row r="2598" spans="3:6">
      <c r="C2598" s="38">
        <v>1.0665992883725133</v>
      </c>
      <c r="D2598" s="38">
        <v>1.4934067126003798E-2</v>
      </c>
      <c r="E2598" s="38">
        <v>1.0860057563297252</v>
      </c>
      <c r="F2598">
        <v>1.5242050719583036E-2</v>
      </c>
    </row>
    <row r="2599" spans="3:6">
      <c r="C2599" s="38">
        <v>1.1029857827914193</v>
      </c>
      <c r="D2599" s="38">
        <v>1.5479951384091717E-2</v>
      </c>
      <c r="E2599" s="38">
        <v>1.0939063997176195</v>
      </c>
      <c r="F2599">
        <v>1.5551565479640855E-2</v>
      </c>
    </row>
    <row r="2600" spans="3:6">
      <c r="C2600" s="38">
        <v>0.75101522604005899</v>
      </c>
      <c r="D2600" s="38">
        <v>1.0568899995150887E-2</v>
      </c>
      <c r="E2600" s="38">
        <v>0.67889232759436613</v>
      </c>
      <c r="F2600">
        <v>9.7434916997184845E-3</v>
      </c>
    </row>
    <row r="2601" spans="3:6">
      <c r="C2601" s="38">
        <v>0.44035616406723033</v>
      </c>
      <c r="D2601" s="38">
        <v>6.252438790625983E-3</v>
      </c>
      <c r="E2601" s="38">
        <v>0.4882375526436401</v>
      </c>
      <c r="F2601">
        <v>6.9108246095532138E-3</v>
      </c>
    </row>
    <row r="2602" spans="3:6">
      <c r="C2602" s="38">
        <v>0.984746313987516</v>
      </c>
      <c r="D2602" s="38">
        <v>1.3892805524678798E-2</v>
      </c>
      <c r="E2602" s="38">
        <v>0.97113826803404724</v>
      </c>
      <c r="F2602">
        <v>1.3939196012904997E-2</v>
      </c>
    </row>
    <row r="2603" spans="3:6">
      <c r="C2603" s="38">
        <v>1.2393633884281068</v>
      </c>
      <c r="D2603" s="38">
        <v>1.7474843118510493E-2</v>
      </c>
      <c r="E2603" s="38">
        <v>1.2378631332685797</v>
      </c>
      <c r="F2603">
        <v>1.7593280777671284E-2</v>
      </c>
    </row>
    <row r="2604" spans="3:6">
      <c r="C2604" s="38">
        <v>1.2428964490415118</v>
      </c>
      <c r="D2604" s="38">
        <v>1.7535789278680311E-2</v>
      </c>
      <c r="E2604" s="38">
        <v>1.2859239763835986</v>
      </c>
      <c r="F2604">
        <v>1.8224704472304183E-2</v>
      </c>
    </row>
    <row r="2605" spans="3:6">
      <c r="C2605" s="38">
        <v>0.693166916781774</v>
      </c>
      <c r="D2605" s="38">
        <v>9.6306653663236156E-3</v>
      </c>
      <c r="E2605" s="38">
        <v>0.6920122725749619</v>
      </c>
      <c r="F2605">
        <v>9.5725651542571434E-3</v>
      </c>
    </row>
    <row r="2606" spans="3:6">
      <c r="C2606" s="38">
        <v>0.71991181729483578</v>
      </c>
      <c r="D2606" s="38">
        <v>1.0000071314392841E-2</v>
      </c>
      <c r="E2606" s="38">
        <v>0.67377825912826805</v>
      </c>
      <c r="F2606">
        <v>9.4764593972677703E-3</v>
      </c>
    </row>
    <row r="2607" spans="3:6">
      <c r="C2607" s="38">
        <v>0.60654080769619401</v>
      </c>
      <c r="D2607" s="38">
        <v>8.4235652948975569E-3</v>
      </c>
      <c r="E2607" s="38">
        <v>0.58336194575921085</v>
      </c>
      <c r="F2607">
        <v>8.1322384079447665E-3</v>
      </c>
    </row>
    <row r="2608" spans="3:6">
      <c r="C2608" s="38">
        <v>0.32624091719156628</v>
      </c>
      <c r="D2608" s="38">
        <v>4.5198997604452796E-3</v>
      </c>
      <c r="E2608" s="38">
        <v>0.35569712333845588</v>
      </c>
      <c r="F2608">
        <v>4.8571059410694234E-3</v>
      </c>
    </row>
    <row r="2609" spans="3:6">
      <c r="C2609" s="38">
        <v>0.81231773959254716</v>
      </c>
      <c r="D2609" s="38">
        <v>1.1323953786455721E-2</v>
      </c>
      <c r="E2609" s="38">
        <v>0.81646090206349553</v>
      </c>
      <c r="F2609">
        <v>1.1434670202876892E-2</v>
      </c>
    </row>
    <row r="2610" spans="3:6">
      <c r="C2610" s="38">
        <v>0.82095385052556569</v>
      </c>
      <c r="D2610" s="38">
        <v>1.1443075585212714E-2</v>
      </c>
      <c r="E2610" s="38">
        <v>0.81782007828029357</v>
      </c>
      <c r="F2610">
        <v>1.1437707754908885E-2</v>
      </c>
    </row>
    <row r="2611" spans="3:6">
      <c r="C2611" s="38">
        <v>0.81813293286895172</v>
      </c>
      <c r="D2611" s="38">
        <v>1.1402103803470693E-2</v>
      </c>
      <c r="E2611" s="38">
        <v>0.81984163332577642</v>
      </c>
      <c r="F2611">
        <v>1.144130561499848E-2</v>
      </c>
    </row>
    <row r="2612" spans="3:6">
      <c r="C2612" s="38">
        <v>0.94985895295288969</v>
      </c>
      <c r="D2612" s="38">
        <v>1.3241877785066216E-2</v>
      </c>
      <c r="E2612" s="38">
        <v>0.89033574704972684</v>
      </c>
      <c r="F2612">
        <v>1.2456674726186235E-2</v>
      </c>
    </row>
    <row r="2613" spans="3:6">
      <c r="C2613" s="38">
        <v>2.2601964116210689</v>
      </c>
      <c r="D2613" s="38">
        <v>3.194117585408808E-2</v>
      </c>
      <c r="E2613" s="38">
        <v>2.2830403501109888</v>
      </c>
      <c r="F2613">
        <v>3.2307265203787558E-2</v>
      </c>
    </row>
    <row r="2614" spans="3:6">
      <c r="C2614" s="38">
        <v>3.3659657800130405</v>
      </c>
      <c r="D2614" s="38">
        <v>4.8301268560356811E-2</v>
      </c>
      <c r="E2614" s="38">
        <v>3.4668765856197581</v>
      </c>
      <c r="F2614">
        <v>4.9372985679056715E-2</v>
      </c>
    </row>
    <row r="2615" spans="3:6">
      <c r="C2615" s="38">
        <v>2.9594373677715788</v>
      </c>
      <c r="D2615" s="38">
        <v>4.2702980954936076E-2</v>
      </c>
      <c r="E2615" s="38">
        <v>3.0407433752473523</v>
      </c>
      <c r="F2615">
        <v>4.3613246945192419E-2</v>
      </c>
    </row>
    <row r="2616" spans="3:6">
      <c r="C2616" s="38">
        <v>1.4433630937344806</v>
      </c>
      <c r="D2616" s="38">
        <v>2.1085422704447854E-2</v>
      </c>
      <c r="E2616" s="38">
        <v>1.4206138642585848</v>
      </c>
      <c r="F2616">
        <v>2.0639964063669771E-2</v>
      </c>
    </row>
    <row r="2617" spans="3:6">
      <c r="C2617" s="38">
        <v>0.76599950511276504</v>
      </c>
      <c r="D2617" s="38">
        <v>1.1267213738478467E-2</v>
      </c>
      <c r="E2617" s="38">
        <v>0.78287159343176771</v>
      </c>
      <c r="F2617">
        <v>1.1449667406032017E-2</v>
      </c>
    </row>
    <row r="2618" spans="3:6">
      <c r="C2618" s="38">
        <v>0.88633404041182673</v>
      </c>
      <c r="D2618" s="38">
        <v>1.298190535187755E-2</v>
      </c>
      <c r="E2618" s="38">
        <v>0.84140004215851227</v>
      </c>
      <c r="F2618">
        <v>1.2493602165968773E-2</v>
      </c>
    </row>
    <row r="2619" spans="3:6">
      <c r="C2619" s="38">
        <v>1.0191363067303623</v>
      </c>
      <c r="D2619" s="38">
        <v>1.4776204647438137E-2</v>
      </c>
      <c r="E2619" s="38">
        <v>0.95572278474868955</v>
      </c>
      <c r="F2619">
        <v>1.3986023506839654E-2</v>
      </c>
    </row>
    <row r="2620" spans="3:6">
      <c r="C2620" s="38">
        <v>1.2066098607586442</v>
      </c>
      <c r="D2620" s="38">
        <v>1.745492158195731E-2</v>
      </c>
      <c r="E2620" s="38">
        <v>1.2030541666298249</v>
      </c>
      <c r="F2620">
        <v>1.7479353650135778E-2</v>
      </c>
    </row>
    <row r="2621" spans="3:6">
      <c r="C2621" s="38">
        <v>0.71542695629392683</v>
      </c>
      <c r="D2621" s="38">
        <v>1.0310312348463085E-2</v>
      </c>
      <c r="E2621" s="38">
        <v>0.7450955066423598</v>
      </c>
      <c r="F2621">
        <v>1.073230954619551E-2</v>
      </c>
    </row>
    <row r="2622" spans="3:6">
      <c r="C2622" s="38">
        <v>0.33790705861929743</v>
      </c>
      <c r="D2622" s="38">
        <v>4.8493446149209651E-3</v>
      </c>
      <c r="E2622" s="38">
        <v>0.37901425565049579</v>
      </c>
      <c r="F2622">
        <v>5.4640390777589256E-3</v>
      </c>
    </row>
    <row r="2623" spans="3:6">
      <c r="C2623" s="38">
        <v>0.36203076670463397</v>
      </c>
      <c r="D2623" s="38">
        <v>5.1966092815012438E-3</v>
      </c>
      <c r="E2623" s="38">
        <v>0.42936847116126164</v>
      </c>
      <c r="F2623">
        <v>6.0288166455495498E-3</v>
      </c>
    </row>
    <row r="2624" spans="3:6">
      <c r="C2624" s="38">
        <v>0.34695255327601998</v>
      </c>
      <c r="D2624" s="38">
        <v>4.9810209282392095E-3</v>
      </c>
      <c r="E2624" s="38">
        <v>0.47167778025566021</v>
      </c>
      <c r="F2624">
        <v>6.4437832409871259E-3</v>
      </c>
    </row>
    <row r="2625" spans="3:6">
      <c r="C2625" s="38">
        <v>0.85774957421659792</v>
      </c>
      <c r="D2625" s="38">
        <v>1.2217520455383008E-2</v>
      </c>
      <c r="E2625" s="38">
        <v>0.83371204901105056</v>
      </c>
      <c r="F2625">
        <v>1.1814095394488574E-2</v>
      </c>
    </row>
    <row r="2626" spans="3:6">
      <c r="C2626" s="38">
        <v>0.72490420927785504</v>
      </c>
      <c r="D2626" s="38">
        <v>1.0315471555412827E-2</v>
      </c>
      <c r="E2626" s="38">
        <v>0.62933212658671767</v>
      </c>
      <c r="F2626">
        <v>9.079544295884848E-3</v>
      </c>
    </row>
    <row r="2627" spans="3:6">
      <c r="C2627" s="38">
        <v>0.73302497505661357</v>
      </c>
      <c r="D2627" s="38">
        <v>1.0432018804287327E-2</v>
      </c>
      <c r="E2627" s="38">
        <v>0.65708246166122364</v>
      </c>
      <c r="F2627">
        <v>9.3835533884789272E-3</v>
      </c>
    </row>
    <row r="2628" spans="3:6">
      <c r="C2628" s="38">
        <v>0.84361331784458637</v>
      </c>
      <c r="D2628" s="38">
        <v>1.2019580886561831E-2</v>
      </c>
      <c r="E2628" s="38">
        <v>0.7910380414980418</v>
      </c>
      <c r="F2628">
        <v>1.1252803805711925E-2</v>
      </c>
    </row>
    <row r="2629" spans="3:6">
      <c r="C2629" s="38">
        <v>0.56807204860035054</v>
      </c>
      <c r="D2629" s="38">
        <v>8.1173423552189268E-3</v>
      </c>
      <c r="E2629" s="38">
        <v>0.53594623408552922</v>
      </c>
      <c r="F2629">
        <v>7.758032073126875E-3</v>
      </c>
    </row>
    <row r="2630" spans="3:6">
      <c r="C2630" s="38">
        <v>1.1919695659473639</v>
      </c>
      <c r="D2630" s="38">
        <v>1.6932068249697143E-2</v>
      </c>
      <c r="E2630" s="38">
        <v>1.1350710508572321</v>
      </c>
      <c r="F2630">
        <v>1.6276696722270542E-2</v>
      </c>
    </row>
    <row r="2631" spans="3:6">
      <c r="C2631" s="38">
        <v>2.6026420836682491</v>
      </c>
      <c r="D2631" s="38">
        <v>3.6432224545550292E-2</v>
      </c>
      <c r="E2631" s="38">
        <v>2.5349344151733217</v>
      </c>
      <c r="F2631">
        <v>3.5608369185260134E-2</v>
      </c>
    </row>
    <row r="2632" spans="3:6">
      <c r="C2632" s="38">
        <v>2.3722500892327427</v>
      </c>
      <c r="D2632" s="38">
        <v>3.304523401254459E-2</v>
      </c>
      <c r="E2632" s="38">
        <v>2.3586044944022619</v>
      </c>
      <c r="F2632">
        <v>3.293687719763197E-2</v>
      </c>
    </row>
    <row r="2633" spans="3:6">
      <c r="C2633" s="38">
        <v>1.5696388940316031</v>
      </c>
      <c r="D2633" s="38">
        <v>2.1778034985140339E-2</v>
      </c>
      <c r="E2633" s="38">
        <v>1.5810096236546842</v>
      </c>
      <c r="F2633">
        <v>2.1934536146012797E-2</v>
      </c>
    </row>
    <row r="2634" spans="3:6">
      <c r="C2634" s="38">
        <v>0.62224356808628278</v>
      </c>
      <c r="D2634" s="38">
        <v>8.559911752679587E-3</v>
      </c>
      <c r="E2634" s="38">
        <v>0.64196579252119512</v>
      </c>
      <c r="F2634">
        <v>8.8663854044442932E-3</v>
      </c>
    </row>
    <row r="2635" spans="3:6">
      <c r="C2635" s="38">
        <v>0.59706548552566396</v>
      </c>
      <c r="D2635" s="38">
        <v>8.2234804853183324E-3</v>
      </c>
      <c r="E2635" s="38">
        <v>0.59780597076793462</v>
      </c>
      <c r="F2635">
        <v>8.400052947141334E-3</v>
      </c>
    </row>
    <row r="2636" spans="3:6">
      <c r="C2636" s="38">
        <v>0.35311561658293239</v>
      </c>
      <c r="D2636" s="38">
        <v>4.8716130764619482E-3</v>
      </c>
      <c r="E2636" s="38">
        <v>0.36000101963144648</v>
      </c>
      <c r="F2636">
        <v>4.9842419144966194E-3</v>
      </c>
    </row>
    <row r="2637" spans="3:6">
      <c r="C2637" s="38">
        <v>0.20910174966926348</v>
      </c>
      <c r="D2637" s="38">
        <v>2.890336530147451E-3</v>
      </c>
      <c r="E2637" s="38">
        <v>0.32641578836257223</v>
      </c>
      <c r="F2637">
        <v>4.3653022760256378E-3</v>
      </c>
    </row>
    <row r="2638" spans="3:6">
      <c r="C2638" s="38">
        <v>0.40452782825535538</v>
      </c>
      <c r="D2638" s="38">
        <v>5.6039779939744301E-3</v>
      </c>
      <c r="E2638" s="38">
        <v>0.51307544534099725</v>
      </c>
      <c r="F2638">
        <v>6.802781755299526E-3</v>
      </c>
    </row>
    <row r="2639" spans="3:6">
      <c r="C2639" s="38">
        <v>0.40697386964520749</v>
      </c>
      <c r="D2639" s="38">
        <v>5.636567911163546E-3</v>
      </c>
      <c r="E2639" s="38">
        <v>0.50724680988470938</v>
      </c>
      <c r="F2639">
        <v>6.7634025425867585E-3</v>
      </c>
    </row>
    <row r="2640" spans="3:6">
      <c r="C2640" s="38">
        <v>0.64017820748971377</v>
      </c>
      <c r="D2640" s="38">
        <v>8.9208038844040046E-3</v>
      </c>
      <c r="E2640" s="38">
        <v>0.61163283176769034</v>
      </c>
      <c r="F2640">
        <v>8.4492498155914492E-3</v>
      </c>
    </row>
    <row r="2641" spans="3:6">
      <c r="C2641" s="38">
        <v>0.58787501060917813</v>
      </c>
      <c r="D2641" s="38">
        <v>8.1964750404795519E-3</v>
      </c>
      <c r="E2641" s="38">
        <v>0.57616922928999992</v>
      </c>
      <c r="F2641">
        <v>8.0053354882379992E-3</v>
      </c>
    </row>
    <row r="2642" spans="3:6">
      <c r="C2642" s="38">
        <v>0.76981098482029375</v>
      </c>
      <c r="D2642" s="38">
        <v>1.0712870732944815E-2</v>
      </c>
      <c r="E2642" s="38">
        <v>0.7282331370428653</v>
      </c>
      <c r="F2642">
        <v>1.0198537582134846E-2</v>
      </c>
    </row>
    <row r="2643" spans="3:6">
      <c r="C2643" s="38">
        <v>0.79905165525311483</v>
      </c>
      <c r="D2643" s="38">
        <v>1.1119206253843978E-2</v>
      </c>
      <c r="E2643" s="38">
        <v>0.73787574591846372</v>
      </c>
      <c r="F2643">
        <v>1.0380631644267108E-2</v>
      </c>
    </row>
    <row r="2644" spans="3:6">
      <c r="C2644" s="38">
        <v>0.25732879368766876</v>
      </c>
      <c r="D2644" s="38">
        <v>3.5621184163822711E-3</v>
      </c>
      <c r="E2644" s="38">
        <v>0.23921341759384387</v>
      </c>
      <c r="F2644">
        <v>3.3927320860982877E-3</v>
      </c>
    </row>
    <row r="2645" spans="3:6">
      <c r="C2645" s="38">
        <v>0.34132314388384744</v>
      </c>
      <c r="D2645" s="38">
        <v>4.709877232972416E-3</v>
      </c>
      <c r="E2645" s="38">
        <v>0.34494745992663245</v>
      </c>
      <c r="F2645">
        <v>4.7120315338267087E-3</v>
      </c>
    </row>
    <row r="2646" spans="3:6">
      <c r="C2646" s="38">
        <v>0.34263957533245276</v>
      </c>
      <c r="D2646" s="38">
        <v>4.7276045228418044E-3</v>
      </c>
      <c r="E2646" s="38">
        <v>0.35023965208506402</v>
      </c>
      <c r="F2646">
        <v>4.786620127793643E-3</v>
      </c>
    </row>
    <row r="2647" spans="3:6">
      <c r="C2647" s="38">
        <v>0.5326112168765782</v>
      </c>
      <c r="D2647" s="38">
        <v>7.3344261096070819E-3</v>
      </c>
      <c r="E2647" s="38">
        <v>0.59570523834993117</v>
      </c>
      <c r="F2647">
        <v>7.8876521957738036E-3</v>
      </c>
    </row>
    <row r="2648" spans="3:6">
      <c r="C2648" s="38">
        <v>0.56788170489019474</v>
      </c>
      <c r="D2648" s="38">
        <v>7.8077729639015915E-3</v>
      </c>
      <c r="E2648" s="38">
        <v>0.70605545926913027</v>
      </c>
      <c r="F2648">
        <v>9.3972001085522641E-3</v>
      </c>
    </row>
    <row r="2649" spans="3:6">
      <c r="C2649" s="38">
        <v>1.0132298446743158</v>
      </c>
      <c r="D2649" s="38">
        <v>1.3863858373790111E-2</v>
      </c>
      <c r="E2649" s="38">
        <v>1.0362117234116912</v>
      </c>
      <c r="F2649">
        <v>1.4036521368104033E-2</v>
      </c>
    </row>
    <row r="2650" spans="3:6">
      <c r="C2650" s="38">
        <v>0.80710826684699277</v>
      </c>
      <c r="D2650" s="38">
        <v>1.0992360491450602E-2</v>
      </c>
      <c r="E2650" s="38">
        <v>0.69333568508268184</v>
      </c>
      <c r="F2650">
        <v>9.7512523350379819E-3</v>
      </c>
    </row>
    <row r="2651" spans="3:6">
      <c r="C2651" s="38">
        <v>0.66160006976193997</v>
      </c>
      <c r="D2651" s="38">
        <v>9.001449003728788E-3</v>
      </c>
      <c r="E2651" s="38">
        <v>0.56357560002459073</v>
      </c>
      <c r="F2651">
        <v>7.8337561227750183E-3</v>
      </c>
    </row>
    <row r="2652" spans="3:6">
      <c r="C2652" s="38">
        <v>1.1038265717116769</v>
      </c>
      <c r="D2652" s="38">
        <v>1.4818171642174083E-2</v>
      </c>
      <c r="E2652" s="38">
        <v>1.1432653868454743</v>
      </c>
      <c r="F2652">
        <v>1.5350386398908537E-2</v>
      </c>
    </row>
    <row r="2653" spans="3:6">
      <c r="C2653" s="38">
        <v>1.2100683543816806</v>
      </c>
      <c r="D2653" s="38">
        <v>1.6241064332295437E-2</v>
      </c>
      <c r="E2653" s="38">
        <v>1.2254531814200462</v>
      </c>
      <c r="F2653">
        <v>1.6401059905404521E-2</v>
      </c>
    </row>
    <row r="2654" spans="3:6">
      <c r="C2654" s="38">
        <v>1.1100281956620459</v>
      </c>
      <c r="D2654" s="38">
        <v>1.4881765203865888E-2</v>
      </c>
      <c r="E2654" s="38">
        <v>1.0738509644074865</v>
      </c>
      <c r="F2654">
        <v>1.4533453330013952E-2</v>
      </c>
    </row>
    <row r="2655" spans="3:6">
      <c r="C2655" s="38">
        <v>0.48910183180473188</v>
      </c>
      <c r="D2655" s="38">
        <v>6.4864870271211066E-3</v>
      </c>
      <c r="E2655" s="38">
        <v>0.42248750571765387</v>
      </c>
      <c r="F2655">
        <v>5.7080042108510294E-3</v>
      </c>
    </row>
    <row r="2656" spans="3:6">
      <c r="C2656" s="38">
        <v>1.1394412890684686</v>
      </c>
      <c r="D2656" s="38">
        <v>1.5015944920029341E-2</v>
      </c>
      <c r="E2656" s="38">
        <v>1.16351090278151</v>
      </c>
      <c r="F2656">
        <v>1.5387210986296038E-2</v>
      </c>
    </row>
    <row r="2657" spans="3:6">
      <c r="C2657" s="38">
        <v>1.134957762642631</v>
      </c>
      <c r="D2657" s="38">
        <v>1.4924442042882104E-2</v>
      </c>
      <c r="E2657" s="38">
        <v>1.1758226762749666</v>
      </c>
      <c r="F2657">
        <v>1.5434841992897689E-2</v>
      </c>
    </row>
    <row r="2658" spans="3:6">
      <c r="C2658" s="38">
        <v>1.0414173510330789</v>
      </c>
      <c r="D2658" s="38">
        <v>1.3634364300651354E-2</v>
      </c>
      <c r="E2658" s="38">
        <v>1.0562479837657686</v>
      </c>
      <c r="F2658">
        <v>1.3810688378450975E-2</v>
      </c>
    </row>
    <row r="2659" spans="3:6">
      <c r="C2659" s="38">
        <v>1.0641146301187356</v>
      </c>
      <c r="D2659" s="38">
        <v>1.3770588451984847E-2</v>
      </c>
      <c r="E2659" s="38">
        <v>1.1284282584699858</v>
      </c>
      <c r="F2659">
        <v>1.4285949222548135E-2</v>
      </c>
    </row>
    <row r="2660" spans="3:6">
      <c r="C2660" s="38">
        <v>1.3512491996955958</v>
      </c>
      <c r="D2660" s="38">
        <v>1.7425294027570447E-2</v>
      </c>
      <c r="E2660" s="38">
        <v>1.4938727861121868</v>
      </c>
      <c r="F2660">
        <v>1.8976066027163487E-2</v>
      </c>
    </row>
    <row r="2661" spans="3:6">
      <c r="C2661" s="38">
        <v>0.94061141041824148</v>
      </c>
      <c r="D2661" s="38">
        <v>1.2092080392833228E-2</v>
      </c>
      <c r="E2661" s="38">
        <v>1.0910267897940538</v>
      </c>
      <c r="F2661">
        <v>1.3799175343298052E-2</v>
      </c>
    </row>
    <row r="2662" spans="3:6">
      <c r="C2662" s="38">
        <v>0.91847098457925069</v>
      </c>
      <c r="D2662" s="38">
        <v>1.1804604805646794E-2</v>
      </c>
      <c r="E2662" s="38">
        <v>1.0465713694799317</v>
      </c>
      <c r="F2662">
        <v>1.3178494833958268E-2</v>
      </c>
    </row>
    <row r="2663" spans="3:6">
      <c r="C2663" s="38">
        <v>0.94123953532176485</v>
      </c>
      <c r="D2663" s="38">
        <v>1.2091204516625462E-2</v>
      </c>
      <c r="E2663" s="38">
        <v>1.0551798411995978</v>
      </c>
      <c r="F2663">
        <v>1.3340117878556991E-2</v>
      </c>
    </row>
    <row r="2664" spans="3:6">
      <c r="C2664" s="38">
        <v>0.39179252830898403</v>
      </c>
      <c r="D2664" s="38">
        <v>5.0588316949630764E-3</v>
      </c>
      <c r="E2664" s="38">
        <v>0.4198333889130999</v>
      </c>
      <c r="F2664">
        <v>5.2960328292188186E-3</v>
      </c>
    </row>
    <row r="2665" spans="3:6">
      <c r="C2665" s="38">
        <v>0.40534886615697474</v>
      </c>
      <c r="D2665" s="38">
        <v>5.233856859790189E-3</v>
      </c>
      <c r="E2665" s="38">
        <v>0.43725002563118343</v>
      </c>
      <c r="F2665">
        <v>5.5376024710350105E-3</v>
      </c>
    </row>
    <row r="2666" spans="3:6">
      <c r="C2666" s="38">
        <v>0.2750066084024167</v>
      </c>
      <c r="D2666" s="38">
        <v>3.5464896384947743E-3</v>
      </c>
      <c r="E2666" s="38">
        <v>0.30809023396194241</v>
      </c>
      <c r="F2666">
        <v>3.9370745516850809E-3</v>
      </c>
    </row>
    <row r="2667" spans="3:6">
      <c r="C2667" s="38">
        <v>0.81190530278275463</v>
      </c>
      <c r="D2667" s="38">
        <v>1.0412574839319616E-2</v>
      </c>
      <c r="E2667" s="38">
        <v>0.77659925760327075</v>
      </c>
      <c r="F2667">
        <v>9.9963457324578134E-3</v>
      </c>
    </row>
    <row r="2668" spans="3:6">
      <c r="C2668" s="38">
        <v>0.89330169857823383</v>
      </c>
      <c r="D2668" s="38">
        <v>1.1462512114635752E-2</v>
      </c>
      <c r="E2668" s="38">
        <v>0.88658351455638185</v>
      </c>
      <c r="F2668">
        <v>1.1422262729790229E-2</v>
      </c>
    </row>
    <row r="2669" spans="3:6">
      <c r="C2669" s="38">
        <v>0.8582978199836927</v>
      </c>
      <c r="D2669" s="38">
        <v>1.1012738498583802E-2</v>
      </c>
      <c r="E2669" s="38">
        <v>0.86457964247232966</v>
      </c>
      <c r="F2669">
        <v>1.1118722205000564E-2</v>
      </c>
    </row>
    <row r="2670" spans="3:6">
      <c r="C2670" s="38">
        <v>1.118550523762786</v>
      </c>
      <c r="D2670" s="38">
        <v>1.4388045926492619E-2</v>
      </c>
      <c r="E2670" s="38">
        <v>1.1387688818666983</v>
      </c>
      <c r="F2670">
        <v>1.4693947320797072E-2</v>
      </c>
    </row>
    <row r="2671" spans="3:6">
      <c r="C2671" s="38">
        <v>0.88919087057546409</v>
      </c>
      <c r="D2671" s="38">
        <v>1.1455992285862705E-2</v>
      </c>
      <c r="E2671" s="38">
        <v>0.9601352547674048</v>
      </c>
      <c r="F2671">
        <v>1.2318272243031581E-2</v>
      </c>
    </row>
    <row r="2672" spans="3:6">
      <c r="C2672" s="38">
        <v>1.2225530544017329</v>
      </c>
      <c r="D2672" s="38">
        <v>1.569200323012061E-2</v>
      </c>
      <c r="E2672" s="38">
        <v>1.3631298692087477</v>
      </c>
      <c r="F2672">
        <v>1.7265223676959405E-2</v>
      </c>
    </row>
    <row r="2673" spans="3:6">
      <c r="C2673" s="38">
        <v>1.255476136293721</v>
      </c>
      <c r="D2673" s="38">
        <v>1.6112487537592507E-2</v>
      </c>
      <c r="E2673" s="38">
        <v>1.4021332019062827</v>
      </c>
      <c r="F2673">
        <v>1.7791409042001022E-2</v>
      </c>
    </row>
    <row r="2674" spans="3:6">
      <c r="C2674" s="38">
        <v>1.7208252210643038</v>
      </c>
      <c r="D2674" s="38">
        <v>2.2201733748227908E-2</v>
      </c>
      <c r="E2674" s="38">
        <v>1.8361543186662548</v>
      </c>
      <c r="F2674">
        <v>2.3388865550312891E-2</v>
      </c>
    </row>
    <row r="2675" spans="3:6">
      <c r="C2675" s="38">
        <v>2.1486938236400177</v>
      </c>
      <c r="D2675" s="38">
        <v>2.7772296520206949E-2</v>
      </c>
      <c r="E2675" s="38">
        <v>2.231475075349715</v>
      </c>
      <c r="F2675">
        <v>2.8637240786692959E-2</v>
      </c>
    </row>
    <row r="2676" spans="3:6">
      <c r="C2676" s="38">
        <v>1.5599680408978671</v>
      </c>
      <c r="D2676" s="38">
        <v>2.040013873274767E-2</v>
      </c>
      <c r="E2676" s="38">
        <v>1.5067883436914609</v>
      </c>
      <c r="F2676">
        <v>1.9645636260864116E-2</v>
      </c>
    </row>
    <row r="2677" spans="3:6">
      <c r="C2677" s="38">
        <v>1.4082692021267673</v>
      </c>
      <c r="D2677" s="38">
        <v>1.867663238125029E-2</v>
      </c>
      <c r="E2677" s="38">
        <v>1.3995622835575385</v>
      </c>
      <c r="F2677">
        <v>1.8613957755870984E-2</v>
      </c>
    </row>
    <row r="2678" spans="3:6">
      <c r="C2678" s="38">
        <v>1.129213101168246</v>
      </c>
      <c r="D2678" s="38">
        <v>1.5002749127230073E-2</v>
      </c>
      <c r="E2678" s="38">
        <v>1.1682245250835739</v>
      </c>
      <c r="F2678">
        <v>1.5399146652219094E-2</v>
      </c>
    </row>
    <row r="2679" spans="3:6">
      <c r="C2679" s="38">
        <v>0.61713996444466113</v>
      </c>
      <c r="D2679" s="38">
        <v>8.2344086954202044E-3</v>
      </c>
      <c r="E2679" s="38">
        <v>0.65539908926554646</v>
      </c>
      <c r="F2679">
        <v>8.6931149329289269E-3</v>
      </c>
    </row>
    <row r="2680" spans="3:6">
      <c r="C2680" s="38">
        <v>0.65762581073814597</v>
      </c>
      <c r="D2680" s="38">
        <v>8.8362039893761981E-3</v>
      </c>
      <c r="E2680" s="38">
        <v>0.60325603884861945</v>
      </c>
      <c r="F2680">
        <v>8.1137522388674832E-3</v>
      </c>
    </row>
    <row r="2681" spans="3:6">
      <c r="C2681" s="38">
        <v>0.65808689746339966</v>
      </c>
      <c r="D2681" s="38">
        <v>8.8422589428259826E-3</v>
      </c>
      <c r="E2681" s="38">
        <v>0.60484699862837021</v>
      </c>
      <c r="F2681">
        <v>8.1367281435503064E-3</v>
      </c>
    </row>
    <row r="2682" spans="3:6">
      <c r="C2682" s="38">
        <v>0.83898068369956758</v>
      </c>
      <c r="D2682" s="38">
        <v>1.124890176963911E-2</v>
      </c>
      <c r="E2682" s="38">
        <v>0.78284616305471</v>
      </c>
      <c r="F2682">
        <v>1.0486739661701676E-2</v>
      </c>
    </row>
    <row r="2683" spans="3:6">
      <c r="C2683" s="38">
        <v>1.1661090139167927</v>
      </c>
      <c r="D2683" s="38">
        <v>1.5598073424723486E-2</v>
      </c>
      <c r="E2683" s="38">
        <v>1.1937536043920338</v>
      </c>
      <c r="F2683">
        <v>1.5697000024026572E-2</v>
      </c>
    </row>
    <row r="2684" spans="3:6">
      <c r="C2684" s="38">
        <v>0.79776014695708897</v>
      </c>
      <c r="D2684" s="38">
        <v>1.0636858646804173E-2</v>
      </c>
      <c r="E2684" s="38">
        <v>0.82298501270302649</v>
      </c>
      <c r="F2684">
        <v>1.0781652396902375E-2</v>
      </c>
    </row>
    <row r="2685" spans="3:6">
      <c r="C2685" s="38">
        <v>0.5791148411107685</v>
      </c>
      <c r="D2685" s="38">
        <v>7.7114646578755565E-3</v>
      </c>
      <c r="E2685" s="38">
        <v>0.55556971396759813</v>
      </c>
      <c r="F2685">
        <v>7.2963571352715135E-3</v>
      </c>
    </row>
    <row r="2686" spans="3:6">
      <c r="C2686" s="38">
        <v>0.92229201311623277</v>
      </c>
      <c r="D2686" s="38">
        <v>1.2315591237721173E-2</v>
      </c>
      <c r="E2686" s="38">
        <v>0.96137557462243639</v>
      </c>
      <c r="F2686">
        <v>1.2527797398780127E-2</v>
      </c>
    </row>
    <row r="2687" spans="3:6">
      <c r="C2687" s="38">
        <v>0.76903348287184403</v>
      </c>
      <c r="D2687" s="38">
        <v>1.0309055645696483E-2</v>
      </c>
      <c r="E2687" s="38">
        <v>0.76883941666539202</v>
      </c>
      <c r="F2687">
        <v>1.0159057790182224E-2</v>
      </c>
    </row>
    <row r="2688" spans="3:6">
      <c r="C2688" s="38">
        <v>0.80526927397796355</v>
      </c>
      <c r="D2688" s="38">
        <v>1.0795628475607291E-2</v>
      </c>
      <c r="E2688" s="38">
        <v>0.78539164847002629</v>
      </c>
      <c r="F2688">
        <v>1.0448542076672033E-2</v>
      </c>
    </row>
    <row r="2689" spans="3:6">
      <c r="C2689" s="38">
        <v>1.1087062040895952</v>
      </c>
      <c r="D2689" s="38">
        <v>1.4819425846088504E-2</v>
      </c>
      <c r="E2689" s="38">
        <v>1.1084338686555266</v>
      </c>
      <c r="F2689">
        <v>1.4805992397538676E-2</v>
      </c>
    </row>
    <row r="2690" spans="3:6">
      <c r="C2690" s="38">
        <v>1.4571445939112415</v>
      </c>
      <c r="D2690" s="38">
        <v>1.9412474740199422E-2</v>
      </c>
      <c r="E2690" s="38">
        <v>1.4027046782110635</v>
      </c>
      <c r="F2690">
        <v>1.8844052427034925E-2</v>
      </c>
    </row>
    <row r="2691" spans="3:6">
      <c r="C2691" s="38">
        <v>0.86597549265900098</v>
      </c>
      <c r="D2691" s="38">
        <v>1.1483695339493331E-2</v>
      </c>
      <c r="E2691" s="38">
        <v>0.80808413652637412</v>
      </c>
      <c r="F2691">
        <v>1.0814671708537147E-2</v>
      </c>
    </row>
    <row r="2692" spans="3:6">
      <c r="C2692" s="38">
        <v>1.0757680441548474</v>
      </c>
      <c r="D2692" s="38">
        <v>1.4295597141199759E-2</v>
      </c>
      <c r="E2692" s="38">
        <v>1.0296310165100135</v>
      </c>
      <c r="F2692">
        <v>1.3674681838687225E-2</v>
      </c>
    </row>
    <row r="2693" spans="3:6">
      <c r="C2693" s="38">
        <v>1.4452896663301558</v>
      </c>
      <c r="D2693" s="38">
        <v>1.9231792374381135E-2</v>
      </c>
      <c r="E2693" s="38">
        <v>1.4085550212753457</v>
      </c>
      <c r="F2693">
        <v>1.8788949857738272E-2</v>
      </c>
    </row>
    <row r="2694" spans="3:6">
      <c r="C2694" s="38">
        <v>2.4507950857356504</v>
      </c>
      <c r="D2694" s="38">
        <v>3.3209726752439078E-2</v>
      </c>
      <c r="E2694" s="38">
        <v>2.4588066779389686</v>
      </c>
      <c r="F2694">
        <v>3.3367590522074997E-2</v>
      </c>
    </row>
    <row r="2695" spans="3:6">
      <c r="C2695" s="38">
        <v>2.6225820107395665</v>
      </c>
      <c r="D2695" s="38">
        <v>3.5889910763563931E-2</v>
      </c>
      <c r="E2695" s="38">
        <v>2.5954650939225523</v>
      </c>
      <c r="F2695">
        <v>3.574784003651503E-2</v>
      </c>
    </row>
    <row r="2696" spans="3:6">
      <c r="C2696" s="38">
        <v>2.3664661700647729</v>
      </c>
      <c r="D2696" s="38">
        <v>3.248911250380597E-2</v>
      </c>
      <c r="E2696" s="38">
        <v>2.2711789009923056</v>
      </c>
      <c r="F2696">
        <v>3.1407593361736999E-2</v>
      </c>
    </row>
    <row r="2697" spans="3:6">
      <c r="C2697" s="38">
        <v>0.99167058640507977</v>
      </c>
      <c r="D2697" s="38">
        <v>1.3856106866278169E-2</v>
      </c>
      <c r="E2697" s="38">
        <v>0.96047864845799891</v>
      </c>
      <c r="F2697">
        <v>1.3571949013620341E-2</v>
      </c>
    </row>
    <row r="2698" spans="3:6">
      <c r="C2698" s="38">
        <v>0.56783522692854871</v>
      </c>
      <c r="D2698" s="38">
        <v>7.9809877264849938E-3</v>
      </c>
      <c r="E2698" s="38">
        <v>0.67736823290642845</v>
      </c>
      <c r="F2698">
        <v>9.2183239391452811E-3</v>
      </c>
    </row>
    <row r="2699" spans="3:6">
      <c r="C2699" s="38">
        <v>0.87852913461805482</v>
      </c>
      <c r="D2699" s="38">
        <v>1.2309497892672933E-2</v>
      </c>
      <c r="E2699" s="38">
        <v>0.93995498253595355</v>
      </c>
      <c r="F2699">
        <v>1.3027310659609782E-2</v>
      </c>
    </row>
    <row r="2700" spans="3:6">
      <c r="C2700" s="38">
        <v>1.4478532131113169</v>
      </c>
      <c r="D2700" s="38">
        <v>2.0213327638023745E-2</v>
      </c>
      <c r="E2700" s="38">
        <v>1.5025661624073468</v>
      </c>
      <c r="F2700">
        <v>2.0907888608882815E-2</v>
      </c>
    </row>
    <row r="2701" spans="3:6">
      <c r="C2701" s="38">
        <v>1.2943180438550488</v>
      </c>
      <c r="D2701" s="38">
        <v>1.8067763962836193E-2</v>
      </c>
      <c r="E2701" s="38">
        <v>1.3284787268743614</v>
      </c>
      <c r="F2701">
        <v>1.8399724432379038E-2</v>
      </c>
    </row>
    <row r="2702" spans="3:6">
      <c r="C2702" s="38">
        <v>0.49877516760836521</v>
      </c>
      <c r="D2702" s="38">
        <v>6.9053876142871869E-3</v>
      </c>
      <c r="E2702" s="38">
        <v>0.47390979553662976</v>
      </c>
      <c r="F2702">
        <v>6.6774188188110052E-3</v>
      </c>
    </row>
    <row r="2703" spans="3:6">
      <c r="C2703" s="38">
        <v>0.37025320438046383</v>
      </c>
      <c r="D2703" s="38">
        <v>5.1038450793394821E-3</v>
      </c>
      <c r="E2703" s="38">
        <v>0.32974117174707068</v>
      </c>
      <c r="F2703">
        <v>4.6147553612430467E-3</v>
      </c>
    </row>
    <row r="2704" spans="3:6">
      <c r="C2704" s="38">
        <v>0.91486173311203245</v>
      </c>
      <c r="D2704" s="38">
        <v>1.2680032350222531E-2</v>
      </c>
      <c r="E2704" s="38">
        <v>0.85839848257102247</v>
      </c>
      <c r="F2704">
        <v>1.1910373486695573E-2</v>
      </c>
    </row>
    <row r="2705" spans="3:6">
      <c r="C2705" s="38">
        <v>1.3735965661265856</v>
      </c>
      <c r="D2705" s="38">
        <v>1.9087061781710463E-2</v>
      </c>
      <c r="E2705" s="38">
        <v>1.3362723746318805</v>
      </c>
      <c r="F2705">
        <v>1.8626159065404598E-2</v>
      </c>
    </row>
    <row r="2706" spans="3:6">
      <c r="C2706" s="38">
        <v>1.236537630513121</v>
      </c>
      <c r="D2706" s="38">
        <v>1.7172498335868609E-2</v>
      </c>
      <c r="E2706" s="38">
        <v>1.2027409221550536</v>
      </c>
      <c r="F2706">
        <v>1.6755824620382692E-2</v>
      </c>
    </row>
    <row r="2707" spans="3:6">
      <c r="C2707" s="38">
        <v>0.48819679229179302</v>
      </c>
      <c r="D2707" s="38">
        <v>6.8341155895016454E-3</v>
      </c>
      <c r="E2707" s="38">
        <v>0.48814068131374544</v>
      </c>
      <c r="F2707">
        <v>6.8203146171926703E-3</v>
      </c>
    </row>
    <row r="2708" spans="3:6">
      <c r="C2708" s="38">
        <v>0.51090220652782037</v>
      </c>
      <c r="D2708" s="38">
        <v>7.1517683451815025E-3</v>
      </c>
      <c r="E2708" s="38">
        <v>0.55270258038133802</v>
      </c>
      <c r="F2708">
        <v>7.6150301998087469E-3</v>
      </c>
    </row>
    <row r="2709" spans="3:6">
      <c r="C2709" s="38">
        <v>0.91212263063691246</v>
      </c>
      <c r="D2709" s="38">
        <v>1.2646516785009602E-2</v>
      </c>
      <c r="E2709" s="38">
        <v>0.837007684601351</v>
      </c>
      <c r="F2709">
        <v>1.1666214227483316E-2</v>
      </c>
    </row>
    <row r="2710" spans="3:6">
      <c r="C2710" s="38">
        <v>1.1017497097126918</v>
      </c>
      <c r="D2710" s="38">
        <v>1.5277820524803316E-2</v>
      </c>
      <c r="E2710" s="38">
        <v>0.9872114404936948</v>
      </c>
      <c r="F2710">
        <v>1.3985945052040117E-2</v>
      </c>
    </row>
    <row r="2711" spans="3:6">
      <c r="C2711" s="38">
        <v>2.0698686672859266</v>
      </c>
      <c r="D2711" s="38">
        <v>2.8283772136254045E-2</v>
      </c>
      <c r="E2711" s="38">
        <v>2.0350183829077269</v>
      </c>
      <c r="F2711">
        <v>2.7812495054823739E-2</v>
      </c>
    </row>
    <row r="2712" spans="3:6">
      <c r="C2712" s="38">
        <v>1.5837562208328497</v>
      </c>
      <c r="D2712" s="38">
        <v>2.1537560166256214E-2</v>
      </c>
      <c r="E2712" s="38">
        <v>1.6397059264944718</v>
      </c>
      <c r="F2712">
        <v>2.2197418475477369E-2</v>
      </c>
    </row>
    <row r="2713" spans="3:6">
      <c r="C2713" s="38">
        <v>1.4375622387892475</v>
      </c>
      <c r="D2713" s="38">
        <v>1.9542459781165252E-2</v>
      </c>
      <c r="E2713" s="38">
        <v>1.4712936731751147</v>
      </c>
      <c r="F2713">
        <v>1.9819534321562124E-2</v>
      </c>
    </row>
    <row r="2714" spans="3:6">
      <c r="C2714" s="38">
        <v>0.78404206123715858</v>
      </c>
      <c r="D2714" s="38">
        <v>1.0589755731743455E-2</v>
      </c>
      <c r="E2714" s="38">
        <v>0.8237249524539757</v>
      </c>
      <c r="F2714">
        <v>1.0984409124986319E-2</v>
      </c>
    </row>
    <row r="2715" spans="3:6">
      <c r="C2715" s="38">
        <v>0.74314378218670574</v>
      </c>
      <c r="D2715" s="38">
        <v>1.0041409406603197E-2</v>
      </c>
      <c r="E2715" s="38">
        <v>0.73006778658406024</v>
      </c>
      <c r="F2715">
        <v>9.8556177652125536E-3</v>
      </c>
    </row>
    <row r="2716" spans="3:6">
      <c r="C2716" s="38">
        <v>0.83964413083699396</v>
      </c>
      <c r="D2716" s="38">
        <v>1.133855738852794E-2</v>
      </c>
      <c r="E2716" s="38">
        <v>0.86757390985668881</v>
      </c>
      <c r="F2716">
        <v>1.1703131673626964E-2</v>
      </c>
    </row>
    <row r="2717" spans="3:6">
      <c r="C2717" s="38">
        <v>1.3990591080868415</v>
      </c>
      <c r="D2717" s="38">
        <v>1.8775211831320325E-2</v>
      </c>
      <c r="E2717" s="38">
        <v>1.4133653532550572</v>
      </c>
      <c r="F2717">
        <v>1.893218848207609E-2</v>
      </c>
    </row>
    <row r="2718" spans="3:6">
      <c r="C2718" s="38">
        <v>1.137154228534538</v>
      </c>
      <c r="D2718" s="38">
        <v>1.5136817236099982E-2</v>
      </c>
      <c r="E2718" s="38">
        <v>1.1214264950831574</v>
      </c>
      <c r="F2718">
        <v>1.4892476213362552E-2</v>
      </c>
    </row>
    <row r="2719" spans="3:6">
      <c r="C2719" s="38">
        <v>1.2291911274227236</v>
      </c>
      <c r="D2719" s="38">
        <v>1.629044436011615E-2</v>
      </c>
      <c r="E2719" s="38">
        <v>1.2571078691313085</v>
      </c>
      <c r="F2719">
        <v>1.6376893385456438E-2</v>
      </c>
    </row>
    <row r="2720" spans="3:6">
      <c r="C2720" s="38">
        <v>0.63366827074010412</v>
      </c>
      <c r="D2720" s="38">
        <v>8.3436671578264593E-3</v>
      </c>
      <c r="E2720" s="38">
        <v>0.68628821298798615</v>
      </c>
      <c r="F2720">
        <v>8.7839961362417441E-3</v>
      </c>
    </row>
    <row r="2721" spans="3:6">
      <c r="C2721" s="38">
        <v>0.55283594423933924</v>
      </c>
      <c r="D2721" s="38">
        <v>7.2759959523172818E-3</v>
      </c>
      <c r="E2721" s="38">
        <v>0.55030367422943771</v>
      </c>
      <c r="F2721">
        <v>7.0620524696347201E-3</v>
      </c>
    </row>
    <row r="2722" spans="3:6">
      <c r="C2722" s="38">
        <v>0.88001868374938075</v>
      </c>
      <c r="D2722" s="38">
        <v>1.1613650823231977E-2</v>
      </c>
      <c r="E2722" s="38">
        <v>0.90753659434747191</v>
      </c>
      <c r="F2722">
        <v>1.1676068970879619E-2</v>
      </c>
    </row>
    <row r="2723" spans="3:6">
      <c r="C2723" s="38">
        <v>1.5471715865139208</v>
      </c>
      <c r="D2723" s="38">
        <v>2.0281353433067736E-2</v>
      </c>
      <c r="E2723" s="38">
        <v>1.5537855355186496</v>
      </c>
      <c r="F2723">
        <v>2.0234978790152076E-2</v>
      </c>
    </row>
    <row r="2724" spans="3:6">
      <c r="C2724" s="38">
        <v>2.5803702937428827</v>
      </c>
      <c r="D2724" s="38">
        <v>3.3535179172643981E-2</v>
      </c>
      <c r="E2724" s="38">
        <v>2.6332258776982731</v>
      </c>
      <c r="F2724">
        <v>3.4125033187823846E-2</v>
      </c>
    </row>
    <row r="2725" spans="3:6">
      <c r="C2725" s="38">
        <v>3.0650730092102156</v>
      </c>
      <c r="D2725" s="38">
        <v>3.9736581369921808E-2</v>
      </c>
      <c r="E2725" s="38">
        <v>3.0928174638876627</v>
      </c>
      <c r="F2725">
        <v>3.9984414575965244E-2</v>
      </c>
    </row>
    <row r="2726" spans="3:6">
      <c r="C2726" s="38">
        <v>1.4965815216561809</v>
      </c>
      <c r="D2726" s="38">
        <v>1.9145136627380845E-2</v>
      </c>
      <c r="E2726" s="38">
        <v>1.4596212642176762</v>
      </c>
      <c r="F2726">
        <v>1.8794647477496776E-2</v>
      </c>
    </row>
    <row r="2727" spans="3:6">
      <c r="C2727" s="38">
        <v>0.42675424726181571</v>
      </c>
      <c r="D2727" s="38">
        <v>5.4084345648162712E-3</v>
      </c>
      <c r="E2727" s="38">
        <v>0.43372561947118854</v>
      </c>
      <c r="F2727">
        <v>5.4741720249322353E-3</v>
      </c>
    </row>
    <row r="2728" spans="3:6">
      <c r="C2728" s="38">
        <v>1.0910209592794309</v>
      </c>
      <c r="D2728" s="38">
        <v>1.391063303259943E-2</v>
      </c>
      <c r="E2728" s="38">
        <v>1.0639423877799374</v>
      </c>
      <c r="F2728">
        <v>1.3505183326818148E-2</v>
      </c>
    </row>
    <row r="2729" spans="3:6">
      <c r="C2729" s="38">
        <v>0.95367104641590239</v>
      </c>
      <c r="D2729" s="38">
        <v>1.2165900602736661E-2</v>
      </c>
      <c r="E2729" s="38">
        <v>0.90234978463979021</v>
      </c>
      <c r="F2729">
        <v>1.1523481106654784E-2</v>
      </c>
    </row>
    <row r="2730" spans="3:6">
      <c r="C2730" s="38">
        <v>0.66516098807187773</v>
      </c>
      <c r="D2730" s="38">
        <v>8.5011689040395688E-3</v>
      </c>
      <c r="E2730" s="38">
        <v>0.6094399064539201</v>
      </c>
      <c r="F2730">
        <v>7.7902555096497133E-3</v>
      </c>
    </row>
    <row r="2731" spans="3:6">
      <c r="C2731" s="38">
        <v>0.79537987783260755</v>
      </c>
      <c r="D2731" s="38">
        <v>1.0151857936414734E-2</v>
      </c>
      <c r="E2731" s="38">
        <v>0.85683116237977064</v>
      </c>
      <c r="F2731">
        <v>1.0610473731866804E-2</v>
      </c>
    </row>
    <row r="2732" spans="3:6">
      <c r="C2732" s="38">
        <v>0.56820271858730398</v>
      </c>
      <c r="D2732" s="38">
        <v>7.236796679689979E-3</v>
      </c>
      <c r="E2732" s="38">
        <v>0.69669185310148918</v>
      </c>
      <c r="F2732">
        <v>8.5562034675301189E-3</v>
      </c>
    </row>
    <row r="2733" spans="3:6">
      <c r="C2733" s="38">
        <v>1.3107952542044861</v>
      </c>
      <c r="D2733" s="38">
        <v>1.657104431374145E-2</v>
      </c>
      <c r="E2733" s="38">
        <v>1.2907677853377193</v>
      </c>
      <c r="F2733">
        <v>1.6215530600708704E-2</v>
      </c>
    </row>
    <row r="2734" spans="3:6">
      <c r="C2734" s="38">
        <v>2.4721694987524638</v>
      </c>
      <c r="D2734" s="38">
        <v>3.083896602895617E-2</v>
      </c>
      <c r="E2734" s="38">
        <v>2.3615533167358231</v>
      </c>
      <c r="F2734">
        <v>2.9761141061272194E-2</v>
      </c>
    </row>
    <row r="2735" spans="3:6">
      <c r="C2735" s="38">
        <v>2.4507838214956394</v>
      </c>
      <c r="D2735" s="38">
        <v>3.0589084399335425E-2</v>
      </c>
      <c r="E2735" s="38">
        <v>2.3636850055208281</v>
      </c>
      <c r="F2735">
        <v>2.9698942840627733E-2</v>
      </c>
    </row>
    <row r="2736" spans="3:6">
      <c r="C2736" s="38">
        <v>1.3231883284123809</v>
      </c>
      <c r="D2736" s="38">
        <v>1.6385504758529082E-2</v>
      </c>
      <c r="E2736" s="38">
        <v>1.3518757355808428</v>
      </c>
      <c r="F2736">
        <v>1.6911975426670393E-2</v>
      </c>
    </row>
    <row r="2737" spans="3:6">
      <c r="C2737" s="38">
        <v>0.61331447758287228</v>
      </c>
      <c r="D2737" s="38">
        <v>7.5428358082307943E-3</v>
      </c>
      <c r="E2737" s="38">
        <v>0.5895336771808386</v>
      </c>
      <c r="F2737">
        <v>7.3707312751681592E-3</v>
      </c>
    </row>
    <row r="2738" spans="3:6">
      <c r="C2738" s="38">
        <v>0.52770353823216343</v>
      </c>
      <c r="D2738" s="38">
        <v>6.5212606420824758E-3</v>
      </c>
      <c r="E2738" s="38">
        <v>0.59231647599622395</v>
      </c>
      <c r="F2738">
        <v>7.187213818544618E-3</v>
      </c>
    </row>
    <row r="2739" spans="3:6">
      <c r="C2739" s="38">
        <v>0.4539571465554269</v>
      </c>
      <c r="D2739" s="38">
        <v>5.6100217482727179E-3</v>
      </c>
      <c r="E2739" s="38">
        <v>0.51829713738500538</v>
      </c>
      <c r="F2739">
        <v>6.3105821346240692E-3</v>
      </c>
    </row>
    <row r="2740" spans="3:6">
      <c r="C2740" s="38">
        <v>0.22378823769358253</v>
      </c>
      <c r="D2740" s="38">
        <v>2.7720888917202049E-3</v>
      </c>
      <c r="E2740" s="38">
        <v>0.23612318482173336</v>
      </c>
      <c r="F2740">
        <v>2.8591577755137485E-3</v>
      </c>
    </row>
    <row r="2741" spans="3:6">
      <c r="C2741" s="38">
        <v>0.53906296575261636</v>
      </c>
      <c r="D2741" s="38">
        <v>6.6583592182818292E-3</v>
      </c>
      <c r="E2741" s="38">
        <v>0.53504992958815223</v>
      </c>
      <c r="F2741">
        <v>6.5590969866412717E-3</v>
      </c>
    </row>
    <row r="2742" spans="3:6">
      <c r="C2742" s="38">
        <v>0.44722420506135219</v>
      </c>
      <c r="D2742" s="38">
        <v>5.5202364921851585E-3</v>
      </c>
      <c r="E2742" s="38">
        <v>0.43599394972340511</v>
      </c>
      <c r="F2742">
        <v>5.3333175633393645E-3</v>
      </c>
    </row>
    <row r="2743" spans="3:6">
      <c r="C2743" s="38">
        <v>0.68131986886539553</v>
      </c>
      <c r="D2743" s="38">
        <v>8.3985220668826924E-3</v>
      </c>
      <c r="E2743" s="38">
        <v>0.74074329739967715</v>
      </c>
      <c r="F2743">
        <v>8.8401289072076016E-3</v>
      </c>
    </row>
    <row r="2744" spans="3:6">
      <c r="C2744" s="38">
        <v>0.71530220868875283</v>
      </c>
      <c r="D2744" s="38">
        <v>8.7921441895455928E-3</v>
      </c>
      <c r="E2744" s="38">
        <v>0.86895132915465245</v>
      </c>
      <c r="F2744">
        <v>1.0425136242595331E-2</v>
      </c>
    </row>
    <row r="2745" spans="3:6">
      <c r="C2745" s="38">
        <v>1.2590807141485272</v>
      </c>
      <c r="D2745" s="38">
        <v>1.539876590214613E-2</v>
      </c>
      <c r="E2745" s="38">
        <v>1.2858400513783796</v>
      </c>
      <c r="F2745">
        <v>1.5599383888187612E-2</v>
      </c>
    </row>
    <row r="2746" spans="3:6">
      <c r="C2746" s="38">
        <v>0.91190207708873261</v>
      </c>
      <c r="D2746" s="38">
        <v>1.1104913135019752E-2</v>
      </c>
      <c r="E2746" s="38">
        <v>0.78969364233549799</v>
      </c>
      <c r="F2746">
        <v>9.863255576374276E-3</v>
      </c>
    </row>
    <row r="2747" spans="3:6">
      <c r="C2747" s="38">
        <v>0.63015359973421936</v>
      </c>
      <c r="D2747" s="38">
        <v>7.664267683453593E-3</v>
      </c>
      <c r="E2747" s="38">
        <v>0.50537044151596799</v>
      </c>
      <c r="F2747">
        <v>6.2664286282927816E-3</v>
      </c>
    </row>
    <row r="2748" spans="3:6">
      <c r="C2748" s="38">
        <v>0.29260884879648347</v>
      </c>
      <c r="D2748" s="38">
        <v>3.5499784972728185E-3</v>
      </c>
      <c r="E2748" s="38">
        <v>0.25066717972812441</v>
      </c>
      <c r="F2748">
        <v>2.9902836430487989E-3</v>
      </c>
    </row>
    <row r="2749" spans="3:6">
      <c r="C2749" s="38">
        <v>1.1071057680749101</v>
      </c>
      <c r="D2749" s="38">
        <v>1.3525120406994494E-2</v>
      </c>
      <c r="E2749" s="38">
        <v>1.1122375764271804</v>
      </c>
      <c r="F2749">
        <v>1.3598551926641897E-2</v>
      </c>
    </row>
    <row r="2750" spans="3:6">
      <c r="C2750" s="38">
        <v>1.3582282547101565</v>
      </c>
      <c r="D2750" s="38">
        <v>1.6618169350799093E-2</v>
      </c>
      <c r="E2750" s="38">
        <v>1.4182560236654194</v>
      </c>
      <c r="F2750">
        <v>1.7221714544211859E-2</v>
      </c>
    </row>
    <row r="2751" spans="3:6">
      <c r="C2751" s="38">
        <v>1.2092133363897146</v>
      </c>
      <c r="D2751" s="38">
        <v>1.4837241522217513E-2</v>
      </c>
      <c r="E2751" s="38">
        <v>1.28493509758919</v>
      </c>
      <c r="F2751">
        <v>1.5676553269851182E-2</v>
      </c>
    </row>
    <row r="2752" spans="3:6">
      <c r="C2752" s="38">
        <v>1.4226323166233059</v>
      </c>
      <c r="D2752" s="38">
        <v>1.7425983333887184E-2</v>
      </c>
      <c r="E2752" s="38">
        <v>1.4823984547315971</v>
      </c>
      <c r="F2752">
        <v>1.8182501115970754E-2</v>
      </c>
    </row>
    <row r="2753" spans="3:6">
      <c r="C2753" s="38">
        <v>2.357215150844056</v>
      </c>
      <c r="D2753" s="38">
        <v>2.8730226310421183E-2</v>
      </c>
      <c r="E2753" s="38">
        <v>2.3943994493365506</v>
      </c>
      <c r="F2753">
        <v>2.9164323826758438E-2</v>
      </c>
    </row>
    <row r="2754" spans="3:6">
      <c r="C2754" s="38">
        <v>2.1704968648327441</v>
      </c>
      <c r="D2754" s="38">
        <v>2.6472966146043175E-2</v>
      </c>
      <c r="E2754" s="38">
        <v>2.1942518475872652</v>
      </c>
      <c r="F2754">
        <v>2.6743579999776831E-2</v>
      </c>
    </row>
    <row r="2755" spans="3:6">
      <c r="C2755" s="38">
        <v>0.76716342687266392</v>
      </c>
      <c r="D2755" s="38">
        <v>9.2379763800609881E-3</v>
      </c>
      <c r="E2755" s="38">
        <v>0.71237026660711966</v>
      </c>
      <c r="F2755">
        <v>8.5957521784385382E-3</v>
      </c>
    </row>
    <row r="2756" spans="3:6">
      <c r="C2756" s="38">
        <v>0.75273962400869965</v>
      </c>
      <c r="D2756" s="38">
        <v>9.0628655141974934E-3</v>
      </c>
      <c r="E2756" s="38">
        <v>0.63541087427632736</v>
      </c>
      <c r="F2756">
        <v>7.8428559344785303E-3</v>
      </c>
    </row>
    <row r="2757" spans="3:6">
      <c r="C2757" s="38">
        <v>0.48510636306793831</v>
      </c>
      <c r="D2757" s="38">
        <v>5.8691193060794039E-3</v>
      </c>
      <c r="E2757" s="38">
        <v>0.47798889390872251</v>
      </c>
      <c r="F2757">
        <v>5.846860469834376E-3</v>
      </c>
    </row>
    <row r="2758" spans="3:6">
      <c r="C2758" s="38">
        <v>0.99017133618013509</v>
      </c>
      <c r="D2758" s="38">
        <v>1.1927287201960492E-2</v>
      </c>
      <c r="E2758" s="38">
        <v>0.95540433977408867</v>
      </c>
      <c r="F2758">
        <v>1.1755415114911771E-2</v>
      </c>
    </row>
    <row r="2759" spans="3:6">
      <c r="C2759" s="38">
        <v>1.0002840382666329</v>
      </c>
      <c r="D2759" s="38">
        <v>1.2054145027821749E-2</v>
      </c>
      <c r="E2759" s="38">
        <v>0.97020901532178005</v>
      </c>
      <c r="F2759">
        <v>1.1919938768709983E-2</v>
      </c>
    </row>
    <row r="2760" spans="3:6">
      <c r="C2760" s="38">
        <v>1.0458542019396171</v>
      </c>
      <c r="D2760" s="38">
        <v>1.2606522967441266E-2</v>
      </c>
      <c r="E2760" s="38">
        <v>1.0395154866085545</v>
      </c>
      <c r="F2760">
        <v>1.2700746877277545E-2</v>
      </c>
    </row>
    <row r="2761" spans="3:6">
      <c r="C2761" s="38">
        <v>0.96650368244979212</v>
      </c>
      <c r="D2761" s="38">
        <v>1.1642820092434876E-2</v>
      </c>
      <c r="E2761" s="38">
        <v>0.93422474627921315</v>
      </c>
      <c r="F2761">
        <v>1.1359374333132954E-2</v>
      </c>
    </row>
    <row r="2762" spans="3:6">
      <c r="C2762" s="38">
        <v>0.55728549554962903</v>
      </c>
      <c r="D2762" s="38">
        <v>6.7408760191176352E-3</v>
      </c>
      <c r="E2762" s="38">
        <v>0.60259683232157124</v>
      </c>
      <c r="F2762">
        <v>7.14917788416225E-3</v>
      </c>
    </row>
    <row r="2763" spans="3:6">
      <c r="C2763" s="38">
        <v>0.22292060079991799</v>
      </c>
      <c r="D2763" s="38">
        <v>2.7066781965835673E-3</v>
      </c>
      <c r="E2763" s="38">
        <v>0.29615447532703548</v>
      </c>
      <c r="F2763">
        <v>3.493007814720399E-3</v>
      </c>
    </row>
    <row r="2764" spans="3:6">
      <c r="C2764" s="38">
        <v>0.25805562976613261</v>
      </c>
      <c r="D2764" s="38">
        <v>3.1328950429613967E-3</v>
      </c>
      <c r="E2764" s="38">
        <v>0.32913731070648822</v>
      </c>
      <c r="F2764">
        <v>3.9582394042458309E-3</v>
      </c>
    </row>
    <row r="2765" spans="3:6">
      <c r="C2765" s="38">
        <v>0.27616777348017735</v>
      </c>
      <c r="D2765" s="38">
        <v>3.3523537149480502E-3</v>
      </c>
      <c r="E2765" s="38">
        <v>0.32776827003588777</v>
      </c>
      <c r="F2765">
        <v>3.9624572646748202E-3</v>
      </c>
    </row>
    <row r="2766" spans="3:6">
      <c r="C2766" s="38">
        <v>0.74238119685424786</v>
      </c>
      <c r="D2766" s="38">
        <v>8.9702671901380222E-3</v>
      </c>
      <c r="E2766" s="38">
        <v>0.73258222168869824</v>
      </c>
      <c r="F2766">
        <v>8.8355517576895887E-3</v>
      </c>
    </row>
    <row r="2767" spans="3:6">
      <c r="C2767" s="38">
        <v>0.71219582814191484</v>
      </c>
      <c r="D2767" s="38">
        <v>8.5936890944689759E-3</v>
      </c>
      <c r="E2767" s="38">
        <v>0.73621531782442584</v>
      </c>
      <c r="F2767">
        <v>8.6596434740924128E-3</v>
      </c>
    </row>
    <row r="2768" spans="3:6">
      <c r="C2768" s="38">
        <v>0.56927024692758454</v>
      </c>
      <c r="D2768" s="38">
        <v>6.867669333624378E-3</v>
      </c>
      <c r="E2768" s="38">
        <v>0.61507588697101789</v>
      </c>
      <c r="F2768">
        <v>7.2451782442975714E-3</v>
      </c>
    </row>
    <row r="2769" spans="3:6">
      <c r="C2769" s="38">
        <v>0.34860775255435178</v>
      </c>
      <c r="D2769" s="38">
        <v>4.1975885321214367E-3</v>
      </c>
      <c r="E2769" s="38">
        <v>0.37452460491258405</v>
      </c>
      <c r="F2769">
        <v>4.465493787811874E-3</v>
      </c>
    </row>
    <row r="2770" spans="3:6">
      <c r="C2770" s="38">
        <v>0.74877057579340867</v>
      </c>
      <c r="D2770" s="38">
        <v>9.0553890126503396E-3</v>
      </c>
      <c r="E2770" s="38">
        <v>0.84484340501731048</v>
      </c>
      <c r="F2770">
        <v>9.8892746858809007E-3</v>
      </c>
    </row>
    <row r="2771" spans="3:6">
      <c r="C2771" s="38">
        <v>0.60075350498353308</v>
      </c>
      <c r="D2771" s="38">
        <v>7.274659862184259E-3</v>
      </c>
      <c r="E2771" s="38">
        <v>0.6778289834030814</v>
      </c>
      <c r="F2771">
        <v>7.9725544402299876E-3</v>
      </c>
    </row>
    <row r="2772" spans="3:6">
      <c r="C2772" s="38">
        <v>0.79487591507668875</v>
      </c>
      <c r="D2772" s="38">
        <v>9.6606165364416241E-3</v>
      </c>
      <c r="E2772" s="38">
        <v>0.75413969898338962</v>
      </c>
      <c r="F2772">
        <v>9.0452846940059783E-3</v>
      </c>
    </row>
    <row r="2773" spans="3:6">
      <c r="C2773" s="38">
        <v>0.93559836651671269</v>
      </c>
      <c r="D2773" s="38">
        <v>1.1354468193966122E-2</v>
      </c>
      <c r="E2773" s="38">
        <v>0.92307223101466418</v>
      </c>
      <c r="F2773">
        <v>1.117101502804607E-2</v>
      </c>
    </row>
    <row r="2774" spans="3:6">
      <c r="C2774" s="38">
        <v>1.2514559007951525</v>
      </c>
      <c r="D2774" s="38">
        <v>1.5161357230627304E-2</v>
      </c>
      <c r="E2774" s="38">
        <v>1.1940208274870794</v>
      </c>
      <c r="F2774">
        <v>1.4553948096245856E-2</v>
      </c>
    </row>
    <row r="2775" spans="3:6">
      <c r="C2775" s="38">
        <v>1.3294356262429554</v>
      </c>
      <c r="D2775" s="38">
        <v>1.6110879975055836E-2</v>
      </c>
      <c r="E2775" s="38">
        <v>1.2590634007533765</v>
      </c>
      <c r="F2775">
        <v>1.5343334619071593E-2</v>
      </c>
    </row>
    <row r="2776" spans="3:6">
      <c r="C2776" s="38">
        <v>0.53032995012044626</v>
      </c>
      <c r="D2776" s="38">
        <v>6.3571715691499798E-3</v>
      </c>
      <c r="E2776" s="38">
        <v>0.55424341178109005</v>
      </c>
      <c r="F2776">
        <v>6.7149552828397159E-3</v>
      </c>
    </row>
    <row r="2777" spans="3:6">
      <c r="C2777" s="38">
        <v>1.4037931913300998</v>
      </c>
      <c r="D2777" s="38">
        <v>1.6670170649578674E-2</v>
      </c>
      <c r="E2777" s="38">
        <v>1.4208156110154979</v>
      </c>
      <c r="F2777">
        <v>1.6834326813301329E-2</v>
      </c>
    </row>
    <row r="2778" spans="3:6">
      <c r="C2778" s="38">
        <v>1.3188932199226759</v>
      </c>
      <c r="D2778" s="38">
        <v>1.5666357861429534E-2</v>
      </c>
      <c r="E2778" s="38">
        <v>1.3226682623018513</v>
      </c>
      <c r="F2778">
        <v>1.5670030180100561E-2</v>
      </c>
    </row>
    <row r="2779" spans="3:6">
      <c r="C2779" s="38">
        <v>0.92917952917977387</v>
      </c>
      <c r="D2779" s="38">
        <v>1.1010474478178E-2</v>
      </c>
      <c r="E2779" s="38">
        <v>0.92151391899218682</v>
      </c>
      <c r="F2779">
        <v>1.076620301223408E-2</v>
      </c>
    </row>
    <row r="2780" spans="3:6">
      <c r="C2780" s="38">
        <v>0.44299805223358596</v>
      </c>
      <c r="D2780" s="38">
        <v>5.2268788645524981E-3</v>
      </c>
      <c r="E2780" s="38">
        <v>0.48314691653513475</v>
      </c>
      <c r="F2780">
        <v>5.6406414135921918E-3</v>
      </c>
    </row>
    <row r="2781" spans="3:6">
      <c r="C2781" s="38">
        <v>1.4374389391298483</v>
      </c>
      <c r="D2781" s="38">
        <v>1.6830601094546812E-2</v>
      </c>
      <c r="E2781" s="38">
        <v>1.3916352116769011</v>
      </c>
      <c r="F2781">
        <v>1.6241997777798164E-2</v>
      </c>
    </row>
    <row r="2782" spans="3:6">
      <c r="C2782" s="38">
        <v>1.445796138231461</v>
      </c>
      <c r="D2782" s="38">
        <v>1.6922844444121711E-2</v>
      </c>
      <c r="E2782" s="38">
        <v>1.3051774109225178</v>
      </c>
      <c r="F2782">
        <v>1.5491119514587899E-2</v>
      </c>
    </row>
    <row r="2783" spans="3:6">
      <c r="C2783" s="38">
        <v>1.439861906408046</v>
      </c>
      <c r="D2783" s="38">
        <v>1.6816145748200284E-2</v>
      </c>
      <c r="E2783" s="38">
        <v>1.3374144897277187</v>
      </c>
      <c r="F2783">
        <v>1.5672850994773845E-2</v>
      </c>
    </row>
    <row r="2784" spans="3:6">
      <c r="C2784" s="38">
        <v>0.60049176208067279</v>
      </c>
      <c r="D2784" s="38">
        <v>6.9604151973957952E-3</v>
      </c>
      <c r="E2784" s="38">
        <v>0.61540509560624834</v>
      </c>
      <c r="F2784">
        <v>7.0038673262941362E-3</v>
      </c>
    </row>
    <row r="2785" spans="3:6">
      <c r="C2785" s="38">
        <v>0.95263582445391948</v>
      </c>
      <c r="D2785" s="38">
        <v>1.1020905247350483E-2</v>
      </c>
      <c r="E2785" s="38">
        <v>0.9561504390381721</v>
      </c>
      <c r="F2785">
        <v>1.097218544466611E-2</v>
      </c>
    </row>
    <row r="2786" spans="3:6">
      <c r="C2786" s="38">
        <v>2.0286825335396799</v>
      </c>
      <c r="D2786" s="38">
        <v>2.3232340145895345E-2</v>
      </c>
      <c r="E2786" s="38">
        <v>1.9606093258621771</v>
      </c>
      <c r="F2786">
        <v>2.255652868443276E-2</v>
      </c>
    </row>
    <row r="2787" spans="3:6">
      <c r="C2787" s="38">
        <v>2.1496388375266053</v>
      </c>
      <c r="D2787" s="38">
        <v>2.4642258807107603E-2</v>
      </c>
      <c r="E2787" s="38">
        <v>2.0684591362476423</v>
      </c>
      <c r="F2787">
        <v>2.3807082001543467E-2</v>
      </c>
    </row>
    <row r="2788" spans="3:6">
      <c r="C2788" s="38">
        <v>1.1855084096904331</v>
      </c>
      <c r="D2788" s="38">
        <v>1.3505970906382258E-2</v>
      </c>
      <c r="E2788" s="38">
        <v>1.1514538557363476</v>
      </c>
      <c r="F2788">
        <v>1.3205483834115662E-2</v>
      </c>
    </row>
    <row r="2789" spans="3:6">
      <c r="C2789" s="38">
        <v>0.48441476823378893</v>
      </c>
      <c r="D2789" s="38">
        <v>5.4834757267515659E-3</v>
      </c>
      <c r="E2789" s="38">
        <v>0.48108215835370255</v>
      </c>
      <c r="F2789">
        <v>5.4843005225578851E-3</v>
      </c>
    </row>
    <row r="2790" spans="3:6">
      <c r="C2790" s="38">
        <v>0.25432288586558649</v>
      </c>
      <c r="D2790" s="38">
        <v>2.8882304780018307E-3</v>
      </c>
      <c r="E2790" s="38">
        <v>0.30000761754124466</v>
      </c>
      <c r="F2790">
        <v>3.4660556187490043E-3</v>
      </c>
    </row>
    <row r="2791" spans="3:6">
      <c r="C2791" s="38">
        <v>0.50467655364896624</v>
      </c>
      <c r="D2791" s="38">
        <v>5.7200881729966785E-3</v>
      </c>
      <c r="E2791" s="38">
        <v>0.62042662937138648</v>
      </c>
      <c r="F2791">
        <v>6.7947794692906254E-3</v>
      </c>
    </row>
    <row r="2792" spans="3:6">
      <c r="C2792" s="38">
        <v>0.52084338663651764</v>
      </c>
      <c r="D2792" s="38">
        <v>5.9040285598229896E-3</v>
      </c>
      <c r="E2792" s="38">
        <v>0.67234273369419484</v>
      </c>
      <c r="F2792">
        <v>7.3426666531415932E-3</v>
      </c>
    </row>
    <row r="2793" spans="3:6">
      <c r="C2793" s="38">
        <v>0.52525467326121622</v>
      </c>
      <c r="D2793" s="38">
        <v>5.954081190418732E-3</v>
      </c>
      <c r="E2793" s="38">
        <v>0.61917658761762318</v>
      </c>
      <c r="F2793">
        <v>6.7879370918349415E-3</v>
      </c>
    </row>
    <row r="2794" spans="3:6">
      <c r="C2794" s="38">
        <v>0.84055638245791731</v>
      </c>
      <c r="D2794" s="38">
        <v>9.5502203660830717E-3</v>
      </c>
      <c r="E2794" s="38">
        <v>0.90687259723678315</v>
      </c>
      <c r="F2794">
        <v>9.9926056204128547E-3</v>
      </c>
    </row>
    <row r="2795" spans="3:6">
      <c r="C2795" s="38">
        <v>1.1341699676441785</v>
      </c>
      <c r="D2795" s="38">
        <v>1.2912088191543915E-2</v>
      </c>
      <c r="E2795" s="38">
        <v>1.1593189596022497</v>
      </c>
      <c r="F2795">
        <v>1.3054652187260528E-2</v>
      </c>
    </row>
    <row r="2796" spans="3:6">
      <c r="C2796" s="38">
        <v>1.4487772968410335</v>
      </c>
      <c r="D2796" s="38">
        <v>1.6545971792680188E-2</v>
      </c>
      <c r="E2796" s="38">
        <v>1.38673806929049</v>
      </c>
      <c r="F2796">
        <v>1.5762543951006229E-2</v>
      </c>
    </row>
    <row r="2797" spans="3:6">
      <c r="C2797" s="38">
        <v>0.89934367480791688</v>
      </c>
      <c r="D2797" s="38">
        <v>1.0343465122797704E-2</v>
      </c>
      <c r="E2797" s="38">
        <v>0.87539548673717094</v>
      </c>
      <c r="F2797">
        <v>1.0142627957947686E-2</v>
      </c>
    </row>
    <row r="2798" spans="3:6">
      <c r="C2798" s="38">
        <v>0.54935281663858682</v>
      </c>
      <c r="D2798" s="38">
        <v>6.3297445418155065E-3</v>
      </c>
      <c r="E2798" s="38">
        <v>0.56845639592260622</v>
      </c>
      <c r="F2798">
        <v>6.4597656803318491E-3</v>
      </c>
    </row>
    <row r="2799" spans="3:6">
      <c r="C2799" s="38">
        <v>0.65867476922434653</v>
      </c>
      <c r="D2799" s="38">
        <v>7.6376495951922807E-3</v>
      </c>
      <c r="E2799" s="38">
        <v>0.70617769787900075</v>
      </c>
      <c r="F2799">
        <v>8.1575506879217781E-3</v>
      </c>
    </row>
    <row r="2800" spans="3:6">
      <c r="C2800" s="38">
        <v>0.71042801251288024</v>
      </c>
      <c r="D2800" s="38">
        <v>8.2355579034773443E-3</v>
      </c>
      <c r="E2800" s="38">
        <v>0.71489103169135171</v>
      </c>
      <c r="F2800">
        <v>8.2596986316754942E-3</v>
      </c>
    </row>
    <row r="2801" spans="3:6">
      <c r="C2801" s="38">
        <v>1.378337032480357</v>
      </c>
      <c r="D2801" s="38">
        <v>1.5902303351682502E-2</v>
      </c>
      <c r="E2801" s="38">
        <v>1.3744128093801211</v>
      </c>
      <c r="F2801">
        <v>1.5813916005895091E-2</v>
      </c>
    </row>
    <row r="2802" spans="3:6">
      <c r="C2802" s="38">
        <v>1.8061462106521211</v>
      </c>
      <c r="D2802" s="38">
        <v>2.0809456502979055E-2</v>
      </c>
      <c r="E2802" s="38">
        <v>1.7841947254438397</v>
      </c>
      <c r="F2802">
        <v>2.0511498344847029E-2</v>
      </c>
    </row>
    <row r="2803" spans="3:6">
      <c r="C2803" s="38">
        <v>1.4607814862839741</v>
      </c>
      <c r="D2803" s="38">
        <v>1.6827765914525054E-2</v>
      </c>
      <c r="E2803" s="38">
        <v>1.4261141273307281</v>
      </c>
      <c r="F2803">
        <v>1.6294450191280178E-2</v>
      </c>
    </row>
    <row r="2804" spans="3:6">
      <c r="C2804" s="38">
        <v>1.4461122814339205</v>
      </c>
      <c r="D2804" s="38">
        <v>1.6657041106945512E-2</v>
      </c>
      <c r="E2804" s="38">
        <v>1.3069163281606264</v>
      </c>
      <c r="F2804">
        <v>1.5167440913635494E-2</v>
      </c>
    </row>
    <row r="2805" spans="3:6">
      <c r="C2805" s="38">
        <v>1.4643191895890619</v>
      </c>
      <c r="D2805" s="38">
        <v>1.6865206421923001E-2</v>
      </c>
      <c r="E2805" s="38">
        <v>1.3224109749165021</v>
      </c>
      <c r="F2805">
        <v>1.5302719288896739E-2</v>
      </c>
    </row>
    <row r="2806" spans="3:6">
      <c r="C2806" s="38">
        <v>2.2856260400959671</v>
      </c>
      <c r="D2806" s="38">
        <v>2.6497349754372613E-2</v>
      </c>
      <c r="E2806" s="38">
        <v>2.2937374674770927</v>
      </c>
      <c r="F2806">
        <v>2.6326876514480579E-2</v>
      </c>
    </row>
    <row r="2807" spans="3:6">
      <c r="C2807" s="38">
        <v>2.62271585024875</v>
      </c>
      <c r="D2807" s="38">
        <v>3.0526155825582883E-2</v>
      </c>
      <c r="E2807" s="38">
        <v>2.600825660178705</v>
      </c>
      <c r="F2807">
        <v>3.0157058538853126E-2</v>
      </c>
    </row>
    <row r="2808" spans="3:6">
      <c r="C2808" s="38">
        <v>3.2575870607320336</v>
      </c>
      <c r="D2808" s="38">
        <v>3.8070066115021291E-2</v>
      </c>
      <c r="E2808" s="38">
        <v>3.1987891830861468</v>
      </c>
      <c r="F2808">
        <v>3.7294016638641785E-2</v>
      </c>
    </row>
    <row r="2809" spans="3:6">
      <c r="C2809" s="38">
        <v>1.1603225310545067</v>
      </c>
      <c r="D2809" s="38">
        <v>1.3804533663907773E-2</v>
      </c>
      <c r="E2809" s="38">
        <v>1.1252373268948739</v>
      </c>
      <c r="F2809">
        <v>1.3485348108505393E-2</v>
      </c>
    </row>
    <row r="2810" spans="3:6">
      <c r="C2810" s="38">
        <v>0.65963264021271495</v>
      </c>
      <c r="D2810" s="38">
        <v>7.8781982931837163E-3</v>
      </c>
      <c r="E2810" s="38">
        <v>0.68099223087198824</v>
      </c>
      <c r="F2810">
        <v>8.0232013939336884E-3</v>
      </c>
    </row>
    <row r="2811" spans="3:6">
      <c r="C2811" s="38">
        <v>0.4410010436881095</v>
      </c>
      <c r="D2811" s="38">
        <v>5.2880658958791059E-3</v>
      </c>
      <c r="E2811" s="38">
        <v>0.4738237404219241</v>
      </c>
      <c r="F2811">
        <v>5.6351152621087249E-3</v>
      </c>
    </row>
    <row r="2812" spans="3:6">
      <c r="C2812" s="38">
        <v>1.4961916800039405</v>
      </c>
      <c r="D2812" s="38">
        <v>1.8097986435748312E-2</v>
      </c>
      <c r="E2812" s="38">
        <v>1.4653616154120546</v>
      </c>
      <c r="F2812">
        <v>1.7661972560357855E-2</v>
      </c>
    </row>
    <row r="2813" spans="3:6">
      <c r="C2813" s="38">
        <v>1.4685766968479224</v>
      </c>
      <c r="D2813" s="38">
        <v>1.7777646776615495E-2</v>
      </c>
      <c r="E2813" s="38">
        <v>1.4188759043946413</v>
      </c>
      <c r="F2813">
        <v>1.7197647268438407E-2</v>
      </c>
    </row>
    <row r="2814" spans="3:6">
      <c r="C2814" s="38">
        <v>1.0329939336835468</v>
      </c>
      <c r="D2814" s="38">
        <v>1.2523576406776152E-2</v>
      </c>
      <c r="E2814" s="38">
        <v>0.98304505287765309</v>
      </c>
      <c r="F2814">
        <v>1.193505215025846E-2</v>
      </c>
    </row>
    <row r="2815" spans="3:6">
      <c r="C2815" s="38">
        <v>0.53259001088149827</v>
      </c>
      <c r="D2815" s="38">
        <v>6.4834463457236072E-3</v>
      </c>
      <c r="E2815" s="38">
        <v>0.5953186209565986</v>
      </c>
      <c r="F2815">
        <v>6.9318568021780472E-3</v>
      </c>
    </row>
    <row r="2816" spans="3:6">
      <c r="C2816" s="38">
        <v>1.0834334404115502</v>
      </c>
      <c r="D2816" s="38">
        <v>1.3103441095760858E-2</v>
      </c>
      <c r="E2816" s="38">
        <v>1.2330663822205579</v>
      </c>
      <c r="F2816">
        <v>1.4697622849648198E-2</v>
      </c>
    </row>
    <row r="2817" spans="3:6">
      <c r="C2817" s="38">
        <v>1.2359567839212726</v>
      </c>
      <c r="D2817" s="38">
        <v>1.4913114084324991E-2</v>
      </c>
      <c r="E2817" s="38">
        <v>1.2869931160229036</v>
      </c>
      <c r="F2817">
        <v>1.5417226478437596E-2</v>
      </c>
    </row>
    <row r="2818" spans="3:6">
      <c r="C2818" s="38">
        <v>1.7381828557367016</v>
      </c>
      <c r="D2818" s="38">
        <v>2.0755511404759362E-2</v>
      </c>
      <c r="E2818" s="38">
        <v>1.6525853185800488</v>
      </c>
      <c r="F2818">
        <v>2.0047612587084162E-2</v>
      </c>
    </row>
    <row r="2819" spans="3:6">
      <c r="C2819" s="38">
        <v>1.187991055246207</v>
      </c>
      <c r="D2819" s="38">
        <v>1.4110116370451177E-2</v>
      </c>
      <c r="E2819" s="38">
        <v>1.1131899468790332</v>
      </c>
      <c r="F2819">
        <v>1.3477304351968167E-2</v>
      </c>
    </row>
    <row r="2820" spans="3:6">
      <c r="C2820" s="38">
        <v>1.4290237198766185</v>
      </c>
      <c r="D2820" s="38">
        <v>1.7019594905066847E-2</v>
      </c>
      <c r="E2820" s="38">
        <v>1.3933326905509109</v>
      </c>
      <c r="F2820">
        <v>1.6739908888831371E-2</v>
      </c>
    </row>
    <row r="2821" spans="3:6">
      <c r="C2821" s="38">
        <v>1.4620737519571345</v>
      </c>
      <c r="D2821" s="38">
        <v>1.7426978822137236E-2</v>
      </c>
      <c r="E2821" s="38">
        <v>1.4169311382583589</v>
      </c>
      <c r="F2821">
        <v>1.7006217921869984E-2</v>
      </c>
    </row>
    <row r="2822" spans="3:6">
      <c r="C2822" s="38">
        <v>1.6695590228981907</v>
      </c>
      <c r="D2822" s="38">
        <v>1.9858043392513357E-2</v>
      </c>
      <c r="E2822" s="38">
        <v>1.6068104908223486</v>
      </c>
      <c r="F2822">
        <v>1.9209018491947595E-2</v>
      </c>
    </row>
    <row r="2823" spans="3:6">
      <c r="C2823" s="38">
        <v>1.6505987778169349</v>
      </c>
      <c r="D2823" s="38">
        <v>1.9636016593631754E-2</v>
      </c>
      <c r="E2823" s="38">
        <v>1.6012618486732582</v>
      </c>
      <c r="F2823">
        <v>1.9115450682176426E-2</v>
      </c>
    </row>
    <row r="2824" spans="3:6">
      <c r="C2824" s="38">
        <v>2.567413400697482</v>
      </c>
      <c r="D2824" s="38">
        <v>3.0803579633623249E-2</v>
      </c>
      <c r="E2824" s="38">
        <v>2.5241816711898735</v>
      </c>
      <c r="F2824">
        <v>3.0253049619237395E-2</v>
      </c>
    </row>
    <row r="2825" spans="3:6">
      <c r="C2825" s="38">
        <v>2.7339345499236107</v>
      </c>
      <c r="D2825" s="38">
        <v>3.2755486435475878E-2</v>
      </c>
      <c r="E2825" s="38">
        <v>2.6856071280290208</v>
      </c>
      <c r="F2825">
        <v>3.2193101091958484E-2</v>
      </c>
    </row>
    <row r="2826" spans="3:6">
      <c r="C2826" s="38">
        <v>1.6144727050454477</v>
      </c>
      <c r="D2826" s="38">
        <v>1.9480086418159102E-2</v>
      </c>
      <c r="E2826" s="38">
        <v>1.5532283677010423</v>
      </c>
      <c r="F2826">
        <v>1.8744790094327266E-2</v>
      </c>
    </row>
    <row r="2827" spans="3:6">
      <c r="C2827" s="38">
        <v>0.79139665686225524</v>
      </c>
      <c r="D2827" s="38">
        <v>9.6232339493401639E-3</v>
      </c>
      <c r="E2827" s="38">
        <v>0.7690425033313355</v>
      </c>
      <c r="F2827">
        <v>9.1907399312844903E-3</v>
      </c>
    </row>
    <row r="2828" spans="3:6">
      <c r="C2828" s="38">
        <v>0.78983936094294072</v>
      </c>
      <c r="D2828" s="38">
        <v>9.6041657329217853E-3</v>
      </c>
      <c r="E2828" s="38">
        <v>0.67684222961169171</v>
      </c>
      <c r="F2828">
        <v>8.3058860221066153E-3</v>
      </c>
    </row>
    <row r="2829" spans="3:6">
      <c r="C2829" s="38">
        <v>0.87531291185095794</v>
      </c>
      <c r="D2829" s="38">
        <v>1.0641120307296591E-2</v>
      </c>
      <c r="E2829" s="38">
        <v>0.73656244712964625</v>
      </c>
      <c r="F2829">
        <v>9.0423680392171264E-3</v>
      </c>
    </row>
    <row r="2830" spans="3:6">
      <c r="C2830" s="38">
        <v>0.87073718140018963</v>
      </c>
      <c r="D2830" s="38">
        <v>1.058591403769352E-2</v>
      </c>
      <c r="E2830" s="38">
        <v>0.74555714860863154</v>
      </c>
      <c r="F2830">
        <v>9.1893853708598181E-3</v>
      </c>
    </row>
    <row r="2831" spans="3:6">
      <c r="C2831" s="38">
        <v>1.2936762217313122</v>
      </c>
      <c r="D2831" s="38">
        <v>1.5661042303511848E-2</v>
      </c>
      <c r="E2831" s="38">
        <v>1.2163575314946782</v>
      </c>
      <c r="F2831">
        <v>1.4776857544913452E-2</v>
      </c>
    </row>
    <row r="2832" spans="3:6">
      <c r="C2832" s="38">
        <v>1.0503683357341831</v>
      </c>
      <c r="D2832" s="38">
        <v>1.2599063732677933E-2</v>
      </c>
      <c r="E2832" s="38">
        <v>1.113774261209743</v>
      </c>
      <c r="F2832">
        <v>1.3317749623138099E-2</v>
      </c>
    </row>
    <row r="2833" spans="3:6">
      <c r="C2833" s="38">
        <v>0.90719201039733133</v>
      </c>
      <c r="D2833" s="38">
        <v>1.0881728660461915E-2</v>
      </c>
      <c r="E2833" s="38">
        <v>0.94932465661234267</v>
      </c>
      <c r="F2833">
        <v>1.1252199894908159E-2</v>
      </c>
    </row>
    <row r="2834" spans="3:6">
      <c r="C2834" s="38">
        <v>0.90026489848266289</v>
      </c>
      <c r="D2834" s="38">
        <v>1.0697304905620162E-2</v>
      </c>
      <c r="E2834" s="38">
        <v>0.84468316054001835</v>
      </c>
      <c r="F2834">
        <v>1.0170851640578467E-2</v>
      </c>
    </row>
    <row r="2835" spans="3:6">
      <c r="C2835" s="38">
        <v>1.0510057769882859</v>
      </c>
      <c r="D2835" s="38">
        <v>1.2508449856128118E-2</v>
      </c>
      <c r="E2835" s="38">
        <v>1.0643584882263391</v>
      </c>
      <c r="F2835">
        <v>1.2685154013758601E-2</v>
      </c>
    </row>
    <row r="2836" spans="3:6">
      <c r="C2836" s="38">
        <v>1.1013914614495615</v>
      </c>
      <c r="D2836" s="38">
        <v>1.3103734480276146E-2</v>
      </c>
      <c r="E2836" s="38">
        <v>1.0916796820497214</v>
      </c>
      <c r="F2836">
        <v>1.3002070939300227E-2</v>
      </c>
    </row>
    <row r="2837" spans="3:6">
      <c r="C2837" s="38">
        <v>4.3970444152622532</v>
      </c>
      <c r="D2837" s="38">
        <v>5.1076457566163247E-2</v>
      </c>
      <c r="E2837" s="38">
        <v>4.3934571210347562</v>
      </c>
      <c r="F2837">
        <v>5.0998458755301367E-2</v>
      </c>
    </row>
    <row r="2838" spans="3:6">
      <c r="C2838" s="38">
        <v>5.077555615072348</v>
      </c>
      <c r="D2838" s="38">
        <v>5.9096785588607002E-2</v>
      </c>
      <c r="E2838" s="38">
        <v>5.0566739327117096</v>
      </c>
      <c r="F2838">
        <v>5.8819818654288328E-2</v>
      </c>
    </row>
    <row r="2839" spans="3:6">
      <c r="C2839" s="38">
        <v>4.8759209496164928</v>
      </c>
      <c r="D2839" s="38">
        <v>5.6420976530202595E-2</v>
      </c>
      <c r="E2839" s="38">
        <v>4.8875088392052985</v>
      </c>
      <c r="F2839">
        <v>5.6306320610722417E-2</v>
      </c>
    </row>
    <row r="2840" spans="3:6">
      <c r="C2840" s="38">
        <v>1.8496217887186421</v>
      </c>
      <c r="D2840" s="38">
        <v>2.0708802686762662E-2</v>
      </c>
      <c r="E2840" s="38">
        <v>2.0242205883855204</v>
      </c>
      <c r="F2840">
        <v>2.2419412374461073E-2</v>
      </c>
    </row>
    <row r="2841" spans="3:6">
      <c r="C2841" s="38">
        <v>1.8642979386489573</v>
      </c>
      <c r="D2841" s="38">
        <v>2.0887253479328328E-2</v>
      </c>
      <c r="E2841" s="38">
        <v>1.9824089999183871</v>
      </c>
      <c r="F2841">
        <v>2.2017814780484771E-2</v>
      </c>
    </row>
    <row r="2842" spans="3:6">
      <c r="C2842" s="38">
        <v>1.3041722825865467</v>
      </c>
      <c r="D2842" s="38">
        <v>1.4354555365897885E-2</v>
      </c>
      <c r="E2842" s="38">
        <v>1.2405137602102612</v>
      </c>
      <c r="F2842">
        <v>1.3956608081686788E-2</v>
      </c>
    </row>
    <row r="2843" spans="3:6">
      <c r="C2843" s="38">
        <v>1.0894026709164963</v>
      </c>
      <c r="D2843" s="38">
        <v>1.1973727348258851E-2</v>
      </c>
      <c r="E2843" s="38">
        <v>1.0550232555059005</v>
      </c>
      <c r="F2843">
        <v>1.1808232838683836E-2</v>
      </c>
    </row>
    <row r="2844" spans="3:6">
      <c r="C2844" s="38">
        <v>0.98706407332793911</v>
      </c>
      <c r="D2844" s="38">
        <v>1.0853292037701447E-2</v>
      </c>
      <c r="E2844" s="38">
        <v>1.0187748030937598</v>
      </c>
      <c r="F2844">
        <v>1.1389030660766037E-2</v>
      </c>
    </row>
    <row r="2845" spans="3:6">
      <c r="C2845" s="38">
        <v>0.40727757544578952</v>
      </c>
      <c r="D2845" s="38">
        <v>4.4530185749700841E-3</v>
      </c>
      <c r="E2845" s="38">
        <v>0.35846619631437987</v>
      </c>
      <c r="F2845">
        <v>4.0493566455776717E-3</v>
      </c>
    </row>
    <row r="2846" spans="3:6">
      <c r="C2846" s="38">
        <v>0.43657183822711015</v>
      </c>
      <c r="D2846" s="38">
        <v>4.7769582621619566E-3</v>
      </c>
      <c r="E2846" s="38">
        <v>0.46481468594889785</v>
      </c>
      <c r="F2846">
        <v>5.0419666576316394E-3</v>
      </c>
    </row>
    <row r="2847" spans="3:6">
      <c r="C2847" s="38">
        <v>0.82741853393717557</v>
      </c>
      <c r="D2847" s="38">
        <v>9.084415140956233E-3</v>
      </c>
      <c r="E2847" s="38">
        <v>0.90131866224721713</v>
      </c>
      <c r="F2847">
        <v>9.8264979457064732E-3</v>
      </c>
    </row>
    <row r="2848" spans="3:6">
      <c r="C2848" s="38">
        <v>0.89209260946201485</v>
      </c>
      <c r="D2848" s="38">
        <v>9.7919991157826031E-3</v>
      </c>
      <c r="E2848" s="38">
        <v>0.92482224019063575</v>
      </c>
      <c r="F2848">
        <v>1.0077198244764727E-2</v>
      </c>
    </row>
    <row r="2849" spans="3:6">
      <c r="C2849" s="38">
        <v>0.92799104390128073</v>
      </c>
      <c r="D2849" s="38">
        <v>1.0265778351818125E-2</v>
      </c>
      <c r="E2849" s="38">
        <v>0.92879923911619955</v>
      </c>
      <c r="F2849">
        <v>1.0330982500271441E-2</v>
      </c>
    </row>
    <row r="2850" spans="3:6">
      <c r="C2850" s="38">
        <v>1.2228982719302475</v>
      </c>
      <c r="D2850" s="38">
        <v>1.3488654630535335E-2</v>
      </c>
      <c r="E2850" s="38">
        <v>1.2049290491205094</v>
      </c>
      <c r="F2850">
        <v>1.3309680398951518E-2</v>
      </c>
    </row>
    <row r="2851" spans="3:6">
      <c r="C2851" s="38">
        <v>2.0211797011084265</v>
      </c>
      <c r="D2851" s="38">
        <v>2.2173997207849679E-2</v>
      </c>
      <c r="E2851" s="38">
        <v>2.0911249520501274</v>
      </c>
      <c r="F2851">
        <v>2.2699715550736365E-2</v>
      </c>
    </row>
    <row r="2852" spans="3:6">
      <c r="C2852" s="38">
        <v>1.9526121701957972</v>
      </c>
      <c r="D2852" s="38">
        <v>2.1440659770190787E-2</v>
      </c>
      <c r="E2852" s="38">
        <v>2.0433334863059933</v>
      </c>
      <c r="F2852">
        <v>2.2222394922730721E-2</v>
      </c>
    </row>
    <row r="2853" spans="3:6">
      <c r="C2853" s="38">
        <v>0.86052200813808932</v>
      </c>
      <c r="D2853" s="38">
        <v>9.3563750074999782E-3</v>
      </c>
      <c r="E2853" s="38">
        <v>0.9001686020344587</v>
      </c>
      <c r="F2853">
        <v>9.5918973306834843E-3</v>
      </c>
    </row>
    <row r="2854" spans="3:6">
      <c r="C2854" s="38">
        <v>0.79901846101874274</v>
      </c>
      <c r="D2854" s="38">
        <v>8.6894040040297119E-3</v>
      </c>
      <c r="E2854" s="38">
        <v>0.76272288296470958</v>
      </c>
      <c r="F2854">
        <v>8.2441255553907574E-3</v>
      </c>
    </row>
    <row r="2855" spans="3:6">
      <c r="C2855" s="38">
        <v>0.59469548417047702</v>
      </c>
      <c r="D2855" s="38">
        <v>6.4793059619801157E-3</v>
      </c>
      <c r="E2855" s="38">
        <v>0.48502720458181292</v>
      </c>
      <c r="F2855">
        <v>5.4421763674462036E-3</v>
      </c>
    </row>
    <row r="2856" spans="3:6">
      <c r="C2856" s="38">
        <v>0.59469548417047702</v>
      </c>
      <c r="D2856" s="38">
        <v>6.4793059619801157E-3</v>
      </c>
      <c r="E2856" s="38">
        <v>0.56974493361679324</v>
      </c>
      <c r="F2856">
        <v>6.2423514086411601E-3</v>
      </c>
    </row>
    <row r="2857" spans="3:6">
      <c r="C2857" s="38">
        <v>1.1890227475090649</v>
      </c>
      <c r="D2857" s="38">
        <v>1.3000022360077596E-2</v>
      </c>
      <c r="E2857" s="38">
        <v>1.1850463099298587</v>
      </c>
      <c r="F2857">
        <v>1.2978847253774616E-2</v>
      </c>
    </row>
    <row r="2858" spans="3:6">
      <c r="C2858" s="38">
        <v>1.6951865817451317</v>
      </c>
      <c r="D2858" s="38">
        <v>1.8635938353866351E-2</v>
      </c>
      <c r="E2858" s="38">
        <v>1.764804973512262</v>
      </c>
      <c r="F2858">
        <v>1.9272357742224529E-2</v>
      </c>
    </row>
    <row r="2859" spans="3:6">
      <c r="C2859" s="38">
        <v>1.3232221868794301</v>
      </c>
      <c r="D2859" s="38">
        <v>1.4595007553059107E-2</v>
      </c>
      <c r="E2859" s="38">
        <v>1.3458425968488315</v>
      </c>
      <c r="F2859">
        <v>1.4808382379875917E-2</v>
      </c>
    </row>
    <row r="2860" spans="3:6">
      <c r="C2860" s="38">
        <v>3.0929665979918024</v>
      </c>
      <c r="D2860" s="38">
        <v>3.3612163440904133E-2</v>
      </c>
      <c r="E2860" s="38">
        <v>3.1368108258521721</v>
      </c>
      <c r="F2860">
        <v>3.4140944948160473E-2</v>
      </c>
    </row>
    <row r="2861" spans="3:6">
      <c r="C2861" s="38">
        <v>4.044952326321412</v>
      </c>
      <c r="D2861" s="38">
        <v>4.3783831198335073E-2</v>
      </c>
      <c r="E2861" s="38">
        <v>4.0849856396791608</v>
      </c>
      <c r="F2861">
        <v>4.4215458903625944E-2</v>
      </c>
    </row>
    <row r="2862" spans="3:6">
      <c r="C2862" s="38">
        <v>2.7402011998805471</v>
      </c>
      <c r="D2862" s="38">
        <v>2.9431982457237792E-2</v>
      </c>
      <c r="E2862" s="38">
        <v>2.7680104496303621</v>
      </c>
      <c r="F2862">
        <v>2.9725251304752006E-2</v>
      </c>
    </row>
    <row r="2863" spans="3:6">
      <c r="C2863" s="38">
        <v>0.87637081538239991</v>
      </c>
      <c r="D2863" s="38">
        <v>9.282865693349112E-3</v>
      </c>
      <c r="E2863" s="38">
        <v>0.77496930005014919</v>
      </c>
      <c r="F2863">
        <v>8.3129089000507968E-3</v>
      </c>
    </row>
    <row r="2864" spans="3:6">
      <c r="C2864" s="38">
        <v>1.0042116968294141</v>
      </c>
      <c r="D2864" s="38">
        <v>1.064564726831253E-2</v>
      </c>
      <c r="E2864" s="38">
        <v>0.8349187990725172</v>
      </c>
      <c r="F2864">
        <v>9.0718176999791365E-3</v>
      </c>
    </row>
    <row r="2865" spans="3:6">
      <c r="C2865" s="38">
        <v>0.73351092019052955</v>
      </c>
      <c r="D2865" s="38">
        <v>7.7859397608264578E-3</v>
      </c>
      <c r="E2865" s="38">
        <v>0.62976589244539527</v>
      </c>
      <c r="F2865">
        <v>6.8568062398868734E-3</v>
      </c>
    </row>
    <row r="2866" spans="3:6">
      <c r="C2866" s="38">
        <v>0.43669897990807288</v>
      </c>
      <c r="D2866" s="38">
        <v>4.6657966789856288E-3</v>
      </c>
      <c r="E2866" s="38">
        <v>0.53271300620839546</v>
      </c>
      <c r="F2866">
        <v>5.3886724756759506E-3</v>
      </c>
    </row>
    <row r="2867" spans="3:6">
      <c r="C2867" s="38">
        <v>0.71164281807712237</v>
      </c>
      <c r="D2867" s="38">
        <v>7.6233939579501073E-3</v>
      </c>
      <c r="E2867" s="38">
        <v>0.74521499241901701</v>
      </c>
      <c r="F2867">
        <v>7.8770787691143998E-3</v>
      </c>
    </row>
    <row r="2868" spans="3:6">
      <c r="C2868" s="38">
        <v>0.693083593436427</v>
      </c>
      <c r="D2868" s="38">
        <v>7.4251362681106584E-3</v>
      </c>
      <c r="E2868" s="38">
        <v>0.62264539021492382</v>
      </c>
      <c r="F2868">
        <v>6.6179004009048487E-3</v>
      </c>
    </row>
    <row r="2869" spans="3:6">
      <c r="C2869" s="38">
        <v>0.63680734612360923</v>
      </c>
      <c r="D2869" s="38">
        <v>6.8252002943437421E-3</v>
      </c>
      <c r="E2869" s="38">
        <v>0.60182089059743571</v>
      </c>
      <c r="F2869">
        <v>6.5149528311809392E-3</v>
      </c>
    </row>
    <row r="2870" spans="3:6">
      <c r="C2870" s="38">
        <v>0.97448978779191886</v>
      </c>
      <c r="D2870" s="38">
        <v>1.0427334906103406E-2</v>
      </c>
      <c r="E2870" s="38">
        <v>0.90256899693602899</v>
      </c>
      <c r="F2870">
        <v>9.7706022390859314E-3</v>
      </c>
    </row>
    <row r="2871" spans="3:6">
      <c r="C2871" s="38">
        <v>0.77613184800312707</v>
      </c>
      <c r="D2871" s="38">
        <v>8.3007622302485005E-3</v>
      </c>
      <c r="E2871" s="38">
        <v>0.72123639933545924</v>
      </c>
      <c r="F2871">
        <v>7.7629537415145845E-3</v>
      </c>
    </row>
    <row r="2872" spans="3:6">
      <c r="C2872" s="38">
        <v>0.38039532648416408</v>
      </c>
      <c r="D2872" s="38">
        <v>4.0550008788269032E-3</v>
      </c>
      <c r="E2872" s="38">
        <v>0.39463277406523339</v>
      </c>
      <c r="F2872">
        <v>4.2294675413776109E-3</v>
      </c>
    </row>
    <row r="2873" spans="3:6">
      <c r="C2873" s="38">
        <v>0.82788996975608919</v>
      </c>
      <c r="D2873" s="38">
        <v>8.797864860115006E-3</v>
      </c>
      <c r="E2873" s="38">
        <v>0.83608677565105138</v>
      </c>
      <c r="F2873">
        <v>8.8457555341288942E-3</v>
      </c>
    </row>
    <row r="2874" spans="3:6">
      <c r="C2874" s="38">
        <v>0.99013341334021299</v>
      </c>
      <c r="D2874" s="38">
        <v>1.0520822512547242E-2</v>
      </c>
      <c r="E2874" s="38">
        <v>0.97972204207873115</v>
      </c>
      <c r="F2874">
        <v>1.0361885516499601E-2</v>
      </c>
    </row>
    <row r="2875" spans="3:6">
      <c r="C2875" s="38">
        <v>1.1103897848659918</v>
      </c>
      <c r="D2875" s="38">
        <v>1.1748505263990461E-2</v>
      </c>
      <c r="E2875" s="38">
        <v>1.1594105474234326</v>
      </c>
      <c r="F2875">
        <v>1.1976925814004193E-2</v>
      </c>
    </row>
    <row r="2876" spans="3:6">
      <c r="C2876" s="38">
        <v>0.57183079940376291</v>
      </c>
      <c r="D2876" s="38">
        <v>6.0210928884542325E-3</v>
      </c>
      <c r="E2876" s="38">
        <v>0.70290341521151778</v>
      </c>
      <c r="F2876">
        <v>7.1458952690149347E-3</v>
      </c>
    </row>
    <row r="2877" spans="3:6">
      <c r="C2877" s="38">
        <v>0.5168854008955911</v>
      </c>
      <c r="D2877" s="38">
        <v>5.4422567927866934E-3</v>
      </c>
      <c r="E2877" s="38">
        <v>0.62388403693690297</v>
      </c>
      <c r="F2877">
        <v>6.3542937841658447E-3</v>
      </c>
    </row>
    <row r="2878" spans="3:6">
      <c r="C2878" s="38">
        <v>0.72290278586594647</v>
      </c>
      <c r="D2878" s="38">
        <v>7.5860847626868814E-3</v>
      </c>
      <c r="E2878" s="38">
        <v>0.6657869112012107</v>
      </c>
      <c r="F2878">
        <v>7.172562975036754E-3</v>
      </c>
    </row>
    <row r="2879" spans="3:6">
      <c r="C2879" s="38">
        <v>0.73140112460468532</v>
      </c>
      <c r="D2879" s="38">
        <v>7.6728509434891741E-3</v>
      </c>
      <c r="E2879" s="38">
        <v>0.65965506587056244</v>
      </c>
      <c r="F2879">
        <v>7.1632087030592383E-3</v>
      </c>
    </row>
    <row r="2880" spans="3:6">
      <c r="C2880" s="38">
        <v>0.73916520969046073</v>
      </c>
      <c r="D2880" s="38">
        <v>7.7548449919390547E-3</v>
      </c>
      <c r="E2880" s="38">
        <v>0.70386816129620255</v>
      </c>
      <c r="F2880">
        <v>7.5735464099844279E-3</v>
      </c>
    </row>
    <row r="2881" spans="3:6">
      <c r="C2881" s="38">
        <v>1.333690929455823</v>
      </c>
      <c r="D2881" s="38">
        <v>1.3945396285962799E-2</v>
      </c>
      <c r="E2881" s="38">
        <v>1.2955763037375418</v>
      </c>
      <c r="F2881">
        <v>1.3605361680901866E-2</v>
      </c>
    </row>
    <row r="2882" spans="3:6">
      <c r="C2882" s="38">
        <v>1.3700042534510546</v>
      </c>
      <c r="D2882" s="38">
        <v>1.4317444416210447E-2</v>
      </c>
      <c r="E2882" s="38">
        <v>1.3665590581084042</v>
      </c>
      <c r="F2882">
        <v>1.427453383182707E-2</v>
      </c>
    </row>
    <row r="2883" spans="3:6">
      <c r="C2883" s="38">
        <v>1.3441054087543596</v>
      </c>
      <c r="D2883" s="38">
        <v>1.4054860734711431E-2</v>
      </c>
      <c r="E2883" s="38">
        <v>1.3391227560426859</v>
      </c>
      <c r="F2883">
        <v>1.3972952306458217E-2</v>
      </c>
    </row>
    <row r="2884" spans="3:6">
      <c r="C2884" s="38">
        <v>1.5348903377453336</v>
      </c>
      <c r="D2884" s="38">
        <v>1.6075182989046335E-2</v>
      </c>
      <c r="E2884" s="38">
        <v>1.5280915462210212</v>
      </c>
      <c r="F2884">
        <v>1.5911631552949716E-2</v>
      </c>
    </row>
    <row r="2885" spans="3:6">
      <c r="C2885" s="38">
        <v>0.96074701526819495</v>
      </c>
      <c r="D2885" s="38">
        <v>1.010122127312761E-2</v>
      </c>
      <c r="E2885" s="38">
        <v>0.89834119648660249</v>
      </c>
      <c r="F2885">
        <v>9.439775632577023E-3</v>
      </c>
    </row>
    <row r="2886" spans="3:6">
      <c r="C2886" s="38">
        <v>1.0733309410404359</v>
      </c>
      <c r="D2886" s="38">
        <v>1.1289182901170855E-2</v>
      </c>
      <c r="E2886" s="38">
        <v>1.0021217921588734</v>
      </c>
      <c r="F2886">
        <v>1.0522358662726246E-2</v>
      </c>
    </row>
    <row r="2887" spans="3:6">
      <c r="C2887" s="38">
        <v>0.78240995845273076</v>
      </c>
      <c r="D2887" s="38">
        <v>8.2351134619003431E-3</v>
      </c>
      <c r="E2887" s="38">
        <v>0.7199152026449831</v>
      </c>
      <c r="F2887">
        <v>7.5468436673758821E-3</v>
      </c>
    </row>
    <row r="2888" spans="3:6">
      <c r="C2888" s="38">
        <v>0.75821351927870573</v>
      </c>
      <c r="D2888" s="38">
        <v>7.9786878579426977E-3</v>
      </c>
      <c r="E2888" s="38">
        <v>0.64658340447150564</v>
      </c>
      <c r="F2888">
        <v>6.8899136024608973E-3</v>
      </c>
    </row>
    <row r="2889" spans="3:6">
      <c r="C2889" s="38">
        <v>0.83676343136800124</v>
      </c>
      <c r="D2889" s="38">
        <v>8.8107119819428818E-3</v>
      </c>
      <c r="E2889" s="38">
        <v>0.75969764069513801</v>
      </c>
      <c r="F2889">
        <v>8.1532386036575217E-3</v>
      </c>
    </row>
    <row r="2890" spans="3:6">
      <c r="C2890" s="38">
        <v>0.30099377384590553</v>
      </c>
      <c r="D2890" s="38">
        <v>3.1820590059212406E-3</v>
      </c>
      <c r="E2890" s="38">
        <v>0.35306942015740717</v>
      </c>
      <c r="F2890">
        <v>3.7611395740617662E-3</v>
      </c>
    </row>
    <row r="2891" spans="3:6">
      <c r="C2891" s="38">
        <v>0.39376561097022217</v>
      </c>
      <c r="D2891" s="38">
        <v>4.1600796694802019E-3</v>
      </c>
      <c r="E2891" s="38">
        <v>0.41956335159704161</v>
      </c>
      <c r="F2891">
        <v>4.5151775451845091E-3</v>
      </c>
    </row>
    <row r="2892" spans="3:6">
      <c r="C2892" s="38">
        <v>0.36758756491039352</v>
      </c>
      <c r="D2892" s="38">
        <v>3.8838756477334209E-3</v>
      </c>
      <c r="E2892" s="38">
        <v>0.41971140315029393</v>
      </c>
      <c r="F2892">
        <v>4.5160069542647206E-3</v>
      </c>
    </row>
    <row r="2893" spans="3:6">
      <c r="C2893" s="38">
        <v>0.78460696408966946</v>
      </c>
      <c r="D2893" s="38">
        <v>8.3149304963947689E-3</v>
      </c>
      <c r="E2893" s="38">
        <v>0.79835449145738646</v>
      </c>
      <c r="F2893">
        <v>8.4465748457636658E-3</v>
      </c>
    </row>
    <row r="2894" spans="3:6">
      <c r="C2894" s="38">
        <v>1.1127289342462372</v>
      </c>
      <c r="D2894" s="38">
        <v>1.1809707138735966E-2</v>
      </c>
      <c r="E2894" s="38">
        <v>1.1844342550207725</v>
      </c>
      <c r="F2894">
        <v>1.2455374592553877E-2</v>
      </c>
    </row>
    <row r="2895" spans="3:6">
      <c r="C2895" s="38">
        <v>0.81291064787143585</v>
      </c>
      <c r="D2895" s="38">
        <v>8.6364605245985056E-3</v>
      </c>
      <c r="E2895" s="38">
        <v>0.88230822728234992</v>
      </c>
      <c r="F2895">
        <v>9.3114164334852749E-3</v>
      </c>
    </row>
    <row r="2896" spans="3:6">
      <c r="C2896" s="38">
        <v>0.78605642805971965</v>
      </c>
      <c r="D2896" s="38">
        <v>8.4102737219113096E-3</v>
      </c>
      <c r="E2896" s="38">
        <v>0.74101923915110046</v>
      </c>
      <c r="F2896">
        <v>7.8548279897443906E-3</v>
      </c>
    </row>
    <row r="2897" spans="3:6">
      <c r="C2897" s="38">
        <v>1.1929237950358567</v>
      </c>
      <c r="D2897" s="38">
        <v>1.2804634951890487E-2</v>
      </c>
      <c r="E2897" s="38">
        <v>1.1517768734538716</v>
      </c>
      <c r="F2897">
        <v>1.2398960295522796E-2</v>
      </c>
    </row>
    <row r="2898" spans="3:6">
      <c r="C2898" s="38">
        <v>1.2032229304368354</v>
      </c>
      <c r="D2898" s="38">
        <v>1.2915108882485482E-2</v>
      </c>
      <c r="E2898" s="38">
        <v>1.156786700461754</v>
      </c>
      <c r="F2898">
        <v>1.2440046817638E-2</v>
      </c>
    </row>
    <row r="2899" spans="3:6">
      <c r="C2899" s="38">
        <v>1.2801207030826214</v>
      </c>
      <c r="D2899" s="38">
        <v>1.3731261358683458E-2</v>
      </c>
      <c r="E2899" s="38">
        <v>1.3472968696527505</v>
      </c>
      <c r="F2899">
        <v>1.4225730620525213E-2</v>
      </c>
    </row>
    <row r="2900" spans="3:6">
      <c r="C2900" s="38">
        <v>1.4473645223792095</v>
      </c>
      <c r="D2900" s="38">
        <v>1.5519212197602002E-2</v>
      </c>
      <c r="E2900" s="38">
        <v>1.5845047532113776</v>
      </c>
      <c r="F2900">
        <v>1.6778684958853578E-2</v>
      </c>
    </row>
    <row r="2901" spans="3:6">
      <c r="C2901" s="38">
        <v>1.898908680995677</v>
      </c>
      <c r="D2901" s="38">
        <v>2.0005663395865597E-2</v>
      </c>
      <c r="E2901" s="38">
        <v>1.8641110866862682</v>
      </c>
      <c r="F2901">
        <v>1.9565573384315974E-2</v>
      </c>
    </row>
    <row r="2902" spans="3:6">
      <c r="C2902" s="38">
        <v>1.8088042650294573</v>
      </c>
      <c r="D2902" s="38">
        <v>1.9029183686856774E-2</v>
      </c>
      <c r="E2902" s="38">
        <v>1.6532407741330015</v>
      </c>
      <c r="F2902">
        <v>1.7575299395493047E-2</v>
      </c>
    </row>
    <row r="2903" spans="3:6">
      <c r="C2903" s="38">
        <v>1.4327228083792041</v>
      </c>
      <c r="D2903" s="38">
        <v>1.506453459522945E-2</v>
      </c>
      <c r="E2903" s="38">
        <v>1.2774936989188879</v>
      </c>
      <c r="F2903">
        <v>1.3517741353583919E-2</v>
      </c>
    </row>
    <row r="2904" spans="3:6">
      <c r="C2904" s="38">
        <v>1.0442791627481609</v>
      </c>
      <c r="D2904" s="38">
        <v>1.09473326650621E-2</v>
      </c>
      <c r="E2904" s="38">
        <v>0.9731087263575775</v>
      </c>
      <c r="F2904">
        <v>1.0180863412014006E-2</v>
      </c>
    </row>
    <row r="2905" spans="3:6">
      <c r="C2905" s="38">
        <v>0.86591390512279365</v>
      </c>
      <c r="D2905" s="38">
        <v>9.0894749214965927E-3</v>
      </c>
      <c r="E2905" s="38">
        <v>0.81817916483807018</v>
      </c>
      <c r="F2905">
        <v>8.6710932736280381E-3</v>
      </c>
    </row>
    <row r="2906" spans="3:6">
      <c r="C2906" s="38">
        <v>0.70722344077155352</v>
      </c>
      <c r="D2906" s="38">
        <v>7.4275739915406593E-3</v>
      </c>
      <c r="E2906" s="38">
        <v>0.69393949629013418</v>
      </c>
      <c r="F2906">
        <v>7.2611535569556676E-3</v>
      </c>
    </row>
    <row r="2907" spans="3:6">
      <c r="C2907" s="38">
        <v>1.238805899252482</v>
      </c>
      <c r="D2907" s="38">
        <v>1.296453707392412E-2</v>
      </c>
      <c r="E2907" s="38">
        <v>1.1726081728110649</v>
      </c>
      <c r="F2907">
        <v>1.2299993976860274E-2</v>
      </c>
    </row>
    <row r="2908" spans="3:6">
      <c r="C2908" s="38">
        <v>0.90464087862684195</v>
      </c>
      <c r="D2908" s="38">
        <v>9.4482096108990301E-3</v>
      </c>
      <c r="E2908" s="38">
        <v>0.90383062457293761</v>
      </c>
      <c r="F2908">
        <v>9.4593275483424999E-3</v>
      </c>
    </row>
    <row r="2909" spans="3:6">
      <c r="C2909" s="38">
        <v>0.9256306165802568</v>
      </c>
      <c r="D2909" s="38">
        <v>9.6662132794265148E-3</v>
      </c>
      <c r="E2909" s="38">
        <v>0.92941197094296213</v>
      </c>
      <c r="F2909">
        <v>9.7302419736908317E-3</v>
      </c>
    </row>
    <row r="2910" spans="3:6">
      <c r="C2910" s="38">
        <v>1.4094271891554977</v>
      </c>
      <c r="D2910" s="38">
        <v>1.4774137787107431E-2</v>
      </c>
      <c r="E2910" s="38">
        <v>1.4335346350349576</v>
      </c>
      <c r="F2910">
        <v>1.5082653328096451E-2</v>
      </c>
    </row>
    <row r="2911" spans="3:6">
      <c r="C2911" s="38">
        <v>1.3886819405294986</v>
      </c>
      <c r="D2911" s="38">
        <v>1.4585308391890157E-2</v>
      </c>
      <c r="E2911" s="38">
        <v>1.3822837842639819</v>
      </c>
      <c r="F2911">
        <v>1.4710821871350217E-2</v>
      </c>
    </row>
    <row r="2912" spans="3:6">
      <c r="C2912" s="38">
        <v>0.90751373473133012</v>
      </c>
      <c r="D2912" s="38">
        <v>9.5494392367997376E-3</v>
      </c>
      <c r="E2912" s="38">
        <v>0.8816745963326803</v>
      </c>
      <c r="F2912">
        <v>9.3707302728814144E-3</v>
      </c>
    </row>
    <row r="2913" spans="3:6">
      <c r="C2913" s="38">
        <v>1.0370661186158816</v>
      </c>
      <c r="D2913" s="38">
        <v>1.0902910210839672E-2</v>
      </c>
      <c r="E2913" s="38">
        <v>0.99923722689253469</v>
      </c>
      <c r="F2913">
        <v>1.046147837738007E-2</v>
      </c>
    </row>
    <row r="2914" spans="3:6">
      <c r="C2914" s="38">
        <v>1.3631575335393178</v>
      </c>
      <c r="D2914" s="38">
        <v>1.4303592101780475E-2</v>
      </c>
      <c r="E2914" s="38">
        <v>1.2264354169168672</v>
      </c>
      <c r="F2914">
        <v>1.3130169138850489E-2</v>
      </c>
    </row>
    <row r="2915" spans="3:6">
      <c r="C2915" s="38">
        <v>2.0065036160273251</v>
      </c>
      <c r="D2915" s="38">
        <v>2.0836209224602872E-2</v>
      </c>
      <c r="E2915" s="38">
        <v>1.9549177279658252</v>
      </c>
      <c r="F2915">
        <v>2.0321462357633921E-2</v>
      </c>
    </row>
    <row r="2916" spans="3:6">
      <c r="C2916" s="38">
        <v>1.8858311407371522</v>
      </c>
      <c r="D2916" s="38">
        <v>1.9468828045500135E-2</v>
      </c>
      <c r="E2916" s="38">
        <v>1.9635706894451048</v>
      </c>
      <c r="F2916">
        <v>2.0271823966398164E-2</v>
      </c>
    </row>
    <row r="2917" spans="3:6">
      <c r="C2917" s="38">
        <v>1.7034660908048624</v>
      </c>
      <c r="D2917" s="38">
        <v>1.7522902016698195E-2</v>
      </c>
      <c r="E2917" s="38">
        <v>1.7419182292269577</v>
      </c>
      <c r="F2917">
        <v>1.7795646076267265E-2</v>
      </c>
    </row>
    <row r="2918" spans="3:6">
      <c r="C2918" s="38">
        <v>1.0669997804895499</v>
      </c>
      <c r="D2918" s="38">
        <v>1.0848121567988853E-2</v>
      </c>
      <c r="E2918" s="38">
        <v>0.98987693398361309</v>
      </c>
      <c r="F2918">
        <v>1.0184156319209369E-2</v>
      </c>
    </row>
    <row r="2919" spans="3:6">
      <c r="C2919" s="38">
        <v>0.77409034920011155</v>
      </c>
      <c r="D2919" s="38">
        <v>7.8575523684512177E-3</v>
      </c>
      <c r="E2919" s="38">
        <v>0.70139208608866666</v>
      </c>
      <c r="F2919">
        <v>7.1808954168907672E-3</v>
      </c>
    </row>
    <row r="2920" spans="3:6">
      <c r="C2920" s="38">
        <v>0.57895636634551018</v>
      </c>
      <c r="D2920" s="38">
        <v>5.8660607301947616E-3</v>
      </c>
      <c r="E2920" s="38">
        <v>0.52831556725462148</v>
      </c>
      <c r="F2920">
        <v>5.3536881545864059E-3</v>
      </c>
    </row>
    <row r="2921" spans="3:6">
      <c r="C2921" s="38">
        <v>1.3220959694540861</v>
      </c>
      <c r="D2921" s="38">
        <v>1.3329661669349542E-2</v>
      </c>
      <c r="E2921" s="38">
        <v>1.3047258759993925</v>
      </c>
      <c r="F2921">
        <v>1.3095009371426101E-2</v>
      </c>
    </row>
    <row r="2922" spans="3:6">
      <c r="C2922" s="38">
        <v>1.3266564776017722</v>
      </c>
      <c r="D2922" s="38">
        <v>1.3371647725549288E-2</v>
      </c>
      <c r="E2922" s="38">
        <v>1.3146999310026657</v>
      </c>
      <c r="F2922">
        <v>1.3196433279815135E-2</v>
      </c>
    </row>
    <row r="2923" spans="3:6">
      <c r="C2923" s="38">
        <v>1.2792671873485797</v>
      </c>
      <c r="D2923" s="38">
        <v>1.2893212217157436E-2</v>
      </c>
      <c r="E2923" s="38">
        <v>1.2380001248350276</v>
      </c>
      <c r="F2923">
        <v>1.2444551898298579E-2</v>
      </c>
    </row>
    <row r="2924" spans="3:6">
      <c r="C2924" s="38">
        <v>1.2842879668441722</v>
      </c>
      <c r="D2924" s="38">
        <v>1.2944451072054119E-2</v>
      </c>
      <c r="E2924" s="38">
        <v>1.1711246853391399</v>
      </c>
      <c r="F2924">
        <v>1.1906167431265201E-2</v>
      </c>
    </row>
    <row r="2925" spans="3:6">
      <c r="C2925" s="38">
        <v>0.81636594127082229</v>
      </c>
      <c r="D2925" s="38">
        <v>8.2573886704874009E-3</v>
      </c>
      <c r="E2925" s="38">
        <v>0.6877960106027422</v>
      </c>
      <c r="F2925">
        <v>6.8977681865831962E-3</v>
      </c>
    </row>
    <row r="2926" spans="3:6">
      <c r="C2926" s="38">
        <v>0.95195308255120747</v>
      </c>
      <c r="D2926" s="38">
        <v>9.6322509632669612E-3</v>
      </c>
      <c r="E2926" s="38">
        <v>0.88330504967387169</v>
      </c>
      <c r="F2926">
        <v>8.7441903422983015E-3</v>
      </c>
    </row>
    <row r="2927" spans="3:6">
      <c r="C2927" s="38">
        <v>1.014193044942626</v>
      </c>
      <c r="D2927" s="38">
        <v>1.0260836789781659E-2</v>
      </c>
      <c r="E2927" s="38">
        <v>0.93637546483791256</v>
      </c>
      <c r="F2927">
        <v>9.3398490289660682E-3</v>
      </c>
    </row>
    <row r="2928" spans="3:6">
      <c r="C2928" s="38">
        <v>0.97479291642122479</v>
      </c>
      <c r="D2928" s="38">
        <v>9.8612207774331894E-3</v>
      </c>
      <c r="E2928" s="38">
        <v>0.92671151164153631</v>
      </c>
      <c r="F2928">
        <v>9.2210443513417294E-3</v>
      </c>
    </row>
    <row r="2929" spans="3:6">
      <c r="C2929" s="38">
        <v>0.29078671298049513</v>
      </c>
      <c r="D2929" s="38">
        <v>2.9551019802930342E-3</v>
      </c>
      <c r="E2929" s="38">
        <v>0.30107518629680913</v>
      </c>
      <c r="F2929">
        <v>3.0265184080070584E-3</v>
      </c>
    </row>
    <row r="2930" spans="3:6">
      <c r="C2930" s="38">
        <v>1.4333532606632606</v>
      </c>
      <c r="D2930" s="38">
        <v>1.4679579420731987E-2</v>
      </c>
      <c r="E2930" s="38">
        <v>1.5018310394950107</v>
      </c>
      <c r="F2930">
        <v>1.5295771500143236E-2</v>
      </c>
    </row>
    <row r="2931" spans="3:6">
      <c r="C2931" s="38">
        <v>1.41517896793047</v>
      </c>
      <c r="D2931" s="38">
        <v>1.4491789817598145E-2</v>
      </c>
      <c r="E2931" s="38">
        <v>1.4755385169369084</v>
      </c>
      <c r="F2931">
        <v>1.5042147907587702E-2</v>
      </c>
    </row>
    <row r="2932" spans="3:6">
      <c r="C2932" s="38">
        <v>1.3612286173725574</v>
      </c>
      <c r="D2932" s="38">
        <v>1.3934305783103926E-2</v>
      </c>
      <c r="E2932" s="38">
        <v>1.3752486637160308</v>
      </c>
      <c r="F2932">
        <v>1.4009791659427452E-2</v>
      </c>
    </row>
    <row r="2933" spans="3:6">
      <c r="C2933" s="38">
        <v>1.3288986218326588</v>
      </c>
      <c r="D2933" s="38">
        <v>1.3678638023441481E-2</v>
      </c>
      <c r="E2933" s="38">
        <v>1.3127341756623536</v>
      </c>
      <c r="F2933">
        <v>1.3556512050664807E-2</v>
      </c>
    </row>
    <row r="2934" spans="3:6">
      <c r="C2934" s="38">
        <v>1.2917598693839123</v>
      </c>
      <c r="D2934" s="38">
        <v>1.329870200648553E-2</v>
      </c>
      <c r="E2934" s="38">
        <v>1.2747562310358813</v>
      </c>
      <c r="F2934">
        <v>1.3175795960075776E-2</v>
      </c>
    </row>
    <row r="2935" spans="3:6">
      <c r="C2935" s="38">
        <v>1.0603499476847205</v>
      </c>
      <c r="D2935" s="38">
        <v>1.0939738334456861E-2</v>
      </c>
      <c r="E2935" s="38">
        <v>1.1568423439223503</v>
      </c>
      <c r="F2935">
        <v>1.1777267035203692E-2</v>
      </c>
    </row>
    <row r="2936" spans="3:6">
      <c r="C2936" s="38">
        <v>2.5041257830817392</v>
      </c>
      <c r="D2936" s="38">
        <v>2.5548611282314209E-2</v>
      </c>
      <c r="E2936" s="38">
        <v>2.675544782022437</v>
      </c>
      <c r="F2936">
        <v>2.7142700259006895E-2</v>
      </c>
    </row>
    <row r="2937" spans="3:6">
      <c r="C2937" s="38">
        <v>2.610905695859004</v>
      </c>
      <c r="D2937" s="38">
        <v>2.6481116295250681E-2</v>
      </c>
      <c r="E2937" s="38">
        <v>2.6642040141212604</v>
      </c>
      <c r="F2937">
        <v>2.6948303721357893E-2</v>
      </c>
    </row>
    <row r="2938" spans="3:6">
      <c r="C2938" s="38">
        <v>2.6606908688718485</v>
      </c>
      <c r="D2938" s="38">
        <v>2.6757285550852425E-2</v>
      </c>
      <c r="E2938" s="38">
        <v>2.5606987821108498</v>
      </c>
      <c r="F2938">
        <v>2.6014141841298959E-2</v>
      </c>
    </row>
    <row r="2939" spans="3:6">
      <c r="C2939" s="38">
        <v>1.5909770426898098</v>
      </c>
      <c r="D2939" s="38">
        <v>1.5815091372812232E-2</v>
      </c>
      <c r="E2939" s="38">
        <v>1.5154912773906557</v>
      </c>
      <c r="F2939">
        <v>1.5204640132747062E-2</v>
      </c>
    </row>
    <row r="2940" spans="3:6">
      <c r="C2940" s="38">
        <v>1.0470908810800557</v>
      </c>
      <c r="D2940" s="38">
        <v>1.0385974230170691E-2</v>
      </c>
      <c r="E2940" s="38">
        <v>1.0922946164789269</v>
      </c>
      <c r="F2940">
        <v>1.0965619420060588E-2</v>
      </c>
    </row>
    <row r="2941" spans="3:6">
      <c r="C2941" s="38">
        <v>0.64268019113786712</v>
      </c>
      <c r="D2941" s="38">
        <v>6.35604517416465E-3</v>
      </c>
      <c r="E2941" s="38">
        <v>0.64179079832006469</v>
      </c>
      <c r="F2941">
        <v>6.3342434482878988E-3</v>
      </c>
    </row>
    <row r="2942" spans="3:6">
      <c r="C2942" s="38">
        <v>0.729915285564529</v>
      </c>
      <c r="D2942" s="38">
        <v>7.2239978826480703E-3</v>
      </c>
      <c r="E2942" s="38">
        <v>0.79502051645070937</v>
      </c>
      <c r="F2942">
        <v>7.7501480072232898E-3</v>
      </c>
    </row>
    <row r="2943" spans="3:6">
      <c r="C2943" s="38">
        <v>0.34265212998607519</v>
      </c>
      <c r="D2943" s="38">
        <v>3.4012596498679127E-3</v>
      </c>
      <c r="E2943" s="38">
        <v>0.36791574850965009</v>
      </c>
      <c r="F2943">
        <v>3.6130821891018536E-3</v>
      </c>
    </row>
    <row r="2944" spans="3:6">
      <c r="C2944" s="38">
        <v>1.0931239279261735</v>
      </c>
      <c r="D2944" s="38">
        <v>1.079318654197158E-2</v>
      </c>
      <c r="E2944" s="38">
        <v>1.1447640398516543</v>
      </c>
      <c r="F2944">
        <v>1.1369114526412387E-2</v>
      </c>
    </row>
    <row r="2945" spans="3:6">
      <c r="C2945" s="38">
        <v>1.0424577261072727</v>
      </c>
      <c r="D2945" s="38">
        <v>1.0296238875376984E-2</v>
      </c>
      <c r="E2945" s="38">
        <v>1.1088209506094346</v>
      </c>
      <c r="F2945">
        <v>1.0988138386094859E-2</v>
      </c>
    </row>
    <row r="2946" spans="3:6">
      <c r="C2946" s="38">
        <v>0.82373077770030623</v>
      </c>
      <c r="D2946" s="38">
        <v>8.1173944539124111E-3</v>
      </c>
      <c r="E2946" s="38">
        <v>0.87251517965339553</v>
      </c>
      <c r="F2946">
        <v>8.6359256200986226E-3</v>
      </c>
    </row>
    <row r="2947" spans="3:6">
      <c r="C2947" s="38">
        <v>0.49187603837755917</v>
      </c>
      <c r="D2947" s="38">
        <v>4.8401835299120869E-3</v>
      </c>
      <c r="E2947" s="38">
        <v>0.53924718842121455</v>
      </c>
      <c r="F2947">
        <v>5.2730914362386925E-3</v>
      </c>
    </row>
    <row r="2948" spans="3:6">
      <c r="C2948" s="38">
        <v>0.51154538830684515</v>
      </c>
      <c r="D2948" s="38">
        <v>5.0342308363029217E-3</v>
      </c>
      <c r="E2948" s="38">
        <v>0.49189956607826141</v>
      </c>
      <c r="F2948">
        <v>4.7242782216708667E-3</v>
      </c>
    </row>
    <row r="2949" spans="3:6">
      <c r="C2949" s="38">
        <v>0.56903480053750022</v>
      </c>
      <c r="D2949" s="38">
        <v>5.592228920387703E-3</v>
      </c>
      <c r="E2949" s="38">
        <v>0.41469800785327848</v>
      </c>
      <c r="F2949">
        <v>4.026220121020733E-3</v>
      </c>
    </row>
    <row r="2950" spans="3:6">
      <c r="C2950" s="38">
        <v>0.65766216606457828</v>
      </c>
      <c r="D2950" s="38">
        <v>6.4608888007562527E-3</v>
      </c>
      <c r="E2950" s="38">
        <v>0.48734544015618941</v>
      </c>
      <c r="F2950">
        <v>4.9073692939398924E-3</v>
      </c>
    </row>
    <row r="2951" spans="3:6">
      <c r="C2951" s="38">
        <v>1.4982727324522691</v>
      </c>
      <c r="D2951" s="38">
        <v>1.4620634230728626E-2</v>
      </c>
      <c r="E2951" s="38">
        <v>1.4458482204221605</v>
      </c>
      <c r="F2951">
        <v>1.4095551830479275E-2</v>
      </c>
    </row>
    <row r="2952" spans="3:6">
      <c r="C2952" s="38">
        <v>2.3937690992067338</v>
      </c>
      <c r="D2952" s="38">
        <v>2.3109807614512146E-2</v>
      </c>
      <c r="E2952" s="38">
        <v>2.466923182266036</v>
      </c>
      <c r="F2952">
        <v>2.3824703578982413E-2</v>
      </c>
    </row>
    <row r="2953" spans="3:6">
      <c r="C2953" s="38">
        <v>2.0721582023568503</v>
      </c>
      <c r="D2953" s="38">
        <v>1.9996925946099239E-2</v>
      </c>
      <c r="E2953" s="38">
        <v>2.1212365129452539</v>
      </c>
      <c r="F2953">
        <v>2.0379771232336405E-2</v>
      </c>
    </row>
    <row r="2954" spans="3:6">
      <c r="C2954" s="38">
        <v>1.5610326273749122</v>
      </c>
      <c r="D2954" s="38">
        <v>1.4951868174349715E-2</v>
      </c>
      <c r="E2954" s="38">
        <v>1.5191082453230451</v>
      </c>
      <c r="F2954">
        <v>1.464971893097681E-2</v>
      </c>
    </row>
    <row r="2955" spans="3:6">
      <c r="C2955" s="38">
        <v>1.1504473060136255</v>
      </c>
      <c r="D2955" s="38">
        <v>1.0999067869556395E-2</v>
      </c>
      <c r="E2955" s="38">
        <v>1.1586047249314932</v>
      </c>
      <c r="F2955">
        <v>1.1104180432315217E-2</v>
      </c>
    </row>
    <row r="2956" spans="3:6">
      <c r="C2956" s="38">
        <v>1.4646825203780509</v>
      </c>
      <c r="D2956" s="38">
        <v>1.3977667537600035E-2</v>
      </c>
      <c r="E2956" s="38">
        <v>1.4854984814074781</v>
      </c>
      <c r="F2956">
        <v>1.4266440820479861E-2</v>
      </c>
    </row>
    <row r="2957" spans="3:6">
      <c r="C2957" s="38">
        <v>1.0768532159067707</v>
      </c>
      <c r="D2957" s="38">
        <v>1.0256339657817507E-2</v>
      </c>
      <c r="E2957" s="38">
        <v>1.1433359612450436</v>
      </c>
      <c r="F2957">
        <v>1.091926200537527E-2</v>
      </c>
    </row>
    <row r="2958" spans="3:6">
      <c r="C2958" s="38">
        <v>1.0903057990004486</v>
      </c>
      <c r="D2958" s="38">
        <v>1.0385191206577358E-2</v>
      </c>
      <c r="E2958" s="38">
        <v>1.1515843170360227</v>
      </c>
      <c r="F2958">
        <v>1.0993143553915358E-2</v>
      </c>
    </row>
    <row r="2959" spans="3:6">
      <c r="C2959" s="38">
        <v>0.86110354691058677</v>
      </c>
      <c r="D2959" s="38">
        <v>8.1209216233004942E-3</v>
      </c>
      <c r="E2959" s="38">
        <v>0.99339336027520941</v>
      </c>
      <c r="F2959">
        <v>9.1297883706595931E-3</v>
      </c>
    </row>
    <row r="2960" spans="3:6">
      <c r="C2960" s="38">
        <v>1.2739457037103266</v>
      </c>
      <c r="D2960" s="38">
        <v>1.199827525687132E-2</v>
      </c>
      <c r="E2960" s="38">
        <v>1.4820831177378582</v>
      </c>
      <c r="F2960">
        <v>1.3780394226163614E-2</v>
      </c>
    </row>
    <row r="2961" spans="3:6">
      <c r="C2961" s="38">
        <v>1.4719798460335649</v>
      </c>
      <c r="D2961" s="38">
        <v>1.3877815881236278E-2</v>
      </c>
      <c r="E2961" s="38">
        <v>1.677826371738991</v>
      </c>
      <c r="F2961">
        <v>1.5738421255167119E-2</v>
      </c>
    </row>
    <row r="2962" spans="3:6">
      <c r="C2962" s="38">
        <v>2.1819942345418788</v>
      </c>
      <c r="D2962" s="38">
        <v>2.0663566559862557E-2</v>
      </c>
      <c r="E2962" s="38">
        <v>2.3526027018984457</v>
      </c>
      <c r="F2962">
        <v>2.2056829033163045E-2</v>
      </c>
    </row>
    <row r="2963" spans="3:6">
      <c r="C2963" s="38">
        <v>3.5010231618029946</v>
      </c>
      <c r="D2963" s="38">
        <v>3.350678432761816E-2</v>
      </c>
      <c r="E2963" s="38">
        <v>3.5848617844138482</v>
      </c>
      <c r="F2963">
        <v>3.4213929752101108E-2</v>
      </c>
    </row>
    <row r="2964" spans="3:6">
      <c r="C2964" s="38">
        <v>2.2853230618275866</v>
      </c>
      <c r="D2964" s="38">
        <v>2.2049301801827546E-2</v>
      </c>
      <c r="E2964" s="38">
        <v>2.2086757902176801</v>
      </c>
      <c r="F2964">
        <v>2.1297667459259425E-2</v>
      </c>
    </row>
    <row r="2965" spans="3:6">
      <c r="C2965" s="38">
        <v>1.489112377650865</v>
      </c>
      <c r="D2965" s="38">
        <v>1.443513612245889E-2</v>
      </c>
      <c r="E2965" s="38">
        <v>1.4402059098137141</v>
      </c>
      <c r="F2965">
        <v>1.4126041194104733E-2</v>
      </c>
    </row>
    <row r="2966" spans="3:6">
      <c r="C2966" s="38">
        <v>1.3195873584961122</v>
      </c>
      <c r="D2966" s="38">
        <v>1.2873840773535313E-2</v>
      </c>
      <c r="E2966" s="38">
        <v>1.3711203192142909</v>
      </c>
      <c r="F2966">
        <v>1.3353854935367167E-2</v>
      </c>
    </row>
    <row r="2967" spans="3:6">
      <c r="C2967" s="38">
        <v>1.405581898419562</v>
      </c>
      <c r="D2967" s="38">
        <v>1.3709971592272614E-2</v>
      </c>
      <c r="E2967" s="38">
        <v>1.4338456658233221</v>
      </c>
      <c r="F2967">
        <v>1.3947774255968158E-2</v>
      </c>
    </row>
    <row r="2968" spans="3:6">
      <c r="C2968" s="38">
        <v>1.3455014263852481</v>
      </c>
      <c r="D2968" s="38">
        <v>1.3125824638164E-2</v>
      </c>
      <c r="E2968" s="38">
        <v>1.3570194531000406</v>
      </c>
      <c r="F2968">
        <v>1.3229777842900812E-2</v>
      </c>
    </row>
    <row r="2969" spans="3:6">
      <c r="C2969" s="38">
        <v>1.3103395938023041</v>
      </c>
      <c r="D2969" s="38">
        <v>1.2780412947658403E-2</v>
      </c>
      <c r="E2969" s="38">
        <v>1.3122028440825175</v>
      </c>
      <c r="F2969">
        <v>1.2809364798458209E-2</v>
      </c>
    </row>
    <row r="2970" spans="3:6">
      <c r="C2970" s="38">
        <v>0.73404157094182809</v>
      </c>
      <c r="D2970" s="38">
        <v>7.1270141551917267E-3</v>
      </c>
      <c r="E2970" s="38">
        <v>0.73308591861893369</v>
      </c>
      <c r="F2970">
        <v>7.1676999259139181E-3</v>
      </c>
    </row>
    <row r="2971" spans="3:6">
      <c r="C2971" s="38">
        <v>0.81677481579992062</v>
      </c>
      <c r="D2971" s="38">
        <v>7.9739648706292285E-3</v>
      </c>
      <c r="E2971" s="38">
        <v>0.75596246564471403</v>
      </c>
      <c r="F2971">
        <v>7.6434511412558064E-3</v>
      </c>
    </row>
    <row r="2972" spans="3:6">
      <c r="C2972" s="38">
        <v>0.99362090040669049</v>
      </c>
      <c r="D2972" s="38">
        <v>9.6856223823657221E-3</v>
      </c>
      <c r="E2972" s="38">
        <v>1.0604034814930388</v>
      </c>
      <c r="F2972">
        <v>1.0380917738576011E-2</v>
      </c>
    </row>
    <row r="2973" spans="3:6">
      <c r="C2973" s="38">
        <v>1.2188890336375968</v>
      </c>
      <c r="D2973" s="38">
        <v>1.1871774949055704E-2</v>
      </c>
      <c r="E2973" s="38">
        <v>1.2312577363380501</v>
      </c>
      <c r="F2973">
        <v>1.2005039133096898E-2</v>
      </c>
    </row>
    <row r="2974" spans="3:6">
      <c r="C2974" s="38">
        <v>1.5598615301612491</v>
      </c>
      <c r="D2974" s="38">
        <v>1.5159479560367291E-2</v>
      </c>
      <c r="E2974" s="38">
        <v>1.4776691140728837</v>
      </c>
      <c r="F2974">
        <v>1.4607774983809458E-2</v>
      </c>
    </row>
    <row r="2975" spans="3:6">
      <c r="C2975" s="38">
        <v>0.92927722943950075</v>
      </c>
      <c r="D2975" s="38">
        <v>8.9501058988037969E-3</v>
      </c>
      <c r="E2975" s="38">
        <v>0.89466033491059216</v>
      </c>
      <c r="F2975">
        <v>8.7180015086135328E-3</v>
      </c>
    </row>
    <row r="2976" spans="3:6">
      <c r="C2976" s="38">
        <v>1.3479440359854542</v>
      </c>
      <c r="D2976" s="38">
        <v>1.3022243252366028E-2</v>
      </c>
      <c r="E2976" s="38">
        <v>1.3430763565064885</v>
      </c>
      <c r="F2976">
        <v>1.2987695323403995E-2</v>
      </c>
    </row>
    <row r="2977" spans="3:6">
      <c r="C2977" s="38">
        <v>3.313628726705629</v>
      </c>
      <c r="D2977" s="38">
        <v>3.2409439547820808E-2</v>
      </c>
      <c r="E2977" s="38">
        <v>3.3178666935010868</v>
      </c>
      <c r="F2977">
        <v>3.2456456217122245E-2</v>
      </c>
    </row>
    <row r="2978" spans="3:6">
      <c r="C2978" s="38">
        <v>3.173918378304966</v>
      </c>
      <c r="D2978" s="38">
        <v>3.1020270521500068E-2</v>
      </c>
      <c r="E2978" s="38">
        <v>3.2273918278146452</v>
      </c>
      <c r="F2978">
        <v>3.1449011502496169E-2</v>
      </c>
    </row>
    <row r="2979" spans="3:6">
      <c r="C2979" s="38">
        <v>1.8679440400297722</v>
      </c>
      <c r="D2979" s="38">
        <v>1.842214771188681E-2</v>
      </c>
      <c r="E2979" s="38">
        <v>1.8757891341955608</v>
      </c>
      <c r="F2979">
        <v>1.850015245528876E-2</v>
      </c>
    </row>
    <row r="2980" spans="3:6">
      <c r="C2980" s="38">
        <v>1.901161220432658</v>
      </c>
      <c r="D2980" s="38">
        <v>1.8744742610711535E-2</v>
      </c>
      <c r="E2980" s="38">
        <v>1.8970771385237488</v>
      </c>
      <c r="F2980">
        <v>1.8786471811500061E-2</v>
      </c>
    </row>
    <row r="2981" spans="3:6">
      <c r="C2981" s="38">
        <v>1.7143829535593142</v>
      </c>
      <c r="D2981" s="38">
        <v>1.6746238256713335E-2</v>
      </c>
      <c r="E2981" s="38">
        <v>1.7448919100408811</v>
      </c>
      <c r="F2981">
        <v>1.7029429260330155E-2</v>
      </c>
    </row>
    <row r="2982" spans="3:6">
      <c r="C2982" s="38">
        <v>1.3709566809848552</v>
      </c>
      <c r="D2982" s="38">
        <v>1.331089680068584E-2</v>
      </c>
      <c r="E2982" s="38">
        <v>1.3656939964053747</v>
      </c>
      <c r="F2982">
        <v>1.3222456206701375E-2</v>
      </c>
    </row>
    <row r="2983" spans="3:6">
      <c r="C2983" s="38">
        <v>0.91022208459405574</v>
      </c>
      <c r="D2983" s="38">
        <v>8.8137779732528117E-3</v>
      </c>
      <c r="E2983" s="38">
        <v>0.80628062190287264</v>
      </c>
      <c r="F2983">
        <v>7.8037438440454491E-3</v>
      </c>
    </row>
    <row r="2984" spans="3:6">
      <c r="C2984" s="38">
        <v>0.80941084297036892</v>
      </c>
      <c r="D2984" s="38">
        <v>7.8320084531462043E-3</v>
      </c>
      <c r="E2984" s="38">
        <v>0.61153388027347666</v>
      </c>
      <c r="F2984">
        <v>6.1137293640024203E-3</v>
      </c>
    </row>
    <row r="2985" spans="3:6">
      <c r="C2985" s="38">
        <v>0.75874199313650004</v>
      </c>
      <c r="D2985" s="38">
        <v>7.339519674388866E-3</v>
      </c>
      <c r="E2985" s="38">
        <v>0.58600276972988019</v>
      </c>
      <c r="F2985">
        <v>5.8390415292497323E-3</v>
      </c>
    </row>
    <row r="2986" spans="3:6">
      <c r="C2986" s="38">
        <v>0.36790750155814128</v>
      </c>
      <c r="D2986" s="38">
        <v>3.568729092382397E-3</v>
      </c>
      <c r="E2986" s="38">
        <v>0.19385762743308926</v>
      </c>
      <c r="F2986">
        <v>2.0929348438334088E-3</v>
      </c>
    </row>
    <row r="2987" spans="3:6">
      <c r="C2987" s="38">
        <v>0.89948468401344428</v>
      </c>
      <c r="D2987" s="38">
        <v>8.688679828952061E-3</v>
      </c>
      <c r="E2987" s="38">
        <v>0.86260032750169546</v>
      </c>
      <c r="F2987">
        <v>8.3222048324388797E-3</v>
      </c>
    </row>
    <row r="2988" spans="3:6">
      <c r="C2988" s="38">
        <v>1.3458887129161181</v>
      </c>
      <c r="D2988" s="38">
        <v>1.2934782098048112E-2</v>
      </c>
      <c r="E2988" s="38">
        <v>1.4221929877918686</v>
      </c>
      <c r="F2988">
        <v>1.3677788600847075E-2</v>
      </c>
    </row>
    <row r="2989" spans="3:6">
      <c r="C2989" s="38">
        <v>1.704940545784515</v>
      </c>
      <c r="D2989" s="38">
        <v>1.6324875256173422E-2</v>
      </c>
      <c r="E2989" s="38">
        <v>1.7314120570990643</v>
      </c>
      <c r="F2989">
        <v>1.6501878256295174E-2</v>
      </c>
    </row>
    <row r="2990" spans="3:6">
      <c r="C2990" s="38">
        <v>1.3597393607426163</v>
      </c>
      <c r="D2990" s="38">
        <v>1.2953460083398285E-2</v>
      </c>
      <c r="E2990" s="38">
        <v>1.2893491740410308</v>
      </c>
      <c r="F2990">
        <v>1.239242032055848E-2</v>
      </c>
    </row>
    <row r="2991" spans="3:6">
      <c r="C2991" s="38">
        <v>2.2743179493295935</v>
      </c>
      <c r="D2991" s="38">
        <v>2.1347751172173555E-2</v>
      </c>
      <c r="E2991" s="38">
        <v>2.1805611499765516</v>
      </c>
      <c r="F2991">
        <v>2.0504179548710932E-2</v>
      </c>
    </row>
    <row r="2992" spans="3:6">
      <c r="C2992" s="38">
        <v>2.5275759633771617</v>
      </c>
      <c r="D2992" s="38">
        <v>2.3623705365217455E-2</v>
      </c>
      <c r="E2992" s="38">
        <v>2.530793625158275</v>
      </c>
      <c r="F2992">
        <v>2.3725327436100146E-2</v>
      </c>
    </row>
    <row r="2993" spans="3:6">
      <c r="C2993" s="38">
        <v>2.0076133873375652</v>
      </c>
      <c r="D2993" s="38">
        <v>1.8752259825407392E-2</v>
      </c>
      <c r="E2993" s="38">
        <v>2.0440550575582179</v>
      </c>
      <c r="F2993">
        <v>1.9112032348461587E-2</v>
      </c>
    </row>
    <row r="2994" spans="3:6">
      <c r="C2994" s="38">
        <v>0.56542937071463129</v>
      </c>
      <c r="D2994" s="38">
        <v>5.2241468351137193E-3</v>
      </c>
      <c r="E2994" s="38">
        <v>0.60300120282385283</v>
      </c>
      <c r="F2994">
        <v>5.6194657648714671E-3</v>
      </c>
    </row>
    <row r="2995" spans="3:6">
      <c r="C2995" s="38">
        <v>1.0053983080633968</v>
      </c>
      <c r="D2995" s="38">
        <v>9.2506987093852831E-3</v>
      </c>
      <c r="E2995" s="38">
        <v>1.1188541820874218</v>
      </c>
      <c r="F2995">
        <v>1.0075678870351917E-2</v>
      </c>
    </row>
    <row r="2996" spans="3:6">
      <c r="C2996" s="38">
        <v>1.0632787233518499</v>
      </c>
      <c r="D2996" s="38">
        <v>9.7871148194832291E-3</v>
      </c>
      <c r="E2996" s="38">
        <v>1.2326386171145693</v>
      </c>
      <c r="F2996">
        <v>1.1145622003010131E-2</v>
      </c>
    </row>
    <row r="2997" spans="3:6">
      <c r="C2997" s="38">
        <v>1.0408051361637034</v>
      </c>
      <c r="D2997" s="38">
        <v>9.5248398050564245E-3</v>
      </c>
      <c r="E2997" s="38">
        <v>1.0615572323056357</v>
      </c>
      <c r="F2997">
        <v>9.5621537483777611E-3</v>
      </c>
    </row>
    <row r="2998" spans="3:6">
      <c r="C2998" s="38">
        <v>0.80502064191733202</v>
      </c>
      <c r="D2998" s="38">
        <v>7.3491784073858677E-3</v>
      </c>
      <c r="E2998" s="38">
        <v>0.61503842153653998</v>
      </c>
      <c r="F2998">
        <v>5.7409360498664446E-3</v>
      </c>
    </row>
    <row r="2999" spans="3:6">
      <c r="C2999" s="38">
        <v>1.3438549230310315</v>
      </c>
      <c r="D2999" s="38">
        <v>1.2217880243913123E-2</v>
      </c>
      <c r="E2999" s="38">
        <v>1.2633398424063842</v>
      </c>
      <c r="F2999">
        <v>1.147396450201567E-2</v>
      </c>
    </row>
    <row r="3000" spans="3:6">
      <c r="C3000" s="38">
        <v>0.89042827223912602</v>
      </c>
      <c r="D3000" s="38">
        <v>8.0642314840113794E-3</v>
      </c>
      <c r="E3000" s="38">
        <v>0.93460092138937934</v>
      </c>
      <c r="F3000">
        <v>8.3953274993653765E-3</v>
      </c>
    </row>
    <row r="3001" spans="3:6">
      <c r="C3001" s="38">
        <v>1.1264774438632807</v>
      </c>
      <c r="D3001" s="38">
        <v>1.0219991499412067E-2</v>
      </c>
      <c r="E3001" s="38">
        <v>1.1564533084993283</v>
      </c>
      <c r="F3001">
        <v>1.0403614195262447E-2</v>
      </c>
    </row>
    <row r="3002" spans="3:6">
      <c r="C3002" s="38">
        <v>1.6991060724951832</v>
      </c>
      <c r="D3002" s="38">
        <v>1.5476518065976405E-2</v>
      </c>
      <c r="E3002" s="38">
        <v>1.7773080355631234</v>
      </c>
      <c r="F3002">
        <v>1.6080880135521867E-2</v>
      </c>
    </row>
    <row r="3003" spans="3:6">
      <c r="C3003" s="38">
        <v>0.90123072204513721</v>
      </c>
      <c r="D3003" s="38">
        <v>8.2536684007761697E-3</v>
      </c>
      <c r="E3003" s="38">
        <v>0.99130443668095003</v>
      </c>
      <c r="F3003">
        <v>9.0262918185574758E-3</v>
      </c>
    </row>
    <row r="3004" spans="3:6">
      <c r="C3004" s="38">
        <v>0.59634710554739456</v>
      </c>
      <c r="D3004" s="38">
        <v>5.4716633333222377E-3</v>
      </c>
      <c r="E3004" s="38">
        <v>0.62969483681495231</v>
      </c>
      <c r="F3004">
        <v>5.7244051375575124E-3</v>
      </c>
    </row>
    <row r="3005" spans="3:6">
      <c r="C3005" s="38">
        <v>0.57789384518352449</v>
      </c>
      <c r="D3005" s="38">
        <v>5.3031281661922404E-3</v>
      </c>
      <c r="E3005" s="38">
        <v>0.57753734350548169</v>
      </c>
      <c r="F3005">
        <v>5.263795611338956E-3</v>
      </c>
    </row>
    <row r="3006" spans="3:6">
      <c r="C3006" s="38">
        <v>1.0029212149928628</v>
      </c>
      <c r="D3006" s="38">
        <v>9.1496934751608017E-3</v>
      </c>
      <c r="E3006" s="38">
        <v>0.95442595195850721</v>
      </c>
      <c r="F3006">
        <v>8.6467923589696478E-3</v>
      </c>
    </row>
    <row r="3007" spans="3:6">
      <c r="C3007" s="38">
        <v>1.7358863940183407</v>
      </c>
      <c r="D3007" s="38">
        <v>1.5771664148370036E-2</v>
      </c>
      <c r="E3007" s="38">
        <v>1.8048215416676912</v>
      </c>
      <c r="F3007">
        <v>1.6123495403984365E-2</v>
      </c>
    </row>
    <row r="3008" spans="3:6">
      <c r="C3008" s="38">
        <v>1.8754534321227474</v>
      </c>
      <c r="D3008" s="38">
        <v>1.6957240220787619E-2</v>
      </c>
      <c r="E3008" s="38">
        <v>2.0725892762583196</v>
      </c>
      <c r="F3008">
        <v>1.8580483594434774E-2</v>
      </c>
    </row>
    <row r="3009" spans="3:6">
      <c r="C3009" s="38">
        <v>1.1626027033663457</v>
      </c>
      <c r="D3009" s="38">
        <v>1.0474951139687827E-2</v>
      </c>
      <c r="E3009" s="38">
        <v>1.3421567798774192</v>
      </c>
      <c r="F3009">
        <v>1.1984783039862425E-2</v>
      </c>
    </row>
    <row r="3010" spans="3:6">
      <c r="C3010" s="38">
        <v>0.49048943936923634</v>
      </c>
      <c r="D3010" s="38">
        <v>4.3976452182762117E-3</v>
      </c>
      <c r="E3010" s="38">
        <v>0.61626010890587324</v>
      </c>
      <c r="F3010">
        <v>5.5755043058206312E-3</v>
      </c>
    </row>
    <row r="3011" spans="3:6">
      <c r="C3011" s="38">
        <v>1.6948030171276558</v>
      </c>
      <c r="D3011" s="38">
        <v>1.5317381800331174E-2</v>
      </c>
      <c r="E3011" s="38">
        <v>1.733867940355962</v>
      </c>
      <c r="F3011">
        <v>1.5687202362857987E-2</v>
      </c>
    </row>
    <row r="3012" spans="3:6">
      <c r="C3012" s="38">
        <v>2.8249780446440584</v>
      </c>
      <c r="D3012" s="38">
        <v>2.5737330425327269E-2</v>
      </c>
      <c r="E3012" s="38">
        <v>2.7456250287318471</v>
      </c>
      <c r="F3012">
        <v>2.5016446320481694E-2</v>
      </c>
    </row>
    <row r="3013" spans="3:6">
      <c r="C3013" s="38">
        <v>2.8196289845951252</v>
      </c>
      <c r="D3013" s="38">
        <v>2.5710277548899756E-2</v>
      </c>
      <c r="E3013" s="38">
        <v>2.7771174878803708</v>
      </c>
      <c r="F3013">
        <v>2.5415728315400597E-2</v>
      </c>
    </row>
    <row r="3014" spans="3:6">
      <c r="C3014" s="38">
        <v>1.3928647408534407</v>
      </c>
      <c r="D3014" s="38">
        <v>1.2799305825339726E-2</v>
      </c>
      <c r="E3014" s="38">
        <v>1.438022968793037</v>
      </c>
      <c r="F3014">
        <v>1.31088307315668E-2</v>
      </c>
    </row>
    <row r="3015" spans="3:6">
      <c r="C3015" s="38">
        <v>1.5302030594541294</v>
      </c>
      <c r="D3015" s="38">
        <v>1.4281991398882924E-2</v>
      </c>
      <c r="E3015" s="38">
        <v>1.6072067645762893</v>
      </c>
      <c r="F3015">
        <v>1.498101145554992E-2</v>
      </c>
    </row>
    <row r="3016" spans="3:6">
      <c r="C3016" s="38">
        <v>3.0149783766871034</v>
      </c>
      <c r="D3016" s="38">
        <v>2.8365692317515418E-2</v>
      </c>
      <c r="E3016" s="38">
        <v>2.9878495582723423</v>
      </c>
      <c r="F3016">
        <v>2.8031723043062888E-2</v>
      </c>
    </row>
    <row r="3017" spans="3:6">
      <c r="C3017" s="38">
        <v>2.9519967602293824</v>
      </c>
      <c r="D3017" s="38">
        <v>2.7814256370573043E-2</v>
      </c>
      <c r="E3017" s="38">
        <v>2.9003525082399277</v>
      </c>
      <c r="F3017">
        <v>2.7327723449442887E-2</v>
      </c>
    </row>
    <row r="3018" spans="3:6">
      <c r="C3018" s="38">
        <v>1.5140407122973891</v>
      </c>
      <c r="D3018" s="38">
        <v>1.4368425367233227E-2</v>
      </c>
      <c r="E3018" s="38">
        <v>1.4575003217358298</v>
      </c>
      <c r="F3018">
        <v>1.3828998049985056E-2</v>
      </c>
    </row>
    <row r="3019" spans="3:6">
      <c r="C3019" s="38">
        <v>0.76618263663747421</v>
      </c>
      <c r="D3019" s="38">
        <v>7.3025412140173074E-3</v>
      </c>
      <c r="E3019" s="38">
        <v>0.86770648332257205</v>
      </c>
      <c r="F3019">
        <v>7.9902687605422056E-3</v>
      </c>
    </row>
    <row r="3020" spans="3:6">
      <c r="C3020" s="38">
        <v>0.70600663353027038</v>
      </c>
      <c r="D3020" s="38">
        <v>6.7260940855828986E-3</v>
      </c>
      <c r="E3020" s="38">
        <v>0.79315040658756819</v>
      </c>
      <c r="F3020">
        <v>7.3378548950265941E-3</v>
      </c>
    </row>
    <row r="3021" spans="3:6">
      <c r="C3021" s="38">
        <v>0.63174799330507969</v>
      </c>
      <c r="D3021" s="38">
        <v>6.0168843674099966E-3</v>
      </c>
      <c r="E3021" s="38">
        <v>0.69313317688808918</v>
      </c>
      <c r="F3021">
        <v>6.4300977920048272E-3</v>
      </c>
    </row>
    <row r="3022" spans="3:6">
      <c r="C3022" s="38">
        <v>0.83357190179911067</v>
      </c>
      <c r="D3022" s="38">
        <v>7.9327633813884128E-3</v>
      </c>
      <c r="E3022" s="38">
        <v>0.77555472333825015</v>
      </c>
      <c r="F3022">
        <v>7.487708735492097E-3</v>
      </c>
    </row>
    <row r="3023" spans="3:6">
      <c r="C3023" s="38">
        <v>0.88405724756827397</v>
      </c>
      <c r="D3023" s="38">
        <v>8.4148306141832233E-3</v>
      </c>
      <c r="E3023" s="38">
        <v>0.7948475660848715</v>
      </c>
      <c r="F3023">
        <v>7.7778821635383398E-3</v>
      </c>
    </row>
    <row r="3024" spans="3:6">
      <c r="C3024" s="38">
        <v>1.0004881642052295</v>
      </c>
      <c r="D3024" s="38">
        <v>9.5312116965621269E-3</v>
      </c>
      <c r="E3024" s="38">
        <v>0.93943466416004728</v>
      </c>
      <c r="F3024">
        <v>9.0945125648943213E-3</v>
      </c>
    </row>
    <row r="3025" spans="3:6">
      <c r="C3025" s="38">
        <v>1.7286265521259154</v>
      </c>
      <c r="D3025" s="38">
        <v>1.6562297278118664E-2</v>
      </c>
      <c r="E3025" s="38">
        <v>1.7042845990067903</v>
      </c>
      <c r="F3025">
        <v>1.642465845042651E-2</v>
      </c>
    </row>
    <row r="3026" spans="3:6">
      <c r="C3026" s="38">
        <v>1.0086509541336575</v>
      </c>
      <c r="D3026" s="38">
        <v>9.7193766309454973E-3</v>
      </c>
      <c r="E3026" s="38">
        <v>1.0400003841222092</v>
      </c>
      <c r="F3026">
        <v>9.9733676115566355E-3</v>
      </c>
    </row>
    <row r="3027" spans="3:6">
      <c r="C3027" s="38">
        <v>1.0086509541336575</v>
      </c>
      <c r="D3027" s="38">
        <v>9.7193766309454973E-3</v>
      </c>
      <c r="E3027" s="38">
        <v>0.97727930762227688</v>
      </c>
      <c r="F3027">
        <v>9.4468955879407641E-3</v>
      </c>
    </row>
    <row r="3028" spans="3:6">
      <c r="C3028" s="38">
        <v>1.1201048149284931</v>
      </c>
      <c r="D3028" s="38">
        <v>1.0785683562989172E-2</v>
      </c>
      <c r="E3028" s="38">
        <v>1.0984672926459411</v>
      </c>
      <c r="F3028">
        <v>1.0661503614907936E-2</v>
      </c>
    </row>
    <row r="3029" spans="3:6">
      <c r="C3029" s="38">
        <v>0.45989751209263774</v>
      </c>
      <c r="D3029" s="38">
        <v>4.4092463334071338E-3</v>
      </c>
      <c r="E3029" s="38">
        <v>0.49666458928662266</v>
      </c>
      <c r="F3029">
        <v>4.8154820646410757E-3</v>
      </c>
    </row>
    <row r="3030" spans="3:6">
      <c r="C3030" s="38">
        <v>2.3181697249573867</v>
      </c>
      <c r="D3030" s="38">
        <v>2.1936081260934954E-2</v>
      </c>
      <c r="E3030" s="38">
        <v>2.2839328895985971</v>
      </c>
      <c r="F3030">
        <v>2.1595869578501934E-2</v>
      </c>
    </row>
    <row r="3031" spans="3:6">
      <c r="C3031" s="38">
        <v>2.589237613089761</v>
      </c>
      <c r="D3031" s="38">
        <v>2.4516790718216663E-2</v>
      </c>
      <c r="E3031" s="38">
        <v>2.6099476866626139</v>
      </c>
      <c r="F3031">
        <v>2.4542265790420632E-2</v>
      </c>
    </row>
    <row r="3032" spans="3:6">
      <c r="C3032" s="38">
        <v>2.7341731472360644</v>
      </c>
      <c r="D3032" s="38">
        <v>2.5849058537223961E-2</v>
      </c>
      <c r="E3032" s="38">
        <v>2.8537658601104536</v>
      </c>
      <c r="F3032">
        <v>2.686074002298925E-2</v>
      </c>
    </row>
    <row r="3033" spans="3:6">
      <c r="C3033" s="38">
        <v>2.1700782415454483</v>
      </c>
      <c r="D3033" s="38">
        <v>2.0050072721948101E-2</v>
      </c>
      <c r="E3033" s="38">
        <v>2.1147405208419867</v>
      </c>
      <c r="F3033">
        <v>1.9503391297255177E-2</v>
      </c>
    </row>
    <row r="3034" spans="3:6">
      <c r="C3034" s="38">
        <v>3.5144726894972389</v>
      </c>
      <c r="D3034" s="38">
        <v>3.2219686793840033E-2</v>
      </c>
      <c r="E3034" s="38">
        <v>3.3652328407475718</v>
      </c>
      <c r="F3034">
        <v>3.1090182907390768E-2</v>
      </c>
    </row>
    <row r="3035" spans="3:6">
      <c r="C3035" s="38">
        <v>2.6727449717084366</v>
      </c>
      <c r="D3035" s="38">
        <v>2.4415890063340023E-2</v>
      </c>
      <c r="E3035" s="38">
        <v>2.5364993543868546</v>
      </c>
      <c r="F3035">
        <v>2.3314696642824942E-2</v>
      </c>
    </row>
    <row r="3036" spans="3:6">
      <c r="C3036" s="38">
        <v>1.6151099071437793</v>
      </c>
      <c r="D3036" s="38">
        <v>1.4638037271774351E-2</v>
      </c>
      <c r="E3036" s="38">
        <v>1.5928313526410356</v>
      </c>
      <c r="F3036">
        <v>1.4592408764590999E-2</v>
      </c>
    </row>
    <row r="3037" spans="3:6">
      <c r="C3037" s="38">
        <v>1.6050957839063669</v>
      </c>
      <c r="D3037" s="38">
        <v>1.4546725333514188E-2</v>
      </c>
      <c r="E3037" s="38">
        <v>1.5606929612652167</v>
      </c>
      <c r="F3037">
        <v>1.4230143677154044E-2</v>
      </c>
    </row>
    <row r="3038" spans="3:6">
      <c r="C3038" s="38">
        <v>0.85083159134974928</v>
      </c>
      <c r="D3038" s="38">
        <v>7.7463561214734548E-3</v>
      </c>
      <c r="E3038" s="38">
        <v>0.83319119605979741</v>
      </c>
      <c r="F3038">
        <v>7.5345864642474272E-3</v>
      </c>
    </row>
    <row r="3039" spans="3:6">
      <c r="C3039" s="38">
        <v>1.1418405219069552</v>
      </c>
      <c r="D3039" s="38">
        <v>1.0374837198958868E-2</v>
      </c>
      <c r="E3039" s="38">
        <v>1.0346380453007091</v>
      </c>
      <c r="F3039">
        <v>9.4418080790926815E-3</v>
      </c>
    </row>
    <row r="3040" spans="3:6">
      <c r="C3040" s="38">
        <v>1.3133553162167397</v>
      </c>
      <c r="D3040" s="38">
        <v>1.189037164529267E-2</v>
      </c>
      <c r="E3040" s="38">
        <v>1.320574603165346</v>
      </c>
      <c r="F3040">
        <v>1.2040082747152197E-2</v>
      </c>
    </row>
    <row r="3041" spans="3:6">
      <c r="C3041" s="38">
        <v>1.0003091648939133</v>
      </c>
      <c r="D3041" s="38">
        <v>9.0370973236198852E-3</v>
      </c>
      <c r="E3041" s="38">
        <v>1.0506919694669556</v>
      </c>
      <c r="F3041">
        <v>9.5632364196538457E-3</v>
      </c>
    </row>
    <row r="3042" spans="3:6">
      <c r="C3042" s="38">
        <v>1.1748169003196889</v>
      </c>
      <c r="D3042" s="38">
        <v>1.0626073514320039E-2</v>
      </c>
      <c r="E3042" s="38">
        <v>1.2356739487784723</v>
      </c>
      <c r="F3042">
        <v>1.1271082395926297E-2</v>
      </c>
    </row>
    <row r="3043" spans="3:6">
      <c r="C3043" s="38">
        <v>1.9044515051984787</v>
      </c>
      <c r="D3043" s="38">
        <v>1.7315892074635009E-2</v>
      </c>
      <c r="E3043" s="38">
        <v>1.8565285108686989</v>
      </c>
      <c r="F3043">
        <v>1.7130676674637964E-2</v>
      </c>
    </row>
    <row r="3044" spans="3:6">
      <c r="C3044" s="38">
        <v>1.8760333883677938</v>
      </c>
      <c r="D3044" s="38">
        <v>1.7215863925293166E-2</v>
      </c>
      <c r="E3044" s="38">
        <v>1.6728627118400945</v>
      </c>
      <c r="F3044">
        <v>1.5491738840359292E-2</v>
      </c>
    </row>
    <row r="3045" spans="3:6">
      <c r="C3045" s="38">
        <v>1.4313422188568283</v>
      </c>
      <c r="D3045" s="38">
        <v>1.3153987189242752E-2</v>
      </c>
      <c r="E3045" s="38">
        <v>1.2516117610615403</v>
      </c>
      <c r="F3045">
        <v>1.1599415798498344E-2</v>
      </c>
    </row>
    <row r="3046" spans="3:6">
      <c r="C3046" s="38">
        <v>0.78017086697899574</v>
      </c>
      <c r="D3046" s="38">
        <v>7.206146175577785E-3</v>
      </c>
      <c r="E3046" s="38">
        <v>0.71348957866825391</v>
      </c>
      <c r="F3046">
        <v>6.372368055301272E-3</v>
      </c>
    </row>
    <row r="3047" spans="3:6">
      <c r="C3047" s="38">
        <v>0.86248638081943374</v>
      </c>
      <c r="D3047" s="38">
        <v>7.9744370390531037E-3</v>
      </c>
      <c r="E3047" s="38">
        <v>0.75847904872322602</v>
      </c>
      <c r="F3047">
        <v>6.9469666005744241E-3</v>
      </c>
    </row>
    <row r="3048" spans="3:6">
      <c r="C3048" s="38">
        <v>1.0214546048125432</v>
      </c>
      <c r="D3048" s="38">
        <v>9.4530001422572351E-3</v>
      </c>
      <c r="E3048" s="38">
        <v>0.93923362387836717</v>
      </c>
      <c r="F3048">
        <v>8.6055105458156429E-3</v>
      </c>
    </row>
    <row r="3049" spans="3:6">
      <c r="C3049" s="38">
        <v>0.62903664481073207</v>
      </c>
      <c r="D3049" s="38">
        <v>5.8419479961886915E-3</v>
      </c>
      <c r="E3049" s="38">
        <v>0.59023862998497822</v>
      </c>
      <c r="F3049">
        <v>5.5884124691629334E-3</v>
      </c>
    </row>
    <row r="3050" spans="3:6">
      <c r="C3050" s="38">
        <v>0.52054246832031037</v>
      </c>
      <c r="D3050" s="38">
        <v>4.8561596110940058E-3</v>
      </c>
      <c r="E3050" s="38">
        <v>0.60577582268213481</v>
      </c>
      <c r="F3050">
        <v>5.5470004652089589E-3</v>
      </c>
    </row>
    <row r="3051" spans="3:6">
      <c r="C3051" s="38">
        <v>0.46395360615987874</v>
      </c>
      <c r="D3051" s="38">
        <v>4.3314620773311904E-3</v>
      </c>
      <c r="E3051" s="38">
        <v>0.56904741607909493</v>
      </c>
      <c r="F3051">
        <v>5.2577180239868236E-3</v>
      </c>
    </row>
    <row r="3052" spans="3:6">
      <c r="C3052" s="38">
        <v>0.97657541757153232</v>
      </c>
      <c r="D3052" s="38">
        <v>9.1681924386067398E-3</v>
      </c>
      <c r="E3052" s="38">
        <v>0.94141868749164526</v>
      </c>
      <c r="F3052">
        <v>8.7427709847792672E-3</v>
      </c>
    </row>
    <row r="3053" spans="3:6">
      <c r="C3053" s="38">
        <v>1.7079497170153304</v>
      </c>
      <c r="D3053" s="38">
        <v>1.6133682814255937E-2</v>
      </c>
      <c r="E3053" s="38">
        <v>1.6723058527299284</v>
      </c>
      <c r="F3053">
        <v>1.5836020233578364E-2</v>
      </c>
    </row>
    <row r="3054" spans="3:6">
      <c r="C3054" s="38">
        <v>1.7813549202454688</v>
      </c>
      <c r="D3054" s="38">
        <v>1.6818995920353859E-2</v>
      </c>
      <c r="E3054" s="38">
        <v>1.7353495152687388</v>
      </c>
      <c r="F3054">
        <v>1.6398505375841199E-2</v>
      </c>
    </row>
    <row r="3055" spans="3:6">
      <c r="C3055" s="38">
        <v>2.4332233151211167</v>
      </c>
      <c r="D3055" s="38">
        <v>2.2866392835307892E-2</v>
      </c>
      <c r="E3055" s="38">
        <v>2.5098367988289763</v>
      </c>
      <c r="F3055">
        <v>2.3373291261478048E-2</v>
      </c>
    </row>
    <row r="3056" spans="3:6">
      <c r="C3056" s="38">
        <v>2.7406895752796863</v>
      </c>
      <c r="D3056" s="38">
        <v>2.574216301210365E-2</v>
      </c>
      <c r="E3056" s="38">
        <v>2.8963724763055807</v>
      </c>
      <c r="F3056">
        <v>2.7025635740471749E-2</v>
      </c>
    </row>
    <row r="3057" spans="3:6">
      <c r="C3057" s="38">
        <v>1.1646082403422235</v>
      </c>
      <c r="D3057" s="38">
        <v>1.0809728485639125E-2</v>
      </c>
      <c r="E3057" s="38">
        <v>1.2688210106854136</v>
      </c>
      <c r="F3057">
        <v>1.1632165853147469E-2</v>
      </c>
    </row>
    <row r="3058" spans="3:6">
      <c r="C3058" s="38">
        <v>0.60890488162171663</v>
      </c>
      <c r="D3058" s="38">
        <v>5.6298441711361011E-3</v>
      </c>
      <c r="E3058" s="38">
        <v>0.63337124213552787</v>
      </c>
      <c r="F3058">
        <v>5.6441469763666976E-3</v>
      </c>
    </row>
    <row r="3059" spans="3:6">
      <c r="C3059" s="38">
        <v>1.3672062752309029</v>
      </c>
      <c r="D3059" s="38">
        <v>1.2576331434900065E-2</v>
      </c>
      <c r="E3059" s="38">
        <v>1.3936053404851396</v>
      </c>
      <c r="F3059">
        <v>1.2681354693233034E-2</v>
      </c>
    </row>
    <row r="3060" spans="3:6">
      <c r="C3060" s="38">
        <v>2.0482141837112633</v>
      </c>
      <c r="D3060" s="38">
        <v>1.8776523952517159E-2</v>
      </c>
      <c r="E3060" s="38">
        <v>2.1247460637100257</v>
      </c>
      <c r="F3060">
        <v>1.941566926782785E-2</v>
      </c>
    </row>
    <row r="3061" spans="3:6">
      <c r="C3061" s="38">
        <v>2.0290259319730266</v>
      </c>
      <c r="D3061" s="38">
        <v>1.8618409704167688E-2</v>
      </c>
      <c r="E3061" s="38">
        <v>2.0848832329209932</v>
      </c>
      <c r="F3061">
        <v>1.9010739042644959E-2</v>
      </c>
    </row>
    <row r="3062" spans="3:6">
      <c r="C3062" s="38">
        <v>0.67912544593965996</v>
      </c>
      <c r="D3062" s="38">
        <v>6.1721724107570101E-3</v>
      </c>
      <c r="E3062" s="38">
        <v>0.72656092707724174</v>
      </c>
      <c r="F3062">
        <v>6.6088443928335574E-3</v>
      </c>
    </row>
    <row r="3063" spans="3:6">
      <c r="C3063" s="38">
        <v>0.59848615937943139</v>
      </c>
      <c r="D3063" s="38">
        <v>5.4384017789419984E-3</v>
      </c>
      <c r="E3063" s="38">
        <v>0.67143870423943697</v>
      </c>
      <c r="F3063">
        <v>6.0644391956493461E-3</v>
      </c>
    </row>
    <row r="3064" spans="3:6">
      <c r="C3064" s="38">
        <v>0.46289197943662092</v>
      </c>
      <c r="D3064" s="38">
        <v>4.2189022540013088E-3</v>
      </c>
      <c r="E3064" s="38">
        <v>0.41130376447881511</v>
      </c>
      <c r="F3064">
        <v>3.6657867173490242E-3</v>
      </c>
    </row>
    <row r="3065" spans="3:6">
      <c r="C3065" s="38">
        <v>1.0716223501517426</v>
      </c>
      <c r="D3065" s="38">
        <v>9.8093124436267019E-3</v>
      </c>
      <c r="E3065" s="38">
        <v>1.0428924659491525</v>
      </c>
      <c r="F3065">
        <v>9.5887634013957779E-3</v>
      </c>
    </row>
    <row r="3066" spans="3:6">
      <c r="C3066" s="38">
        <v>1.1598002901304774</v>
      </c>
      <c r="D3066" s="38">
        <v>1.0612815769209232E-2</v>
      </c>
      <c r="E3066" s="38">
        <v>1.1557079377519637</v>
      </c>
      <c r="F3066">
        <v>1.0635216257180065E-2</v>
      </c>
    </row>
    <row r="3067" spans="3:6">
      <c r="C3067" s="38">
        <v>0.8737262323937538</v>
      </c>
      <c r="D3067" s="38">
        <v>8.0102789119070247E-3</v>
      </c>
      <c r="E3067" s="38">
        <v>1.0052371529519557</v>
      </c>
      <c r="F3067">
        <v>9.0971334970742501E-3</v>
      </c>
    </row>
    <row r="3068" spans="3:6">
      <c r="C3068" s="38">
        <v>1.8500039311246657</v>
      </c>
      <c r="D3068" s="38">
        <v>1.685842239388239E-2</v>
      </c>
      <c r="E3068" s="38">
        <v>2.0541321910252757</v>
      </c>
      <c r="F3068">
        <v>1.8593352188207089E-2</v>
      </c>
    </row>
    <row r="3069" spans="3:6">
      <c r="C3069" s="38">
        <v>1.549746352994251</v>
      </c>
      <c r="D3069" s="38">
        <v>1.4110904360242149E-2</v>
      </c>
      <c r="E3069" s="38">
        <v>1.720367863473548</v>
      </c>
      <c r="F3069">
        <v>1.5586159163001927E-2</v>
      </c>
    </row>
    <row r="3070" spans="3:6">
      <c r="C3070" s="38">
        <v>0.95134648336134453</v>
      </c>
      <c r="D3070" s="38">
        <v>8.6269708991105198E-3</v>
      </c>
      <c r="E3070" s="38">
        <v>1.0497623934202724</v>
      </c>
      <c r="F3070">
        <v>9.593307778347793E-3</v>
      </c>
    </row>
    <row r="3071" spans="3:6">
      <c r="C3071" s="38">
        <v>1.3566644429496826</v>
      </c>
      <c r="D3071" s="38">
        <v>1.2239045337151169E-2</v>
      </c>
      <c r="E3071" s="38">
        <v>1.4657295338772773</v>
      </c>
      <c r="F3071">
        <v>1.3185479838774144E-2</v>
      </c>
    </row>
    <row r="3072" spans="3:6">
      <c r="C3072" s="38">
        <v>2.0242245194807271</v>
      </c>
      <c r="D3072" s="38">
        <v>1.8213697545215134E-2</v>
      </c>
      <c r="E3072" s="38">
        <v>2.111520969118414</v>
      </c>
      <c r="F3072">
        <v>1.9015576219714687E-2</v>
      </c>
    </row>
    <row r="3073" spans="3:6">
      <c r="C3073" s="38">
        <v>1.7131151404919429</v>
      </c>
      <c r="D3073" s="38">
        <v>1.5400668447243198E-2</v>
      </c>
      <c r="E3073" s="38">
        <v>1.7660525681987724</v>
      </c>
      <c r="F3073">
        <v>1.5760437151881912E-2</v>
      </c>
    </row>
    <row r="3074" spans="3:6">
      <c r="C3074" s="38">
        <v>3.3038864590318537</v>
      </c>
      <c r="D3074" s="38">
        <v>2.9002217532104902E-2</v>
      </c>
      <c r="E3074" s="38">
        <v>3.2176543226524892</v>
      </c>
      <c r="F3074">
        <v>2.8338886577359126E-2</v>
      </c>
    </row>
    <row r="3075" spans="3:6">
      <c r="C3075" s="38">
        <v>3.101663985966689</v>
      </c>
      <c r="D3075" s="38">
        <v>2.7223757244926285E-2</v>
      </c>
      <c r="E3075" s="38">
        <v>3.0056705472386471</v>
      </c>
      <c r="F3075">
        <v>2.6436420523127266E-2</v>
      </c>
    </row>
    <row r="3076" spans="3:6">
      <c r="C3076" s="38">
        <v>2.6782419696524871</v>
      </c>
      <c r="D3076" s="38">
        <v>2.3516598253330474E-2</v>
      </c>
      <c r="E3076" s="38">
        <v>2.6290876470923963</v>
      </c>
      <c r="F3076">
        <v>2.3152829737479574E-2</v>
      </c>
    </row>
    <row r="3077" spans="3:6">
      <c r="C3077" s="38">
        <v>0.99559561787743878</v>
      </c>
      <c r="D3077" s="38">
        <v>8.6362557495681287E-3</v>
      </c>
      <c r="E3077" s="38">
        <v>0.97594211281622234</v>
      </c>
      <c r="F3077">
        <v>8.4665009163326053E-3</v>
      </c>
    </row>
    <row r="3078" spans="3:6">
      <c r="C3078" s="38">
        <v>0.37875036359322256</v>
      </c>
      <c r="D3078" s="38">
        <v>3.3046171870029298E-3</v>
      </c>
      <c r="E3078" s="38">
        <v>0.42072673193801524</v>
      </c>
      <c r="F3078">
        <v>3.70518262924563E-3</v>
      </c>
    </row>
    <row r="3079" spans="3:6">
      <c r="C3079" s="38">
        <v>0.70281626683365328</v>
      </c>
      <c r="D3079" s="38">
        <v>6.1195071486047246E-3</v>
      </c>
      <c r="E3079" s="38">
        <v>0.83416379286315512</v>
      </c>
      <c r="F3079">
        <v>7.0602716321161814E-3</v>
      </c>
    </row>
    <row r="3080" spans="3:6">
      <c r="C3080" s="38">
        <v>1.1024467620116558</v>
      </c>
      <c r="D3080" s="38">
        <v>9.5778289137577518E-3</v>
      </c>
      <c r="E3080" s="38">
        <v>1.3222034431911367</v>
      </c>
      <c r="F3080">
        <v>1.1364642170535162E-2</v>
      </c>
    </row>
    <row r="3081" spans="3:6">
      <c r="C3081" s="38">
        <v>1.4896205376276139</v>
      </c>
      <c r="D3081" s="38">
        <v>1.2916232425672995E-2</v>
      </c>
      <c r="E3081" s="38">
        <v>1.5748736471725291</v>
      </c>
      <c r="F3081">
        <v>1.3548972336176534E-2</v>
      </c>
    </row>
    <row r="3082" spans="3:6">
      <c r="C3082" s="38">
        <v>0.81712694831632426</v>
      </c>
      <c r="D3082" s="38">
        <v>7.0533406592563812E-3</v>
      </c>
      <c r="E3082" s="38">
        <v>0.77885781873769955</v>
      </c>
      <c r="F3082">
        <v>6.6283958139950029E-3</v>
      </c>
    </row>
    <row r="3083" spans="3:6">
      <c r="C3083" s="38">
        <v>0.66170144820511523</v>
      </c>
      <c r="D3083" s="38">
        <v>5.7076175178426584E-3</v>
      </c>
      <c r="E3083" s="38">
        <v>0.66016435765525594</v>
      </c>
      <c r="F3083">
        <v>5.4755105391537506E-3</v>
      </c>
    </row>
    <row r="3084" spans="3:6">
      <c r="C3084" s="38">
        <v>1.0361287317862524</v>
      </c>
      <c r="D3084" s="38">
        <v>8.9583002083796059E-3</v>
      </c>
      <c r="E3084" s="38">
        <v>0.97983497135044717</v>
      </c>
      <c r="F3084">
        <v>8.2923901035694605E-3</v>
      </c>
    </row>
    <row r="3085" spans="3:6">
      <c r="C3085" s="38">
        <v>0.78929192568592499</v>
      </c>
      <c r="D3085" s="38">
        <v>6.836711998353652E-3</v>
      </c>
      <c r="E3085" s="38">
        <v>0.77568341620911285</v>
      </c>
      <c r="F3085">
        <v>6.6572348781935029E-3</v>
      </c>
    </row>
    <row r="3086" spans="3:6">
      <c r="C3086" s="38">
        <v>1.6446675092434306</v>
      </c>
      <c r="D3086" s="38">
        <v>1.4162732508902853E-2</v>
      </c>
      <c r="E3086" s="38">
        <v>1.5566195554048012</v>
      </c>
      <c r="F3086">
        <v>1.3456549021946547E-2</v>
      </c>
    </row>
    <row r="3087" spans="3:6">
      <c r="C3087" s="38">
        <v>1.8998457687467649</v>
      </c>
      <c r="D3087" s="38">
        <v>1.6359307542265146E-2</v>
      </c>
      <c r="E3087" s="38">
        <v>1.7868226436323484</v>
      </c>
      <c r="F3087">
        <v>1.5425770875689474E-2</v>
      </c>
    </row>
    <row r="3088" spans="3:6">
      <c r="C3088" s="38">
        <v>1.0517478386196006</v>
      </c>
      <c r="D3088" s="38">
        <v>9.0200090194977166E-3</v>
      </c>
      <c r="E3088" s="38">
        <v>1.0100566410849092</v>
      </c>
      <c r="F3088">
        <v>8.7407924840590973E-3</v>
      </c>
    </row>
    <row r="3089" spans="3:6">
      <c r="C3089" s="38">
        <v>0.15916523530281534</v>
      </c>
      <c r="D3089" s="38">
        <v>1.3569489856648143E-3</v>
      </c>
      <c r="E3089" s="38">
        <v>0.18297329701660245</v>
      </c>
      <c r="F3089">
        <v>1.5510389655372498E-3</v>
      </c>
    </row>
    <row r="3090" spans="3:6">
      <c r="C3090" s="38">
        <v>0.21797333553901052</v>
      </c>
      <c r="D3090" s="38">
        <v>1.8581050787130557E-3</v>
      </c>
      <c r="E3090" s="38">
        <v>0.20714825577139342</v>
      </c>
      <c r="F3090">
        <v>1.7326558748719349E-3</v>
      </c>
    </row>
    <row r="3091" spans="3:6">
      <c r="C3091" s="38">
        <v>1.3412585369483252</v>
      </c>
      <c r="D3091" s="38">
        <v>1.1504092611170835E-2</v>
      </c>
      <c r="E3091" s="38">
        <v>1.2039620332356142</v>
      </c>
      <c r="F3091">
        <v>1.0567977121422982E-2</v>
      </c>
    </row>
    <row r="3092" spans="3:6">
      <c r="C3092" s="38">
        <v>1.5476015781954404</v>
      </c>
      <c r="D3092" s="38">
        <v>1.3268600128799813E-2</v>
      </c>
      <c r="E3092" s="38">
        <v>1.3330955679086176</v>
      </c>
      <c r="F3092">
        <v>1.1607454218135799E-2</v>
      </c>
    </row>
    <row r="3093" spans="3:6">
      <c r="C3093" s="38">
        <v>1.6832843003600968</v>
      </c>
      <c r="D3093" s="38">
        <v>1.446558331832133E-2</v>
      </c>
      <c r="E3093" s="38">
        <v>1.6201510161277326</v>
      </c>
      <c r="F3093">
        <v>1.4085481128373753E-2</v>
      </c>
    </row>
    <row r="3094" spans="3:6">
      <c r="C3094" s="38">
        <v>2.1494997271739735</v>
      </c>
      <c r="D3094" s="38">
        <v>1.8766823243148573E-2</v>
      </c>
      <c r="E3094" s="38">
        <v>2.2985496212937226</v>
      </c>
      <c r="F3094">
        <v>1.9817524518884886E-2</v>
      </c>
    </row>
    <row r="3095" spans="3:6">
      <c r="C3095" s="38">
        <v>1.9970145756325208</v>
      </c>
      <c r="D3095" s="38">
        <v>1.743096739790689E-2</v>
      </c>
      <c r="E3095" s="38">
        <v>2.1248114820330324</v>
      </c>
      <c r="F3095">
        <v>1.8360833038079467E-2</v>
      </c>
    </row>
    <row r="3096" spans="3:6">
      <c r="C3096" s="38">
        <v>1.3665155454179747</v>
      </c>
      <c r="D3096" s="38">
        <v>1.1965669597634659E-2</v>
      </c>
      <c r="E3096" s="38">
        <v>1.3499092584062591</v>
      </c>
      <c r="F3096">
        <v>1.1591588133177408E-2</v>
      </c>
    </row>
    <row r="3097" spans="3:6">
      <c r="C3097" s="38">
        <v>1.4375030329919272</v>
      </c>
      <c r="D3097" s="38">
        <v>1.2685681328065279E-2</v>
      </c>
      <c r="E3097" s="38">
        <v>1.4824569950351476</v>
      </c>
      <c r="F3097">
        <v>1.3010364147311713E-2</v>
      </c>
    </row>
    <row r="3098" spans="3:6">
      <c r="C3098" s="38">
        <v>2.5961137379130776</v>
      </c>
      <c r="D3098" s="38">
        <v>2.3044393177196577E-2</v>
      </c>
      <c r="E3098" s="38">
        <v>2.6855333874065668</v>
      </c>
      <c r="F3098">
        <v>2.374916822740291E-2</v>
      </c>
    </row>
    <row r="3099" spans="3:6">
      <c r="C3099" s="38">
        <v>2.547027755726663</v>
      </c>
      <c r="D3099" s="38">
        <v>2.2683973148364837E-2</v>
      </c>
      <c r="E3099" s="38">
        <v>2.6571292813507004</v>
      </c>
      <c r="F3099">
        <v>2.3628728862428023E-2</v>
      </c>
    </row>
    <row r="3100" spans="3:6">
      <c r="C3100" s="38">
        <v>1.5287672949146818</v>
      </c>
      <c r="D3100" s="38">
        <v>1.3716318638491857E-2</v>
      </c>
      <c r="E3100" s="38">
        <v>1.5562549142228519</v>
      </c>
      <c r="F3100">
        <v>1.3882510399905205E-2</v>
      </c>
    </row>
    <row r="3101" spans="3:6">
      <c r="C3101" s="38">
        <v>0.47639637109737332</v>
      </c>
      <c r="D3101" s="38">
        <v>4.3030118213348706E-3</v>
      </c>
      <c r="E3101" s="38">
        <v>0.42761165310731608</v>
      </c>
      <c r="F3101">
        <v>3.8568049273008929E-3</v>
      </c>
    </row>
    <row r="3102" spans="3:6">
      <c r="C3102" s="38">
        <v>0.45232716501305509</v>
      </c>
      <c r="D3102" s="38">
        <v>4.09869428134389E-3</v>
      </c>
      <c r="E3102" s="38">
        <v>0.45974050229448726</v>
      </c>
      <c r="F3102">
        <v>4.2036512616785192E-3</v>
      </c>
    </row>
    <row r="3103" spans="3:6">
      <c r="C3103" s="38">
        <v>0.63514889964696664</v>
      </c>
      <c r="D3103" s="38">
        <v>5.7470066616018859E-3</v>
      </c>
      <c r="E3103" s="38">
        <v>0.76952852839726338</v>
      </c>
      <c r="F3103">
        <v>6.7586963784467251E-3</v>
      </c>
    </row>
    <row r="3104" spans="3:6">
      <c r="C3104" s="38">
        <v>0.62960432990410942</v>
      </c>
      <c r="D3104" s="38">
        <v>5.6972522770306466E-3</v>
      </c>
      <c r="E3104" s="38">
        <v>0.77991597721402894</v>
      </c>
      <c r="F3104">
        <v>6.8642237830762931E-3</v>
      </c>
    </row>
    <row r="3105" spans="3:6">
      <c r="C3105" s="38">
        <v>0.75616713817300718</v>
      </c>
      <c r="D3105" s="38">
        <v>6.8409144026038071E-3</v>
      </c>
      <c r="E3105" s="38">
        <v>0.83466832170388283</v>
      </c>
      <c r="F3105">
        <v>7.3655906666353806E-3</v>
      </c>
    </row>
    <row r="3106" spans="3:6">
      <c r="C3106" s="38">
        <v>0.49194839230655885</v>
      </c>
      <c r="D3106" s="38">
        <v>4.4411065767170398E-3</v>
      </c>
      <c r="E3106" s="38">
        <v>0.34725223464496924</v>
      </c>
      <c r="F3106">
        <v>3.2058640226372372E-3</v>
      </c>
    </row>
    <row r="3107" spans="3:6">
      <c r="C3107" s="38">
        <v>0.53842269125103515</v>
      </c>
      <c r="D3107" s="38">
        <v>4.8597716453497499E-3</v>
      </c>
      <c r="E3107" s="38">
        <v>0.40037430522826395</v>
      </c>
      <c r="F3107">
        <v>3.7089639874304816E-3</v>
      </c>
    </row>
    <row r="3108" spans="3:6">
      <c r="C3108" s="38">
        <v>0.122436424212728</v>
      </c>
      <c r="D3108" s="38">
        <v>1.1025101382837112E-3</v>
      </c>
      <c r="E3108" s="38">
        <v>0.18468848867801863</v>
      </c>
      <c r="F3108">
        <v>1.7885048974687139E-3</v>
      </c>
    </row>
    <row r="3109" spans="3:6">
      <c r="C3109" s="38">
        <v>0.12243642421272799</v>
      </c>
      <c r="D3109" s="38">
        <v>1.1025101382837114E-3</v>
      </c>
      <c r="E3109" s="38">
        <v>0.13940274468568153</v>
      </c>
      <c r="F3109">
        <v>1.2179287343106282E-3</v>
      </c>
    </row>
    <row r="3110" spans="3:6">
      <c r="C3110" s="38">
        <v>0.16404813332905441</v>
      </c>
      <c r="D3110" s="38">
        <v>1.4767465569378905E-3</v>
      </c>
      <c r="E3110" s="38">
        <v>0.14522918145161257</v>
      </c>
      <c r="F3110">
        <v>1.2880724880084174E-3</v>
      </c>
    </row>
    <row r="3111" spans="3:6">
      <c r="C3111" s="38">
        <v>0.34461298998840112</v>
      </c>
      <c r="D3111" s="38">
        <v>3.0986562323636392E-3</v>
      </c>
      <c r="E3111" s="38">
        <v>0.25604439752321057</v>
      </c>
      <c r="F3111">
        <v>2.3359165552629961E-3</v>
      </c>
    </row>
    <row r="3112" spans="3:6">
      <c r="C3112" s="38">
        <v>0.84580165475289881</v>
      </c>
      <c r="D3112" s="38">
        <v>7.6311196463161989E-3</v>
      </c>
      <c r="E3112" s="38">
        <v>0.76047724428147645</v>
      </c>
      <c r="F3112">
        <v>6.7933161775693409E-3</v>
      </c>
    </row>
    <row r="3113" spans="3:6">
      <c r="C3113" s="38">
        <v>1.3159475690211773</v>
      </c>
      <c r="D3113" s="38">
        <v>1.1894250429488065E-2</v>
      </c>
      <c r="E3113" s="38">
        <v>1.2618066218550326</v>
      </c>
      <c r="F3113">
        <v>1.1418681277609295E-2</v>
      </c>
    </row>
    <row r="3114" spans="3:6">
      <c r="C3114" s="38">
        <v>1.7747261703442425</v>
      </c>
      <c r="D3114" s="38">
        <v>1.6099906531506069E-2</v>
      </c>
      <c r="E3114" s="38">
        <v>1.7717535695160349</v>
      </c>
      <c r="F3114">
        <v>1.6125180278949523E-2</v>
      </c>
    </row>
    <row r="3115" spans="3:6">
      <c r="C3115" s="38">
        <v>1.4191268917651401</v>
      </c>
      <c r="D3115" s="38">
        <v>1.2973406972073645E-2</v>
      </c>
      <c r="E3115" s="38">
        <v>1.3839451089519565</v>
      </c>
      <c r="F3115">
        <v>1.2882941520135209E-2</v>
      </c>
    </row>
    <row r="3116" spans="3:6">
      <c r="C3116" s="38">
        <v>2.2168566000298719</v>
      </c>
      <c r="D3116" s="38">
        <v>2.0486112632312679E-2</v>
      </c>
      <c r="E3116" s="38">
        <v>2.0383298534510077</v>
      </c>
      <c r="F3116">
        <v>1.8922537464841887E-2</v>
      </c>
    </row>
    <row r="3117" spans="3:6">
      <c r="C3117" s="38">
        <v>2.9776052885734781</v>
      </c>
      <c r="D3117" s="38">
        <v>2.734596819586782E-2</v>
      </c>
      <c r="E3117" s="38">
        <v>2.8093612105505272</v>
      </c>
      <c r="F3117">
        <v>2.5751805890187184E-2</v>
      </c>
    </row>
    <row r="3118" spans="3:6">
      <c r="C3118" s="38">
        <v>3.2778279720514245</v>
      </c>
      <c r="D3118" s="38">
        <v>3.0109492292329326E-2</v>
      </c>
      <c r="E3118" s="38">
        <v>3.0915798919153623</v>
      </c>
      <c r="F3118">
        <v>2.846703742392389E-2</v>
      </c>
    </row>
    <row r="3119" spans="3:6">
      <c r="C3119" s="38">
        <v>3.5885006024949679</v>
      </c>
      <c r="D3119" s="38">
        <v>3.2962812470124642E-2</v>
      </c>
      <c r="E3119" s="38">
        <v>3.4265912804049821</v>
      </c>
      <c r="F3119">
        <v>3.1518750266068818E-2</v>
      </c>
    </row>
    <row r="3120" spans="3:6">
      <c r="C3120" s="38">
        <v>2.7242255975812606</v>
      </c>
      <c r="D3120" s="38">
        <v>2.4947887956204704E-2</v>
      </c>
      <c r="E3120" s="38">
        <v>2.6416974880277371</v>
      </c>
      <c r="F3120">
        <v>2.4206178358166509E-2</v>
      </c>
    </row>
    <row r="3121" spans="3:6">
      <c r="C3121" s="38">
        <v>2.0403243934435404</v>
      </c>
      <c r="D3121" s="38">
        <v>1.8734361605515941E-2</v>
      </c>
      <c r="E3121" s="38">
        <v>1.984506300931316</v>
      </c>
      <c r="F3121">
        <v>1.838481972172442E-2</v>
      </c>
    </row>
    <row r="3122" spans="3:6">
      <c r="C3122" s="38">
        <v>1.1301463621978314</v>
      </c>
      <c r="D3122" s="38">
        <v>1.0448397489812789E-2</v>
      </c>
      <c r="E3122" s="38">
        <v>1.1280334153008225</v>
      </c>
      <c r="F3122">
        <v>1.0482591198200905E-2</v>
      </c>
    </row>
    <row r="3123" spans="3:6">
      <c r="C3123" s="38">
        <v>0.56379251202437586</v>
      </c>
      <c r="D3123" s="38">
        <v>5.1951632187541234E-3</v>
      </c>
      <c r="E3123" s="38">
        <v>0.60635172837693607</v>
      </c>
      <c r="F3123">
        <v>5.540100108049709E-3</v>
      </c>
    </row>
    <row r="3124" spans="3:6">
      <c r="C3124" s="38">
        <v>1.0426336493927304</v>
      </c>
      <c r="D3124" s="38">
        <v>9.6305320592922107E-3</v>
      </c>
      <c r="E3124" s="38">
        <v>0.99751849816928684</v>
      </c>
      <c r="F3124">
        <v>9.1231419110423869E-3</v>
      </c>
    </row>
    <row r="3125" spans="3:6">
      <c r="C3125" s="38">
        <v>1.7453122577810398</v>
      </c>
      <c r="D3125" s="38">
        <v>1.6212337681629399E-2</v>
      </c>
      <c r="E3125" s="38">
        <v>1.7046354868944757</v>
      </c>
      <c r="F3125">
        <v>1.5868263744224499E-2</v>
      </c>
    </row>
    <row r="3126" spans="3:6">
      <c r="C3126" s="38">
        <v>2.4465769663464529</v>
      </c>
      <c r="D3126" s="38">
        <v>2.2810887586313486E-2</v>
      </c>
      <c r="E3126" s="38">
        <v>2.4490415636406486</v>
      </c>
      <c r="F3126">
        <v>2.2898594486730088E-2</v>
      </c>
    </row>
    <row r="3127" spans="3:6">
      <c r="C3127" s="38">
        <v>1.9720279267380423</v>
      </c>
      <c r="D3127" s="38">
        <v>1.8549718005450994E-2</v>
      </c>
      <c r="E3127" s="38">
        <v>1.9478388759732344</v>
      </c>
      <c r="F3127">
        <v>1.8551031668376194E-2</v>
      </c>
    </row>
    <row r="3128" spans="3:6">
      <c r="C3128" s="38">
        <v>1.088419488919941</v>
      </c>
      <c r="D3128" s="38">
        <v>1.0293272029736742E-2</v>
      </c>
      <c r="E3128" s="38">
        <v>1.0364399738860308</v>
      </c>
      <c r="F3128">
        <v>9.949048788963381E-3</v>
      </c>
    </row>
    <row r="3129" spans="3:6">
      <c r="C3129" s="38">
        <v>1.5297919403993279</v>
      </c>
      <c r="D3129" s="38">
        <v>1.441933859783457E-2</v>
      </c>
      <c r="E3129" s="38">
        <v>1.4565721131185829</v>
      </c>
      <c r="F3129">
        <v>1.3730564643305162E-2</v>
      </c>
    </row>
    <row r="3130" spans="3:6">
      <c r="C3130" s="38">
        <v>1.6885411410815521</v>
      </c>
      <c r="D3130" s="38">
        <v>1.5924469533073415E-2</v>
      </c>
      <c r="E3130" s="38">
        <v>1.6369653447301564</v>
      </c>
      <c r="F3130">
        <v>1.5344879647155526E-2</v>
      </c>
    </row>
    <row r="3131" spans="3:6">
      <c r="C3131" s="38">
        <v>1.4899678493735184</v>
      </c>
      <c r="D3131" s="38">
        <v>1.4037277440351792E-2</v>
      </c>
      <c r="E3131" s="38">
        <v>1.4643588302508024</v>
      </c>
      <c r="F3131">
        <v>1.3602593193745663E-2</v>
      </c>
    </row>
    <row r="3132" spans="3:6">
      <c r="C3132" s="38">
        <v>1.6100899867605991</v>
      </c>
      <c r="D3132" s="38">
        <v>1.517084503888738E-2</v>
      </c>
      <c r="E3132" s="38">
        <v>1.5629275780825542</v>
      </c>
      <c r="F3132">
        <v>1.4532554979168132E-2</v>
      </c>
    </row>
    <row r="3133" spans="3:6">
      <c r="C3133" s="38">
        <v>1.8644124338616643</v>
      </c>
      <c r="D3133" s="38">
        <v>1.7882471839926455E-2</v>
      </c>
      <c r="E3133" s="38">
        <v>1.8857194323684368</v>
      </c>
      <c r="F3133">
        <v>1.8068089538351095E-2</v>
      </c>
    </row>
    <row r="3134" spans="3:6">
      <c r="C3134" s="38">
        <v>1.9551368314547024</v>
      </c>
      <c r="D3134" s="38">
        <v>1.8733003403889902E-2</v>
      </c>
      <c r="E3134" s="38">
        <v>2.0142865316588154</v>
      </c>
      <c r="F3134">
        <v>1.9221179378905197E-2</v>
      </c>
    </row>
    <row r="3135" spans="3:6">
      <c r="C3135" s="38">
        <v>1.5592002242467096</v>
      </c>
      <c r="D3135" s="38">
        <v>1.4957541931074078E-2</v>
      </c>
      <c r="E3135" s="38">
        <v>1.6242715887760151</v>
      </c>
      <c r="F3135">
        <v>1.556107064980816E-2</v>
      </c>
    </row>
    <row r="3136" spans="3:6">
      <c r="C3136" s="38">
        <v>3.0634678963936834</v>
      </c>
      <c r="D3136" s="38">
        <v>2.912897989312609E-2</v>
      </c>
      <c r="E3136" s="38">
        <v>3.1175452183186492</v>
      </c>
      <c r="F3136">
        <v>2.9729464435210889E-2</v>
      </c>
    </row>
    <row r="3137" spans="3:6">
      <c r="C3137" s="38">
        <v>3.2432052341356683</v>
      </c>
      <c r="D3137" s="38">
        <v>3.0816534793013637E-2</v>
      </c>
      <c r="E3137" s="38">
        <v>3.3101551017299595</v>
      </c>
      <c r="F3137">
        <v>3.1481306018112339E-2</v>
      </c>
    </row>
    <row r="3138" spans="3:6">
      <c r="C3138" s="38">
        <v>2.8831953361364069</v>
      </c>
      <c r="D3138" s="38">
        <v>2.7423909677099269E-2</v>
      </c>
      <c r="E3138" s="38">
        <v>2.937589679211277</v>
      </c>
      <c r="F3138">
        <v>2.7965746607919496E-2</v>
      </c>
    </row>
    <row r="3139" spans="3:6">
      <c r="C3139" s="38">
        <v>0.80915947002970212</v>
      </c>
      <c r="D3139" s="38">
        <v>7.5509371628597966E-3</v>
      </c>
      <c r="E3139" s="38">
        <v>0.94730533607640444</v>
      </c>
      <c r="F3139">
        <v>8.6235926867526472E-3</v>
      </c>
    </row>
    <row r="3140" spans="3:6">
      <c r="C3140" s="38">
        <v>1.0505633711095184</v>
      </c>
      <c r="D3140" s="38">
        <v>9.8003295287135556E-3</v>
      </c>
      <c r="E3140" s="38">
        <v>1.2584606940902192</v>
      </c>
      <c r="F3140">
        <v>1.1550458136642927E-2</v>
      </c>
    </row>
    <row r="3141" spans="3:6">
      <c r="C3141" s="38">
        <v>1.5087110461599369</v>
      </c>
      <c r="D3141" s="38">
        <v>1.4016364272047287E-2</v>
      </c>
      <c r="E3141" s="38">
        <v>1.5570097874832254</v>
      </c>
      <c r="F3141">
        <v>1.4336762162209166E-2</v>
      </c>
    </row>
    <row r="3142" spans="3:6">
      <c r="C3142" s="38">
        <v>1.1553817720411759</v>
      </c>
      <c r="D3142" s="38">
        <v>1.0667458676959821E-2</v>
      </c>
      <c r="E3142" s="38">
        <v>0.9864699156099368</v>
      </c>
      <c r="F3142">
        <v>9.3229289938650435E-3</v>
      </c>
    </row>
    <row r="3143" spans="3:6">
      <c r="C3143" s="38">
        <v>0.9151316554587946</v>
      </c>
      <c r="D3143" s="38">
        <v>8.4437831689351192E-3</v>
      </c>
      <c r="E3143" s="38">
        <v>0.74780299552425378</v>
      </c>
      <c r="F3143">
        <v>7.0361563758994314E-3</v>
      </c>
    </row>
    <row r="3144" spans="3:6">
      <c r="C3144" s="38">
        <v>0.84788888396239259</v>
      </c>
      <c r="D3144" s="38">
        <v>7.8195809346234199E-3</v>
      </c>
      <c r="E3144" s="38">
        <v>0.77316726499105481</v>
      </c>
      <c r="F3144">
        <v>7.1870317115578205E-3</v>
      </c>
    </row>
    <row r="3145" spans="3:6">
      <c r="C3145" s="38">
        <v>0.86046606655971281</v>
      </c>
      <c r="D3145" s="38">
        <v>7.9333915825719678E-3</v>
      </c>
      <c r="E3145" s="38">
        <v>0.81159155354333945</v>
      </c>
      <c r="F3145">
        <v>7.5889077758423702E-3</v>
      </c>
    </row>
    <row r="3146" spans="3:6">
      <c r="C3146" s="38">
        <v>1.5903815743074863</v>
      </c>
      <c r="D3146" s="38">
        <v>1.4835069851942818E-2</v>
      </c>
      <c r="E3146" s="38">
        <v>1.6707636660054623</v>
      </c>
      <c r="F3146">
        <v>1.5486450313553011E-2</v>
      </c>
    </row>
    <row r="3147" spans="3:6">
      <c r="C3147" s="38">
        <v>1.4265202298719779</v>
      </c>
      <c r="D3147" s="38">
        <v>1.331171282066582E-2</v>
      </c>
      <c r="E3147" s="38">
        <v>1.5129530318415367</v>
      </c>
      <c r="F3147">
        <v>1.405822772089501E-2</v>
      </c>
    </row>
    <row r="3148" spans="3:6">
      <c r="C3148" s="38">
        <v>1.6883540008116664</v>
      </c>
      <c r="D3148" s="38">
        <v>1.572997352120066E-2</v>
      </c>
      <c r="E3148" s="38">
        <v>1.7691804433642957</v>
      </c>
      <c r="F3148">
        <v>1.6500805808781091E-2</v>
      </c>
    </row>
    <row r="3149" spans="3:6">
      <c r="C3149" s="38">
        <v>2.0569191129225333</v>
      </c>
      <c r="D3149" s="38">
        <v>1.9127102101003619E-2</v>
      </c>
      <c r="E3149" s="38">
        <v>2.1088470457878641</v>
      </c>
      <c r="F3149">
        <v>1.9618948789068613E-2</v>
      </c>
    </row>
    <row r="3150" spans="3:6">
      <c r="C3150" s="38">
        <v>1.6356504221663664</v>
      </c>
      <c r="D3150" s="38">
        <v>1.5149453356129296E-2</v>
      </c>
      <c r="E3150" s="38">
        <v>1.6608416685986243</v>
      </c>
      <c r="F3150">
        <v>1.5378483694723787E-2</v>
      </c>
    </row>
    <row r="3151" spans="3:6">
      <c r="C3151" s="38">
        <v>0.92079944876503939</v>
      </c>
      <c r="D3151" s="38">
        <v>8.4450755801462156E-3</v>
      </c>
      <c r="E3151" s="38">
        <v>0.98987186800739857</v>
      </c>
      <c r="F3151">
        <v>8.797798476651934E-3</v>
      </c>
    </row>
    <row r="3152" spans="3:6">
      <c r="C3152" s="38">
        <v>0.76250496301647175</v>
      </c>
      <c r="D3152" s="38">
        <v>6.9844481965107737E-3</v>
      </c>
      <c r="E3152" s="38">
        <v>0.79447874124107321</v>
      </c>
      <c r="F3152">
        <v>7.0882732888463366E-3</v>
      </c>
    </row>
    <row r="3153" spans="3:6">
      <c r="C3153" s="38">
        <v>0.76804614846114516</v>
      </c>
      <c r="D3153" s="38">
        <v>7.0361711194253914E-3</v>
      </c>
      <c r="E3153" s="38">
        <v>0.71936632999259942</v>
      </c>
      <c r="F3153">
        <v>6.4270908395267518E-3</v>
      </c>
    </row>
    <row r="3154" spans="3:6">
      <c r="C3154" s="38">
        <v>0.75611954454222896</v>
      </c>
      <c r="D3154" s="38">
        <v>6.9287887724528881E-3</v>
      </c>
      <c r="E3154" s="38">
        <v>0.6612145702526766</v>
      </c>
      <c r="F3154">
        <v>5.9436884050506561E-3</v>
      </c>
    </row>
    <row r="3155" spans="3:6">
      <c r="C3155" s="38">
        <v>2.5433284842986734</v>
      </c>
      <c r="D3155" s="38">
        <v>2.3582772684831027E-2</v>
      </c>
      <c r="E3155" s="38">
        <v>2.493474694829549</v>
      </c>
      <c r="F3155">
        <v>2.3164919144174307E-2</v>
      </c>
    </row>
    <row r="3156" spans="3:6">
      <c r="C3156" s="38">
        <v>2.9920390916540538</v>
      </c>
      <c r="D3156" s="38">
        <v>2.7723394239590977E-2</v>
      </c>
      <c r="E3156" s="38">
        <v>2.9052635396773456</v>
      </c>
      <c r="F3156">
        <v>2.694125173905363E-2</v>
      </c>
    </row>
    <row r="3157" spans="3:6">
      <c r="C3157" s="38">
        <v>2.3784424212566089</v>
      </c>
      <c r="D3157" s="38">
        <v>2.2052474781674363E-2</v>
      </c>
      <c r="E3157" s="38">
        <v>2.3146625875286087</v>
      </c>
      <c r="F3157">
        <v>2.1611662525823166E-2</v>
      </c>
    </row>
    <row r="3158" spans="3:6">
      <c r="C3158" s="38">
        <v>1.2055129881061986</v>
      </c>
      <c r="D3158" s="38">
        <v>1.1263842412456869E-2</v>
      </c>
      <c r="E3158" s="38">
        <v>1.1307506853670579</v>
      </c>
      <c r="F3158">
        <v>1.0653999511070142E-2</v>
      </c>
    </row>
    <row r="3159" spans="3:6">
      <c r="C3159" s="38">
        <v>1.1711663676783914</v>
      </c>
      <c r="D3159" s="38">
        <v>1.0914941826757958E-2</v>
      </c>
      <c r="E3159" s="38">
        <v>1.0736031349161772</v>
      </c>
      <c r="F3159">
        <v>1.0041325621329339E-2</v>
      </c>
    </row>
    <row r="3160" spans="3:6">
      <c r="C3160" s="38">
        <v>0.55762026603840509</v>
      </c>
      <c r="D3160" s="38">
        <v>5.1723132303713362E-3</v>
      </c>
      <c r="E3160" s="38">
        <v>0.47324181879433191</v>
      </c>
      <c r="F3160">
        <v>4.3559628575808645E-3</v>
      </c>
    </row>
    <row r="3161" spans="3:6">
      <c r="C3161" s="38">
        <v>1.2047133809441932</v>
      </c>
      <c r="D3161" s="38">
        <v>1.1228415280909414E-2</v>
      </c>
      <c r="E3161" s="38">
        <v>1.1724219040451032</v>
      </c>
      <c r="F3161">
        <v>1.0967277008909109E-2</v>
      </c>
    </row>
    <row r="3162" spans="3:6">
      <c r="C3162" s="38">
        <v>1.3785055017104559</v>
      </c>
      <c r="D3162" s="38">
        <v>1.2848691223758915E-2</v>
      </c>
      <c r="E3162" s="38">
        <v>1.3754406984100016</v>
      </c>
      <c r="F3162">
        <v>1.2879774075152421E-2</v>
      </c>
    </row>
    <row r="3163" spans="3:6">
      <c r="C3163" s="38">
        <v>0.73472192300268147</v>
      </c>
      <c r="D3163" s="38">
        <v>6.8697663395699679E-3</v>
      </c>
      <c r="E3163" s="38">
        <v>0.82199811566527958</v>
      </c>
      <c r="F3163">
        <v>7.7256544294701341E-3</v>
      </c>
    </row>
    <row r="3164" spans="3:6">
      <c r="C3164" s="38">
        <v>0.67114772766060937</v>
      </c>
      <c r="D3164" s="38">
        <v>6.3083797608755971E-3</v>
      </c>
      <c r="E3164" s="38">
        <v>0.62371349234088536</v>
      </c>
      <c r="F3164">
        <v>5.7271789254460508E-3</v>
      </c>
    </row>
    <row r="3165" spans="3:6">
      <c r="C3165" s="38">
        <v>0.69408069966881103</v>
      </c>
      <c r="D3165" s="38">
        <v>6.5222344448333585E-3</v>
      </c>
      <c r="E3165" s="38">
        <v>0.68339980818137336</v>
      </c>
      <c r="F3165">
        <v>6.3254894264070782E-3</v>
      </c>
    </row>
    <row r="3166" spans="3:6">
      <c r="C3166" s="38">
        <v>0.81057340443725301</v>
      </c>
      <c r="D3166" s="38">
        <v>7.6150685379728789E-3</v>
      </c>
      <c r="E3166" s="38">
        <v>0.76728829123882669</v>
      </c>
      <c r="F3166">
        <v>7.2520366482405956E-3</v>
      </c>
    </row>
    <row r="3167" spans="3:6">
      <c r="C3167" s="38">
        <v>0.66904502356175732</v>
      </c>
      <c r="D3167" s="38">
        <v>6.2870713975279871E-3</v>
      </c>
      <c r="E3167" s="38">
        <v>0.56486963026297332</v>
      </c>
      <c r="F3167">
        <v>5.5238819826222939E-3</v>
      </c>
    </row>
    <row r="3168" spans="3:6">
      <c r="C3168" s="38">
        <v>0.59765339675098872</v>
      </c>
      <c r="D3168" s="38">
        <v>5.6062947251401003E-3</v>
      </c>
      <c r="E3168" s="38">
        <v>0.63266786886286019</v>
      </c>
      <c r="F3168">
        <v>6.1264623213660632E-3</v>
      </c>
    </row>
    <row r="3169" spans="3:6">
      <c r="C3169" s="38">
        <v>1.0682222094428657</v>
      </c>
      <c r="D3169" s="38">
        <v>1.0052306865356901E-2</v>
      </c>
      <c r="E3169" s="38">
        <v>1.0737932177909344</v>
      </c>
      <c r="F3169">
        <v>1.0156102477302687E-2</v>
      </c>
    </row>
    <row r="3170" spans="3:6">
      <c r="C3170" s="38">
        <v>1.3907990763715634</v>
      </c>
      <c r="D3170" s="38">
        <v>1.3112926000258653E-2</v>
      </c>
      <c r="E3170" s="38">
        <v>1.4694706855484228</v>
      </c>
      <c r="F3170">
        <v>1.378649446978697E-2</v>
      </c>
    </row>
    <row r="3171" spans="3:6">
      <c r="C3171" s="38">
        <v>1.6174935466168032</v>
      </c>
      <c r="D3171" s="38">
        <v>1.5266367645741696E-2</v>
      </c>
      <c r="E3171" s="38">
        <v>1.7169444988794322</v>
      </c>
      <c r="F3171">
        <v>1.6164164762858521E-2</v>
      </c>
    </row>
    <row r="3172" spans="3:6">
      <c r="C3172" s="38">
        <v>0.6326296907123099</v>
      </c>
      <c r="D3172" s="38">
        <v>6.0130453356263651E-3</v>
      </c>
      <c r="E3172" s="38">
        <v>0.66753187457903707</v>
      </c>
      <c r="F3172">
        <v>6.2774517856929134E-3</v>
      </c>
    </row>
    <row r="3173" spans="3:6">
      <c r="C3173" s="38">
        <v>0.28206957240546471</v>
      </c>
      <c r="D3173" s="38">
        <v>2.6864779309881738E-3</v>
      </c>
      <c r="E3173" s="38">
        <v>0.27661364077704642</v>
      </c>
      <c r="F3173">
        <v>2.629829428565488E-3</v>
      </c>
    </row>
    <row r="3174" spans="3:6">
      <c r="C3174" s="38">
        <v>0.20881700644044565</v>
      </c>
      <c r="D3174" s="38">
        <v>1.9910716989423082E-3</v>
      </c>
      <c r="E3174" s="38">
        <v>0.25003566154274182</v>
      </c>
      <c r="F3174">
        <v>2.4043604761631874E-3</v>
      </c>
    </row>
    <row r="3175" spans="3:6">
      <c r="C3175" s="38">
        <v>0.20669606301705146</v>
      </c>
      <c r="D3175" s="38">
        <v>1.9709240932944774E-3</v>
      </c>
      <c r="E3175" s="38">
        <v>0.26591984487065723</v>
      </c>
      <c r="F3175">
        <v>2.4449559036423371E-3</v>
      </c>
    </row>
    <row r="3176" spans="3:6">
      <c r="C3176" s="38">
        <v>0.88077704248805055</v>
      </c>
      <c r="D3176" s="38">
        <v>8.436056592473852E-3</v>
      </c>
      <c r="E3176" s="38">
        <v>0.75234425885968992</v>
      </c>
      <c r="F3176">
        <v>7.2043407006062371E-3</v>
      </c>
    </row>
    <row r="3177" spans="3:6">
      <c r="C3177" s="38">
        <v>0.86046685756439689</v>
      </c>
      <c r="D3177" s="38">
        <v>8.2443989026749175E-3</v>
      </c>
      <c r="E3177" s="38">
        <v>0.8335551937234057</v>
      </c>
      <c r="F3177">
        <v>7.9599492780037286E-3</v>
      </c>
    </row>
    <row r="3178" spans="3:6">
      <c r="C3178" s="38">
        <v>1.5144213817048287</v>
      </c>
      <c r="D3178" s="38">
        <v>1.444986837567259E-2</v>
      </c>
      <c r="E3178" s="38">
        <v>1.4519439419416795</v>
      </c>
      <c r="F3178">
        <v>1.4040851960600537E-2</v>
      </c>
    </row>
    <row r="3179" spans="3:6">
      <c r="C3179" s="38">
        <v>2.0231409233184903</v>
      </c>
      <c r="D3179" s="38">
        <v>1.9274490621301005E-2</v>
      </c>
      <c r="E3179" s="38">
        <v>1.9764216303325119</v>
      </c>
      <c r="F3179">
        <v>1.8963929004645972E-2</v>
      </c>
    </row>
    <row r="3180" spans="3:6">
      <c r="C3180" s="38">
        <v>1.6054709690289448</v>
      </c>
      <c r="D3180" s="38">
        <v>1.528724595584012E-2</v>
      </c>
      <c r="E3180" s="38">
        <v>1.6573717477142123</v>
      </c>
      <c r="F3180">
        <v>1.5908174003522322E-2</v>
      </c>
    </row>
    <row r="3181" spans="3:6">
      <c r="C3181" s="38">
        <v>0.77226636849405195</v>
      </c>
      <c r="D3181" s="38">
        <v>7.3099550150900749E-3</v>
      </c>
      <c r="E3181" s="38">
        <v>0.77611621159479149</v>
      </c>
      <c r="F3181">
        <v>7.3004939264148788E-3</v>
      </c>
    </row>
    <row r="3182" spans="3:6">
      <c r="C3182" s="38">
        <v>0.75436835931972768</v>
      </c>
      <c r="D3182" s="38">
        <v>7.1398584379192952E-3</v>
      </c>
      <c r="E3182" s="38">
        <v>0.76213344941694583</v>
      </c>
      <c r="F3182">
        <v>7.140955280892123E-3</v>
      </c>
    </row>
    <row r="3183" spans="3:6">
      <c r="C3183" s="38">
        <v>0.39596929472718839</v>
      </c>
      <c r="D3183" s="38">
        <v>3.7552926197751595E-3</v>
      </c>
      <c r="E3183" s="38">
        <v>0.37255548281649442</v>
      </c>
      <c r="F3183">
        <v>3.5692495677619256E-3</v>
      </c>
    </row>
    <row r="3184" spans="3:6">
      <c r="C3184" s="38">
        <v>1.0886393643507486</v>
      </c>
      <c r="D3184" s="38">
        <v>1.0282314999136096E-2</v>
      </c>
      <c r="E3184" s="38">
        <v>1.1443892229258013</v>
      </c>
      <c r="F3184">
        <v>1.0894758512702139E-2</v>
      </c>
    </row>
    <row r="3185" spans="3:6">
      <c r="C3185" s="38">
        <v>1.1609655502270526</v>
      </c>
      <c r="D3185" s="38">
        <v>1.0960367635194954E-2</v>
      </c>
      <c r="E3185" s="38">
        <v>1.2294008164813293</v>
      </c>
      <c r="F3185">
        <v>1.16302775224811E-2</v>
      </c>
    </row>
    <row r="3186" spans="3:6">
      <c r="C3186" s="38">
        <v>1.4091724326173678</v>
      </c>
      <c r="D3186" s="38">
        <v>1.328377822749793E-2</v>
      </c>
      <c r="E3186" s="38">
        <v>1.4375263905371782</v>
      </c>
      <c r="F3186">
        <v>1.3554960585230097E-2</v>
      </c>
    </row>
    <row r="3187" spans="3:6">
      <c r="C3187" s="38">
        <v>0.47692370868803435</v>
      </c>
      <c r="D3187" s="38">
        <v>4.4639044249344725E-3</v>
      </c>
      <c r="E3187" s="38">
        <v>0.40723675343952426</v>
      </c>
      <c r="F3187">
        <v>3.7804938661714772E-3</v>
      </c>
    </row>
    <row r="3188" spans="3:6">
      <c r="C3188" s="38">
        <v>0.97431551800777172</v>
      </c>
      <c r="D3188" s="38">
        <v>9.0928112473292813E-3</v>
      </c>
      <c r="E3188" s="38">
        <v>1.094085178827956</v>
      </c>
      <c r="F3188">
        <v>1.0181963728154816E-2</v>
      </c>
    </row>
    <row r="3189" spans="3:6">
      <c r="C3189" s="38">
        <v>1.0871537490092005</v>
      </c>
      <c r="D3189" s="38">
        <v>1.0131578654250153E-2</v>
      </c>
      <c r="E3189" s="38">
        <v>1.0903083747168578</v>
      </c>
      <c r="F3189">
        <v>1.0172667005490551E-2</v>
      </c>
    </row>
    <row r="3190" spans="3:6">
      <c r="C3190" s="38">
        <v>1.1385055424287644</v>
      </c>
      <c r="D3190" s="38">
        <v>1.0612718836796859E-2</v>
      </c>
      <c r="E3190" s="38">
        <v>1.0625154532555037</v>
      </c>
      <c r="F3190">
        <v>1.0079571475769039E-2</v>
      </c>
    </row>
    <row r="3191" spans="3:6">
      <c r="C3191" s="38">
        <v>0.55468682802528368</v>
      </c>
      <c r="D3191" s="38">
        <v>5.1278934502497426E-3</v>
      </c>
      <c r="E3191" s="38">
        <v>0.53855783803429069</v>
      </c>
      <c r="F3191">
        <v>4.9433201712066497E-3</v>
      </c>
    </row>
    <row r="3192" spans="3:6">
      <c r="C3192" s="38">
        <v>0.46361480473421574</v>
      </c>
      <c r="D3192" s="38">
        <v>4.2836577120856029E-3</v>
      </c>
      <c r="E3192" s="38">
        <v>0.54736853081168524</v>
      </c>
      <c r="F3192">
        <v>5.0228002496802435E-3</v>
      </c>
    </row>
    <row r="3193" spans="3:6">
      <c r="C3193" s="38">
        <v>0.48327765586125054</v>
      </c>
      <c r="D3193" s="38">
        <v>4.4634505787605671E-3</v>
      </c>
      <c r="E3193" s="38">
        <v>0.5270706197453644</v>
      </c>
      <c r="F3193">
        <v>4.7215355850705664E-3</v>
      </c>
    </row>
    <row r="3194" spans="3:6">
      <c r="C3194" s="38">
        <v>0.18980244127250204</v>
      </c>
      <c r="D3194" s="38">
        <v>1.7499330226846647E-3</v>
      </c>
      <c r="E3194" s="38">
        <v>0.18416848881641329</v>
      </c>
      <c r="F3194">
        <v>1.6348938239258033E-3</v>
      </c>
    </row>
    <row r="3195" spans="3:6">
      <c r="C3195" s="38">
        <v>0.37254636382335604</v>
      </c>
      <c r="D3195" s="38">
        <v>3.4385020023905508E-3</v>
      </c>
      <c r="E3195" s="38">
        <v>0.43270234012783304</v>
      </c>
      <c r="F3195">
        <v>3.9676358437508979E-3</v>
      </c>
    </row>
    <row r="3196" spans="3:6">
      <c r="C3196" s="38">
        <v>0.87314108418557179</v>
      </c>
      <c r="D3196" s="38">
        <v>8.0823106880530318E-3</v>
      </c>
      <c r="E3196" s="38">
        <v>0.84695604101138411</v>
      </c>
      <c r="F3196">
        <v>7.7550690149048871E-3</v>
      </c>
    </row>
    <row r="3197" spans="3:6">
      <c r="C3197" s="38">
        <v>1.9546264767502259</v>
      </c>
      <c r="D3197" s="38">
        <v>1.8243843136443134E-2</v>
      </c>
      <c r="E3197" s="38">
        <v>1.9310311694952769</v>
      </c>
      <c r="F3197">
        <v>1.8073127123210079E-2</v>
      </c>
    </row>
    <row r="3198" spans="3:6">
      <c r="C3198" s="38">
        <v>2.3771016375516472</v>
      </c>
      <c r="D3198" s="38">
        <v>2.2295983580567239E-2</v>
      </c>
      <c r="E3198" s="38">
        <v>2.3957214351676752</v>
      </c>
      <c r="F3198">
        <v>2.2546142204017169E-2</v>
      </c>
    </row>
    <row r="3199" spans="3:6">
      <c r="C3199" s="38">
        <v>2.1514986816277597</v>
      </c>
      <c r="D3199" s="38">
        <v>2.020975983983489E-2</v>
      </c>
      <c r="E3199" s="38">
        <v>2.2836296288130016</v>
      </c>
      <c r="F3199">
        <v>2.1350592821688715E-2</v>
      </c>
    </row>
    <row r="3200" spans="3:6">
      <c r="C3200" s="38">
        <v>2.5928845321260892</v>
      </c>
      <c r="D3200" s="38">
        <v>2.4293783631164582E-2</v>
      </c>
      <c r="E3200" s="38">
        <v>2.8014634779917396</v>
      </c>
      <c r="F3200">
        <v>2.6063082688070244E-2</v>
      </c>
    </row>
    <row r="3201" spans="3:6">
      <c r="C3201" s="38">
        <v>3.133766279918941</v>
      </c>
      <c r="D3201" s="38">
        <v>2.9258948532605186E-2</v>
      </c>
      <c r="E3201" s="38">
        <v>3.2177429417571308</v>
      </c>
      <c r="F3201">
        <v>2.9917444596782618E-2</v>
      </c>
    </row>
    <row r="3202" spans="3:6">
      <c r="C3202" s="38">
        <v>1.3400939844513717</v>
      </c>
      <c r="D3202" s="38">
        <v>1.2344687669121749E-2</v>
      </c>
      <c r="E3202" s="38">
        <v>1.1899936325444758</v>
      </c>
      <c r="F3202">
        <v>1.1126019447392605E-2</v>
      </c>
    </row>
    <row r="3203" spans="3:6">
      <c r="C3203" s="38">
        <v>0.91852896317141319</v>
      </c>
      <c r="D3203" s="38">
        <v>8.4394105447408094E-3</v>
      </c>
      <c r="E3203" s="38">
        <v>0.76475671109474819</v>
      </c>
      <c r="F3203">
        <v>7.0687219483063814E-3</v>
      </c>
    </row>
    <row r="3204" spans="3:6">
      <c r="C3204" s="38">
        <v>1.3418253140763114</v>
      </c>
      <c r="D3204" s="38">
        <v>1.2363247656724408E-2</v>
      </c>
      <c r="E3204" s="38">
        <v>1.2613300817818167</v>
      </c>
      <c r="F3204">
        <v>1.1594540493267764E-2</v>
      </c>
    </row>
    <row r="3205" spans="3:6">
      <c r="C3205" s="38">
        <v>1.1233570486372488</v>
      </c>
      <c r="D3205" s="38">
        <v>1.0362688474948149E-2</v>
      </c>
      <c r="E3205" s="38">
        <v>1.0674821068540057</v>
      </c>
      <c r="F3205">
        <v>9.9263916064333529E-3</v>
      </c>
    </row>
    <row r="3206" spans="3:6">
      <c r="C3206" s="38">
        <v>1.3825438807773835</v>
      </c>
      <c r="D3206" s="38">
        <v>1.2727366872970981E-2</v>
      </c>
      <c r="E3206" s="38">
        <v>1.3022730540142082</v>
      </c>
      <c r="F3206">
        <v>1.2045362845109136E-2</v>
      </c>
    </row>
    <row r="3207" spans="3:6">
      <c r="C3207" s="38">
        <v>1.3825438807773835</v>
      </c>
      <c r="D3207" s="38">
        <v>1.2727366872970981E-2</v>
      </c>
      <c r="E3207" s="38">
        <v>1.3271306760597494</v>
      </c>
      <c r="F3207">
        <v>1.2250675129235904E-2</v>
      </c>
    </row>
    <row r="3208" spans="3:6">
      <c r="C3208" s="38">
        <v>1.2746092624435901</v>
      </c>
      <c r="D3208" s="38">
        <v>1.1723708475250508E-2</v>
      </c>
      <c r="E3208" s="38">
        <v>1.2380630965442554</v>
      </c>
      <c r="F3208">
        <v>1.1342158467418354E-2</v>
      </c>
    </row>
    <row r="3209" spans="3:6">
      <c r="C3209" s="38">
        <v>1.3504124435634426</v>
      </c>
      <c r="D3209" s="38">
        <v>1.2416892608003594E-2</v>
      </c>
      <c r="E3209" s="38">
        <v>1.3080651385728201</v>
      </c>
      <c r="F3209">
        <v>1.2022267047299709E-2</v>
      </c>
    </row>
    <row r="3210" spans="3:6">
      <c r="C3210" s="38">
        <v>0.4296793390646102</v>
      </c>
      <c r="D3210" s="38">
        <v>3.9738249427409373E-3</v>
      </c>
      <c r="E3210" s="38">
        <v>0.34405130620684427</v>
      </c>
      <c r="F3210">
        <v>3.1310105013440219E-3</v>
      </c>
    </row>
    <row r="3211" spans="3:6">
      <c r="C3211" s="38">
        <v>0.75505016671526615</v>
      </c>
      <c r="D3211" s="38">
        <v>7.0104990678388881E-3</v>
      </c>
      <c r="E3211" s="38">
        <v>0.61665018520801185</v>
      </c>
      <c r="F3211">
        <v>5.9522047455200415E-3</v>
      </c>
    </row>
    <row r="3212" spans="3:6">
      <c r="C3212" s="38">
        <v>0.78724919454388997</v>
      </c>
      <c r="D3212" s="38">
        <v>7.307386408136953E-3</v>
      </c>
      <c r="E3212" s="38">
        <v>0.61921617606777291</v>
      </c>
      <c r="F3212">
        <v>5.9661019065759399E-3</v>
      </c>
    </row>
    <row r="3213" spans="3:6">
      <c r="C3213" s="38">
        <v>0.74367577651151195</v>
      </c>
      <c r="D3213" s="38">
        <v>6.9006382525875973E-3</v>
      </c>
      <c r="E3213" s="38">
        <v>0.64043267821213756</v>
      </c>
      <c r="F3213">
        <v>6.1376325912939032E-3</v>
      </c>
    </row>
    <row r="3214" spans="3:6">
      <c r="C3214" s="38">
        <v>1.5998227571468662</v>
      </c>
      <c r="D3214" s="38">
        <v>1.4770885086867237E-2</v>
      </c>
      <c r="E3214" s="38">
        <v>1.5171355182125907</v>
      </c>
      <c r="F3214">
        <v>1.4294339882321929E-2</v>
      </c>
    </row>
    <row r="3215" spans="3:6">
      <c r="C3215" s="38">
        <v>1.5809022820360412</v>
      </c>
      <c r="D3215" s="38">
        <v>1.4593129014874126E-2</v>
      </c>
      <c r="E3215" s="38">
        <v>1.5335585870840587</v>
      </c>
      <c r="F3215">
        <v>1.4343943433904847E-2</v>
      </c>
    </row>
    <row r="3216" spans="3:6">
      <c r="C3216" s="38">
        <v>1.3472535390827551</v>
      </c>
      <c r="D3216" s="38">
        <v>1.2440319449777328E-2</v>
      </c>
      <c r="E3216" s="38">
        <v>1.3918096146640335</v>
      </c>
      <c r="F3216">
        <v>1.3041410842297867E-2</v>
      </c>
    </row>
    <row r="3217" spans="3:6">
      <c r="C3217" s="38">
        <v>0.58155552436202895</v>
      </c>
      <c r="D3217" s="38">
        <v>5.3280056948575146E-3</v>
      </c>
      <c r="E3217" s="38">
        <v>0.5372294397053955</v>
      </c>
      <c r="F3217">
        <v>4.9653304182341405E-3</v>
      </c>
    </row>
    <row r="3218" spans="3:6">
      <c r="C3218" s="38">
        <v>1.6607979999333928</v>
      </c>
      <c r="D3218" s="38">
        <v>1.5117553097093927E-2</v>
      </c>
      <c r="E3218" s="38">
        <v>1.5717658023971202</v>
      </c>
      <c r="F3218">
        <v>1.4393522078624234E-2</v>
      </c>
    </row>
    <row r="3219" spans="3:6">
      <c r="C3219" s="38">
        <v>2.0548515647252925</v>
      </c>
      <c r="D3219" s="38">
        <v>1.8669980613115707E-2</v>
      </c>
      <c r="E3219" s="38">
        <v>1.9440088857288003</v>
      </c>
      <c r="F3219">
        <v>1.771405027707328E-2</v>
      </c>
    </row>
    <row r="3220" spans="3:6">
      <c r="C3220" s="38">
        <v>1.3609440755247786</v>
      </c>
      <c r="D3220" s="38">
        <v>1.2332624341277201E-2</v>
      </c>
      <c r="E3220" s="38">
        <v>1.3061668686869925</v>
      </c>
      <c r="F3220">
        <v>1.1904660856447005E-2</v>
      </c>
    </row>
    <row r="3221" spans="3:6">
      <c r="C3221" s="38">
        <v>0.75856772547395857</v>
      </c>
      <c r="D3221" s="38">
        <v>6.8475424376442471E-3</v>
      </c>
      <c r="E3221" s="38">
        <v>0.73573878638334334</v>
      </c>
      <c r="F3221">
        <v>6.6857952853679476E-3</v>
      </c>
    </row>
    <row r="3222" spans="3:6">
      <c r="C3222" s="38">
        <v>1.4135520106740789</v>
      </c>
      <c r="D3222" s="38">
        <v>1.2806304887062515E-2</v>
      </c>
      <c r="E3222" s="38">
        <v>1.4352020748276666</v>
      </c>
      <c r="F3222">
        <v>1.3070082817641205E-2</v>
      </c>
    </row>
    <row r="3223" spans="3:6">
      <c r="C3223" s="38">
        <v>1.6609905596688406</v>
      </c>
      <c r="D3223" s="38">
        <v>1.5127190600453E-2</v>
      </c>
      <c r="E3223" s="38">
        <v>1.6175340585400275</v>
      </c>
      <c r="F3223">
        <v>1.4972577666321199E-2</v>
      </c>
    </row>
    <row r="3224" spans="3:6">
      <c r="C3224" s="38">
        <v>1.354708769593219</v>
      </c>
      <c r="D3224" s="38">
        <v>1.2381801980286778E-2</v>
      </c>
      <c r="E3224" s="38">
        <v>1.1833938743646433</v>
      </c>
      <c r="F3224">
        <v>1.0973279994809338E-2</v>
      </c>
    </row>
    <row r="3225" spans="3:6">
      <c r="C3225" s="38">
        <v>0.70094880210665356</v>
      </c>
      <c r="D3225" s="38">
        <v>6.4278475636750168E-3</v>
      </c>
      <c r="E3225" s="38">
        <v>0.56591472978544766</v>
      </c>
      <c r="F3225">
        <v>5.3461097261798514E-3</v>
      </c>
    </row>
    <row r="3226" spans="3:6">
      <c r="C3226" s="38">
        <v>0.11494430081130746</v>
      </c>
      <c r="D3226" s="38">
        <v>1.0580017589489636E-3</v>
      </c>
      <c r="E3226" s="38">
        <v>0.1261749695622478</v>
      </c>
      <c r="F3226">
        <v>1.0564976288222328E-3</v>
      </c>
    </row>
    <row r="3227" spans="3:6">
      <c r="C3227" s="38">
        <v>0.72311657618533542</v>
      </c>
      <c r="D3227" s="38">
        <v>6.6302151046373414E-3</v>
      </c>
      <c r="E3227" s="38">
        <v>0.73168295832912988</v>
      </c>
      <c r="F3227">
        <v>6.6743915760938037E-3</v>
      </c>
    </row>
    <row r="3228" spans="3:6">
      <c r="C3228" s="38">
        <v>0.77703010482783186</v>
      </c>
      <c r="D3228" s="38">
        <v>7.1224760431852861E-3</v>
      </c>
      <c r="E3228" s="38">
        <v>0.86468167614383595</v>
      </c>
      <c r="F3228">
        <v>7.9123399905107784E-3</v>
      </c>
    </row>
    <row r="3229" spans="3:6">
      <c r="C3229" s="38">
        <v>0.81208740190942552</v>
      </c>
      <c r="D3229" s="38">
        <v>7.4451637321237005E-3</v>
      </c>
      <c r="E3229" s="38">
        <v>0.87042005605706319</v>
      </c>
      <c r="F3229">
        <v>7.8739228617580263E-3</v>
      </c>
    </row>
    <row r="3230" spans="3:6">
      <c r="C3230" s="38">
        <v>0.92288189677268551</v>
      </c>
      <c r="D3230" s="38">
        <v>8.4654246552054099E-3</v>
      </c>
      <c r="E3230" s="38">
        <v>1.0027731272303959</v>
      </c>
      <c r="F3230">
        <v>9.116242520358241E-3</v>
      </c>
    </row>
    <row r="3231" spans="3:6">
      <c r="C3231" s="38">
        <v>0.94218580366334659</v>
      </c>
      <c r="D3231" s="38">
        <v>8.6416735492728155E-3</v>
      </c>
      <c r="E3231" s="38">
        <v>0.95437677812931487</v>
      </c>
      <c r="F3231">
        <v>8.7400528026904609E-3</v>
      </c>
    </row>
    <row r="3232" spans="3:6">
      <c r="C3232" s="38">
        <v>0.94665526287595525</v>
      </c>
      <c r="D3232" s="38">
        <v>8.6825030732496904E-3</v>
      </c>
      <c r="E3232" s="38">
        <v>0.94689433055098493</v>
      </c>
      <c r="F3232">
        <v>8.7401319713419114E-3</v>
      </c>
    </row>
    <row r="3233" spans="3:6">
      <c r="C3233" s="38">
        <v>0.85718517044495213</v>
      </c>
      <c r="D3233" s="38">
        <v>7.8613233464570349E-3</v>
      </c>
      <c r="E3233" s="38">
        <v>0.87939002710315484</v>
      </c>
      <c r="F3233">
        <v>8.1043617719864913E-3</v>
      </c>
    </row>
    <row r="3234" spans="3:6">
      <c r="C3234" s="38">
        <v>0.69049857889715882</v>
      </c>
      <c r="D3234" s="38">
        <v>6.3257750697577201E-3</v>
      </c>
      <c r="E3234" s="38">
        <v>0.72477857090230768</v>
      </c>
      <c r="F3234">
        <v>6.7213084236951081E-3</v>
      </c>
    </row>
    <row r="3235" spans="3:6">
      <c r="C3235" s="38">
        <v>0.75908634954183674</v>
      </c>
      <c r="D3235" s="38">
        <v>6.9644989547224968E-3</v>
      </c>
      <c r="E3235" s="38">
        <v>0.74346770324486722</v>
      </c>
      <c r="F3235">
        <v>7.0421749778321633E-3</v>
      </c>
    </row>
    <row r="3236" spans="3:6">
      <c r="C3236" s="38">
        <v>0.32712073804751651</v>
      </c>
      <c r="D3236" s="38">
        <v>3.0105794213184369E-3</v>
      </c>
      <c r="E3236" s="38">
        <v>0.27316014415622059</v>
      </c>
      <c r="F3236">
        <v>2.639069671687394E-3</v>
      </c>
    </row>
    <row r="3237" spans="3:6">
      <c r="C3237" s="38">
        <v>0.39438042331865364</v>
      </c>
      <c r="D3237" s="38">
        <v>3.6275123318106179E-3</v>
      </c>
      <c r="E3237" s="38">
        <v>0.32224730543499491</v>
      </c>
      <c r="F3237">
        <v>2.9904375374293648E-3</v>
      </c>
    </row>
    <row r="3238" spans="3:6">
      <c r="C3238" s="38">
        <v>0.83257196436944481</v>
      </c>
      <c r="D3238" s="38">
        <v>7.6366397224345538E-3</v>
      </c>
      <c r="E3238" s="38">
        <v>0.70772212766810227</v>
      </c>
      <c r="F3238">
        <v>6.7707512163682542E-3</v>
      </c>
    </row>
    <row r="3239" spans="3:6">
      <c r="C3239" s="38">
        <v>0.72704616582787018</v>
      </c>
      <c r="D3239" s="38">
        <v>6.6603868025668003E-3</v>
      </c>
      <c r="E3239" s="38">
        <v>0.64312684813852727</v>
      </c>
      <c r="F3239">
        <v>6.0420837492224065E-3</v>
      </c>
    </row>
    <row r="3240" spans="3:6">
      <c r="C3240" s="38">
        <v>1.16684854685977</v>
      </c>
      <c r="D3240" s="38">
        <v>1.0621524195274687E-2</v>
      </c>
      <c r="E3240" s="38">
        <v>1.2323038084136158</v>
      </c>
      <c r="F3240">
        <v>1.1321443567763574E-2</v>
      </c>
    </row>
    <row r="3241" spans="3:6">
      <c r="C3241" s="38">
        <v>1.5435902130688679</v>
      </c>
      <c r="D3241" s="38">
        <v>1.3981231215110015E-2</v>
      </c>
      <c r="E3241" s="38">
        <v>1.5515900597629197</v>
      </c>
      <c r="F3241">
        <v>1.4028876866847584E-2</v>
      </c>
    </row>
    <row r="3242" spans="3:6">
      <c r="C3242" s="38">
        <v>1.5804740204162542</v>
      </c>
      <c r="D3242" s="38">
        <v>1.4299486015483476E-2</v>
      </c>
      <c r="E3242" s="38">
        <v>1.5120519010490563</v>
      </c>
      <c r="F3242">
        <v>1.3781918973432132E-2</v>
      </c>
    </row>
    <row r="3243" spans="3:6">
      <c r="C3243" s="38">
        <v>0.74260339343756765</v>
      </c>
      <c r="D3243" s="38">
        <v>6.6874426634452181E-3</v>
      </c>
      <c r="E3243" s="38">
        <v>0.65422115033117711</v>
      </c>
      <c r="F3243">
        <v>5.9198201755421061E-3</v>
      </c>
    </row>
    <row r="3244" spans="3:6">
      <c r="C3244" s="38">
        <v>0.53703808228723193</v>
      </c>
      <c r="D3244" s="38">
        <v>4.8308200322968852E-3</v>
      </c>
      <c r="E3244" s="38">
        <v>0.46769215039251544</v>
      </c>
      <c r="F3244">
        <v>4.1287236172911478E-3</v>
      </c>
    </row>
    <row r="3245" spans="3:6">
      <c r="C3245" s="38">
        <v>0.53035191706332885</v>
      </c>
      <c r="D3245" s="38">
        <v>4.7703461700117763E-3</v>
      </c>
      <c r="E3245" s="38">
        <v>0.44980537174794527</v>
      </c>
      <c r="F3245">
        <v>3.9850493052822102E-3</v>
      </c>
    </row>
    <row r="3246" spans="3:6">
      <c r="C3246" s="38">
        <v>0.45710123028138189</v>
      </c>
      <c r="D3246" s="38">
        <v>4.1131157286322445E-3</v>
      </c>
      <c r="E3246" s="38">
        <v>0.36799666123018493</v>
      </c>
      <c r="F3246">
        <v>3.2275371069376826E-3</v>
      </c>
    </row>
    <row r="3247" spans="3:6">
      <c r="C3247" s="38">
        <v>0.81279365151372529</v>
      </c>
      <c r="D3247" s="38">
        <v>7.3342368680048512E-3</v>
      </c>
      <c r="E3247" s="38">
        <v>0.66996565612340941</v>
      </c>
      <c r="F3247">
        <v>6.2391779098272607E-3</v>
      </c>
    </row>
    <row r="3248" spans="3:6">
      <c r="C3248" s="38">
        <v>0.8323697565029391</v>
      </c>
      <c r="D3248" s="38">
        <v>7.5126972947955903E-3</v>
      </c>
      <c r="E3248" s="38">
        <v>0.76188854105608916</v>
      </c>
      <c r="F3248">
        <v>7.0484871325013155E-3</v>
      </c>
    </row>
    <row r="3249" spans="3:6">
      <c r="C3249" s="38">
        <v>0.8509714400019579</v>
      </c>
      <c r="D3249" s="38">
        <v>7.678448762163689E-3</v>
      </c>
      <c r="E3249" s="38">
        <v>0.86047873222897608</v>
      </c>
      <c r="F3249">
        <v>7.920053839321952E-3</v>
      </c>
    </row>
    <row r="3250" spans="3:6">
      <c r="C3250" s="38">
        <v>0.72069880672354913</v>
      </c>
      <c r="D3250" s="38">
        <v>6.5066827357054798E-3</v>
      </c>
      <c r="E3250" s="38">
        <v>0.78830780220108854</v>
      </c>
      <c r="F3250">
        <v>7.2734613339566871E-3</v>
      </c>
    </row>
    <row r="3251" spans="3:6">
      <c r="C3251" s="38">
        <v>0.49819001633588261</v>
      </c>
      <c r="D3251" s="38">
        <v>4.4941986504221211E-3</v>
      </c>
      <c r="E3251" s="38">
        <v>0.64650701306985137</v>
      </c>
      <c r="F3251">
        <v>5.894262997360007E-3</v>
      </c>
    </row>
    <row r="3252" spans="3:6">
      <c r="C3252" s="38">
        <v>0.73540356006532492</v>
      </c>
      <c r="D3252" s="38">
        <v>6.6209824542275402E-3</v>
      </c>
      <c r="E3252" s="38">
        <v>0.80825873941242565</v>
      </c>
      <c r="F3252">
        <v>7.3937318317000497E-3</v>
      </c>
    </row>
    <row r="3253" spans="3:6">
      <c r="C3253" s="38">
        <v>0.47271515374272188</v>
      </c>
      <c r="D3253" s="38">
        <v>4.2467027615391804E-3</v>
      </c>
      <c r="E3253" s="38">
        <v>0.51401973740450013</v>
      </c>
      <c r="F3253">
        <v>4.5895878959937514E-3</v>
      </c>
    </row>
    <row r="3254" spans="3:6">
      <c r="C3254" s="38">
        <v>0.68411794016310246</v>
      </c>
      <c r="D3254" s="38">
        <v>6.1566428412547789E-3</v>
      </c>
      <c r="E3254" s="38">
        <v>0.76158238071151774</v>
      </c>
      <c r="F3254">
        <v>6.8118322554199919E-3</v>
      </c>
    </row>
    <row r="3255" spans="3:6">
      <c r="C3255" s="38">
        <v>1.2621027826238114</v>
      </c>
      <c r="D3255" s="38">
        <v>1.132165782348857E-2</v>
      </c>
      <c r="E3255" s="38">
        <v>1.2412023628970379</v>
      </c>
      <c r="F3255">
        <v>1.1130854199678164E-2</v>
      </c>
    </row>
    <row r="3256" spans="3:6">
      <c r="C3256" s="38">
        <v>1.268519068136843</v>
      </c>
      <c r="D3256" s="38">
        <v>1.1379615953010118E-2</v>
      </c>
      <c r="E3256" s="38">
        <v>1.2443620006136626</v>
      </c>
      <c r="F3256">
        <v>1.1188578419150975E-2</v>
      </c>
    </row>
    <row r="3257" spans="3:6">
      <c r="C3257" s="38">
        <v>1.2712682219413851</v>
      </c>
      <c r="D3257" s="38">
        <v>1.1404314686502779E-2</v>
      </c>
      <c r="E3257" s="38">
        <v>1.2610994762614991</v>
      </c>
      <c r="F3257">
        <v>1.1336538661878384E-2</v>
      </c>
    </row>
    <row r="3258" spans="3:6">
      <c r="C3258" s="38">
        <v>0.94731929299933204</v>
      </c>
      <c r="D3258" s="38">
        <v>8.4817079727757833E-3</v>
      </c>
      <c r="E3258" s="38">
        <v>0.92606343680049208</v>
      </c>
      <c r="F3258">
        <v>8.3361216301021321E-3</v>
      </c>
    </row>
    <row r="3259" spans="3:6">
      <c r="C3259" s="38">
        <v>0.48648188930806779</v>
      </c>
      <c r="D3259" s="38">
        <v>4.3698776391932186E-3</v>
      </c>
      <c r="E3259" s="38">
        <v>0.596125139866303</v>
      </c>
      <c r="F3259">
        <v>5.2776937776255022E-3</v>
      </c>
    </row>
    <row r="3260" spans="3:6">
      <c r="C3260" s="38">
        <v>0.43786222497264737</v>
      </c>
      <c r="D3260" s="38">
        <v>3.9341659921656039E-3</v>
      </c>
      <c r="E3260" s="38">
        <v>0.61154849614296303</v>
      </c>
      <c r="F3260">
        <v>5.3144241402145586E-3</v>
      </c>
    </row>
    <row r="3261" spans="3:6">
      <c r="C3261" s="38">
        <v>1.291725626030934</v>
      </c>
      <c r="D3261" s="38">
        <v>1.1512889500276176E-2</v>
      </c>
      <c r="E3261" s="38">
        <v>1.2283039812958785</v>
      </c>
      <c r="F3261">
        <v>1.0851439649990633E-2</v>
      </c>
    </row>
    <row r="3262" spans="3:6">
      <c r="C3262" s="38">
        <v>1.3227077834309291</v>
      </c>
      <c r="D3262" s="38">
        <v>1.1791787172965347E-2</v>
      </c>
      <c r="E3262" s="38">
        <v>1.2402627591726432</v>
      </c>
      <c r="F3262">
        <v>1.0893235677043681E-2</v>
      </c>
    </row>
    <row r="3263" spans="3:6">
      <c r="C3263" s="38">
        <v>1.4092867163292229</v>
      </c>
      <c r="D3263" s="38">
        <v>1.2572196716994298E-2</v>
      </c>
      <c r="E3263" s="38">
        <v>1.3494538204976831</v>
      </c>
      <c r="F3263">
        <v>1.1844493754562251E-2</v>
      </c>
    </row>
    <row r="3264" spans="3:6">
      <c r="C3264" s="38">
        <v>1.2769989261736856</v>
      </c>
      <c r="D3264" s="38">
        <v>1.1397801380453293E-2</v>
      </c>
      <c r="E3264" s="38">
        <v>1.2991379926613804</v>
      </c>
      <c r="F3264">
        <v>1.1389075035811207E-2</v>
      </c>
    </row>
    <row r="3265" spans="3:6">
      <c r="C3265" s="38">
        <v>1.0841496243539173</v>
      </c>
      <c r="D3265" s="38">
        <v>9.6888370437320775E-3</v>
      </c>
      <c r="E3265" s="38">
        <v>1.1455805808375896</v>
      </c>
      <c r="F3265">
        <v>1.0093529290123094E-2</v>
      </c>
    </row>
    <row r="3266" spans="3:6">
      <c r="C3266" s="38">
        <v>0.40918842044710152</v>
      </c>
      <c r="D3266" s="38">
        <v>3.6434386147807234E-3</v>
      </c>
      <c r="E3266" s="38">
        <v>0.50004685678591687</v>
      </c>
      <c r="F3266">
        <v>4.3684547547469567E-3</v>
      </c>
    </row>
    <row r="3267" spans="3:6">
      <c r="C3267" s="38">
        <v>0.45068917749597054</v>
      </c>
      <c r="D3267" s="38">
        <v>4.0118123450844688E-3</v>
      </c>
      <c r="E3267" s="38">
        <v>0.48256721212028658</v>
      </c>
      <c r="F3267">
        <v>4.2602529706278029E-3</v>
      </c>
    </row>
    <row r="3268" spans="3:6">
      <c r="C3268" s="38">
        <v>0.52978466868719043</v>
      </c>
      <c r="D3268" s="38">
        <v>4.7171208833745237E-3</v>
      </c>
      <c r="E3268" s="38">
        <v>0.48495862590839978</v>
      </c>
      <c r="F3268">
        <v>4.2478388873845394E-3</v>
      </c>
    </row>
    <row r="3269" spans="3:6">
      <c r="C3269" s="38">
        <v>0.72703254619359825</v>
      </c>
      <c r="D3269" s="38">
        <v>6.468342188233684E-3</v>
      </c>
      <c r="E3269" s="38">
        <v>0.6836431950552958</v>
      </c>
      <c r="F3269">
        <v>6.0085492732742012E-3</v>
      </c>
    </row>
    <row r="3270" spans="3:6">
      <c r="C3270" s="38">
        <v>1.386152957640943</v>
      </c>
      <c r="D3270" s="38">
        <v>1.2266706202832886E-2</v>
      </c>
      <c r="E3270" s="38">
        <v>1.320250212731122</v>
      </c>
      <c r="F3270">
        <v>1.1605026433873861E-2</v>
      </c>
    </row>
    <row r="3271" spans="3:6">
      <c r="C3271" s="38">
        <v>1.7635486351214511</v>
      </c>
      <c r="D3271" s="38">
        <v>1.5591443951198169E-2</v>
      </c>
      <c r="E3271" s="38">
        <v>1.7901899238629477</v>
      </c>
      <c r="F3271">
        <v>1.558160473383069E-2</v>
      </c>
    </row>
    <row r="3272" spans="3:6">
      <c r="C3272" s="38">
        <v>1.4712362225859572</v>
      </c>
      <c r="D3272" s="38">
        <v>1.2927368470612779E-2</v>
      </c>
      <c r="E3272" s="38">
        <v>1.6494682792529112</v>
      </c>
      <c r="F3272">
        <v>1.4369421727455898E-2</v>
      </c>
    </row>
    <row r="3273" spans="3:6">
      <c r="C3273" s="38">
        <v>0.72087074302818388</v>
      </c>
      <c r="D3273" s="38">
        <v>6.3014459994214372E-3</v>
      </c>
      <c r="E3273" s="38">
        <v>0.88010694220539243</v>
      </c>
      <c r="F3273">
        <v>7.6370928452960144E-3</v>
      </c>
    </row>
    <row r="3274" spans="3:6">
      <c r="C3274" s="38">
        <v>0.48409034604994056</v>
      </c>
      <c r="D3274" s="38">
        <v>4.2269696212295033E-3</v>
      </c>
      <c r="E3274" s="38">
        <v>0.54779258377591389</v>
      </c>
      <c r="F3274">
        <v>4.8888148335138847E-3</v>
      </c>
    </row>
    <row r="3275" spans="3:6">
      <c r="C3275" s="38">
        <v>0.36050864079935441</v>
      </c>
      <c r="D3275" s="38">
        <v>3.1450664770629887E-3</v>
      </c>
      <c r="E3275" s="38">
        <v>0.49104002106141781</v>
      </c>
      <c r="F3275">
        <v>4.2975823648860496E-3</v>
      </c>
    </row>
    <row r="3276" spans="3:6">
      <c r="C3276" s="38">
        <v>0.20450081399103834</v>
      </c>
      <c r="D3276" s="38">
        <v>1.7858661930638549E-3</v>
      </c>
      <c r="E3276" s="38">
        <v>0.14774764148758082</v>
      </c>
      <c r="F3276">
        <v>1.4754225520785876E-3</v>
      </c>
    </row>
    <row r="3277" spans="3:6">
      <c r="C3277" s="38">
        <v>0.2982025211345441</v>
      </c>
      <c r="D3277" s="38">
        <v>2.6053027387669242E-3</v>
      </c>
      <c r="E3277" s="38">
        <v>0.27615123579735462</v>
      </c>
      <c r="F3277">
        <v>2.5129279923395129E-3</v>
      </c>
    </row>
    <row r="3278" spans="3:6">
      <c r="C3278" s="38">
        <v>0.18143741875092675</v>
      </c>
      <c r="D3278" s="38">
        <v>1.5860958515893635E-3</v>
      </c>
      <c r="E3278" s="38">
        <v>0.23438739100459471</v>
      </c>
      <c r="F3278">
        <v>2.0238752625941366E-3</v>
      </c>
    </row>
    <row r="3279" spans="3:6">
      <c r="C3279" s="38">
        <v>0.42015628938140098</v>
      </c>
      <c r="D3279" s="38">
        <v>3.6678884434201099E-3</v>
      </c>
      <c r="E3279" s="38">
        <v>0.37652409052843466</v>
      </c>
      <c r="F3279">
        <v>3.2917369203222702E-3</v>
      </c>
    </row>
    <row r="3280" spans="3:6">
      <c r="C3280" s="38">
        <v>0.43591828197610294</v>
      </c>
      <c r="D3280" s="38">
        <v>3.8058779475968209E-3</v>
      </c>
      <c r="E3280" s="38">
        <v>0.40336529378566399</v>
      </c>
      <c r="F3280">
        <v>3.5739791210976563E-3</v>
      </c>
    </row>
    <row r="3281" spans="3:6">
      <c r="C3281" s="38">
        <v>3.1412184139663122</v>
      </c>
      <c r="D3281" s="38">
        <v>2.6993137343300427E-2</v>
      </c>
      <c r="E3281" s="38">
        <v>3.1391964288759242</v>
      </c>
      <c r="F3281">
        <v>2.6926984586021035E-2</v>
      </c>
    </row>
    <row r="3282" spans="3:6">
      <c r="C3282" s="38">
        <v>4.5438464428366006</v>
      </c>
      <c r="D3282" s="38">
        <v>3.8794865316837422E-2</v>
      </c>
      <c r="E3282" s="38">
        <v>4.5016264701143065</v>
      </c>
      <c r="F3282">
        <v>3.8372174432271401E-2</v>
      </c>
    </row>
    <row r="3283" spans="3:6">
      <c r="C3283" s="38">
        <v>4.2179726582530215</v>
      </c>
      <c r="D3283" s="38">
        <v>3.5998384326777391E-2</v>
      </c>
      <c r="E3283" s="38">
        <v>4.1994289165149334</v>
      </c>
      <c r="F3283">
        <v>3.5634451420773032E-2</v>
      </c>
    </row>
    <row r="3284" spans="3:6">
      <c r="C3284" s="38">
        <v>1.3106514511226881</v>
      </c>
      <c r="D3284" s="38">
        <v>1.100908611346956E-2</v>
      </c>
      <c r="E3284" s="38">
        <v>1.3324948462040418</v>
      </c>
      <c r="F3284">
        <v>1.1114311479679192E-2</v>
      </c>
    </row>
    <row r="3285" spans="3:6">
      <c r="C3285" s="38">
        <v>0.68638447960363635</v>
      </c>
      <c r="D3285" s="38">
        <v>5.7423305859363883E-3</v>
      </c>
      <c r="E3285" s="38">
        <v>0.59985546348154251</v>
      </c>
      <c r="F3285">
        <v>5.0898667583653681E-3</v>
      </c>
    </row>
    <row r="3286" spans="3:6">
      <c r="C3286" s="38">
        <v>0.45933747961711202</v>
      </c>
      <c r="D3286" s="38">
        <v>3.8506287971172967E-3</v>
      </c>
      <c r="E3286" s="38">
        <v>0.57160200457287957</v>
      </c>
      <c r="F3286">
        <v>4.5752638942687419E-3</v>
      </c>
    </row>
    <row r="3287" spans="3:6">
      <c r="C3287" s="38">
        <v>0.59698186896651784</v>
      </c>
      <c r="D3287" s="38">
        <v>5.0261104810336108E-3</v>
      </c>
      <c r="E3287" s="38">
        <v>0.62563123905634965</v>
      </c>
      <c r="F3287">
        <v>5.2342711917904624E-3</v>
      </c>
    </row>
    <row r="3288" spans="3:6">
      <c r="C3288" s="38">
        <v>0.55837310952982788</v>
      </c>
      <c r="D3288" s="38">
        <v>4.7006218770260823E-3</v>
      </c>
      <c r="E3288" s="38">
        <v>0.47347732975639462</v>
      </c>
      <c r="F3288">
        <v>3.9675045931877569E-3</v>
      </c>
    </row>
    <row r="3289" spans="3:6">
      <c r="C3289" s="38">
        <v>0.72788873786503172</v>
      </c>
      <c r="D3289" s="38">
        <v>6.1203771007661565E-3</v>
      </c>
      <c r="E3289" s="38">
        <v>0.68882462215660822</v>
      </c>
      <c r="F3289">
        <v>5.8460031942760768E-3</v>
      </c>
    </row>
    <row r="3290" spans="3:6">
      <c r="C3290" s="38">
        <v>0.73673638461867808</v>
      </c>
      <c r="D3290" s="38">
        <v>6.1951505597271734E-3</v>
      </c>
      <c r="E3290" s="38">
        <v>0.69042103061786497</v>
      </c>
      <c r="F3290">
        <v>5.8591796858397426E-3</v>
      </c>
    </row>
    <row r="3291" spans="3:6">
      <c r="C3291" s="38">
        <v>0.59758352498604894</v>
      </c>
      <c r="D3291" s="38">
        <v>5.016911670090338E-3</v>
      </c>
      <c r="E3291" s="38">
        <v>0.53717698672812586</v>
      </c>
      <c r="F3291">
        <v>4.4927649396216884E-3</v>
      </c>
    </row>
    <row r="3292" spans="3:6">
      <c r="C3292" s="38">
        <v>0.37934551404589739</v>
      </c>
      <c r="D3292" s="38">
        <v>3.1812994738507436E-3</v>
      </c>
      <c r="E3292" s="38">
        <v>0.42718460818481224</v>
      </c>
      <c r="F3292">
        <v>3.6022003936819354E-3</v>
      </c>
    </row>
    <row r="3293" spans="3:6">
      <c r="C3293" s="38">
        <v>0.55180632021275966</v>
      </c>
      <c r="D3293" s="38">
        <v>4.6297939867053382E-3</v>
      </c>
      <c r="E3293" s="38">
        <v>0.57735035040896554</v>
      </c>
      <c r="F3293">
        <v>4.916193356859608E-3</v>
      </c>
    </row>
    <row r="3294" spans="3:6">
      <c r="C3294" s="38">
        <v>0.8035774185806519</v>
      </c>
      <c r="D3294" s="38">
        <v>6.7501687293151135E-3</v>
      </c>
      <c r="E3294" s="38">
        <v>0.84806895009165406</v>
      </c>
      <c r="F3294">
        <v>7.2151126889111652E-3</v>
      </c>
    </row>
    <row r="3295" spans="3:6">
      <c r="C3295" s="38">
        <v>1.5260908303842018</v>
      </c>
      <c r="D3295" s="38">
        <v>1.2763087570346148E-2</v>
      </c>
      <c r="E3295" s="38">
        <v>1.6828085777044579</v>
      </c>
      <c r="F3295">
        <v>1.3902225620551862E-2</v>
      </c>
    </row>
    <row r="3296" spans="3:6">
      <c r="C3296" s="38">
        <v>1.6120600443724185</v>
      </c>
      <c r="D3296" s="38">
        <v>1.3479173044779434E-2</v>
      </c>
      <c r="E3296" s="38">
        <v>1.7132069633981402</v>
      </c>
      <c r="F3296">
        <v>1.4132722444497722E-2</v>
      </c>
    </row>
    <row r="3297" spans="3:6">
      <c r="C3297" s="38">
        <v>1.6802323637384213</v>
      </c>
      <c r="D3297" s="38">
        <v>1.405275037810199E-2</v>
      </c>
      <c r="E3297" s="38">
        <v>1.793503465542291</v>
      </c>
      <c r="F3297">
        <v>1.4871252459972647E-2</v>
      </c>
    </row>
    <row r="3298" spans="3:6">
      <c r="C3298" s="38">
        <v>1.7439683285088678</v>
      </c>
      <c r="D3298" s="38">
        <v>1.4591630769758815E-2</v>
      </c>
      <c r="E3298" s="38">
        <v>1.8423703321765914</v>
      </c>
      <c r="F3298">
        <v>1.5225123271828355E-2</v>
      </c>
    </row>
    <row r="3299" spans="3:6">
      <c r="C3299" s="38">
        <v>0.27635027494241948</v>
      </c>
      <c r="D3299" s="38">
        <v>2.3317145193558599E-3</v>
      </c>
      <c r="E3299" s="38">
        <v>0.41843361721202627</v>
      </c>
      <c r="F3299">
        <v>3.4350547395688657E-3</v>
      </c>
    </row>
    <row r="3300" spans="3:6">
      <c r="C3300" s="38">
        <v>0.5451351856273855</v>
      </c>
      <c r="D3300" s="38">
        <v>4.6128095342478715E-3</v>
      </c>
      <c r="E3300" s="38">
        <v>0.48238225092393378</v>
      </c>
      <c r="F3300">
        <v>3.975510518787949E-3</v>
      </c>
    </row>
    <row r="3301" spans="3:6">
      <c r="C3301" s="38">
        <v>0.68923467589348708</v>
      </c>
      <c r="D3301" s="38">
        <v>5.8254003093236766E-3</v>
      </c>
      <c r="E3301" s="38">
        <v>0.65973476897922079</v>
      </c>
      <c r="F3301">
        <v>5.5518534438280514E-3</v>
      </c>
    </row>
    <row r="3302" spans="3:6">
      <c r="C3302" s="38">
        <v>1.6255305188069351</v>
      </c>
      <c r="D3302" s="38">
        <v>1.3660751524970314E-2</v>
      </c>
      <c r="E3302" s="38">
        <v>1.5315309054969002</v>
      </c>
      <c r="F3302">
        <v>1.2930810722409366E-2</v>
      </c>
    </row>
    <row r="3303" spans="3:6">
      <c r="C3303" s="38">
        <v>1.5828397587458893</v>
      </c>
      <c r="D3303" s="38">
        <v>1.330983883402871E-2</v>
      </c>
      <c r="E3303" s="38">
        <v>1.487020773493301</v>
      </c>
      <c r="F3303">
        <v>1.2539262159589084E-2</v>
      </c>
    </row>
    <row r="3304" spans="3:6">
      <c r="C3304" s="38">
        <v>1.2590331817488962</v>
      </c>
      <c r="D3304" s="38">
        <v>1.0561758010528343E-2</v>
      </c>
      <c r="E3304" s="38">
        <v>1.1840488262774886</v>
      </c>
      <c r="F3304">
        <v>9.8973734649960756E-3</v>
      </c>
    </row>
    <row r="3305" spans="3:6">
      <c r="C3305" s="38">
        <v>2.4072676774872335</v>
      </c>
      <c r="D3305" s="38">
        <v>2.0061155985820416E-2</v>
      </c>
      <c r="E3305" s="38">
        <v>2.3740890299814321</v>
      </c>
      <c r="F3305">
        <v>1.9706740792686007E-2</v>
      </c>
    </row>
    <row r="3306" spans="3:6">
      <c r="C3306" s="38">
        <v>2.7540801228880016</v>
      </c>
      <c r="D3306" s="38">
        <v>2.2949987051306256E-2</v>
      </c>
      <c r="E3306" s="38">
        <v>2.7055717503873637</v>
      </c>
      <c r="F3306">
        <v>2.2454900618434918E-2</v>
      </c>
    </row>
    <row r="3307" spans="3:6">
      <c r="C3307" s="38">
        <v>2.809080171726821</v>
      </c>
      <c r="D3307" s="38">
        <v>2.3418283899429324E-2</v>
      </c>
      <c r="E3307" s="38">
        <v>2.8013588749128759</v>
      </c>
      <c r="F3307">
        <v>2.3136272843503725E-2</v>
      </c>
    </row>
    <row r="3308" spans="3:6">
      <c r="C3308" s="38">
        <v>1.4376996295297602</v>
      </c>
      <c r="D3308" s="38">
        <v>1.1902947347472524E-2</v>
      </c>
      <c r="E3308" s="38">
        <v>1.3121499977513138</v>
      </c>
      <c r="F3308">
        <v>1.0792539727581759E-2</v>
      </c>
    </row>
    <row r="3309" spans="3:6">
      <c r="C3309" s="38">
        <v>2.0172550044696864</v>
      </c>
      <c r="D3309" s="38">
        <v>1.6739972288030414E-2</v>
      </c>
      <c r="E3309" s="38">
        <v>2.0419780678042456</v>
      </c>
      <c r="F3309">
        <v>1.6945505089848666E-2</v>
      </c>
    </row>
    <row r="3310" spans="3:6">
      <c r="C3310" s="38">
        <v>3.1096973023850691</v>
      </c>
      <c r="D3310" s="38">
        <v>2.6009283799869026E-2</v>
      </c>
      <c r="E3310" s="38">
        <v>3.2474114893489583</v>
      </c>
      <c r="F3310">
        <v>2.6913857486955652E-2</v>
      </c>
    </row>
    <row r="3311" spans="3:6">
      <c r="C3311" s="38">
        <v>2.9989105453756046</v>
      </c>
      <c r="D3311" s="38">
        <v>2.5407730249858873E-2</v>
      </c>
      <c r="E3311" s="38">
        <v>3.0739041351523988</v>
      </c>
      <c r="F3311">
        <v>2.5934262011241608E-2</v>
      </c>
    </row>
    <row r="3312" spans="3:6">
      <c r="C3312" s="38">
        <v>2.2195352326896658</v>
      </c>
      <c r="D3312" s="38">
        <v>1.8856212330288235E-2</v>
      </c>
      <c r="E3312" s="38">
        <v>2.1532603454721064</v>
      </c>
      <c r="F3312">
        <v>1.8203796354032145E-2</v>
      </c>
    </row>
    <row r="3313" spans="3:6">
      <c r="C3313" s="38">
        <v>3.8350698636310079</v>
      </c>
      <c r="D3313" s="38">
        <v>3.2255064554003586E-2</v>
      </c>
      <c r="E3313" s="38">
        <v>3.8157748803890037</v>
      </c>
      <c r="F3313">
        <v>3.2102183517776786E-2</v>
      </c>
    </row>
    <row r="3314" spans="3:6">
      <c r="C3314" s="38">
        <v>5.5057030187325804</v>
      </c>
      <c r="D3314" s="38">
        <v>4.6051015590640204E-2</v>
      </c>
      <c r="E3314" s="38">
        <v>5.4158351188447584</v>
      </c>
      <c r="F3314">
        <v>4.538824364375945E-2</v>
      </c>
    </row>
    <row r="3315" spans="3:6">
      <c r="C3315" s="38">
        <v>4.4459274062145901</v>
      </c>
      <c r="D3315" s="38">
        <v>3.6911550377381627E-2</v>
      </c>
      <c r="E3315" s="38">
        <v>4.3323618646575826</v>
      </c>
      <c r="F3315">
        <v>3.5998694037787181E-2</v>
      </c>
    </row>
    <row r="3316" spans="3:6">
      <c r="C3316" s="38">
        <v>1.6915544427510276</v>
      </c>
      <c r="D3316" s="38">
        <v>1.383312756823466E-2</v>
      </c>
      <c r="E3316" s="38">
        <v>1.6518578539016247</v>
      </c>
      <c r="F3316">
        <v>1.3585677441688902E-2</v>
      </c>
    </row>
    <row r="3317" spans="3:6">
      <c r="C3317" s="38">
        <v>0.22366441552188457</v>
      </c>
      <c r="D3317" s="38">
        <v>1.8155093506358906E-3</v>
      </c>
      <c r="E3317" s="38">
        <v>0.27635066374395079</v>
      </c>
      <c r="F3317">
        <v>2.3081378259887709E-3</v>
      </c>
    </row>
    <row r="3318" spans="3:6">
      <c r="C3318" s="38">
        <v>0.34013108284454041</v>
      </c>
      <c r="D3318" s="38">
        <v>2.7552342845168659E-3</v>
      </c>
      <c r="E3318" s="38">
        <v>0.32427726728943801</v>
      </c>
      <c r="F3318">
        <v>2.6374278633557093E-3</v>
      </c>
    </row>
    <row r="3319" spans="3:6">
      <c r="C3319" s="38">
        <v>0.46911489131421474</v>
      </c>
      <c r="D3319" s="38">
        <v>3.7985561991010649E-3</v>
      </c>
      <c r="E3319" s="38">
        <v>0.55464472246283769</v>
      </c>
      <c r="F3319">
        <v>4.2859136899014863E-3</v>
      </c>
    </row>
    <row r="3320" spans="3:6">
      <c r="C3320" s="38">
        <v>1.016357260490004</v>
      </c>
      <c r="D3320" s="38">
        <v>8.199960141750038E-3</v>
      </c>
      <c r="E3320" s="38">
        <v>1.2245465513103215</v>
      </c>
      <c r="F3320">
        <v>9.8146323938652739E-3</v>
      </c>
    </row>
    <row r="3321" spans="3:6">
      <c r="C3321" s="38">
        <v>1.5685765956822149</v>
      </c>
      <c r="D3321" s="38">
        <v>1.2585685285478218E-2</v>
      </c>
      <c r="E3321" s="38">
        <v>1.5663936949449975</v>
      </c>
      <c r="F3321">
        <v>1.2509964053982442E-2</v>
      </c>
    </row>
    <row r="3322" spans="3:6">
      <c r="C3322" s="38">
        <v>1.7166144312089315</v>
      </c>
      <c r="D3322" s="38">
        <v>1.3745629512484295E-2</v>
      </c>
      <c r="E3322" s="38">
        <v>1.5502345557966093</v>
      </c>
      <c r="F3322">
        <v>1.2604644078392645E-2</v>
      </c>
    </row>
    <row r="3323" spans="3:6">
      <c r="C3323" s="38">
        <v>1.584316544946359</v>
      </c>
      <c r="D3323" s="38">
        <v>1.2604250778787128E-2</v>
      </c>
      <c r="E3323" s="38">
        <v>1.4839327962676996</v>
      </c>
      <c r="F3323">
        <v>1.1819117028013465E-2</v>
      </c>
    </row>
    <row r="3324" spans="3:6">
      <c r="C3324" s="38">
        <v>2.6070380621966369</v>
      </c>
      <c r="D3324" s="38">
        <v>2.0469043594007641E-2</v>
      </c>
      <c r="E3324" s="38">
        <v>2.6912284205555528</v>
      </c>
      <c r="F3324">
        <v>2.1198331070991429E-2</v>
      </c>
    </row>
    <row r="3325" spans="3:6">
      <c r="C3325" s="38">
        <v>2.6249413224795521</v>
      </c>
      <c r="D3325" s="38">
        <v>2.057657005235158E-2</v>
      </c>
      <c r="E3325" s="38">
        <v>2.6623272656376251</v>
      </c>
      <c r="F3325">
        <v>2.0817828863581425E-2</v>
      </c>
    </row>
    <row r="3326" spans="3:6">
      <c r="C3326" s="38">
        <v>2.0458420318335202</v>
      </c>
      <c r="D3326" s="38">
        <v>1.5977877624323091E-2</v>
      </c>
      <c r="E3326" s="38">
        <v>1.9806398261555742</v>
      </c>
      <c r="F3326">
        <v>1.5564289370466038E-2</v>
      </c>
    </row>
    <row r="3327" spans="3:6">
      <c r="C3327" s="38">
        <v>0.92500967986989524</v>
      </c>
      <c r="D3327" s="38">
        <v>7.1435667430041656E-3</v>
      </c>
      <c r="E3327" s="38">
        <v>0.80630940364479342</v>
      </c>
      <c r="F3327">
        <v>6.2389847114809821E-3</v>
      </c>
    </row>
    <row r="3328" spans="3:6">
      <c r="C3328" s="38">
        <v>0.94135909965221332</v>
      </c>
      <c r="D3328" s="38">
        <v>7.2679447292548658E-3</v>
      </c>
      <c r="E3328" s="38">
        <v>0.91550488447098255</v>
      </c>
      <c r="F3328">
        <v>7.1441065203543949E-3</v>
      </c>
    </row>
    <row r="3329" spans="3:6">
      <c r="C3329" s="38">
        <v>0.59581101841859008</v>
      </c>
      <c r="D3329" s="38">
        <v>4.591492348752153E-3</v>
      </c>
      <c r="E3329" s="38">
        <v>0.62224945707644552</v>
      </c>
      <c r="F3329">
        <v>4.8656383968718672E-3</v>
      </c>
    </row>
    <row r="3330" spans="3:6">
      <c r="C3330" s="38">
        <v>0.53497094069373652</v>
      </c>
      <c r="D3330" s="38">
        <v>4.1221814216130014E-3</v>
      </c>
      <c r="E3330" s="38">
        <v>0.5671296976078164</v>
      </c>
      <c r="F3330">
        <v>4.4687570392063104E-3</v>
      </c>
    </row>
    <row r="3331" spans="3:6">
      <c r="C3331" s="38">
        <v>1.4874709440953633</v>
      </c>
      <c r="D3331" s="38">
        <v>1.1402654073397417E-2</v>
      </c>
      <c r="E3331" s="38">
        <v>1.6485810221424986</v>
      </c>
      <c r="F3331">
        <v>1.2454737419348797E-2</v>
      </c>
    </row>
    <row r="3332" spans="3:6">
      <c r="C3332" s="38">
        <v>1.7146709648792511</v>
      </c>
      <c r="D3332" s="38">
        <v>1.3149632034339463E-2</v>
      </c>
      <c r="E3332" s="38">
        <v>1.9532876037159668</v>
      </c>
      <c r="F3332">
        <v>1.484092098003883E-2</v>
      </c>
    </row>
    <row r="3333" spans="3:6">
      <c r="C3333" s="38">
        <v>1.3680696502425296</v>
      </c>
      <c r="D3333" s="38">
        <v>1.0487968811403148E-2</v>
      </c>
      <c r="E3333" s="38">
        <v>1.5519993389743012</v>
      </c>
      <c r="F3333">
        <v>1.1778032671596569E-2</v>
      </c>
    </row>
    <row r="3334" spans="3:6">
      <c r="C3334" s="38">
        <v>0.56841645880178615</v>
      </c>
      <c r="D3334" s="38">
        <v>4.3231163527798662E-3</v>
      </c>
      <c r="E3334" s="38">
        <v>0.51902045804773256</v>
      </c>
      <c r="F3334">
        <v>4.1643946858210979E-3</v>
      </c>
    </row>
    <row r="3335" spans="3:6">
      <c r="C3335" s="38">
        <v>1.2009486765481534</v>
      </c>
      <c r="D3335" s="38">
        <v>9.1097892334444045E-3</v>
      </c>
      <c r="E3335" s="38">
        <v>1.1905877049490463</v>
      </c>
      <c r="F3335">
        <v>9.1018208959573188E-3</v>
      </c>
    </row>
    <row r="3336" spans="3:6">
      <c r="C3336" s="38">
        <v>1.0316052239175648</v>
      </c>
      <c r="D3336" s="38">
        <v>7.823520883065125E-3</v>
      </c>
      <c r="E3336" s="38">
        <v>1.117457328615866</v>
      </c>
      <c r="F3336">
        <v>8.5593914211090551E-3</v>
      </c>
    </row>
    <row r="3337" spans="3:6">
      <c r="C3337" s="38">
        <v>0.63247680255800276</v>
      </c>
      <c r="D3337" s="38">
        <v>4.7845588638954538E-3</v>
      </c>
      <c r="E3337" s="38">
        <v>0.67162456953839411</v>
      </c>
      <c r="F3337">
        <v>4.9424191946594474E-3</v>
      </c>
    </row>
    <row r="3338" spans="3:6">
      <c r="C3338" s="38">
        <v>0.52632286503058234</v>
      </c>
      <c r="D3338" s="38">
        <v>3.9811459207046412E-3</v>
      </c>
      <c r="E3338" s="38">
        <v>0.5102902405229881</v>
      </c>
      <c r="F3338">
        <v>3.7896630211743613E-3</v>
      </c>
    </row>
    <row r="3339" spans="3:6">
      <c r="C3339" s="38">
        <v>0.71207530786620599</v>
      </c>
      <c r="D3339" s="38">
        <v>5.3962054821267797E-3</v>
      </c>
      <c r="E3339" s="38">
        <v>0.75525014726952078</v>
      </c>
      <c r="F3339">
        <v>5.7347240744780601E-3</v>
      </c>
    </row>
    <row r="3340" spans="3:6">
      <c r="C3340" s="38">
        <v>0.7291866103913357</v>
      </c>
      <c r="D3340" s="38">
        <v>5.5270467984070582E-3</v>
      </c>
      <c r="E3340" s="38">
        <v>0.8136141330938208</v>
      </c>
      <c r="F3340">
        <v>6.2201370401269935E-3</v>
      </c>
    </row>
    <row r="3341" spans="3:6">
      <c r="C3341" s="38">
        <v>2.2808256780356313</v>
      </c>
      <c r="D3341" s="38">
        <v>1.7127725090263161E-2</v>
      </c>
      <c r="E3341" s="38">
        <v>2.3028857989642533</v>
      </c>
      <c r="F3341">
        <v>1.7271016493101921E-2</v>
      </c>
    </row>
    <row r="3342" spans="3:6">
      <c r="C3342" s="38">
        <v>2.6624684299192509</v>
      </c>
      <c r="D3342" s="38">
        <v>1.9999925311255374E-2</v>
      </c>
      <c r="E3342" s="38">
        <v>2.6520723575699674</v>
      </c>
      <c r="F3342">
        <v>1.9873722640904142E-2</v>
      </c>
    </row>
    <row r="3343" spans="3:6">
      <c r="C3343" s="38">
        <v>2.3009800411798302</v>
      </c>
      <c r="D3343" s="38">
        <v>1.7199257672466696E-2</v>
      </c>
      <c r="E3343" s="38">
        <v>2.3370838206537576</v>
      </c>
      <c r="F3343">
        <v>1.7209810073677664E-2</v>
      </c>
    </row>
    <row r="3344" spans="3:6">
      <c r="C3344" s="38">
        <v>0.82495786546511374</v>
      </c>
      <c r="D3344" s="38">
        <v>6.1128349554213394E-3</v>
      </c>
      <c r="E3344" s="38">
        <v>1.0596341159407934</v>
      </c>
      <c r="F3344">
        <v>7.7171594400621078E-3</v>
      </c>
    </row>
    <row r="3345" spans="3:6">
      <c r="C3345" s="38">
        <v>0.82005225430213202</v>
      </c>
      <c r="D3345" s="38">
        <v>6.0764869318094845E-3</v>
      </c>
      <c r="E3345" s="38">
        <v>0.96758009939714384</v>
      </c>
      <c r="F3345">
        <v>7.0398032965600923E-3</v>
      </c>
    </row>
    <row r="3346" spans="3:6">
      <c r="C3346" s="38">
        <v>0.38174113211180888</v>
      </c>
      <c r="D3346" s="38">
        <v>2.8198542785807692E-3</v>
      </c>
      <c r="E3346" s="38">
        <v>0.25168545397186509</v>
      </c>
      <c r="F3346">
        <v>1.9505344969090916E-3</v>
      </c>
    </row>
    <row r="3347" spans="3:6">
      <c r="C3347" s="38">
        <v>0.65737280387387764</v>
      </c>
      <c r="D3347" s="38">
        <v>4.8616682844568855E-3</v>
      </c>
      <c r="E3347" s="38">
        <v>0.56328156894287451</v>
      </c>
      <c r="F3347">
        <v>4.2743942316478649E-3</v>
      </c>
    </row>
    <row r="3348" spans="3:6">
      <c r="C3348" s="38">
        <v>0.65677425376817811</v>
      </c>
      <c r="D3348" s="38">
        <v>4.8583802192657174E-3</v>
      </c>
      <c r="E3348" s="38">
        <v>0.59649445522596067</v>
      </c>
      <c r="F3348">
        <v>4.5357859745764036E-3</v>
      </c>
    </row>
    <row r="3349" spans="3:6">
      <c r="C3349" s="38">
        <v>2.246233221163823</v>
      </c>
      <c r="D3349" s="38">
        <v>1.6741454560017455E-2</v>
      </c>
      <c r="E3349" s="38">
        <v>2.2475854332450385</v>
      </c>
      <c r="F3349">
        <v>1.6811609791993136E-2</v>
      </c>
    </row>
    <row r="3350" spans="3:6">
      <c r="C3350" s="38">
        <v>1.9786981620014668</v>
      </c>
      <c r="D3350" s="38">
        <v>1.4754154813352044E-2</v>
      </c>
      <c r="E3350" s="38">
        <v>2.0397482380359868</v>
      </c>
      <c r="F3350">
        <v>1.5190937710253786E-2</v>
      </c>
    </row>
    <row r="3351" spans="3:6">
      <c r="C3351" s="38">
        <v>3.5587681382528977</v>
      </c>
      <c r="D3351" s="38">
        <v>2.6770224984584735E-2</v>
      </c>
      <c r="E3351" s="38">
        <v>3.6620254229413955</v>
      </c>
      <c r="F3351">
        <v>2.7568875207291697E-2</v>
      </c>
    </row>
    <row r="3352" spans="3:6">
      <c r="C3352" s="38">
        <v>2.7662549346831788</v>
      </c>
      <c r="D3352" s="38">
        <v>2.0927989497187011E-2</v>
      </c>
      <c r="E3352" s="38">
        <v>2.7662107947172636</v>
      </c>
      <c r="F3352">
        <v>2.0903624766674022E-2</v>
      </c>
    </row>
    <row r="3353" spans="3:6">
      <c r="C3353" s="38">
        <v>3.0257270598123593</v>
      </c>
      <c r="D3353" s="38">
        <v>2.2903706520052882E-2</v>
      </c>
      <c r="E3353" s="38">
        <v>3.0096892815770819</v>
      </c>
      <c r="F3353">
        <v>2.281215777492426E-2</v>
      </c>
    </row>
    <row r="3354" spans="3:6">
      <c r="C3354" s="38">
        <v>1.394834237400532</v>
      </c>
      <c r="D3354" s="38">
        <v>1.0644674719205629E-2</v>
      </c>
      <c r="E3354" s="38">
        <v>1.3736695145434015</v>
      </c>
      <c r="F3354">
        <v>1.0486086917867614E-2</v>
      </c>
    </row>
    <row r="3355" spans="3:6">
      <c r="C3355" s="38">
        <v>3.015035278060437</v>
      </c>
      <c r="D3355" s="38">
        <v>2.2822253485425367E-2</v>
      </c>
      <c r="E3355" s="38">
        <v>3.1323776167402939</v>
      </c>
      <c r="F3355">
        <v>2.3489202800719679E-2</v>
      </c>
    </row>
    <row r="3356" spans="3:6">
      <c r="C3356" s="38">
        <v>3.4472591851238392</v>
      </c>
      <c r="D3356" s="38">
        <v>2.6076523259595374E-2</v>
      </c>
      <c r="E3356" s="38">
        <v>3.6696234643581138</v>
      </c>
      <c r="F3356">
        <v>2.763123884053513E-2</v>
      </c>
    </row>
    <row r="3357" spans="3:6">
      <c r="C3357" s="38">
        <v>2.6286901401201175</v>
      </c>
      <c r="D3357" s="38">
        <v>1.9663267131984432E-2</v>
      </c>
      <c r="E3357" s="38">
        <v>2.7077237896812987</v>
      </c>
      <c r="F3357">
        <v>2.0149015906832681E-2</v>
      </c>
    </row>
    <row r="3358" spans="3:6">
      <c r="C3358" s="38">
        <v>2.0142298312766478</v>
      </c>
      <c r="D3358" s="38">
        <v>1.4893917097655739E-2</v>
      </c>
      <c r="E3358" s="38">
        <v>1.813662117957308</v>
      </c>
      <c r="F3358">
        <v>1.3588521395455544E-2</v>
      </c>
    </row>
    <row r="3359" spans="3:6">
      <c r="C3359" s="38">
        <v>1.6807036124329047</v>
      </c>
      <c r="D3359" s="38">
        <v>1.2421049552939378E-2</v>
      </c>
      <c r="E3359" s="38">
        <v>1.5031017621908409</v>
      </c>
      <c r="F3359">
        <v>1.1192632141262489E-2</v>
      </c>
    </row>
    <row r="3360" spans="3:6">
      <c r="C3360" s="38">
        <v>0.65750046691600561</v>
      </c>
      <c r="D3360" s="38">
        <v>4.831635680298949E-3</v>
      </c>
      <c r="E3360" s="38">
        <v>0.66032671594824277</v>
      </c>
      <c r="F3360">
        <v>5.0721932497945097E-3</v>
      </c>
    </row>
    <row r="3361" spans="3:6">
      <c r="C3361" s="38">
        <v>0.59146606285314451</v>
      </c>
      <c r="D3361" s="38">
        <v>4.3445033412069173E-3</v>
      </c>
      <c r="E3361" s="38">
        <v>0.54075168909681504</v>
      </c>
      <c r="F3361">
        <v>4.0616925339374147E-3</v>
      </c>
    </row>
    <row r="3362" spans="3:6">
      <c r="C3362" s="38">
        <v>0.21217372741221641</v>
      </c>
      <c r="D3362" s="38">
        <v>1.5613209495413504E-3</v>
      </c>
      <c r="E3362" s="38">
        <v>0.26129304701712963</v>
      </c>
      <c r="F3362">
        <v>1.8505954392405335E-3</v>
      </c>
    </row>
    <row r="3363" spans="3:6">
      <c r="C3363" s="38">
        <v>1.3761360602363371</v>
      </c>
      <c r="D3363" s="38">
        <v>1.019120184277136E-2</v>
      </c>
      <c r="E3363" s="38">
        <v>1.4713033438572676</v>
      </c>
      <c r="F3363">
        <v>1.0913600032465583E-2</v>
      </c>
    </row>
    <row r="3364" spans="3:6">
      <c r="C3364" s="38">
        <v>1.6487610055087019</v>
      </c>
      <c r="D3364" s="38">
        <v>1.2213975263645132E-2</v>
      </c>
      <c r="E3364" s="38">
        <v>1.6512130850836431</v>
      </c>
      <c r="F3364">
        <v>1.2180311278858411E-2</v>
      </c>
    </row>
    <row r="3365" spans="3:6">
      <c r="C3365" s="38">
        <v>2.33967383212849</v>
      </c>
      <c r="D3365" s="38">
        <v>1.7429284220736915E-2</v>
      </c>
      <c r="E3365" s="38">
        <v>2.320650204386931</v>
      </c>
      <c r="F3365">
        <v>1.7330193063355506E-2</v>
      </c>
    </row>
    <row r="3366" spans="3:6">
      <c r="C3366" s="38">
        <v>1.4333923715636112</v>
      </c>
      <c r="D3366" s="38">
        <v>1.0744116413191852E-2</v>
      </c>
      <c r="E3366" s="38">
        <v>1.4186493964948148</v>
      </c>
      <c r="F3366">
        <v>1.0677192039677959E-2</v>
      </c>
    </row>
    <row r="3367" spans="3:6">
      <c r="C3367" s="38">
        <v>2.9257097289848848</v>
      </c>
      <c r="D3367" s="38">
        <v>2.1719198992150832E-2</v>
      </c>
      <c r="E3367" s="38">
        <v>3.0633815649818246</v>
      </c>
      <c r="F3367">
        <v>2.2554072575543233E-2</v>
      </c>
    </row>
    <row r="3368" spans="3:6">
      <c r="C3368" s="38">
        <v>4.0841750645635617</v>
      </c>
      <c r="D3368" s="38">
        <v>3.0209661221500494E-2</v>
      </c>
      <c r="E3368" s="38">
        <v>4.3271190657849443</v>
      </c>
      <c r="F3368">
        <v>3.1903786507390418E-2</v>
      </c>
    </row>
    <row r="3369" spans="3:6">
      <c r="C3369" s="38">
        <v>2.5752592978614772</v>
      </c>
      <c r="D3369" s="38">
        <v>1.8926995337260222E-2</v>
      </c>
      <c r="E3369" s="38">
        <v>2.8341749915392151</v>
      </c>
      <c r="F3369">
        <v>2.0804828346780116E-2</v>
      </c>
    </row>
    <row r="3370" spans="3:6">
      <c r="C3370" s="38">
        <v>2.1530566371050237</v>
      </c>
      <c r="D3370" s="38">
        <v>1.5782632946840489E-2</v>
      </c>
      <c r="E3370" s="38">
        <v>2.3791817306409371</v>
      </c>
      <c r="F3370">
        <v>1.7350841222044361E-2</v>
      </c>
    </row>
    <row r="3371" spans="3:6">
      <c r="C3371" s="38">
        <v>3.0648617064562567</v>
      </c>
      <c r="D3371" s="38">
        <v>2.2570815631085407E-2</v>
      </c>
      <c r="E3371" s="38">
        <v>3.2066496010606524</v>
      </c>
      <c r="F3371">
        <v>2.3576989378960123E-2</v>
      </c>
    </row>
    <row r="3372" spans="3:6">
      <c r="C3372" s="38">
        <v>2.8883385443685041</v>
      </c>
      <c r="D3372" s="38">
        <v>2.15895709748984E-2</v>
      </c>
      <c r="E3372" s="38">
        <v>2.7902272120653895</v>
      </c>
      <c r="F3372">
        <v>2.0774980566645004E-2</v>
      </c>
    </row>
    <row r="3373" spans="3:6">
      <c r="C3373" s="38">
        <v>2.5494054442282716</v>
      </c>
      <c r="D3373" s="38">
        <v>1.9118124783162823E-2</v>
      </c>
      <c r="E3373" s="38">
        <v>2.5035663700108861</v>
      </c>
      <c r="F3373">
        <v>1.8842883202776911E-2</v>
      </c>
    </row>
    <row r="3374" spans="3:6">
      <c r="C3374" s="38">
        <v>1.3845064306697961</v>
      </c>
      <c r="D3374" s="38">
        <v>1.0426828861108349E-2</v>
      </c>
      <c r="E3374" s="38">
        <v>1.4198707393720249</v>
      </c>
      <c r="F3374">
        <v>1.0608957843154727E-2</v>
      </c>
    </row>
    <row r="3375" spans="3:6">
      <c r="C3375" s="38">
        <v>0.32169946608753114</v>
      </c>
      <c r="D3375" s="38">
        <v>2.4348316111371896E-3</v>
      </c>
      <c r="E3375" s="38">
        <v>0.27610677918912618</v>
      </c>
      <c r="F3375">
        <v>2.1233241808047121E-3</v>
      </c>
    </row>
    <row r="3376" spans="3:6">
      <c r="C3376" s="38">
        <v>0.39939616506170339</v>
      </c>
      <c r="D3376" s="38">
        <v>3.0244814340972667E-3</v>
      </c>
      <c r="E3376" s="38">
        <v>0.33616151115601062</v>
      </c>
      <c r="F3376">
        <v>2.5119569057763954E-3</v>
      </c>
    </row>
    <row r="3377" spans="3:6">
      <c r="C3377" s="38">
        <v>1.5719109300417555</v>
      </c>
      <c r="D3377" s="38">
        <v>1.1833721389822588E-2</v>
      </c>
      <c r="E3377" s="38">
        <v>1.5581635909619103</v>
      </c>
      <c r="F3377">
        <v>1.1664283627755559E-2</v>
      </c>
    </row>
    <row r="3378" spans="3:6">
      <c r="C3378" s="38">
        <v>2.3375488487184053</v>
      </c>
      <c r="D3378" s="38">
        <v>1.7564100146892227E-2</v>
      </c>
      <c r="E3378" s="38">
        <v>2.2898395112835339</v>
      </c>
      <c r="F3378">
        <v>1.7120571211781965E-2</v>
      </c>
    </row>
    <row r="3379" spans="3:6">
      <c r="C3379" s="38">
        <v>2.6471496726839412</v>
      </c>
      <c r="D3379" s="38">
        <v>1.983645024481432E-2</v>
      </c>
      <c r="E3379" s="38">
        <v>2.6796305205610338</v>
      </c>
      <c r="F3379">
        <v>1.9819125700652321E-2</v>
      </c>
    </row>
    <row r="3380" spans="3:6">
      <c r="C3380" s="38">
        <v>1.4146294962664276</v>
      </c>
      <c r="D3380" s="38">
        <v>1.0523347702512247E-2</v>
      </c>
      <c r="E3380" s="38">
        <v>1.4197320064216379</v>
      </c>
      <c r="F3380">
        <v>1.0394326435787088E-2</v>
      </c>
    </row>
    <row r="3381" spans="3:6">
      <c r="C3381" s="38">
        <v>2.3271465132189313</v>
      </c>
      <c r="D3381" s="38">
        <v>1.7399837691028344E-2</v>
      </c>
      <c r="E3381" s="38">
        <v>2.4022680155839318</v>
      </c>
      <c r="F3381">
        <v>1.7974669087991689E-2</v>
      </c>
    </row>
    <row r="3382" spans="3:6">
      <c r="C3382" s="38">
        <v>2.2561048065894447</v>
      </c>
      <c r="D3382" s="38">
        <v>1.6854469922711644E-2</v>
      </c>
      <c r="E3382" s="38">
        <v>2.4040396678674649</v>
      </c>
      <c r="F3382">
        <v>1.7890300014711549E-2</v>
      </c>
    </row>
    <row r="3383" spans="3:6">
      <c r="C3383" s="38">
        <v>2.3157373795011269</v>
      </c>
      <c r="D3383" s="38">
        <v>1.7294241234009532E-2</v>
      </c>
      <c r="E3383" s="38">
        <v>2.405918833491739</v>
      </c>
      <c r="F3383">
        <v>1.8011064134595554E-2</v>
      </c>
    </row>
    <row r="3384" spans="3:6">
      <c r="C3384" s="38">
        <v>4.6492716120810611</v>
      </c>
      <c r="D3384" s="38">
        <v>3.4372577450360764E-2</v>
      </c>
      <c r="E3384" s="38">
        <v>4.7479179164111009</v>
      </c>
      <c r="F3384">
        <v>3.5182369408072588E-2</v>
      </c>
    </row>
    <row r="3385" spans="3:6">
      <c r="C3385" s="38">
        <v>9.3630353183112955</v>
      </c>
      <c r="D3385" s="38">
        <v>6.7063033441715519E-2</v>
      </c>
      <c r="E3385" s="38">
        <v>9.3736355660179829</v>
      </c>
      <c r="F3385">
        <v>6.7100801150932393E-2</v>
      </c>
    </row>
    <row r="3386" spans="3:6">
      <c r="C3386" s="38">
        <v>10.102198651008903</v>
      </c>
      <c r="D3386" s="38">
        <v>7.1387663525967746E-2</v>
      </c>
      <c r="E3386" s="38">
        <v>9.999306173676306</v>
      </c>
      <c r="F3386">
        <v>7.0724051293249615E-2</v>
      </c>
    </row>
    <row r="3387" spans="3:6">
      <c r="C3387" s="38">
        <v>7.2011779443891459</v>
      </c>
      <c r="D3387" s="38">
        <v>5.0524983043323188E-2</v>
      </c>
      <c r="E3387" s="38">
        <v>7.0883825879622906</v>
      </c>
      <c r="F3387">
        <v>4.9729646895720833E-2</v>
      </c>
    </row>
    <row r="3388" spans="3:6">
      <c r="C3388" s="38">
        <v>1.7589150586827738</v>
      </c>
      <c r="D3388" s="38">
        <v>1.1996508017403118E-2</v>
      </c>
      <c r="E3388" s="38">
        <v>1.6969774581013188</v>
      </c>
      <c r="F3388">
        <v>1.1556702523050485E-2</v>
      </c>
    </row>
    <row r="3389" spans="3:6">
      <c r="C3389" s="38">
        <v>2.376533060376135</v>
      </c>
      <c r="D3389" s="38">
        <v>1.6270388911680419E-2</v>
      </c>
      <c r="E3389" s="38">
        <v>2.3454922544339394</v>
      </c>
      <c r="F3389">
        <v>1.6082958557821853E-2</v>
      </c>
    </row>
    <row r="3390" spans="3:6">
      <c r="C3390" s="38">
        <v>1.1314706924992504</v>
      </c>
      <c r="D3390" s="38">
        <v>7.7984607541236378E-3</v>
      </c>
      <c r="E3390" s="38">
        <v>1.1297251825791037</v>
      </c>
      <c r="F3390">
        <v>7.8565009775069909E-3</v>
      </c>
    </row>
    <row r="3391" spans="3:6">
      <c r="C3391" s="38">
        <v>0.85617181584116298</v>
      </c>
      <c r="D3391" s="38">
        <v>5.9078044396904334E-3</v>
      </c>
      <c r="E3391" s="38">
        <v>0.8747535815099019</v>
      </c>
      <c r="F3391">
        <v>6.1842484429659728E-3</v>
      </c>
    </row>
    <row r="3392" spans="3:6">
      <c r="C3392" s="38">
        <v>0.52096294910553709</v>
      </c>
      <c r="D3392" s="38">
        <v>3.6007782340709985E-3</v>
      </c>
      <c r="E3392" s="38">
        <v>0.62450095691457874</v>
      </c>
      <c r="F3392">
        <v>4.3158269646555135E-3</v>
      </c>
    </row>
    <row r="3393" spans="3:6">
      <c r="C3393" s="38">
        <v>0.58338689478316508</v>
      </c>
      <c r="D3393" s="38">
        <v>4.0335296445627175E-3</v>
      </c>
      <c r="E3393" s="38">
        <v>0.69705129463714011</v>
      </c>
      <c r="F3393">
        <v>4.9734262709202112E-3</v>
      </c>
    </row>
    <row r="3394" spans="3:6">
      <c r="C3394" s="38">
        <v>0.46464099729252789</v>
      </c>
      <c r="D3394" s="38">
        <v>3.2139068927235837E-3</v>
      </c>
      <c r="E3394" s="38">
        <v>0.67647162924193627</v>
      </c>
      <c r="F3394">
        <v>4.7980574051256653E-3</v>
      </c>
    </row>
    <row r="3395" spans="3:6">
      <c r="C3395" s="38">
        <v>0.50513172075088275</v>
      </c>
      <c r="D3395" s="38">
        <v>3.4936544783942041E-3</v>
      </c>
      <c r="E3395" s="38">
        <v>0.69566868942452953</v>
      </c>
      <c r="F3395">
        <v>4.9500389233971542E-3</v>
      </c>
    </row>
    <row r="3396" spans="3:6">
      <c r="C3396" s="38">
        <v>0.60651664915214576</v>
      </c>
      <c r="D3396" s="38">
        <v>4.2046540138763553E-3</v>
      </c>
      <c r="E3396" s="38">
        <v>0.55573347343209556</v>
      </c>
      <c r="F3396">
        <v>3.9350444099099614E-3</v>
      </c>
    </row>
    <row r="3397" spans="3:6">
      <c r="C3397" s="38">
        <v>0.6928243846378056</v>
      </c>
      <c r="D3397" s="38">
        <v>4.802382807271053E-3</v>
      </c>
      <c r="E3397" s="38">
        <v>0.63044141140564314</v>
      </c>
      <c r="F3397">
        <v>4.3861010030354494E-3</v>
      </c>
    </row>
    <row r="3398" spans="3:6">
      <c r="C3398" s="38">
        <v>1.2202973963467887</v>
      </c>
      <c r="D3398" s="38">
        <v>8.432709133091262E-3</v>
      </c>
      <c r="E3398" s="38">
        <v>1.1095261123224323</v>
      </c>
      <c r="F3398">
        <v>7.6876790885571774E-3</v>
      </c>
    </row>
    <row r="3399" spans="3:6">
      <c r="C3399" s="38">
        <v>1.3240284281029486</v>
      </c>
      <c r="D3399" s="38">
        <v>9.1516073725490029E-3</v>
      </c>
      <c r="E3399" s="38">
        <v>1.1888704794691576</v>
      </c>
      <c r="F3399">
        <v>8.2137005727990764E-3</v>
      </c>
    </row>
    <row r="3400" spans="3:6">
      <c r="C3400" s="38">
        <v>0.78586273113741079</v>
      </c>
      <c r="D3400" s="38">
        <v>5.4173241517272899E-3</v>
      </c>
      <c r="E3400" s="38">
        <v>0.67103340013647328</v>
      </c>
      <c r="F3400">
        <v>4.5736012500010147E-3</v>
      </c>
    </row>
    <row r="3401" spans="3:6">
      <c r="C3401" s="38">
        <v>1.3467902797149696</v>
      </c>
      <c r="D3401" s="38">
        <v>9.3091331513506445E-3</v>
      </c>
      <c r="E3401" s="38">
        <v>1.2997936065623628</v>
      </c>
      <c r="F3401">
        <v>9.0031205557787545E-3</v>
      </c>
    </row>
    <row r="3402" spans="3:6">
      <c r="C3402" s="38">
        <v>1.15878148869179</v>
      </c>
      <c r="D3402" s="38">
        <v>8.0136156238366472E-3</v>
      </c>
      <c r="E3402" s="38">
        <v>1.1435752950498637</v>
      </c>
      <c r="F3402">
        <v>7.9622173422069734E-3</v>
      </c>
    </row>
    <row r="3403" spans="3:6">
      <c r="C3403" s="38">
        <v>0.96732138652504318</v>
      </c>
      <c r="D3403" s="38">
        <v>6.6963185642774014E-3</v>
      </c>
      <c r="E3403" s="38">
        <v>1.1432354050818632</v>
      </c>
      <c r="F3403">
        <v>7.8184071512112357E-3</v>
      </c>
    </row>
    <row r="3404" spans="3:6">
      <c r="C3404" s="38">
        <v>0.94729074799555757</v>
      </c>
      <c r="D3404" s="38">
        <v>6.557195746956207E-3</v>
      </c>
      <c r="E3404" s="38">
        <v>1.1670642856858267</v>
      </c>
      <c r="F3404">
        <v>7.950531770958752E-3</v>
      </c>
    </row>
    <row r="3405" spans="3:6">
      <c r="C3405" s="38">
        <v>0.71571648736143934</v>
      </c>
      <c r="D3405" s="38">
        <v>4.948552593464238E-3</v>
      </c>
      <c r="E3405" s="38">
        <v>0.93239327554520646</v>
      </c>
      <c r="F3405">
        <v>6.3875578622709026E-3</v>
      </c>
    </row>
    <row r="3406" spans="3:6">
      <c r="C3406" s="38">
        <v>3.1714575381752717</v>
      </c>
      <c r="D3406" s="38">
        <v>2.16664292062217E-2</v>
      </c>
      <c r="E3406" s="38">
        <v>3.0716279312063617</v>
      </c>
      <c r="F3406">
        <v>2.1218948016491039E-2</v>
      </c>
    </row>
    <row r="3407" spans="3:6">
      <c r="C3407" s="38">
        <v>3.2327316973898372</v>
      </c>
      <c r="D3407" s="38">
        <v>2.2110724095517582E-2</v>
      </c>
      <c r="E3407" s="38">
        <v>3.152938316444863</v>
      </c>
      <c r="F3407">
        <v>2.1763016768476997E-2</v>
      </c>
    </row>
    <row r="3408" spans="3:6">
      <c r="C3408" s="38">
        <v>3.0280632391927833</v>
      </c>
      <c r="D3408" s="38">
        <v>2.0710144799655713E-2</v>
      </c>
      <c r="E3408" s="38">
        <v>3.0801274632188762</v>
      </c>
      <c r="F3408">
        <v>2.1320088391344694E-2</v>
      </c>
    </row>
    <row r="3409" spans="3:6">
      <c r="C3409" s="38">
        <v>2.274288845107586</v>
      </c>
      <c r="D3409" s="38">
        <v>1.5497162794056787E-2</v>
      </c>
      <c r="E3409" s="38">
        <v>2.2586013715828579</v>
      </c>
      <c r="F3409">
        <v>1.5481680118396261E-2</v>
      </c>
    </row>
    <row r="3410" spans="3:6">
      <c r="C3410" s="38">
        <v>2.4747143264152789</v>
      </c>
      <c r="D3410" s="38">
        <v>1.6931149944129881E-2</v>
      </c>
      <c r="E3410" s="38">
        <v>2.5811341176453086</v>
      </c>
      <c r="F3410">
        <v>1.7642658224285384E-2</v>
      </c>
    </row>
    <row r="3411" spans="3:6">
      <c r="C3411" s="38">
        <v>2.4529534727968301</v>
      </c>
      <c r="D3411" s="38">
        <v>1.6781480214990749E-2</v>
      </c>
      <c r="E3411" s="38">
        <v>2.5222491512175527</v>
      </c>
      <c r="F3411">
        <v>1.7255686796529765E-2</v>
      </c>
    </row>
    <row r="3412" spans="3:6">
      <c r="C3412" s="38">
        <v>1.6404622378223288</v>
      </c>
      <c r="D3412" s="38">
        <v>1.1267885166140933E-2</v>
      </c>
      <c r="E3412" s="38">
        <v>1.6492281365946724</v>
      </c>
      <c r="F3412">
        <v>1.1377029463027873E-2</v>
      </c>
    </row>
    <row r="3413" spans="3:6">
      <c r="C3413" s="38">
        <v>1.9140481217442826</v>
      </c>
      <c r="D3413" s="38">
        <v>1.3135080692276035E-2</v>
      </c>
      <c r="E3413" s="38">
        <v>1.9339746116282805</v>
      </c>
      <c r="F3413">
        <v>1.3268546651282806E-2</v>
      </c>
    </row>
    <row r="3414" spans="3:6">
      <c r="C3414" s="38">
        <v>0.64764216116522333</v>
      </c>
      <c r="D3414" s="38">
        <v>4.412201579857976E-3</v>
      </c>
      <c r="E3414" s="38">
        <v>0.59838545625462647</v>
      </c>
      <c r="F3414">
        <v>3.9832620651251262E-3</v>
      </c>
    </row>
    <row r="3415" spans="3:6">
      <c r="C3415" s="38">
        <v>1.1483381329855542</v>
      </c>
      <c r="D3415" s="38">
        <v>7.79958377540444E-3</v>
      </c>
      <c r="E3415" s="38">
        <v>1.252265439878933</v>
      </c>
      <c r="F3415">
        <v>8.2505531676881315E-3</v>
      </c>
    </row>
    <row r="3416" spans="3:6">
      <c r="C3416" s="38">
        <v>1.1203686139030149</v>
      </c>
      <c r="D3416" s="38">
        <v>7.5851987476723039E-3</v>
      </c>
      <c r="E3416" s="38">
        <v>1.4070611977707026</v>
      </c>
      <c r="F3416">
        <v>9.4748541177278687E-3</v>
      </c>
    </row>
    <row r="3417" spans="3:6">
      <c r="C3417" s="38">
        <v>1.8043750291928573</v>
      </c>
      <c r="D3417" s="38">
        <v>1.2156685663704E-2</v>
      </c>
      <c r="E3417" s="38">
        <v>1.8394478891223436</v>
      </c>
      <c r="F3417">
        <v>1.2304230096351766E-2</v>
      </c>
    </row>
    <row r="3418" spans="3:6">
      <c r="C3418" s="38">
        <v>1.6467772588805101</v>
      </c>
      <c r="D3418" s="38">
        <v>1.1052104427091624E-2</v>
      </c>
      <c r="E3418" s="38">
        <v>1.4224988298953698</v>
      </c>
      <c r="F3418">
        <v>9.6796302504511614E-3</v>
      </c>
    </row>
    <row r="3419" spans="3:6">
      <c r="C3419" s="38">
        <v>1.3933252702361931</v>
      </c>
      <c r="D3419" s="38">
        <v>9.3365016118380599E-3</v>
      </c>
      <c r="E3419" s="38">
        <v>1.2128784237400494</v>
      </c>
      <c r="F3419">
        <v>8.1299496027049997E-3</v>
      </c>
    </row>
    <row r="3420" spans="3:6">
      <c r="C3420" s="38">
        <v>1.5737514501225238</v>
      </c>
      <c r="D3420" s="38">
        <v>1.0553694832786764E-2</v>
      </c>
      <c r="E3420" s="38">
        <v>1.5329544184661841</v>
      </c>
      <c r="F3420">
        <v>1.0241984264395656E-2</v>
      </c>
    </row>
    <row r="3421" spans="3:6">
      <c r="C3421" s="38">
        <v>2.5202747753133958</v>
      </c>
      <c r="D3421" s="38">
        <v>1.6944994507688681E-2</v>
      </c>
      <c r="E3421" s="38">
        <v>2.513352587161934</v>
      </c>
      <c r="F3421">
        <v>1.6904510453347055E-2</v>
      </c>
    </row>
    <row r="3422" spans="3:6">
      <c r="C3422" s="38">
        <v>2.3224027251488306</v>
      </c>
      <c r="D3422" s="38">
        <v>1.5611938084780933E-2</v>
      </c>
      <c r="E3422" s="38">
        <v>2.3963800497842329</v>
      </c>
      <c r="F3422">
        <v>1.6038712972019788E-2</v>
      </c>
    </row>
    <row r="3423" spans="3:6">
      <c r="C3423" s="38">
        <v>1.7125882332688076</v>
      </c>
      <c r="D3423" s="38">
        <v>1.1544883578721845E-2</v>
      </c>
      <c r="E3423" s="38">
        <v>1.6423241871685037</v>
      </c>
      <c r="F3423">
        <v>1.1063674023738205E-2</v>
      </c>
    </row>
    <row r="3424" spans="3:6">
      <c r="C3424" s="38">
        <v>1.7683807970293122</v>
      </c>
      <c r="D3424" s="38">
        <v>1.1924840071527892E-2</v>
      </c>
      <c r="E3424" s="38">
        <v>1.7147249462155953</v>
      </c>
      <c r="F3424">
        <v>1.1593371628286664E-2</v>
      </c>
    </row>
    <row r="3425" spans="3:6">
      <c r="C3425" s="38">
        <v>1.6704585460351977</v>
      </c>
      <c r="D3425" s="38">
        <v>1.1258872621716527E-2</v>
      </c>
      <c r="E3425" s="38">
        <v>1.6542480799047985</v>
      </c>
      <c r="F3425">
        <v>1.1184772785358836E-2</v>
      </c>
    </row>
    <row r="3426" spans="3:6">
      <c r="C3426" s="38">
        <v>1.5016351628095368</v>
      </c>
      <c r="D3426" s="38">
        <v>1.0123818760836342E-2</v>
      </c>
      <c r="E3426" s="38">
        <v>1.4618997160492575</v>
      </c>
      <c r="F3426">
        <v>9.8813648386420552E-3</v>
      </c>
    </row>
    <row r="3427" spans="3:6">
      <c r="C3427" s="38">
        <v>1.5814299998270651</v>
      </c>
      <c r="D3427" s="38">
        <v>1.0656368104536672E-2</v>
      </c>
      <c r="E3427" s="38">
        <v>1.7151613239421399</v>
      </c>
      <c r="F3427">
        <v>1.1431589262945888E-2</v>
      </c>
    </row>
    <row r="3428" spans="3:6">
      <c r="C3428" s="38">
        <v>1.6046735000223653</v>
      </c>
      <c r="D3428" s="38">
        <v>1.0814799783428581E-2</v>
      </c>
      <c r="E3428" s="38">
        <v>1.7830680641320813</v>
      </c>
      <c r="F3428">
        <v>1.190414472691158E-2</v>
      </c>
    </row>
    <row r="3429" spans="3:6">
      <c r="C3429" s="38">
        <v>0.64553828248273426</v>
      </c>
      <c r="D3429" s="38">
        <v>4.3280886840843082E-3</v>
      </c>
      <c r="E3429" s="38">
        <v>0.79529105109199294</v>
      </c>
      <c r="F3429">
        <v>5.2292818568267056E-3</v>
      </c>
    </row>
    <row r="3430" spans="3:6">
      <c r="C3430" s="38">
        <v>2.8351699021601853</v>
      </c>
      <c r="D3430" s="38">
        <v>1.920710456591089E-2</v>
      </c>
      <c r="E3430" s="38">
        <v>2.967260549828878</v>
      </c>
      <c r="F3430">
        <v>1.9858785833208919E-2</v>
      </c>
    </row>
    <row r="3431" spans="3:6">
      <c r="C3431" s="38">
        <v>2.6805701863079294</v>
      </c>
      <c r="D3431" s="38">
        <v>1.8165428452797804E-2</v>
      </c>
      <c r="E3431" s="38">
        <v>2.7690369989523127</v>
      </c>
      <c r="F3431">
        <v>1.8597344053346832E-2</v>
      </c>
    </row>
    <row r="3432" spans="3:6">
      <c r="C3432" s="38">
        <v>2.4879692081462679</v>
      </c>
      <c r="D3432" s="38">
        <v>1.6859263985896784E-2</v>
      </c>
      <c r="E3432" s="38">
        <v>2.4242057540888569</v>
      </c>
      <c r="F3432">
        <v>1.6187841352840245E-2</v>
      </c>
    </row>
    <row r="3433" spans="3:6">
      <c r="C3433" s="38">
        <v>0.67339747136740824</v>
      </c>
      <c r="D3433" s="38">
        <v>4.6011873208036264E-3</v>
      </c>
      <c r="E3433" s="38">
        <v>0.72263428448056899</v>
      </c>
      <c r="F3433">
        <v>4.8003038560062005E-3</v>
      </c>
    </row>
    <row r="3434" spans="3:6">
      <c r="C3434" s="38">
        <v>0.53236466131098981</v>
      </c>
      <c r="D3434" s="38">
        <v>3.6353715566682663E-3</v>
      </c>
      <c r="E3434" s="38">
        <v>0.58689951318119593</v>
      </c>
      <c r="F3434">
        <v>3.9276041583384469E-3</v>
      </c>
    </row>
    <row r="3435" spans="3:6">
      <c r="C3435" s="38">
        <v>1.81847631437111</v>
      </c>
      <c r="D3435" s="38">
        <v>1.2510513353949395E-2</v>
      </c>
      <c r="E3435" s="38">
        <v>1.9225284309260255</v>
      </c>
      <c r="F3435">
        <v>1.3247729925056307E-2</v>
      </c>
    </row>
    <row r="3436" spans="3:6">
      <c r="C3436" s="38">
        <v>3.8315671503766007</v>
      </c>
      <c r="D3436" s="38">
        <v>2.6573629673144892E-2</v>
      </c>
      <c r="E3436" s="38">
        <v>3.796342495080423</v>
      </c>
      <c r="F3436">
        <v>2.622509238255278E-2</v>
      </c>
    </row>
    <row r="3437" spans="3:6">
      <c r="C3437" s="38">
        <v>3.1713706732247573</v>
      </c>
      <c r="D3437" s="38">
        <v>2.2023844436647462E-2</v>
      </c>
      <c r="E3437" s="38">
        <v>3.0876503519471785</v>
      </c>
      <c r="F3437">
        <v>2.1370961082006514E-2</v>
      </c>
    </row>
    <row r="3438" spans="3:6">
      <c r="C3438" s="38">
        <v>2.1321045278355952</v>
      </c>
      <c r="D3438" s="38">
        <v>1.4900196124219637E-2</v>
      </c>
      <c r="E3438" s="38">
        <v>2.0131682654004215</v>
      </c>
      <c r="F3438">
        <v>1.3934810521456056E-2</v>
      </c>
    </row>
    <row r="3439" spans="3:6">
      <c r="C3439" s="38">
        <v>2.0889294339766584</v>
      </c>
      <c r="D3439" s="38">
        <v>1.4600783695426146E-2</v>
      </c>
      <c r="E3439" s="38">
        <v>2.0632059979394981</v>
      </c>
      <c r="F3439">
        <v>1.4203218474899488E-2</v>
      </c>
    </row>
    <row r="3440" spans="3:6">
      <c r="C3440" s="38">
        <v>0.80923655112024384</v>
      </c>
      <c r="D3440" s="38">
        <v>5.6203340669012973E-3</v>
      </c>
      <c r="E3440" s="38">
        <v>0.93778995246577834</v>
      </c>
      <c r="F3440">
        <v>6.4866920339164717E-3</v>
      </c>
    </row>
    <row r="3441" spans="3:6">
      <c r="C3441" s="38">
        <v>0.82256949174081784</v>
      </c>
      <c r="D3441" s="38">
        <v>5.6828280043728502E-3</v>
      </c>
      <c r="E3441" s="38">
        <v>0.70910154709590656</v>
      </c>
      <c r="F3441">
        <v>4.8478088622827733E-3</v>
      </c>
    </row>
    <row r="3442" spans="3:6">
      <c r="C3442" s="38">
        <v>0.92207250701490817</v>
      </c>
      <c r="D3442" s="38">
        <v>6.3721234375905345E-3</v>
      </c>
      <c r="E3442" s="38">
        <v>0.85235406373523681</v>
      </c>
      <c r="F3442">
        <v>5.73164183009006E-3</v>
      </c>
    </row>
    <row r="3443" spans="3:6">
      <c r="C3443" s="38">
        <v>1.0978109990170313</v>
      </c>
      <c r="D3443" s="38">
        <v>7.5944042909082202E-3</v>
      </c>
      <c r="E3443" s="38">
        <v>1.0580465851732432</v>
      </c>
      <c r="F3443">
        <v>7.1664604085673192E-3</v>
      </c>
    </row>
    <row r="3444" spans="3:6">
      <c r="C3444" s="38">
        <v>2.2955979045385937</v>
      </c>
      <c r="D3444" s="38">
        <v>1.5987079126399031E-2</v>
      </c>
      <c r="E3444" s="38">
        <v>2.2020305229618322</v>
      </c>
      <c r="F3444">
        <v>1.5194514765066504E-2</v>
      </c>
    </row>
    <row r="3445" spans="3:6">
      <c r="C3445" s="38">
        <v>2.7761319867789025</v>
      </c>
      <c r="D3445" s="38">
        <v>1.9491639947887312E-2</v>
      </c>
      <c r="E3445" s="38">
        <v>2.7618043519708038</v>
      </c>
      <c r="F3445">
        <v>1.9421883185236175E-2</v>
      </c>
    </row>
    <row r="3446" spans="3:6">
      <c r="C3446" s="38">
        <v>2.3088366798175111</v>
      </c>
      <c r="D3446" s="38">
        <v>1.6237984276219655E-2</v>
      </c>
      <c r="E3446" s="38">
        <v>2.3146883569291901</v>
      </c>
      <c r="F3446">
        <v>1.6237419382188395E-2</v>
      </c>
    </row>
    <row r="3447" spans="3:6">
      <c r="C3447" s="38">
        <v>2.0517533015596792</v>
      </c>
      <c r="D3447" s="38">
        <v>1.4451993044516963E-2</v>
      </c>
      <c r="E3447" s="38">
        <v>1.9511233952480573</v>
      </c>
      <c r="F3447">
        <v>1.376306094564147E-2</v>
      </c>
    </row>
    <row r="3448" spans="3:6">
      <c r="C3448" s="38">
        <v>2.0482157860015726</v>
      </c>
      <c r="D3448" s="38">
        <v>1.4427629888754696E-2</v>
      </c>
      <c r="E3448" s="38">
        <v>1.9506509485418004</v>
      </c>
      <c r="F3448">
        <v>1.3754532893446348E-2</v>
      </c>
    </row>
    <row r="3449" spans="3:6">
      <c r="C3449" s="38">
        <v>0.97125919134737126</v>
      </c>
      <c r="D3449" s="38">
        <v>6.8057195562476018E-3</v>
      </c>
      <c r="E3449" s="38">
        <v>0.86963923727245085</v>
      </c>
      <c r="F3449">
        <v>6.0222697899590463E-3</v>
      </c>
    </row>
    <row r="3450" spans="3:6">
      <c r="C3450" s="38">
        <v>0.99069404940476069</v>
      </c>
      <c r="D3450" s="38">
        <v>6.9404589206446951E-3</v>
      </c>
      <c r="E3450" s="38">
        <v>0.92345289920081519</v>
      </c>
      <c r="F3450">
        <v>6.4377280509580357E-3</v>
      </c>
    </row>
    <row r="3451" spans="3:6">
      <c r="C3451" s="38">
        <v>1.0994177978807753</v>
      </c>
      <c r="D3451" s="38">
        <v>7.6985720730481802E-3</v>
      </c>
      <c r="E3451" s="38">
        <v>1.2551112317958619</v>
      </c>
      <c r="F3451">
        <v>8.5726660442386714E-3</v>
      </c>
    </row>
    <row r="3452" spans="3:6">
      <c r="C3452" s="38">
        <v>1.1988566525147071</v>
      </c>
      <c r="D3452" s="38">
        <v>8.3999357513979533E-3</v>
      </c>
      <c r="E3452" s="38">
        <v>1.2631628773180648</v>
      </c>
      <c r="F3452">
        <v>8.682811476654187E-3</v>
      </c>
    </row>
    <row r="3453" spans="3:6">
      <c r="C3453" s="38">
        <v>1.3885377582046576</v>
      </c>
      <c r="D3453" s="38">
        <v>9.7358507926094025E-3</v>
      </c>
      <c r="E3453" s="38">
        <v>1.4986716834550184</v>
      </c>
      <c r="F3453">
        <v>1.0442614529134002E-2</v>
      </c>
    </row>
    <row r="3454" spans="3:6">
      <c r="C3454" s="38">
        <v>1.8805469865177011</v>
      </c>
      <c r="D3454" s="38">
        <v>1.3221318701085805E-2</v>
      </c>
      <c r="E3454" s="38">
        <v>2.0241642897213996</v>
      </c>
      <c r="F3454">
        <v>1.4034817287374558E-2</v>
      </c>
    </row>
    <row r="3455" spans="3:6">
      <c r="C3455" s="38">
        <v>1.3146990662235292</v>
      </c>
      <c r="D3455" s="38">
        <v>9.3198454820784763E-3</v>
      </c>
      <c r="E3455" s="38">
        <v>1.3996010116275452</v>
      </c>
      <c r="F3455">
        <v>9.8530565856542966E-3</v>
      </c>
    </row>
    <row r="3456" spans="3:6">
      <c r="C3456" s="38">
        <v>1.6556375181766041</v>
      </c>
      <c r="D3456" s="38">
        <v>1.171472734003824E-2</v>
      </c>
      <c r="E3456" s="38">
        <v>1.6583122520074842</v>
      </c>
      <c r="F3456">
        <v>1.1720909457039177E-2</v>
      </c>
    </row>
    <row r="3457" spans="3:6">
      <c r="C3457" s="38">
        <v>2.046747931454366</v>
      </c>
      <c r="D3457" s="38">
        <v>1.4466919208653915E-2</v>
      </c>
      <c r="E3457" s="38">
        <v>2.0537909548501858</v>
      </c>
      <c r="F3457">
        <v>1.4526567299782489E-2</v>
      </c>
    </row>
    <row r="3458" spans="3:6">
      <c r="C3458" s="38">
        <v>1.9524422488705608</v>
      </c>
      <c r="D3458" s="38">
        <v>1.3811054570273883E-2</v>
      </c>
      <c r="E3458" s="38">
        <v>1.9047518699317529</v>
      </c>
      <c r="F3458">
        <v>1.3549700748112103E-2</v>
      </c>
    </row>
    <row r="3459" spans="3:6">
      <c r="C3459" s="38">
        <v>1.2030368201804829</v>
      </c>
      <c r="D3459" s="38">
        <v>8.4828460872085915E-3</v>
      </c>
      <c r="E3459" s="38">
        <v>1.3126061499942063</v>
      </c>
      <c r="F3459">
        <v>9.271183528629455E-3</v>
      </c>
    </row>
    <row r="3460" spans="3:6">
      <c r="C3460" s="38">
        <v>1.2269456261505554</v>
      </c>
      <c r="D3460" s="38">
        <v>8.6476616468126911E-3</v>
      </c>
      <c r="E3460" s="38">
        <v>1.2781519536246797</v>
      </c>
      <c r="F3460">
        <v>8.989597621608697E-3</v>
      </c>
    </row>
    <row r="3461" spans="3:6">
      <c r="C3461" s="38">
        <v>0.93710964094323335</v>
      </c>
      <c r="D3461" s="38">
        <v>6.6107143712002669E-3</v>
      </c>
      <c r="E3461" s="38">
        <v>0.95334186856013059</v>
      </c>
      <c r="F3461">
        <v>6.7747449427733846E-3</v>
      </c>
    </row>
    <row r="3462" spans="3:6">
      <c r="C3462" s="38">
        <v>0.49775578849069002</v>
      </c>
      <c r="D3462" s="38">
        <v>3.5248920479643933E-3</v>
      </c>
      <c r="E3462" s="38">
        <v>0.60659534552961036</v>
      </c>
      <c r="F3462">
        <v>4.4224257225969656E-3</v>
      </c>
    </row>
    <row r="3463" spans="3:6">
      <c r="C3463" s="38">
        <v>1.6050356833217132</v>
      </c>
      <c r="D3463" s="38">
        <v>1.1301894498739586E-2</v>
      </c>
      <c r="E3463" s="38">
        <v>1.7856440841026224</v>
      </c>
      <c r="F3463">
        <v>1.2409748512386158E-2</v>
      </c>
    </row>
    <row r="3464" spans="3:6">
      <c r="C3464" s="38">
        <v>1.6026239914973803</v>
      </c>
      <c r="D3464" s="38">
        <v>1.128786735024959E-2</v>
      </c>
      <c r="E3464" s="38">
        <v>1.8120729229130519</v>
      </c>
      <c r="F3464">
        <v>1.2624937442605394E-2</v>
      </c>
    </row>
    <row r="3465" spans="3:6">
      <c r="C3465" s="38">
        <v>2.1038663135938473</v>
      </c>
      <c r="D3465" s="38">
        <v>1.485499291299891E-2</v>
      </c>
      <c r="E3465" s="38">
        <v>2.322174841097921</v>
      </c>
      <c r="F3465">
        <v>1.6380885452346453E-2</v>
      </c>
    </row>
    <row r="3466" spans="3:6">
      <c r="C3466" s="38">
        <v>2.451650939753649</v>
      </c>
      <c r="D3466" s="38">
        <v>1.7331516101772335E-2</v>
      </c>
      <c r="E3466" s="38">
        <v>2.6566719649325292</v>
      </c>
      <c r="F3466">
        <v>1.8660043968968535E-2</v>
      </c>
    </row>
    <row r="3467" spans="3:6">
      <c r="C3467" s="38">
        <v>2.0214428688488661</v>
      </c>
      <c r="D3467" s="38">
        <v>1.4384697214745291E-2</v>
      </c>
      <c r="E3467" s="38">
        <v>2.1796013651253352</v>
      </c>
      <c r="F3467">
        <v>1.551372161117829E-2</v>
      </c>
    </row>
    <row r="3468" spans="3:6">
      <c r="C3468" s="38">
        <v>0.88619088309954663</v>
      </c>
      <c r="D3468" s="38">
        <v>6.3478781398116297E-3</v>
      </c>
      <c r="E3468" s="38">
        <v>0.79626573459077554</v>
      </c>
      <c r="F3468">
        <v>5.7060197719594327E-3</v>
      </c>
    </row>
    <row r="3469" spans="3:6">
      <c r="C3469" s="38">
        <v>1.3340479300695163</v>
      </c>
      <c r="D3469" s="38">
        <v>9.5860055990476412E-3</v>
      </c>
      <c r="E3469" s="38">
        <v>1.3196909430158044</v>
      </c>
      <c r="F3469">
        <v>9.5737176724712252E-3</v>
      </c>
    </row>
    <row r="3470" spans="3:6">
      <c r="C3470" s="38">
        <v>2.452068672005129</v>
      </c>
      <c r="D3470" s="38">
        <v>1.7764022987212424E-2</v>
      </c>
      <c r="E3470" s="38">
        <v>2.5615545338946015</v>
      </c>
      <c r="F3470">
        <v>1.8519513343657201E-2</v>
      </c>
    </row>
    <row r="3471" spans="3:6">
      <c r="C3471" s="38">
        <v>3.1425999026420732</v>
      </c>
      <c r="D3471" s="38">
        <v>2.2814135564735084E-2</v>
      </c>
      <c r="E3471" s="38">
        <v>3.2797588506805537</v>
      </c>
      <c r="F3471">
        <v>2.3814656209835763E-2</v>
      </c>
    </row>
    <row r="3472" spans="3:6">
      <c r="C3472" s="38">
        <v>2.094741842761243</v>
      </c>
      <c r="D3472" s="38">
        <v>1.5285155583482856E-2</v>
      </c>
      <c r="E3472" s="38">
        <v>2.1404908018029527</v>
      </c>
      <c r="F3472">
        <v>1.5561228965067359E-2</v>
      </c>
    </row>
    <row r="3473" spans="3:6">
      <c r="C3473" s="38">
        <v>1.1361891522932193</v>
      </c>
      <c r="D3473" s="38">
        <v>8.3300560909466519E-3</v>
      </c>
      <c r="E3473" s="38">
        <v>1.1254506405124449</v>
      </c>
      <c r="F3473">
        <v>8.1966654369515727E-3</v>
      </c>
    </row>
    <row r="3474" spans="3:6">
      <c r="C3474" s="38">
        <v>1.3101691523543055</v>
      </c>
      <c r="D3474" s="38">
        <v>9.6047203334699068E-3</v>
      </c>
      <c r="E3474" s="38">
        <v>1.2795745899135855</v>
      </c>
      <c r="F3474">
        <v>9.30291276084084E-3</v>
      </c>
    </row>
    <row r="3475" spans="3:6">
      <c r="C3475" s="38">
        <v>1.0822191280350979</v>
      </c>
      <c r="D3475" s="38">
        <v>7.9325552342027796E-3</v>
      </c>
      <c r="E3475" s="38">
        <v>0.98954112348486944</v>
      </c>
      <c r="F3475">
        <v>7.1231361735649024E-3</v>
      </c>
    </row>
    <row r="3476" spans="3:6">
      <c r="C3476" s="38">
        <v>1.7270296895973598</v>
      </c>
      <c r="D3476" s="38">
        <v>1.2699449092759529E-2</v>
      </c>
      <c r="E3476" s="38">
        <v>1.4949722945233166</v>
      </c>
      <c r="F3476">
        <v>1.0987746396348216E-2</v>
      </c>
    </row>
    <row r="3477" spans="3:6">
      <c r="C3477" s="38">
        <v>1.5595720432490465</v>
      </c>
      <c r="D3477" s="38">
        <v>1.146993150623999E-2</v>
      </c>
      <c r="E3477" s="38">
        <v>1.4089832346377036</v>
      </c>
      <c r="F3477">
        <v>1.0354346793554486E-2</v>
      </c>
    </row>
    <row r="3478" spans="3:6">
      <c r="C3478" s="38">
        <v>1.3145487331445611</v>
      </c>
      <c r="D3478" s="38">
        <v>9.6813916989324615E-3</v>
      </c>
      <c r="E3478" s="38">
        <v>1.2164098328952</v>
      </c>
      <c r="F3478">
        <v>8.9876437466591599E-3</v>
      </c>
    </row>
    <row r="3479" spans="3:6">
      <c r="C3479" s="38">
        <v>2.3968804402664672</v>
      </c>
      <c r="D3479" s="38">
        <v>1.754601747775902E-2</v>
      </c>
      <c r="E3479" s="38">
        <v>2.3364935481294347</v>
      </c>
      <c r="F3479">
        <v>1.7125015725256248E-2</v>
      </c>
    </row>
    <row r="3480" spans="3:6">
      <c r="C3480" s="38">
        <v>2.0406113450336485</v>
      </c>
      <c r="D3480" s="38">
        <v>1.4898627979886093E-2</v>
      </c>
      <c r="E3480" s="38">
        <v>2.1496682535765332</v>
      </c>
      <c r="F3480">
        <v>1.577705853395597E-2</v>
      </c>
    </row>
    <row r="3481" spans="3:6">
      <c r="C3481" s="38">
        <v>1.2540754475756331</v>
      </c>
      <c r="D3481" s="38">
        <v>9.1329649436138298E-3</v>
      </c>
      <c r="E3481" s="38">
        <v>1.3297440872280342</v>
      </c>
      <c r="F3481">
        <v>9.5495732637825761E-3</v>
      </c>
    </row>
    <row r="3482" spans="3:6">
      <c r="C3482" s="38">
        <v>0.61899731613695663</v>
      </c>
      <c r="D3482" s="38">
        <v>4.4946167808179397E-3</v>
      </c>
      <c r="E3482" s="38">
        <v>0.72784151593671109</v>
      </c>
      <c r="F3482">
        <v>5.2174276103326388E-3</v>
      </c>
    </row>
    <row r="3483" spans="3:6">
      <c r="C3483" s="38">
        <v>1.5318918602192542</v>
      </c>
      <c r="D3483" s="38">
        <v>1.1183692063690203E-2</v>
      </c>
      <c r="E3483" s="38">
        <v>1.6548569215258511</v>
      </c>
      <c r="F3483">
        <v>1.2089816138136918E-2</v>
      </c>
    </row>
    <row r="3484" spans="3:6">
      <c r="C3484" s="38">
        <v>2.1188635071391544</v>
      </c>
      <c r="D3484" s="38">
        <v>1.5520977693240165E-2</v>
      </c>
      <c r="E3484" s="38">
        <v>2.1103871219817658</v>
      </c>
      <c r="F3484">
        <v>1.5372571142471259E-2</v>
      </c>
    </row>
    <row r="3485" spans="3:6">
      <c r="C3485" s="38">
        <v>1.5800834032242572</v>
      </c>
      <c r="D3485" s="38">
        <v>1.1591652674396321E-2</v>
      </c>
      <c r="E3485" s="38">
        <v>1.5172773182286881</v>
      </c>
      <c r="F3485">
        <v>1.1088017976616897E-2</v>
      </c>
    </row>
    <row r="3486" spans="3:6">
      <c r="C3486" s="38">
        <v>2.0260986315480092</v>
      </c>
      <c r="D3486" s="38">
        <v>1.5044703478350874E-2</v>
      </c>
      <c r="E3486" s="38">
        <v>2.0422869950662843</v>
      </c>
      <c r="F3486">
        <v>1.5207303100211057E-2</v>
      </c>
    </row>
    <row r="3487" spans="3:6">
      <c r="C3487" s="38">
        <v>2.4186085419763561</v>
      </c>
      <c r="D3487" s="38">
        <v>1.801049615185148E-2</v>
      </c>
      <c r="E3487" s="38">
        <v>2.358706073189976</v>
      </c>
      <c r="F3487">
        <v>1.7751645920962709E-2</v>
      </c>
    </row>
    <row r="3488" spans="3:6">
      <c r="C3488" s="38">
        <v>2.2079112144617605</v>
      </c>
      <c r="D3488" s="38">
        <v>1.6434878465630413E-2</v>
      </c>
      <c r="E3488" s="38">
        <v>2.1527333071344961</v>
      </c>
      <c r="F3488">
        <v>1.6143401423573903E-2</v>
      </c>
    </row>
    <row r="3489" spans="3:6">
      <c r="C3489" s="38">
        <v>1.1373771046089967</v>
      </c>
      <c r="D3489" s="38">
        <v>8.5173933877408271E-3</v>
      </c>
      <c r="E3489" s="38">
        <v>1.1769048919761231</v>
      </c>
      <c r="F3489">
        <v>8.8620481158869745E-3</v>
      </c>
    </row>
    <row r="3490" spans="3:6">
      <c r="C3490" s="38">
        <v>1.1134998875800348</v>
      </c>
      <c r="D3490" s="38">
        <v>8.3401184868114233E-3</v>
      </c>
      <c r="E3490" s="38">
        <v>1.1185472705688677</v>
      </c>
      <c r="F3490">
        <v>8.4321846246602373E-3</v>
      </c>
    </row>
    <row r="3491" spans="3:6">
      <c r="C3491" s="38">
        <v>3.6451550202649461</v>
      </c>
      <c r="D3491" s="38">
        <v>2.6797625573462727E-2</v>
      </c>
      <c r="E3491" s="38">
        <v>3.6839855031802333</v>
      </c>
      <c r="F3491">
        <v>2.7027035286471018E-2</v>
      </c>
    </row>
    <row r="3492" spans="3:6">
      <c r="C3492" s="38">
        <v>4.0348220925817699</v>
      </c>
      <c r="D3492" s="38">
        <v>2.9695962749281258E-2</v>
      </c>
      <c r="E3492" s="38">
        <v>4.1414026787786193</v>
      </c>
      <c r="F3492">
        <v>3.0467281302985812E-2</v>
      </c>
    </row>
    <row r="3493" spans="3:6">
      <c r="C3493" s="38">
        <v>3.5427631343168668</v>
      </c>
      <c r="D3493" s="38">
        <v>2.6103188269062827E-2</v>
      </c>
      <c r="E3493" s="38">
        <v>3.6183532694587863</v>
      </c>
      <c r="F3493">
        <v>2.6523766939225493E-2</v>
      </c>
    </row>
    <row r="3494" spans="3:6">
      <c r="C3494" s="38">
        <v>2.4701993609169914</v>
      </c>
      <c r="D3494" s="38">
        <v>1.7792293148998287E-2</v>
      </c>
      <c r="E3494" s="38">
        <v>2.381426286604678</v>
      </c>
      <c r="F3494">
        <v>1.7188605517722364E-2</v>
      </c>
    </row>
    <row r="3495" spans="3:6">
      <c r="C3495" s="38">
        <v>3.7832322851908926</v>
      </c>
      <c r="D3495" s="38">
        <v>2.7155291069946588E-2</v>
      </c>
      <c r="E3495" s="38">
        <v>3.6511125686517834</v>
      </c>
      <c r="F3495">
        <v>2.6219128902245765E-2</v>
      </c>
    </row>
    <row r="3496" spans="3:6">
      <c r="C3496" s="38">
        <v>3.6561901605280327</v>
      </c>
      <c r="D3496" s="38">
        <v>2.6240934697304777E-2</v>
      </c>
      <c r="E3496" s="38">
        <v>3.6103254393146131</v>
      </c>
      <c r="F3496">
        <v>2.5979559804106066E-2</v>
      </c>
    </row>
    <row r="3497" spans="3:6">
      <c r="C3497" s="38">
        <v>1.0289948489015974</v>
      </c>
      <c r="D3497" s="38">
        <v>7.2990981237741779E-3</v>
      </c>
      <c r="E3497" s="38">
        <v>1.0530922392617297</v>
      </c>
      <c r="F3497">
        <v>7.5016737802717356E-3</v>
      </c>
    </row>
    <row r="3498" spans="3:6">
      <c r="C3498" s="38">
        <v>0.49529623884573976</v>
      </c>
      <c r="D3498" s="38">
        <v>3.4982038592692765E-3</v>
      </c>
      <c r="E3498" s="38">
        <v>0.4536908278579998</v>
      </c>
      <c r="F3498">
        <v>3.2094201463522382E-3</v>
      </c>
    </row>
    <row r="3499" spans="3:6">
      <c r="C3499" s="38">
        <v>0.78169987381729511</v>
      </c>
      <c r="D3499" s="38">
        <v>5.5141691551309924E-3</v>
      </c>
      <c r="E3499" s="38">
        <v>0.89252455118927532</v>
      </c>
      <c r="F3499">
        <v>6.1109404023593859E-3</v>
      </c>
    </row>
    <row r="3500" spans="3:6">
      <c r="C3500" s="38">
        <v>1.0239493092716969</v>
      </c>
      <c r="D3500" s="38">
        <v>7.2153447661109423E-3</v>
      </c>
      <c r="E3500" s="38">
        <v>1.2599885211503026</v>
      </c>
      <c r="F3500">
        <v>8.8139260574608413E-3</v>
      </c>
    </row>
    <row r="3501" spans="3:6">
      <c r="C3501" s="38">
        <v>0.53994678034970112</v>
      </c>
      <c r="D3501" s="38">
        <v>3.7950433167611083E-3</v>
      </c>
      <c r="E3501" s="38">
        <v>0.74204281660321281</v>
      </c>
      <c r="F3501">
        <v>5.197781339842839E-3</v>
      </c>
    </row>
    <row r="3502" spans="3:6">
      <c r="C3502" s="38">
        <v>1.2977907387098273</v>
      </c>
      <c r="D3502" s="38">
        <v>9.0643255610071451E-3</v>
      </c>
      <c r="E3502" s="38">
        <v>1.1983489379185677</v>
      </c>
      <c r="F3502">
        <v>8.643193664128513E-3</v>
      </c>
    </row>
    <row r="3503" spans="3:6">
      <c r="C3503" s="38">
        <v>1.1252086635326755</v>
      </c>
      <c r="D3503" s="38">
        <v>7.855332267732126E-3</v>
      </c>
      <c r="E3503" s="38">
        <v>1.0607256376915679</v>
      </c>
      <c r="F3503">
        <v>7.6298457878209193E-3</v>
      </c>
    </row>
    <row r="3504" spans="3:6">
      <c r="C3504" s="38">
        <v>1.1451703971156408</v>
      </c>
      <c r="D3504" s="38">
        <v>7.9953584591554716E-3</v>
      </c>
      <c r="E3504" s="38">
        <v>1.1291932341824271</v>
      </c>
      <c r="F3504">
        <v>8.0728566371060309E-3</v>
      </c>
    </row>
    <row r="3505" spans="3:6">
      <c r="C3505" s="38">
        <v>1.5407975896132584</v>
      </c>
      <c r="D3505" s="38">
        <v>1.07822064208845E-2</v>
      </c>
      <c r="E3505" s="38">
        <v>1.5084309759130394</v>
      </c>
      <c r="F3505">
        <v>1.0622242527235376E-2</v>
      </c>
    </row>
    <row r="3506" spans="3:6">
      <c r="C3506" s="38">
        <v>0.99904516599852566</v>
      </c>
      <c r="D3506" s="38">
        <v>7.009300526347185E-3</v>
      </c>
      <c r="E3506" s="38">
        <v>1.0760177468605636</v>
      </c>
      <c r="F3506">
        <v>7.4869475753245136E-3</v>
      </c>
    </row>
    <row r="3507" spans="3:6">
      <c r="C3507" s="38">
        <v>0.84439222758680477</v>
      </c>
      <c r="D3507" s="38">
        <v>5.9292297943114268E-3</v>
      </c>
      <c r="E3507" s="38">
        <v>0.80458917223807747</v>
      </c>
      <c r="F3507">
        <v>5.6494087366383023E-3</v>
      </c>
    </row>
    <row r="3508" spans="3:6">
      <c r="C3508" s="38">
        <v>0.94927121210642273</v>
      </c>
      <c r="D3508" s="38">
        <v>6.6647053620770237E-3</v>
      </c>
      <c r="E3508" s="38">
        <v>0.92862480137701098</v>
      </c>
      <c r="F3508">
        <v>6.5884262888728359E-3</v>
      </c>
    </row>
    <row r="3509" spans="3:6">
      <c r="C3509" s="38">
        <v>0.66455634487433202</v>
      </c>
      <c r="D3509" s="38">
        <v>4.6623829298081173E-3</v>
      </c>
      <c r="E3509" s="38">
        <v>0.69143257221679866</v>
      </c>
      <c r="F3509">
        <v>4.8737575966366258E-3</v>
      </c>
    </row>
    <row r="3510" spans="3:6">
      <c r="C3510" s="38">
        <v>0.17673865005355544</v>
      </c>
      <c r="D3510" s="38">
        <v>1.2359821662171499E-3</v>
      </c>
      <c r="E3510" s="38">
        <v>0.1312046076182824</v>
      </c>
      <c r="F3510">
        <v>9.3642001576743931E-4</v>
      </c>
    </row>
    <row r="3511" spans="3:6">
      <c r="C3511" s="38">
        <v>0.48735706050901634</v>
      </c>
      <c r="D3511" s="38">
        <v>3.4141889467182076E-3</v>
      </c>
      <c r="E3511" s="38">
        <v>0.31739705804867802</v>
      </c>
      <c r="F3511">
        <v>2.4254568143812234E-3</v>
      </c>
    </row>
    <row r="3512" spans="3:6">
      <c r="C3512" s="38">
        <v>1.5018842432075186</v>
      </c>
      <c r="D3512" s="38">
        <v>1.0464958849938042E-2</v>
      </c>
      <c r="E3512" s="38">
        <v>1.66171583843766</v>
      </c>
      <c r="F3512">
        <v>1.1646227528530636E-2</v>
      </c>
    </row>
    <row r="3513" spans="3:6">
      <c r="C3513" s="38">
        <v>1.5665573812544327</v>
      </c>
      <c r="D3513" s="38">
        <v>1.0921267388507577E-2</v>
      </c>
      <c r="E3513" s="38">
        <v>1.6457272831218654</v>
      </c>
      <c r="F3513">
        <v>1.1531820656286494E-2</v>
      </c>
    </row>
    <row r="3514" spans="3:6">
      <c r="C3514" s="38">
        <v>1.644855049922868</v>
      </c>
      <c r="D3514" s="38">
        <v>1.1467288435052953E-2</v>
      </c>
      <c r="E3514" s="38">
        <v>1.7157402556385095</v>
      </c>
      <c r="F3514">
        <v>1.1947025593949128E-2</v>
      </c>
    </row>
    <row r="3515" spans="3:6">
      <c r="C3515" s="38">
        <v>1.1716066543626251</v>
      </c>
      <c r="D3515" s="38">
        <v>8.1590107396855207E-3</v>
      </c>
      <c r="E3515" s="38">
        <v>1.3404694132679353</v>
      </c>
      <c r="F3515">
        <v>9.2012613263939402E-3</v>
      </c>
    </row>
    <row r="3516" spans="3:6">
      <c r="C3516" s="38">
        <v>0.88473259499862733</v>
      </c>
      <c r="D3516" s="38">
        <v>6.1693022949325027E-3</v>
      </c>
      <c r="E3516" s="38">
        <v>0.90469867743353094</v>
      </c>
      <c r="F3516">
        <v>6.0850585772235207E-3</v>
      </c>
    </row>
    <row r="3517" spans="3:6">
      <c r="C3517" s="38">
        <v>1.1626499795788738</v>
      </c>
      <c r="D3517" s="38">
        <v>8.0936220140870856E-3</v>
      </c>
      <c r="E3517" s="38">
        <v>1.1987128795479762</v>
      </c>
      <c r="F3517">
        <v>8.2376960475591555E-3</v>
      </c>
    </row>
    <row r="3518" spans="3:6">
      <c r="C3518" s="38">
        <v>0.91071712740344157</v>
      </c>
      <c r="D3518" s="38">
        <v>6.3300776200598879E-3</v>
      </c>
      <c r="E3518" s="38">
        <v>0.95318032826589172</v>
      </c>
      <c r="F3518">
        <v>6.5852484245892788E-3</v>
      </c>
    </row>
    <row r="3519" spans="3:6">
      <c r="C3519" s="38">
        <v>0.95213396818829121</v>
      </c>
      <c r="D3519" s="38">
        <v>6.6190697152114578E-3</v>
      </c>
      <c r="E3519" s="38">
        <v>0.96116378731025776</v>
      </c>
      <c r="F3519">
        <v>6.6489402379176915E-3</v>
      </c>
    </row>
    <row r="3520" spans="3:6">
      <c r="C3520" s="38">
        <v>0.87551861436335865</v>
      </c>
      <c r="D3520" s="38">
        <v>6.0881072094665966E-3</v>
      </c>
      <c r="E3520" s="38">
        <v>0.94064799225693441</v>
      </c>
      <c r="F3520">
        <v>6.5403547392281483E-3</v>
      </c>
    </row>
    <row r="3521" spans="3:6">
      <c r="C3521" s="38">
        <v>0.6791847900483361</v>
      </c>
      <c r="D3521" s="38">
        <v>4.727116469551939E-3</v>
      </c>
      <c r="E3521" s="38">
        <v>0.71546946407515211</v>
      </c>
      <c r="F3521">
        <v>5.0415865626485751E-3</v>
      </c>
    </row>
    <row r="3522" spans="3:6">
      <c r="C3522" s="38">
        <v>0.75221683421805086</v>
      </c>
      <c r="D3522" s="38">
        <v>5.2373468679143328E-3</v>
      </c>
      <c r="E3522" s="38">
        <v>0.80928104335116147</v>
      </c>
      <c r="F3522">
        <v>5.7434712231370149E-3</v>
      </c>
    </row>
    <row r="3523" spans="3:6">
      <c r="C3523" s="38">
        <v>1.7606690751895486</v>
      </c>
      <c r="D3523" s="38">
        <v>1.2328527791797154E-2</v>
      </c>
      <c r="E3523" s="38">
        <v>1.6560652749333453</v>
      </c>
      <c r="F3523">
        <v>1.183940268389172E-2</v>
      </c>
    </row>
    <row r="3524" spans="3:6">
      <c r="C3524" s="38">
        <v>5.1849882279388115</v>
      </c>
      <c r="D3524" s="38">
        <v>3.6993058687804121E-2</v>
      </c>
      <c r="E3524" s="38">
        <v>4.9469164903943428</v>
      </c>
      <c r="F3524">
        <v>3.5275150018382523E-2</v>
      </c>
    </row>
    <row r="3525" spans="3:6">
      <c r="C3525" s="38">
        <v>9.3942388292699253</v>
      </c>
      <c r="D3525" s="38">
        <v>6.8573777972191718E-2</v>
      </c>
      <c r="E3525" s="38">
        <v>9.4082806160216474</v>
      </c>
      <c r="F3525">
        <v>6.8785323257208611E-2</v>
      </c>
    </row>
    <row r="3526" spans="3:6">
      <c r="C3526" s="38">
        <v>9.0158243717220259</v>
      </c>
      <c r="D3526" s="38">
        <v>6.6316942070921744E-2</v>
      </c>
      <c r="E3526" s="38">
        <v>9.2076325012390772</v>
      </c>
      <c r="F3526">
        <v>6.7591060265137254E-2</v>
      </c>
    </row>
    <row r="3527" spans="3:6">
      <c r="C3527" s="38">
        <v>5.6876989825743181</v>
      </c>
      <c r="D3527" s="38">
        <v>4.2496524055044067E-2</v>
      </c>
      <c r="E3527" s="38">
        <v>5.8884673608683906</v>
      </c>
      <c r="F3527">
        <v>4.3955582294555207E-2</v>
      </c>
    </row>
    <row r="3528" spans="3:6">
      <c r="C3528" s="38">
        <v>6.4205578580102411</v>
      </c>
      <c r="D3528" s="38">
        <v>4.7800883325674851E-2</v>
      </c>
      <c r="E3528" s="38">
        <v>6.5249636124195058</v>
      </c>
      <c r="F3528">
        <v>4.8600254308271744E-2</v>
      </c>
    </row>
    <row r="3529" spans="3:6">
      <c r="C3529" s="38">
        <v>5.9543525522744298</v>
      </c>
      <c r="D3529" s="38">
        <v>4.4299277909169828E-2</v>
      </c>
      <c r="E3529" s="38">
        <v>6.0167213353353786</v>
      </c>
      <c r="F3529">
        <v>4.466180544885124E-2</v>
      </c>
    </row>
    <row r="3530" spans="3:6">
      <c r="C3530" s="38">
        <v>1.6413345792254113</v>
      </c>
      <c r="D3530" s="38">
        <v>1.1963643362999909E-2</v>
      </c>
      <c r="E3530" s="38">
        <v>1.5961842993892299</v>
      </c>
      <c r="F3530">
        <v>1.1717745335927147E-2</v>
      </c>
    </row>
    <row r="3531" spans="3:6">
      <c r="C3531" s="38">
        <v>1.5225800859431888</v>
      </c>
      <c r="D3531" s="38">
        <v>1.109234622391975E-2</v>
      </c>
      <c r="E3531" s="38">
        <v>1.6271840502178232</v>
      </c>
      <c r="F3531">
        <v>1.1873552265893301E-2</v>
      </c>
    </row>
    <row r="3532" spans="3:6">
      <c r="C3532" s="38">
        <v>1.6088186937688131</v>
      </c>
      <c r="D3532" s="38">
        <v>1.1714388605330982E-2</v>
      </c>
      <c r="E3532" s="38">
        <v>1.70524623495855</v>
      </c>
      <c r="F3532">
        <v>1.2494188421407698E-2</v>
      </c>
    </row>
    <row r="3533" spans="3:6">
      <c r="C3533" s="38">
        <v>1.7525548926372427</v>
      </c>
      <c r="D3533" s="38">
        <v>1.2754248107304338E-2</v>
      </c>
      <c r="E3533" s="38">
        <v>1.8313682663863675</v>
      </c>
      <c r="F3533">
        <v>1.3388100111426078E-2</v>
      </c>
    </row>
    <row r="3534" spans="3:6">
      <c r="C3534" s="38">
        <v>2.0356633089548404</v>
      </c>
      <c r="D3534" s="38">
        <v>1.4807616429244724E-2</v>
      </c>
      <c r="E3534" s="38">
        <v>2.1325606019386769</v>
      </c>
      <c r="F3534">
        <v>1.5599870760107475E-2</v>
      </c>
    </row>
    <row r="3535" spans="3:6">
      <c r="C3535" s="38">
        <v>2.1145005327842172</v>
      </c>
      <c r="D3535" s="38">
        <v>1.5333395422567149E-2</v>
      </c>
      <c r="E3535" s="38">
        <v>2.2732488415744294</v>
      </c>
      <c r="F3535">
        <v>1.6392608256383327E-2</v>
      </c>
    </row>
    <row r="3536" spans="3:6">
      <c r="C3536" s="38">
        <v>2.1348208435568425</v>
      </c>
      <c r="D3536" s="38">
        <v>1.5471293547406915E-2</v>
      </c>
      <c r="E3536" s="38">
        <v>2.2632710179179547</v>
      </c>
      <c r="F3536">
        <v>1.6282817379805501E-2</v>
      </c>
    </row>
    <row r="3537" spans="3:6">
      <c r="C3537" s="38">
        <v>2.0726342821725678</v>
      </c>
      <c r="D3537" s="38">
        <v>1.5016010075517861E-2</v>
      </c>
      <c r="E3537" s="38">
        <v>2.226832607610473</v>
      </c>
      <c r="F3537">
        <v>1.5997441888470187E-2</v>
      </c>
    </row>
    <row r="3538" spans="3:6">
      <c r="C3538" s="38">
        <v>1.4196668804098973</v>
      </c>
      <c r="D3538" s="38">
        <v>1.0243208241742692E-2</v>
      </c>
      <c r="E3538" s="38">
        <v>1.3976497159213508</v>
      </c>
      <c r="F3538">
        <v>1.008436624655602E-2</v>
      </c>
    </row>
    <row r="3539" spans="3:6">
      <c r="C3539" s="38">
        <v>1.2606969422128258</v>
      </c>
      <c r="D3539" s="38">
        <v>9.103133402935738E-3</v>
      </c>
      <c r="E3539" s="38">
        <v>1.1749151088513499</v>
      </c>
      <c r="F3539">
        <v>8.6070916324371017E-3</v>
      </c>
    </row>
    <row r="3540" spans="3:6">
      <c r="C3540" s="38">
        <v>1.6929877289992445</v>
      </c>
      <c r="D3540" s="38">
        <v>1.2155141941186613E-2</v>
      </c>
      <c r="E3540" s="38">
        <v>1.7829599581906199</v>
      </c>
      <c r="F3540">
        <v>1.2952777397404844E-2</v>
      </c>
    </row>
    <row r="3541" spans="3:6">
      <c r="C3541" s="38">
        <v>2.0655405384428356</v>
      </c>
      <c r="D3541" s="38">
        <v>1.472180606088435E-2</v>
      </c>
      <c r="E3541" s="38">
        <v>2.0767270056844294</v>
      </c>
      <c r="F3541">
        <v>1.4772950073918109E-2</v>
      </c>
    </row>
    <row r="3542" spans="3:6">
      <c r="C3542" s="38">
        <v>1.8991367510698001</v>
      </c>
      <c r="D3542" s="38">
        <v>1.3528173738749621E-2</v>
      </c>
      <c r="E3542" s="38">
        <v>1.8225745878064008</v>
      </c>
      <c r="F3542">
        <v>1.3050848026390508E-2</v>
      </c>
    </row>
    <row r="3543" spans="3:6">
      <c r="C3543" s="38">
        <v>1.4206724581310026</v>
      </c>
      <c r="D3543" s="38">
        <v>1.0094572906465668E-2</v>
      </c>
      <c r="E3543" s="38">
        <v>1.4666557035976155</v>
      </c>
      <c r="F3543">
        <v>1.0432643292280183E-2</v>
      </c>
    </row>
    <row r="3544" spans="3:6">
      <c r="C3544" s="38">
        <v>1.3786747899982601</v>
      </c>
      <c r="D3544" s="38">
        <v>9.8016038365209331E-3</v>
      </c>
      <c r="E3544" s="38">
        <v>1.4693295861897688</v>
      </c>
      <c r="F3544">
        <v>1.0486720108771684E-2</v>
      </c>
    </row>
    <row r="3545" spans="3:6">
      <c r="C3545" s="38">
        <v>1.193594424283642</v>
      </c>
      <c r="D3545" s="38">
        <v>8.4900641867387862E-3</v>
      </c>
      <c r="E3545" s="38">
        <v>1.2661275597786927</v>
      </c>
      <c r="F3545">
        <v>9.0923739251675441E-3</v>
      </c>
    </row>
    <row r="3546" spans="3:6">
      <c r="C3546" s="38">
        <v>2.6432360314671137</v>
      </c>
      <c r="D3546" s="38">
        <v>1.8649851706741469E-2</v>
      </c>
      <c r="E3546" s="38">
        <v>2.6352531014210081</v>
      </c>
      <c r="F3546">
        <v>1.8590078934797975E-2</v>
      </c>
    </row>
    <row r="3547" spans="3:6">
      <c r="C3547" s="38">
        <v>2.2577071252988108</v>
      </c>
      <c r="D3547" s="38">
        <v>1.5895580060823544E-2</v>
      </c>
      <c r="E3547" s="38">
        <v>2.2726477336937907</v>
      </c>
      <c r="F3547">
        <v>1.5854965039252964E-2</v>
      </c>
    </row>
    <row r="3548" spans="3:6">
      <c r="C3548" s="38">
        <v>2.3050902644796381</v>
      </c>
      <c r="D3548" s="38">
        <v>1.6229099755580047E-2</v>
      </c>
      <c r="E3548" s="38">
        <v>2.4356236764664274</v>
      </c>
      <c r="F3548">
        <v>1.7106762983795657E-2</v>
      </c>
    </row>
    <row r="3549" spans="3:6">
      <c r="C3549" s="38">
        <v>1.5643840002313936</v>
      </c>
      <c r="D3549" s="38">
        <v>1.097744115459222E-2</v>
      </c>
      <c r="E3549" s="38">
        <v>1.7016753252961894</v>
      </c>
      <c r="F3549">
        <v>1.2082747085492524E-2</v>
      </c>
    </row>
    <row r="3550" spans="3:6">
      <c r="C3550" s="38">
        <v>1.6281880571275373</v>
      </c>
      <c r="D3550" s="38">
        <v>1.1425465270890325E-2</v>
      </c>
      <c r="E3550" s="38">
        <v>1.8770955229958732</v>
      </c>
      <c r="F3550">
        <v>1.3155771526370057E-2</v>
      </c>
    </row>
    <row r="3551" spans="3:6">
      <c r="C3551" s="38">
        <v>1.5670207815663297</v>
      </c>
      <c r="D3551" s="38">
        <v>1.0994105165260714E-2</v>
      </c>
      <c r="E3551" s="38">
        <v>1.8013489358458894</v>
      </c>
      <c r="F3551">
        <v>1.2665120337281224E-2</v>
      </c>
    </row>
    <row r="3552" spans="3:6">
      <c r="C3552" s="38">
        <v>0.92472676568526613</v>
      </c>
      <c r="D3552" s="38">
        <v>6.5082680255700055E-3</v>
      </c>
      <c r="E3552" s="38">
        <v>1.039681785064613</v>
      </c>
      <c r="F3552">
        <v>7.3727990799458141E-3</v>
      </c>
    </row>
    <row r="3553" spans="3:6">
      <c r="C3553" s="38">
        <v>1.5085922736845463</v>
      </c>
      <c r="D3553" s="38">
        <v>1.0562445250593289E-2</v>
      </c>
      <c r="E3553" s="38">
        <v>1.5333211986398727</v>
      </c>
      <c r="F3553">
        <v>1.065541990464846E-2</v>
      </c>
    </row>
    <row r="3554" spans="3:6">
      <c r="C3554" s="38">
        <v>2.8241208852573996</v>
      </c>
      <c r="D3554" s="38">
        <v>1.9576673867092106E-2</v>
      </c>
      <c r="E3554" s="38">
        <v>2.7067112318289097</v>
      </c>
      <c r="F3554">
        <v>1.8812710901663487E-2</v>
      </c>
    </row>
    <row r="3555" spans="3:6">
      <c r="C3555" s="38">
        <v>3.1313451938747963</v>
      </c>
      <c r="D3555" s="38">
        <v>2.1669853958086942E-2</v>
      </c>
      <c r="E3555" s="38">
        <v>2.9868312373809922</v>
      </c>
      <c r="F3555">
        <v>2.0667787437459676E-2</v>
      </c>
    </row>
    <row r="3556" spans="3:6">
      <c r="C3556" s="38">
        <v>1.9799997117446249</v>
      </c>
      <c r="D3556" s="38">
        <v>1.3655526648857301E-2</v>
      </c>
      <c r="E3556" s="38">
        <v>1.910473852098532</v>
      </c>
      <c r="F3556">
        <v>1.3225751263267936E-2</v>
      </c>
    </row>
    <row r="3557" spans="3:6">
      <c r="C3557" s="38">
        <v>3.0181184327462649</v>
      </c>
      <c r="D3557" s="38">
        <v>2.0422027648700707E-2</v>
      </c>
      <c r="E3557" s="38">
        <v>3.0082042061566763</v>
      </c>
      <c r="F3557">
        <v>2.0292172556004181E-2</v>
      </c>
    </row>
    <row r="3558" spans="3:6">
      <c r="C3558" s="38">
        <v>4.8515793088499368</v>
      </c>
      <c r="D3558" s="38">
        <v>3.2615331382949107E-2</v>
      </c>
      <c r="E3558" s="38">
        <v>4.7934711362126619</v>
      </c>
      <c r="F3558">
        <v>3.2135647434075015E-2</v>
      </c>
    </row>
    <row r="3559" spans="3:6">
      <c r="C3559" s="38">
        <v>4.7109146113139211</v>
      </c>
      <c r="D3559" s="38">
        <v>3.1660122250805799E-2</v>
      </c>
      <c r="E3559" s="38">
        <v>4.6952805248290197</v>
      </c>
      <c r="F3559">
        <v>3.1327875626442979E-2</v>
      </c>
    </row>
    <row r="3560" spans="3:6">
      <c r="C3560" s="38">
        <v>1.8707040642119159</v>
      </c>
      <c r="D3560" s="38">
        <v>1.2412899189151913E-2</v>
      </c>
      <c r="E3560" s="38">
        <v>1.8460066084660947</v>
      </c>
      <c r="F3560">
        <v>1.2154725919812325E-2</v>
      </c>
    </row>
    <row r="3561" spans="3:6">
      <c r="C3561" s="38">
        <v>3.2017428918025379</v>
      </c>
      <c r="D3561" s="38">
        <v>2.1381979015270541E-2</v>
      </c>
      <c r="E3561" s="38">
        <v>3.2566765810775573</v>
      </c>
      <c r="F3561">
        <v>2.1844996994221037E-2</v>
      </c>
    </row>
    <row r="3562" spans="3:6">
      <c r="C3562" s="38">
        <v>2.6817933674395591</v>
      </c>
      <c r="D3562" s="38">
        <v>1.7931791322320752E-2</v>
      </c>
      <c r="E3562" s="38">
        <v>2.870540955846169</v>
      </c>
      <c r="F3562">
        <v>1.9219511674158505E-2</v>
      </c>
    </row>
    <row r="3563" spans="3:6">
      <c r="C3563" s="38">
        <v>1.9095414904560346</v>
      </c>
      <c r="D3563" s="38">
        <v>1.2825735031395483E-2</v>
      </c>
      <c r="E3563" s="38">
        <v>2.0870761593260339</v>
      </c>
      <c r="F3563">
        <v>1.418539998795614E-2</v>
      </c>
    </row>
    <row r="3564" spans="3:6">
      <c r="C3564" s="38">
        <v>2.3957299590556516</v>
      </c>
      <c r="D3564" s="38">
        <v>1.6042892433216046E-2</v>
      </c>
      <c r="E3564" s="38">
        <v>2.4964907188539271</v>
      </c>
      <c r="F3564">
        <v>1.6898854670426122E-2</v>
      </c>
    </row>
    <row r="3565" spans="3:6">
      <c r="C3565" s="38">
        <v>2.1695193699003497</v>
      </c>
      <c r="D3565" s="38">
        <v>1.4364747207669918E-2</v>
      </c>
      <c r="E3565" s="38">
        <v>2.1842997272717697</v>
      </c>
      <c r="F3565">
        <v>1.4426660104470497E-2</v>
      </c>
    </row>
    <row r="3566" spans="3:6">
      <c r="C3566" s="38">
        <v>2.4001101778590916</v>
      </c>
      <c r="D3566" s="38">
        <v>1.5843325787815651E-2</v>
      </c>
      <c r="E3566" s="38">
        <v>2.2925426123119546</v>
      </c>
      <c r="F3566">
        <v>1.5195411249958967E-2</v>
      </c>
    </row>
    <row r="3567" spans="3:6">
      <c r="C3567" s="38">
        <v>3.555927922509504</v>
      </c>
      <c r="D3567" s="38">
        <v>2.3142161223671083E-2</v>
      </c>
      <c r="E3567" s="38">
        <v>3.4143494501255001</v>
      </c>
      <c r="F3567">
        <v>2.219200467323933E-2</v>
      </c>
    </row>
    <row r="3568" spans="3:6">
      <c r="C3568" s="38">
        <v>2.6750116112975988</v>
      </c>
      <c r="D3568" s="38">
        <v>1.733663373913516E-2</v>
      </c>
      <c r="E3568" s="38">
        <v>2.5840943313521367</v>
      </c>
      <c r="F3568">
        <v>1.6729959081306513E-2</v>
      </c>
    </row>
    <row r="3569" spans="3:6">
      <c r="C3569" s="38">
        <v>2.207148308626933</v>
      </c>
      <c r="D3569" s="38">
        <v>1.4283024309474101E-2</v>
      </c>
      <c r="E3569" s="38">
        <v>2.139244276593951</v>
      </c>
      <c r="F3569">
        <v>1.3776153980012695E-2</v>
      </c>
    </row>
    <row r="3570" spans="3:6">
      <c r="C3570" s="38">
        <v>1.8512578274278155</v>
      </c>
      <c r="D3570" s="38">
        <v>1.1962227647410775E-2</v>
      </c>
      <c r="E3570" s="38">
        <v>1.7231800181598229</v>
      </c>
      <c r="F3570">
        <v>1.1004374155653812E-2</v>
      </c>
    </row>
    <row r="3571" spans="3:6">
      <c r="C3571" s="38">
        <v>1.6546614361877012</v>
      </c>
      <c r="D3571" s="38">
        <v>1.0701726824157196E-2</v>
      </c>
      <c r="E3571" s="38">
        <v>1.6671291896898388</v>
      </c>
      <c r="F3571">
        <v>1.0545239459982945E-2</v>
      </c>
    </row>
    <row r="3572" spans="3:6">
      <c r="C3572" s="38">
        <v>1.109646656944796</v>
      </c>
      <c r="D3572" s="38">
        <v>7.1469831901447307E-3</v>
      </c>
      <c r="E3572" s="38">
        <v>1.3296214160850752</v>
      </c>
      <c r="F3572">
        <v>8.5443398036987358E-3</v>
      </c>
    </row>
    <row r="3573" spans="3:6">
      <c r="C3573" s="38">
        <v>0.44799970260118793</v>
      </c>
      <c r="D3573" s="38">
        <v>2.8754091841384703E-3</v>
      </c>
      <c r="E3573" s="38">
        <v>0.64238109868912852</v>
      </c>
      <c r="F3573">
        <v>4.1890135232943498E-3</v>
      </c>
    </row>
    <row r="3574" spans="3:6">
      <c r="C3574" s="38">
        <v>1.0074977988386649</v>
      </c>
      <c r="D3574" s="38">
        <v>6.44602219906269E-3</v>
      </c>
      <c r="E3574" s="38">
        <v>0.92237232649933809</v>
      </c>
      <c r="F3574">
        <v>6.1837158111005611E-3</v>
      </c>
    </row>
    <row r="3575" spans="3:6">
      <c r="C3575" s="38">
        <v>0.80996739145289276</v>
      </c>
      <c r="D3575" s="38">
        <v>5.1780430468813107E-3</v>
      </c>
      <c r="E3575" s="38">
        <v>0.78120116261597372</v>
      </c>
      <c r="F3575">
        <v>5.2185017776597087E-3</v>
      </c>
    </row>
    <row r="3576" spans="3:6">
      <c r="C3576" s="38">
        <v>1.5043438017756272</v>
      </c>
      <c r="D3576" s="38">
        <v>9.6476911081401669E-3</v>
      </c>
      <c r="E3576" s="38">
        <v>1.4639513357301224</v>
      </c>
      <c r="F3576">
        <v>9.4430209761228023E-3</v>
      </c>
    </row>
    <row r="3577" spans="3:6">
      <c r="C3577" s="38">
        <v>2.3290834015150224</v>
      </c>
      <c r="D3577" s="38">
        <v>1.4973570374255755E-2</v>
      </c>
      <c r="E3577" s="38">
        <v>2.3080184411440361</v>
      </c>
      <c r="F3577">
        <v>1.486673498838246E-2</v>
      </c>
    </row>
    <row r="3578" spans="3:6">
      <c r="C3578" s="38">
        <v>1.7953154247203418</v>
      </c>
      <c r="D3578" s="38">
        <v>1.1554444311989882E-2</v>
      </c>
      <c r="E3578" s="38">
        <v>1.8285414461792495</v>
      </c>
      <c r="F3578">
        <v>1.171004136385889E-2</v>
      </c>
    </row>
    <row r="3579" spans="3:6">
      <c r="C3579" s="38">
        <v>1.8100372330499237</v>
      </c>
      <c r="D3579" s="38">
        <v>1.1741218016803778E-2</v>
      </c>
      <c r="E3579" s="38">
        <v>1.8847000666537943</v>
      </c>
      <c r="F3579">
        <v>1.227354802030064E-2</v>
      </c>
    </row>
    <row r="3580" spans="3:6">
      <c r="C3580" s="38">
        <v>1.7190898406810411</v>
      </c>
      <c r="D3580" s="38">
        <v>1.1152274049458758E-2</v>
      </c>
      <c r="E3580" s="38">
        <v>1.7702379723724608</v>
      </c>
      <c r="F3580">
        <v>1.156158626176298E-2</v>
      </c>
    </row>
    <row r="3581" spans="3:6">
      <c r="C3581" s="38">
        <v>1.7244228580625953</v>
      </c>
      <c r="D3581" s="38">
        <v>1.1191051156807097E-2</v>
      </c>
      <c r="E3581" s="38">
        <v>1.7811978867871183</v>
      </c>
      <c r="F3581">
        <v>1.1623229897387465E-2</v>
      </c>
    </row>
    <row r="3582" spans="3:6">
      <c r="C3582" s="38">
        <v>1.3298708763489193</v>
      </c>
      <c r="D3582" s="38">
        <v>8.6469006628826558E-3</v>
      </c>
      <c r="E3582" s="38">
        <v>1.422131393045919</v>
      </c>
      <c r="F3582">
        <v>9.3240789757663214E-3</v>
      </c>
    </row>
    <row r="3583" spans="3:6">
      <c r="C3583" s="38">
        <v>2.2466191518192438</v>
      </c>
      <c r="D3583" s="38">
        <v>1.466108551651589E-2</v>
      </c>
      <c r="E3583" s="38">
        <v>2.0946856323595568</v>
      </c>
      <c r="F3583">
        <v>1.3885621464810489E-2</v>
      </c>
    </row>
    <row r="3584" spans="3:6">
      <c r="C3584" s="38">
        <v>2.2606259723715905</v>
      </c>
      <c r="D3584" s="38">
        <v>1.4751528338628108E-2</v>
      </c>
      <c r="E3584" s="38">
        <v>2.2045564026223254</v>
      </c>
      <c r="F3584">
        <v>1.4533696785794151E-2</v>
      </c>
    </row>
    <row r="3585" spans="3:6">
      <c r="C3585" s="38">
        <v>3.6631301577826587</v>
      </c>
      <c r="D3585" s="38">
        <v>2.3709301717075332E-2</v>
      </c>
      <c r="E3585" s="38">
        <v>3.5415798124155078</v>
      </c>
      <c r="F3585">
        <v>2.2906309936558757E-2</v>
      </c>
    </row>
    <row r="3586" spans="3:6">
      <c r="C3586" s="38">
        <v>5.570664051151625</v>
      </c>
      <c r="D3586" s="38">
        <v>3.5796991383621725E-2</v>
      </c>
      <c r="E3586" s="38">
        <v>5.3745523010188263</v>
      </c>
      <c r="F3586">
        <v>3.4700818135382096E-2</v>
      </c>
    </row>
    <row r="3587" spans="3:6">
      <c r="C3587" s="38">
        <v>4.7744506203718302</v>
      </c>
      <c r="D3587" s="38">
        <v>3.0260452665340255E-2</v>
      </c>
      <c r="E3587" s="38">
        <v>4.644920345153662</v>
      </c>
      <c r="F3587">
        <v>2.9449479434587821E-2</v>
      </c>
    </row>
    <row r="3588" spans="3:6">
      <c r="C3588" s="38">
        <v>3.3089853239405453</v>
      </c>
      <c r="D3588" s="38">
        <v>2.0791929557978685E-2</v>
      </c>
      <c r="E3588" s="38">
        <v>3.4286317336707706</v>
      </c>
      <c r="F3588">
        <v>2.1704027520931122E-2</v>
      </c>
    </row>
    <row r="3589" spans="3:6">
      <c r="C3589" s="38">
        <v>1.664535007626073</v>
      </c>
      <c r="D3589" s="38">
        <v>1.0375783215429412E-2</v>
      </c>
      <c r="E3589" s="38">
        <v>1.7337413821745358</v>
      </c>
      <c r="F3589">
        <v>1.0707826457386072E-2</v>
      </c>
    </row>
    <row r="3590" spans="3:6">
      <c r="C3590" s="38">
        <v>0.91216789758519912</v>
      </c>
      <c r="D3590" s="38">
        <v>5.6675180094920242E-3</v>
      </c>
      <c r="E3590" s="38">
        <v>1.0018904908650546</v>
      </c>
      <c r="F3590">
        <v>6.21679649280107E-3</v>
      </c>
    </row>
    <row r="3591" spans="3:6">
      <c r="C3591" s="38">
        <v>1.0137712715345315</v>
      </c>
      <c r="D3591" s="38">
        <v>6.2981901181418144E-3</v>
      </c>
      <c r="E3591" s="38">
        <v>1.1488714784769309</v>
      </c>
      <c r="F3591">
        <v>7.1484768826266063E-3</v>
      </c>
    </row>
    <row r="3592" spans="3:6">
      <c r="C3592" s="38">
        <v>1.222517008735972</v>
      </c>
      <c r="D3592" s="38">
        <v>7.5911362661375175E-3</v>
      </c>
      <c r="E3592" s="38">
        <v>1.3547678070365148</v>
      </c>
      <c r="F3592">
        <v>8.4987361758065566E-3</v>
      </c>
    </row>
    <row r="3593" spans="3:6">
      <c r="C3593" s="38">
        <v>1.5306178872693055</v>
      </c>
      <c r="D3593" s="38">
        <v>9.5247586187667838E-3</v>
      </c>
      <c r="E3593" s="38">
        <v>1.6129018629902543</v>
      </c>
      <c r="F3593">
        <v>1.0171530272362693E-2</v>
      </c>
    </row>
    <row r="3594" spans="3:6">
      <c r="C3594" s="38">
        <v>1.8158346464986912</v>
      </c>
      <c r="D3594" s="38">
        <v>1.1308207225369011E-2</v>
      </c>
      <c r="E3594" s="38">
        <v>1.9129185492944094</v>
      </c>
      <c r="F3594">
        <v>1.2069055656714506E-2</v>
      </c>
    </row>
    <row r="3595" spans="3:6">
      <c r="C3595" s="38">
        <v>1.9942553576132167</v>
      </c>
      <c r="D3595" s="38">
        <v>1.2420874478905049E-2</v>
      </c>
      <c r="E3595" s="38">
        <v>2.0239634003739626</v>
      </c>
      <c r="F3595">
        <v>1.2820859451330819E-2</v>
      </c>
    </row>
    <row r="3596" spans="3:6">
      <c r="C3596" s="38">
        <v>2.0708043451791354</v>
      </c>
      <c r="D3596" s="38">
        <v>1.2894032902272028E-2</v>
      </c>
      <c r="E3596" s="38">
        <v>2.2989491586347097</v>
      </c>
      <c r="F3596">
        <v>1.4396607375704031E-2</v>
      </c>
    </row>
    <row r="3597" spans="3:6">
      <c r="C3597" s="38">
        <v>4.560709815584536</v>
      </c>
      <c r="D3597" s="38">
        <v>2.8147394743508056E-2</v>
      </c>
      <c r="E3597" s="38">
        <v>4.5189511987591704</v>
      </c>
      <c r="F3597">
        <v>2.7836733233925486E-2</v>
      </c>
    </row>
    <row r="3598" spans="3:6">
      <c r="C3598" s="38">
        <v>4.8791315861756557</v>
      </c>
      <c r="D3598" s="38">
        <v>3.0057817085028186E-2</v>
      </c>
      <c r="E3598" s="38">
        <v>4.6603913058591626</v>
      </c>
      <c r="F3598">
        <v>2.881171847412526E-2</v>
      </c>
    </row>
    <row r="3599" spans="3:6">
      <c r="C3599" s="38">
        <v>3.7054190359030428</v>
      </c>
      <c r="D3599" s="38">
        <v>2.2564020615336824E-2</v>
      </c>
      <c r="E3599" s="38">
        <v>3.5366605416229908</v>
      </c>
      <c r="F3599">
        <v>2.1465668661922826E-2</v>
      </c>
    </row>
    <row r="3600" spans="3:6">
      <c r="C3600" s="38">
        <v>6.9215598853865838</v>
      </c>
      <c r="D3600" s="38">
        <v>4.2719914416975903E-2</v>
      </c>
      <c r="E3600" s="38">
        <v>6.8758435817211074</v>
      </c>
      <c r="F3600">
        <v>4.2348426386982482E-2</v>
      </c>
    </row>
    <row r="3601" spans="3:6">
      <c r="C3601" s="38">
        <v>7.3806959589293442</v>
      </c>
      <c r="D3601" s="38">
        <v>4.5443254346937301E-2</v>
      </c>
      <c r="E3601" s="38">
        <v>7.3614004299828135</v>
      </c>
      <c r="F3601">
        <v>4.5291724819173769E-2</v>
      </c>
    </row>
    <row r="3602" spans="3:6">
      <c r="C3602" s="38">
        <v>7.3193243125937917</v>
      </c>
      <c r="D3602" s="38">
        <v>4.5027416954428162E-2</v>
      </c>
      <c r="E3602" s="38">
        <v>7.3845240157755239</v>
      </c>
      <c r="F3602">
        <v>4.534220215610809E-2</v>
      </c>
    </row>
    <row r="3603" spans="3:6">
      <c r="C3603" s="38">
        <v>1.9687689866052704</v>
      </c>
      <c r="D3603" s="38">
        <v>1.2381028106520389E-2</v>
      </c>
      <c r="E3603" s="38">
        <v>1.9106337408901441</v>
      </c>
      <c r="F3603">
        <v>1.1973089423560368E-2</v>
      </c>
    </row>
    <row r="3604" spans="3:6">
      <c r="C3604" s="38">
        <v>1.4779064939023434</v>
      </c>
      <c r="D3604" s="38">
        <v>9.2891527056177432E-3</v>
      </c>
      <c r="E3604" s="38">
        <v>1.5085794593616895</v>
      </c>
      <c r="F3604">
        <v>9.469560163542598E-3</v>
      </c>
    </row>
    <row r="3605" spans="3:6">
      <c r="C3605" s="38">
        <v>1.9613240110187617</v>
      </c>
      <c r="D3605" s="38">
        <v>1.2295070919213768E-2</v>
      </c>
      <c r="E3605" s="38">
        <v>1.9609833484925043</v>
      </c>
      <c r="F3605">
        <v>1.2257869803045131E-2</v>
      </c>
    </row>
    <row r="3606" spans="3:6">
      <c r="C3606" s="38">
        <v>1.511848000188845</v>
      </c>
      <c r="D3606" s="38">
        <v>9.4547324187752059E-3</v>
      </c>
      <c r="E3606" s="38">
        <v>1.521173268771338</v>
      </c>
      <c r="F3606">
        <v>9.5106591347153772E-3</v>
      </c>
    </row>
    <row r="3607" spans="3:6">
      <c r="C3607" s="38">
        <v>3.6402966378770287</v>
      </c>
      <c r="D3607" s="38">
        <v>2.300360846402617E-2</v>
      </c>
      <c r="E3607" s="38">
        <v>3.4895791402499596</v>
      </c>
      <c r="F3607">
        <v>2.2219568841417729E-2</v>
      </c>
    </row>
    <row r="3608" spans="3:6">
      <c r="C3608" s="38">
        <v>3.6555683116036923</v>
      </c>
      <c r="D3608" s="38">
        <v>2.3074197521002385E-2</v>
      </c>
      <c r="E3608" s="38">
        <v>3.4474990700238433</v>
      </c>
      <c r="F3608">
        <v>2.1867804857231755E-2</v>
      </c>
    </row>
    <row r="3609" spans="3:6">
      <c r="C3609" s="38">
        <v>2.6871168821915421</v>
      </c>
      <c r="D3609" s="38">
        <v>1.704797603829614E-2</v>
      </c>
      <c r="E3609" s="38">
        <v>2.4670700071541432</v>
      </c>
      <c r="F3609">
        <v>1.5668955146276857E-2</v>
      </c>
    </row>
    <row r="3610" spans="3:6">
      <c r="C3610" s="38">
        <v>3.1417981986236816</v>
      </c>
      <c r="D3610" s="38">
        <v>1.9897308413237884E-2</v>
      </c>
      <c r="E3610" s="38">
        <v>2.9342095971662072</v>
      </c>
      <c r="F3610">
        <v>1.8711246810774618E-2</v>
      </c>
    </row>
    <row r="3611" spans="3:6">
      <c r="C3611" s="38">
        <v>1.9042706412741783</v>
      </c>
      <c r="D3611" s="38">
        <v>1.1998515800340712E-2</v>
      </c>
      <c r="E3611" s="38">
        <v>1.6943187596989662</v>
      </c>
      <c r="F3611">
        <v>1.0661820261617008E-2</v>
      </c>
    </row>
    <row r="3612" spans="3:6">
      <c r="C3612" s="38">
        <v>0.53192360688824825</v>
      </c>
      <c r="D3612" s="38">
        <v>3.332291591546804E-3</v>
      </c>
      <c r="E3612" s="38">
        <v>0.55529000483955548</v>
      </c>
      <c r="F3612">
        <v>3.597441681605877E-3</v>
      </c>
    </row>
    <row r="3613" spans="3:6">
      <c r="C3613" s="38">
        <v>1.0639784737496998</v>
      </c>
      <c r="D3613" s="38">
        <v>6.6452513748892217E-3</v>
      </c>
      <c r="E3613" s="38">
        <v>1.0327649066627516</v>
      </c>
      <c r="F3613">
        <v>6.405950478490496E-3</v>
      </c>
    </row>
    <row r="3614" spans="3:6">
      <c r="C3614" s="38">
        <v>1.284558220360895</v>
      </c>
      <c r="D3614" s="38">
        <v>8.0217000077676247E-3</v>
      </c>
      <c r="E3614" s="38">
        <v>1.1813446765357576</v>
      </c>
      <c r="F3614">
        <v>7.3748157481378579E-3</v>
      </c>
    </row>
    <row r="3615" spans="3:6">
      <c r="C3615" s="38">
        <v>1.3609908227613985</v>
      </c>
      <c r="D3615" s="38">
        <v>8.4989099658717912E-3</v>
      </c>
      <c r="E3615" s="38">
        <v>1.3357546409150132</v>
      </c>
      <c r="F3615">
        <v>8.34183906824164E-3</v>
      </c>
    </row>
    <row r="3616" spans="3:6">
      <c r="C3616" s="38">
        <v>2.5416729442402239</v>
      </c>
      <c r="D3616" s="38">
        <v>1.5955660673900109E-2</v>
      </c>
      <c r="E3616" s="38">
        <v>2.4873046369451259</v>
      </c>
      <c r="F3616">
        <v>1.5500405701073108E-2</v>
      </c>
    </row>
    <row r="3617" spans="3:6">
      <c r="C3617" s="38">
        <v>2.505991605494732</v>
      </c>
      <c r="D3617" s="38">
        <v>1.5734486398232057E-2</v>
      </c>
      <c r="E3617" s="38">
        <v>2.4186432032936747</v>
      </c>
      <c r="F3617">
        <v>1.5128395476741092E-2</v>
      </c>
    </row>
    <row r="3618" spans="3:6">
      <c r="C3618" s="38">
        <v>2.1626097069024648</v>
      </c>
      <c r="D3618" s="38">
        <v>1.3669681028308511E-2</v>
      </c>
      <c r="E3618" s="38">
        <v>2.1340856378056365</v>
      </c>
      <c r="F3618">
        <v>1.3502901273606708E-2</v>
      </c>
    </row>
    <row r="3619" spans="3:6">
      <c r="C3619" s="38">
        <v>3.9883539458654989</v>
      </c>
      <c r="D3619" s="38">
        <v>2.5655884011253256E-2</v>
      </c>
      <c r="E3619" s="38">
        <v>3.8428621282313307</v>
      </c>
      <c r="F3619">
        <v>2.4921972198994013E-2</v>
      </c>
    </row>
    <row r="3620" spans="3:6">
      <c r="C3620" s="38">
        <v>6.0576527456157914</v>
      </c>
      <c r="D3620" s="38">
        <v>3.9276732524552049E-2</v>
      </c>
      <c r="E3620" s="38">
        <v>5.7740974671465226</v>
      </c>
      <c r="F3620">
        <v>3.7444825205238466E-2</v>
      </c>
    </row>
    <row r="3621" spans="3:6">
      <c r="C3621" s="38">
        <v>4.4612921858000867</v>
      </c>
      <c r="D3621" s="38">
        <v>2.9042333897901791E-2</v>
      </c>
      <c r="E3621" s="38">
        <v>4.2133223889231521</v>
      </c>
      <c r="F3621">
        <v>2.7412062657055803E-2</v>
      </c>
    </row>
    <row r="3622" spans="3:6">
      <c r="C3622" s="38">
        <v>2.8440520828713205</v>
      </c>
      <c r="D3622" s="38">
        <v>1.8687891782910519E-2</v>
      </c>
      <c r="E3622" s="38">
        <v>2.6389435168105675</v>
      </c>
      <c r="F3622">
        <v>1.735441459225389E-2</v>
      </c>
    </row>
    <row r="3623" spans="3:6">
      <c r="C3623" s="38">
        <v>3.3706159923706811</v>
      </c>
      <c r="D3623" s="38">
        <v>2.2147985188753581E-2</v>
      </c>
      <c r="E3623" s="38">
        <v>3.1747962250329302</v>
      </c>
      <c r="F3623">
        <v>2.0917877018576385E-2</v>
      </c>
    </row>
    <row r="3624" spans="3:6">
      <c r="C3624" s="38">
        <v>2.960534849927126</v>
      </c>
      <c r="D3624" s="38">
        <v>1.9433839421392766E-2</v>
      </c>
      <c r="E3624" s="38">
        <v>2.8551750276324754</v>
      </c>
      <c r="F3624">
        <v>1.8814744778113873E-2</v>
      </c>
    </row>
    <row r="3625" spans="3:6">
      <c r="C3625" s="38">
        <v>4.0723212277121226</v>
      </c>
      <c r="D3625" s="38">
        <v>2.68672570957126E-2</v>
      </c>
      <c r="E3625" s="38">
        <v>4.0251528321348653</v>
      </c>
      <c r="F3625">
        <v>2.6672620121613991E-2</v>
      </c>
    </row>
    <row r="3626" spans="3:6">
      <c r="C3626" s="38">
        <v>2.3171840894527036</v>
      </c>
      <c r="D3626" s="38">
        <v>1.5449679579856048E-2</v>
      </c>
      <c r="E3626" s="38">
        <v>2.4141593917711783</v>
      </c>
      <c r="F3626">
        <v>1.6086375870473679E-2</v>
      </c>
    </row>
    <row r="3627" spans="3:6">
      <c r="C3627" s="38">
        <v>3.1001343145648952</v>
      </c>
      <c r="D3627" s="38">
        <v>2.0750456830475408E-2</v>
      </c>
      <c r="E3627" s="38">
        <v>3.2329690141348157</v>
      </c>
      <c r="F3627">
        <v>2.1672970463065121E-2</v>
      </c>
    </row>
    <row r="3628" spans="3:6">
      <c r="C3628" s="38">
        <v>1.3659384134568389</v>
      </c>
      <c r="D3628" s="38">
        <v>9.2343568130359103E-3</v>
      </c>
      <c r="E3628" s="38">
        <v>1.459655227779366</v>
      </c>
      <c r="F3628">
        <v>9.9347534225415167E-3</v>
      </c>
    </row>
    <row r="3629" spans="3:6">
      <c r="C3629" s="38">
        <v>3.5025705259232156</v>
      </c>
      <c r="D3629" s="38">
        <v>2.3398055530416077E-2</v>
      </c>
      <c r="E3629" s="38">
        <v>3.5309695303010389</v>
      </c>
      <c r="F3629">
        <v>2.3578614400051271E-2</v>
      </c>
    </row>
    <row r="3630" spans="3:6">
      <c r="C3630" s="38">
        <v>3.4805497168862609</v>
      </c>
      <c r="D3630" s="38">
        <v>2.3255516486592451E-2</v>
      </c>
      <c r="E3630" s="38">
        <v>3.508434488460197</v>
      </c>
      <c r="F3630">
        <v>2.3434882050706589E-2</v>
      </c>
    </row>
    <row r="3631" spans="3:6">
      <c r="C3631" s="38">
        <v>3.6744270529068896</v>
      </c>
      <c r="D3631" s="38">
        <v>2.4581652840731494E-2</v>
      </c>
      <c r="E3631" s="38">
        <v>3.5382540240597549</v>
      </c>
      <c r="F3631">
        <v>2.376309014656338E-2</v>
      </c>
    </row>
    <row r="3632" spans="3:6">
      <c r="C3632" s="38">
        <v>4.5846929697547685</v>
      </c>
      <c r="D3632" s="38">
        <v>3.0767788089703648E-2</v>
      </c>
      <c r="E3632" s="38">
        <v>4.3493813311142961</v>
      </c>
      <c r="F3632">
        <v>2.9235850436163193E-2</v>
      </c>
    </row>
    <row r="3633" spans="3:6">
      <c r="C3633" s="38">
        <v>2.2737597720776814</v>
      </c>
      <c r="D3633" s="38">
        <v>1.5407920808376536E-2</v>
      </c>
      <c r="E3633" s="38">
        <v>1.9943705907593123</v>
      </c>
      <c r="F3633">
        <v>1.3513036540467011E-2</v>
      </c>
    </row>
    <row r="3634" spans="3:6">
      <c r="C3634" s="38">
        <v>2.5175557975343441</v>
      </c>
      <c r="D3634" s="38">
        <v>1.703837587012515E-2</v>
      </c>
      <c r="E3634" s="38">
        <v>2.2973216666708334</v>
      </c>
      <c r="F3634">
        <v>1.5679002843900631E-2</v>
      </c>
    </row>
    <row r="3635" spans="3:6">
      <c r="C3635" s="38">
        <v>2.816148605904663</v>
      </c>
      <c r="D3635" s="38">
        <v>1.9051728488275192E-2</v>
      </c>
      <c r="E3635" s="38">
        <v>2.6580506240936019</v>
      </c>
      <c r="F3635">
        <v>1.8028362481116438E-2</v>
      </c>
    </row>
    <row r="3636" spans="3:6">
      <c r="C3636" s="38">
        <v>2.2505760475820353</v>
      </c>
      <c r="D3636" s="38">
        <v>1.5183284925767667E-2</v>
      </c>
      <c r="E3636" s="38">
        <v>2.2373898463422086</v>
      </c>
      <c r="F3636">
        <v>1.5142658970924733E-2</v>
      </c>
    </row>
    <row r="3637" spans="3:6">
      <c r="C3637" s="38">
        <v>3.7621451000378441</v>
      </c>
      <c r="D3637" s="38">
        <v>2.5525291383833512E-2</v>
      </c>
      <c r="E3637" s="38">
        <v>3.7546243666277372</v>
      </c>
      <c r="F3637">
        <v>2.5487875228371485E-2</v>
      </c>
    </row>
    <row r="3638" spans="3:6">
      <c r="C3638" s="38">
        <v>5.7215826587453922</v>
      </c>
      <c r="D3638" s="38">
        <v>3.9324751212224868E-2</v>
      </c>
      <c r="E3638" s="38">
        <v>5.8319073340934375</v>
      </c>
      <c r="F3638">
        <v>4.0020173381025696E-2</v>
      </c>
    </row>
    <row r="3639" spans="3:6">
      <c r="C3639" s="38">
        <v>4.1468115784456705</v>
      </c>
      <c r="D3639" s="38">
        <v>2.8761706286688983E-2</v>
      </c>
      <c r="E3639" s="38">
        <v>4.283504500443085</v>
      </c>
      <c r="F3639">
        <v>2.9714494980845059E-2</v>
      </c>
    </row>
    <row r="3640" spans="3:6">
      <c r="C3640" s="38">
        <v>3.2345334104953576</v>
      </c>
      <c r="D3640" s="38">
        <v>2.253298098664086E-2</v>
      </c>
      <c r="E3640" s="38">
        <v>3.3495933994655713</v>
      </c>
      <c r="F3640">
        <v>2.3399589585158077E-2</v>
      </c>
    </row>
    <row r="3641" spans="3:6">
      <c r="C3641" s="38">
        <v>3.8871915108230501</v>
      </c>
      <c r="D3641" s="38">
        <v>2.7008306540900407E-2</v>
      </c>
      <c r="E3641" s="38">
        <v>3.9585404947944385</v>
      </c>
      <c r="F3641">
        <v>2.7548636873854063E-2</v>
      </c>
    </row>
    <row r="3642" spans="3:6">
      <c r="C3642" s="38">
        <v>3.4192056397919424</v>
      </c>
      <c r="D3642" s="38">
        <v>2.3674100405068416E-2</v>
      </c>
      <c r="E3642" s="38">
        <v>3.4522712593963938</v>
      </c>
      <c r="F3642">
        <v>2.3918597331924116E-2</v>
      </c>
    </row>
    <row r="3643" spans="3:6">
      <c r="C3643" s="38">
        <v>1.2032088001810037</v>
      </c>
      <c r="D3643" s="38">
        <v>8.2403920048754534E-3</v>
      </c>
      <c r="E3643" s="38">
        <v>1.0327632188952316</v>
      </c>
      <c r="F3643">
        <v>7.0537100335789481E-3</v>
      </c>
    </row>
    <row r="3644" spans="3:6">
      <c r="C3644" s="38">
        <v>1.4539352498405114</v>
      </c>
      <c r="D3644" s="38">
        <v>9.9349722455410374E-3</v>
      </c>
      <c r="E3644" s="38">
        <v>1.5121955574471064</v>
      </c>
      <c r="F3644">
        <v>1.0441867486884065E-2</v>
      </c>
    </row>
    <row r="3645" spans="3:6">
      <c r="C3645" s="38">
        <v>1.8350831088618371</v>
      </c>
      <c r="D3645" s="38">
        <v>1.2523026350080178E-2</v>
      </c>
      <c r="E3645" s="38">
        <v>1.7828856715472499</v>
      </c>
      <c r="F3645">
        <v>1.2212245678735261E-2</v>
      </c>
    </row>
    <row r="3646" spans="3:6">
      <c r="C3646" s="38">
        <v>3.0051511207075916</v>
      </c>
      <c r="D3646" s="38">
        <v>2.0380136594701306E-2</v>
      </c>
      <c r="E3646" s="38">
        <v>2.8606602995713089</v>
      </c>
      <c r="F3646">
        <v>1.9622134752527668E-2</v>
      </c>
    </row>
    <row r="3647" spans="3:6">
      <c r="C3647" s="38">
        <v>1.8465388428627787</v>
      </c>
      <c r="D3647" s="38">
        <v>1.2434257633927227E-2</v>
      </c>
      <c r="E3647" s="38">
        <v>1.7181232050591282</v>
      </c>
      <c r="F3647">
        <v>1.1747893314609221E-2</v>
      </c>
    </row>
    <row r="3648" spans="3:6">
      <c r="C3648" s="38">
        <v>1.828856929468794</v>
      </c>
      <c r="D3648" s="38">
        <v>1.2314160634646529E-2</v>
      </c>
      <c r="E3648" s="38">
        <v>1.7570671146633945</v>
      </c>
      <c r="F3648">
        <v>1.199160998611404E-2</v>
      </c>
    </row>
    <row r="3649" spans="3:6">
      <c r="C3649" s="38">
        <v>1.8909738844513466</v>
      </c>
      <c r="D3649" s="38">
        <v>1.2741293883157749E-2</v>
      </c>
      <c r="E3649" s="38">
        <v>1.8025845319966221</v>
      </c>
      <c r="F3649">
        <v>1.2251809364183703E-2</v>
      </c>
    </row>
    <row r="3650" spans="3:6">
      <c r="C3650" s="38">
        <v>1.5365527155423977</v>
      </c>
      <c r="D3650" s="38">
        <v>1.0370500160348555E-2</v>
      </c>
      <c r="E3650" s="38">
        <v>1.4280774443252289</v>
      </c>
      <c r="F3650">
        <v>9.6789153684694526E-3</v>
      </c>
    </row>
    <row r="3651" spans="3:6">
      <c r="C3651" s="38">
        <v>3.78332025333793</v>
      </c>
      <c r="D3651" s="38">
        <v>2.5195928351718473E-2</v>
      </c>
      <c r="E3651" s="38">
        <v>3.6512675079132131</v>
      </c>
      <c r="F3651">
        <v>2.4291198695975829E-2</v>
      </c>
    </row>
    <row r="3652" spans="3:6">
      <c r="C3652" s="38">
        <v>4.0985681573994546</v>
      </c>
      <c r="D3652" s="38">
        <v>2.7146824505698507E-2</v>
      </c>
      <c r="E3652" s="38">
        <v>4.1040307133746641</v>
      </c>
      <c r="F3652">
        <v>2.726281547400923E-2</v>
      </c>
    </row>
    <row r="3653" spans="3:6">
      <c r="C3653" s="38">
        <v>4.3060697254750799</v>
      </c>
      <c r="D3653" s="38">
        <v>2.8545787019256585E-2</v>
      </c>
      <c r="E3653" s="38">
        <v>4.3446182109493154</v>
      </c>
      <c r="F3653">
        <v>2.8891136590200758E-2</v>
      </c>
    </row>
    <row r="3654" spans="3:6">
      <c r="C3654" s="38">
        <v>4.448411435549632</v>
      </c>
      <c r="D3654" s="38">
        <v>2.9500095840608434E-2</v>
      </c>
      <c r="E3654" s="38">
        <v>4.5008684293830976</v>
      </c>
      <c r="F3654">
        <v>2.997007873848493E-2</v>
      </c>
    </row>
    <row r="3655" spans="3:6">
      <c r="C3655" s="38">
        <v>4.0300222959826142</v>
      </c>
      <c r="D3655" s="38">
        <v>2.6688454260549659E-2</v>
      </c>
      <c r="E3655" s="38">
        <v>4.0933444803364321</v>
      </c>
      <c r="F3655">
        <v>2.7291184627109621E-2</v>
      </c>
    </row>
    <row r="3656" spans="3:6">
      <c r="C3656" s="38">
        <v>2.4033678470626776</v>
      </c>
      <c r="D3656" s="38">
        <v>1.6020839789817772E-2</v>
      </c>
      <c r="E3656" s="38">
        <v>2.6610934851866381</v>
      </c>
      <c r="F3656">
        <v>1.775730601104861E-2</v>
      </c>
    </row>
    <row r="3657" spans="3:6">
      <c r="C3657" s="38">
        <v>2.1063031108681129</v>
      </c>
      <c r="D3657" s="38">
        <v>1.4032190199838666E-2</v>
      </c>
      <c r="E3657" s="38">
        <v>2.3026734616514459</v>
      </c>
      <c r="F3657">
        <v>1.5382715454630273E-2</v>
      </c>
    </row>
    <row r="3658" spans="3:6">
      <c r="C3658" s="38">
        <v>1.7128626049627993</v>
      </c>
      <c r="D3658" s="38">
        <v>1.1390893707352584E-2</v>
      </c>
      <c r="E3658" s="38">
        <v>1.8486662190912542</v>
      </c>
      <c r="F3658">
        <v>1.2327520880584669E-2</v>
      </c>
    </row>
    <row r="3659" spans="3:6">
      <c r="C3659" s="38">
        <v>3.3632292157907915</v>
      </c>
      <c r="D3659" s="38">
        <v>2.2568144513775867E-2</v>
      </c>
      <c r="E3659" s="38">
        <v>3.4461295750984409</v>
      </c>
      <c r="F3659">
        <v>2.3111923023729958E-2</v>
      </c>
    </row>
    <row r="3660" spans="3:6">
      <c r="C3660" s="38">
        <v>2.6162993682323044</v>
      </c>
      <c r="D3660" s="38">
        <v>1.7625107650311746E-2</v>
      </c>
      <c r="E3660" s="38">
        <v>2.5386214115041983</v>
      </c>
      <c r="F3660">
        <v>1.7097885142379029E-2</v>
      </c>
    </row>
    <row r="3661" spans="3:6">
      <c r="C3661" s="38">
        <v>3.4351594344631233</v>
      </c>
      <c r="D3661" s="38">
        <v>2.3021932552127502E-2</v>
      </c>
      <c r="E3661" s="38">
        <v>3.3955914982218767</v>
      </c>
      <c r="F3661">
        <v>2.2809186973523098E-2</v>
      </c>
    </row>
    <row r="3662" spans="3:6">
      <c r="C3662" s="38">
        <v>3.8953495838321213</v>
      </c>
      <c r="D3662" s="38">
        <v>2.6090023054928965E-2</v>
      </c>
      <c r="E3662" s="38">
        <v>3.8100739749887014</v>
      </c>
      <c r="F3662">
        <v>2.5585332901527431E-2</v>
      </c>
    </row>
    <row r="3663" spans="3:6">
      <c r="C3663" s="38">
        <v>1.6711763947070477</v>
      </c>
      <c r="D3663" s="38">
        <v>1.1095462662424812E-2</v>
      </c>
      <c r="E3663" s="38">
        <v>1.5752738855225941</v>
      </c>
      <c r="F3663">
        <v>1.0434985124321573E-2</v>
      </c>
    </row>
    <row r="3664" spans="3:6">
      <c r="C3664" s="38">
        <v>0.29723284204475031</v>
      </c>
      <c r="D3664" s="38">
        <v>1.9614942358877918E-3</v>
      </c>
      <c r="E3664" s="38">
        <v>0.34775380723875671</v>
      </c>
      <c r="F3664">
        <v>2.2696896041307056E-3</v>
      </c>
    </row>
    <row r="3665" spans="3:6">
      <c r="C3665" s="38">
        <v>1.2366015778975668</v>
      </c>
      <c r="D3665" s="38">
        <v>8.1290943963867462E-3</v>
      </c>
      <c r="E3665" s="38">
        <v>1.2352287809096292</v>
      </c>
      <c r="F3665">
        <v>8.0667328413441992E-3</v>
      </c>
    </row>
    <row r="3666" spans="3:6">
      <c r="C3666" s="38">
        <v>1.4203606408967966</v>
      </c>
      <c r="D3666" s="38">
        <v>9.3397632911597084E-3</v>
      </c>
      <c r="E3666" s="38">
        <v>1.3847877614314303</v>
      </c>
      <c r="F3666">
        <v>9.0209423869634549E-3</v>
      </c>
    </row>
    <row r="3667" spans="3:6">
      <c r="C3667" s="38">
        <v>1.1895380324641902</v>
      </c>
      <c r="D3667" s="38">
        <v>7.8232872023795627E-3</v>
      </c>
      <c r="E3667" s="38">
        <v>1.1350934844144858</v>
      </c>
      <c r="F3667">
        <v>7.2661672244976327E-3</v>
      </c>
    </row>
    <row r="3668" spans="3:6">
      <c r="C3668" s="38">
        <v>0.7905020407696548</v>
      </c>
      <c r="D3668" s="38">
        <v>5.1902812787432088E-3</v>
      </c>
      <c r="E3668" s="38">
        <v>0.54468524386913131</v>
      </c>
      <c r="F3668">
        <v>3.5195117880926965E-3</v>
      </c>
    </row>
    <row r="3669" spans="3:6">
      <c r="C3669" s="38">
        <v>0.70117069831442425</v>
      </c>
      <c r="D3669" s="38">
        <v>4.6056811388611608E-3</v>
      </c>
      <c r="E3669" s="38">
        <v>0.46631167860615663</v>
      </c>
      <c r="F3669">
        <v>2.9399037824613199E-3</v>
      </c>
    </row>
    <row r="3670" spans="3:6">
      <c r="C3670" s="38">
        <v>1.3549706395826417</v>
      </c>
      <c r="D3670" s="38">
        <v>8.9284275607885294E-3</v>
      </c>
      <c r="E3670" s="38">
        <v>1.4147817472815341</v>
      </c>
      <c r="F3670">
        <v>9.0548641936521648E-3</v>
      </c>
    </row>
    <row r="3671" spans="3:6">
      <c r="C3671" s="38">
        <v>1.2487906596267477</v>
      </c>
      <c r="D3671" s="38">
        <v>8.2310702790700813E-3</v>
      </c>
      <c r="E3671" s="38">
        <v>1.2716697535729955</v>
      </c>
      <c r="F3671">
        <v>8.1592014715950491E-3</v>
      </c>
    </row>
    <row r="3672" spans="3:6">
      <c r="C3672" s="38">
        <v>1.9835204078735826</v>
      </c>
      <c r="D3672" s="38">
        <v>1.3103858401390965E-2</v>
      </c>
      <c r="E3672" s="38">
        <v>1.9391780794981088</v>
      </c>
      <c r="F3672">
        <v>1.2598363299638564E-2</v>
      </c>
    </row>
    <row r="3673" spans="3:6">
      <c r="C3673" s="38">
        <v>1.4904248271411522</v>
      </c>
      <c r="D3673" s="38">
        <v>9.8606529417766126E-3</v>
      </c>
      <c r="E3673" s="38">
        <v>1.5025023369340731</v>
      </c>
      <c r="F3673">
        <v>9.8391517909252359E-3</v>
      </c>
    </row>
    <row r="3674" spans="3:6">
      <c r="C3674" s="38">
        <v>2.7601428740372809</v>
      </c>
      <c r="D3674" s="38">
        <v>1.8152783625081048E-2</v>
      </c>
      <c r="E3674" s="38">
        <v>2.6613953963276415</v>
      </c>
      <c r="F3674">
        <v>1.7498111117127537E-2</v>
      </c>
    </row>
    <row r="3675" spans="3:6">
      <c r="C3675" s="38">
        <v>4.722201899598196</v>
      </c>
      <c r="D3675" s="38">
        <v>3.0830875395142687E-2</v>
      </c>
      <c r="E3675" s="38">
        <v>4.5694623676321697</v>
      </c>
      <c r="F3675">
        <v>2.9815928909524499E-2</v>
      </c>
    </row>
    <row r="3676" spans="3:6">
      <c r="C3676" s="38">
        <v>4.0261703447676034</v>
      </c>
      <c r="D3676" s="38">
        <v>2.6167023643085402E-2</v>
      </c>
      <c r="E3676" s="38">
        <v>3.988615331517027</v>
      </c>
      <c r="F3676">
        <v>2.5989626816390807E-2</v>
      </c>
    </row>
    <row r="3677" spans="3:6">
      <c r="C3677" s="38">
        <v>2.2534994333277956</v>
      </c>
      <c r="D3677" s="38">
        <v>1.45136234496003E-2</v>
      </c>
      <c r="E3677" s="38">
        <v>2.280858516989587</v>
      </c>
      <c r="F3677">
        <v>1.4696197042463117E-2</v>
      </c>
    </row>
    <row r="3678" spans="3:6">
      <c r="C3678" s="38">
        <v>0.53879063224850476</v>
      </c>
      <c r="D3678" s="38">
        <v>3.4414938789052623E-3</v>
      </c>
      <c r="E3678" s="38">
        <v>0.54778962019392219</v>
      </c>
      <c r="F3678">
        <v>3.4768923442639018E-3</v>
      </c>
    </row>
    <row r="3679" spans="3:6">
      <c r="C3679" s="38">
        <v>1.6739221782492471</v>
      </c>
      <c r="D3679" s="38">
        <v>1.0753353119885135E-2</v>
      </c>
      <c r="E3679" s="38">
        <v>1.500576066928496</v>
      </c>
      <c r="F3679">
        <v>9.81054153501487E-3</v>
      </c>
    </row>
    <row r="3680" spans="3:6">
      <c r="C3680" s="38">
        <v>1.7260139635286764</v>
      </c>
      <c r="D3680" s="38">
        <v>1.1081781823976474E-2</v>
      </c>
      <c r="E3680" s="38">
        <v>1.4984861852812057</v>
      </c>
      <c r="F3680">
        <v>9.742491747081165E-3</v>
      </c>
    </row>
    <row r="3681" spans="3:6">
      <c r="C3681" s="38">
        <v>4.2982012422993909</v>
      </c>
      <c r="D3681" s="38">
        <v>2.8034628809101878E-2</v>
      </c>
      <c r="E3681" s="38">
        <v>4.3862936676288076</v>
      </c>
      <c r="F3681">
        <v>2.8770100241818725E-2</v>
      </c>
    </row>
    <row r="3682" spans="3:6">
      <c r="C3682" s="38">
        <v>4.5415418247596033</v>
      </c>
      <c r="D3682" s="38">
        <v>2.9722439031818093E-2</v>
      </c>
      <c r="E3682" s="38">
        <v>4.8050334203215126</v>
      </c>
      <c r="F3682">
        <v>3.1390063488025921E-2</v>
      </c>
    </row>
    <row r="3683" spans="3:6">
      <c r="C3683" s="38">
        <v>5.5209293416936518</v>
      </c>
      <c r="D3683" s="38">
        <v>3.6374449850170631E-2</v>
      </c>
      <c r="E3683" s="38">
        <v>5.6959009468353372</v>
      </c>
      <c r="F3683">
        <v>3.7527945327787061E-2</v>
      </c>
    </row>
    <row r="3684" spans="3:6">
      <c r="C3684" s="38">
        <v>2.2984364635905683</v>
      </c>
      <c r="D3684" s="38">
        <v>1.5403732152100256E-2</v>
      </c>
      <c r="E3684" s="38">
        <v>2.1910470758133864</v>
      </c>
      <c r="F3684">
        <v>1.4669646742053051E-2</v>
      </c>
    </row>
    <row r="3685" spans="3:6">
      <c r="C3685" s="38">
        <v>2.2227157710458507</v>
      </c>
      <c r="D3685" s="38">
        <v>1.4902139280755757E-2</v>
      </c>
      <c r="E3685" s="38">
        <v>2.1540954586048597</v>
      </c>
      <c r="F3685">
        <v>1.4538725669735566E-2</v>
      </c>
    </row>
    <row r="3686" spans="3:6">
      <c r="C3686" s="38">
        <v>2.1346170588112452</v>
      </c>
      <c r="D3686" s="38">
        <v>1.4315361699571379E-2</v>
      </c>
      <c r="E3686" s="38">
        <v>2.059146171232328</v>
      </c>
      <c r="F3686">
        <v>1.3869577266468062E-2</v>
      </c>
    </row>
    <row r="3687" spans="3:6">
      <c r="C3687" s="38">
        <v>1.898712418341624</v>
      </c>
      <c r="D3687" s="38">
        <v>1.2610726471424909E-2</v>
      </c>
      <c r="E3687" s="38">
        <v>1.7798435440493401</v>
      </c>
      <c r="F3687">
        <v>1.1786908883837873E-2</v>
      </c>
    </row>
    <row r="3688" spans="3:6">
      <c r="C3688" s="38">
        <v>1.619139485411313</v>
      </c>
      <c r="D3688" s="38">
        <v>1.0718079179590655E-2</v>
      </c>
      <c r="E3688" s="38">
        <v>1.6350104099003753</v>
      </c>
      <c r="F3688">
        <v>1.0890262936128745E-2</v>
      </c>
    </row>
    <row r="3689" spans="3:6">
      <c r="C3689" s="38">
        <v>1.7427868619469034</v>
      </c>
      <c r="D3689" s="38">
        <v>1.1532032225172181E-2</v>
      </c>
      <c r="E3689" s="38">
        <v>1.777461488730508</v>
      </c>
      <c r="F3689">
        <v>1.1775589142640149E-2</v>
      </c>
    </row>
    <row r="3690" spans="3:6">
      <c r="C3690" s="38">
        <v>0.66564049944001946</v>
      </c>
      <c r="D3690" s="38">
        <v>4.3828120315178992E-3</v>
      </c>
      <c r="E3690" s="38">
        <v>0.72972034486463477</v>
      </c>
      <c r="F3690">
        <v>4.8694820909932881E-3</v>
      </c>
    </row>
    <row r="3691" spans="3:6">
      <c r="C3691" s="38">
        <v>1.6973115498089066</v>
      </c>
      <c r="D3691" s="38">
        <v>1.1227733499448932E-2</v>
      </c>
      <c r="E3691" s="38">
        <v>1.5686308270458298</v>
      </c>
      <c r="F3691">
        <v>1.0579818971922346E-2</v>
      </c>
    </row>
    <row r="3692" spans="3:6">
      <c r="C3692" s="38">
        <v>2.8071181563013985</v>
      </c>
      <c r="D3692" s="38">
        <v>1.8657723025746708E-2</v>
      </c>
      <c r="E3692" s="38">
        <v>2.539689814871803</v>
      </c>
      <c r="F3692">
        <v>1.6891972352056056E-2</v>
      </c>
    </row>
    <row r="3693" spans="3:6">
      <c r="C3693" s="38">
        <v>1.9822811383741663</v>
      </c>
      <c r="D3693" s="38">
        <v>1.321700080176288E-2</v>
      </c>
      <c r="E3693" s="38">
        <v>1.7293870174331123</v>
      </c>
      <c r="F3693">
        <v>1.1493434068733422E-2</v>
      </c>
    </row>
    <row r="3694" spans="3:6">
      <c r="C3694" s="38">
        <v>1.8906286853353231</v>
      </c>
      <c r="D3694" s="38">
        <v>1.2613028257095123E-2</v>
      </c>
      <c r="E3694" s="38">
        <v>1.6844110335733811</v>
      </c>
      <c r="F3694">
        <v>1.1302982021760499E-2</v>
      </c>
    </row>
    <row r="3695" spans="3:6">
      <c r="C3695" s="38">
        <v>2.0335073222012277</v>
      </c>
      <c r="D3695" s="38">
        <v>1.3566934019601441E-2</v>
      </c>
      <c r="E3695" s="38">
        <v>1.845673674002374</v>
      </c>
      <c r="F3695">
        <v>1.2369245070042501E-2</v>
      </c>
    </row>
    <row r="3696" spans="3:6">
      <c r="C3696" s="38">
        <v>0.79851911231353223</v>
      </c>
      <c r="D3696" s="38">
        <v>5.2974761850835741E-3</v>
      </c>
      <c r="E3696" s="38">
        <v>0.82358378281348432</v>
      </c>
      <c r="F3696">
        <v>5.6836056063442105E-3</v>
      </c>
    </row>
    <row r="3697" spans="3:6">
      <c r="C3697" s="38">
        <v>3.1879733137667605</v>
      </c>
      <c r="D3697" s="38">
        <v>2.137495320810865E-2</v>
      </c>
      <c r="E3697" s="38">
        <v>3.1946253577056001</v>
      </c>
      <c r="F3697">
        <v>2.1455141494949006E-2</v>
      </c>
    </row>
    <row r="3698" spans="3:6">
      <c r="C3698" s="38">
        <v>2.8609901450361575</v>
      </c>
      <c r="D3698" s="38">
        <v>1.9204656304083381E-2</v>
      </c>
      <c r="E3698" s="38">
        <v>2.8927962554681672</v>
      </c>
      <c r="F3698">
        <v>1.9399176788697368E-2</v>
      </c>
    </row>
    <row r="3699" spans="3:6">
      <c r="C3699" s="38">
        <v>2.7249697962474775</v>
      </c>
      <c r="D3699" s="38">
        <v>1.8304317319295108E-2</v>
      </c>
      <c r="E3699" s="38">
        <v>2.6874238472708383</v>
      </c>
      <c r="F3699">
        <v>1.807035617564251E-2</v>
      </c>
    </row>
    <row r="3700" spans="3:6">
      <c r="C3700" s="38">
        <v>2.749961151537013</v>
      </c>
      <c r="D3700" s="38">
        <v>1.8469950521715423E-2</v>
      </c>
      <c r="E3700" s="38">
        <v>2.7023412320488931</v>
      </c>
      <c r="F3700">
        <v>1.8218151490378715E-2</v>
      </c>
    </row>
    <row r="3701" spans="3:6">
      <c r="C3701" s="38">
        <v>2.9967769365491677</v>
      </c>
      <c r="D3701" s="38">
        <v>2.0147823369185615E-2</v>
      </c>
      <c r="E3701" s="38">
        <v>3.0051005291112767</v>
      </c>
      <c r="F3701">
        <v>2.0283268135667946E-2</v>
      </c>
    </row>
    <row r="3702" spans="3:6">
      <c r="C3702" s="38">
        <v>4.4070907030001045</v>
      </c>
      <c r="D3702" s="38">
        <v>2.9723526114327166E-2</v>
      </c>
      <c r="E3702" s="38">
        <v>4.4548032574682974</v>
      </c>
      <c r="F3702">
        <v>3.0161443077639183E-2</v>
      </c>
    </row>
    <row r="3703" spans="3:6">
      <c r="C3703" s="38">
        <v>3.6816145780943739</v>
      </c>
      <c r="D3703" s="38">
        <v>2.4834475202644962E-2</v>
      </c>
      <c r="E3703" s="38">
        <v>3.786984865311295</v>
      </c>
      <c r="F3703">
        <v>2.5691706173884769E-2</v>
      </c>
    </row>
    <row r="3704" spans="3:6">
      <c r="C3704" s="38">
        <v>2.2660943596127545</v>
      </c>
      <c r="D3704" s="38">
        <v>1.5404108721980489E-2</v>
      </c>
      <c r="E3704" s="38">
        <v>2.540840498661205</v>
      </c>
      <c r="F3704">
        <v>1.7238605323308804E-2</v>
      </c>
    </row>
    <row r="3705" spans="3:6">
      <c r="C3705" s="38">
        <v>2.4290587952494587</v>
      </c>
      <c r="D3705" s="38">
        <v>1.6508301048799561E-2</v>
      </c>
      <c r="E3705" s="38">
        <v>2.7196162177808136</v>
      </c>
      <c r="F3705">
        <v>1.8507954487272656E-2</v>
      </c>
    </row>
    <row r="3706" spans="3:6">
      <c r="C3706" s="38">
        <v>2.2660531441347542</v>
      </c>
      <c r="D3706" s="38">
        <v>1.5387654628372615E-2</v>
      </c>
      <c r="E3706" s="38">
        <v>2.5193903022119688</v>
      </c>
      <c r="F3706">
        <v>1.7058466143859453E-2</v>
      </c>
    </row>
    <row r="3707" spans="3:6">
      <c r="C3707" s="38">
        <v>3.5701907956179277</v>
      </c>
      <c r="D3707" s="38">
        <v>2.4420712099086372E-2</v>
      </c>
      <c r="E3707" s="38">
        <v>3.7081348088624004</v>
      </c>
      <c r="F3707">
        <v>2.5360849839080133E-2</v>
      </c>
    </row>
    <row r="3708" spans="3:6">
      <c r="C3708" s="38">
        <v>2.0040349763461545</v>
      </c>
      <c r="D3708" s="38">
        <v>1.3826163763610106E-2</v>
      </c>
      <c r="E3708" s="38">
        <v>1.9000669678267483</v>
      </c>
      <c r="F3708">
        <v>1.3093356995507153E-2</v>
      </c>
    </row>
    <row r="3709" spans="3:6">
      <c r="C3709" s="38">
        <v>2.3736463114731285</v>
      </c>
      <c r="D3709" s="38">
        <v>1.6446920683789935E-2</v>
      </c>
      <c r="E3709" s="38">
        <v>2.341982407187829</v>
      </c>
      <c r="F3709">
        <v>1.6340283471801807E-2</v>
      </c>
    </row>
    <row r="3710" spans="3:6">
      <c r="C3710" s="38">
        <v>3.265971683825331</v>
      </c>
      <c r="D3710" s="38">
        <v>2.2900754610131802E-2</v>
      </c>
      <c r="E3710" s="38">
        <v>3.3769800774819356</v>
      </c>
      <c r="F3710">
        <v>2.365334230848825E-2</v>
      </c>
    </row>
    <row r="3711" spans="3:6">
      <c r="C3711" s="38">
        <v>3.2495853114449642</v>
      </c>
      <c r="D3711" s="38">
        <v>2.2760382247785635E-2</v>
      </c>
      <c r="E3711" s="38">
        <v>3.3709831293419437</v>
      </c>
      <c r="F3711">
        <v>2.361014675077322E-2</v>
      </c>
    </row>
    <row r="3712" spans="3:6">
      <c r="C3712" s="38">
        <v>1.6429755194149458</v>
      </c>
      <c r="D3712" s="38">
        <v>1.1605732814083669E-2</v>
      </c>
      <c r="E3712" s="38">
        <v>1.7051740201836216</v>
      </c>
      <c r="F3712">
        <v>1.2033047240513082E-2</v>
      </c>
    </row>
    <row r="3713" spans="3:6">
      <c r="C3713" s="38">
        <v>1.1557756597795172</v>
      </c>
      <c r="D3713" s="38">
        <v>8.1850559011606913E-3</v>
      </c>
      <c r="E3713" s="38">
        <v>1.1876416198297703</v>
      </c>
      <c r="F3713">
        <v>8.4615726938090732E-3</v>
      </c>
    </row>
    <row r="3714" spans="3:6">
      <c r="C3714" s="38">
        <v>0.56321161741281855</v>
      </c>
      <c r="D3714" s="38">
        <v>3.9795443952057074E-3</v>
      </c>
      <c r="E3714" s="38">
        <v>0.5756305176747728</v>
      </c>
      <c r="F3714">
        <v>4.1508984335292091E-3</v>
      </c>
    </row>
    <row r="3715" spans="3:6">
      <c r="C3715" s="38">
        <v>1.8926619922616983</v>
      </c>
      <c r="D3715" s="38">
        <v>1.3276989166430714E-2</v>
      </c>
      <c r="E3715" s="38">
        <v>2.0567755689213811</v>
      </c>
      <c r="F3715">
        <v>1.4244474133594672E-2</v>
      </c>
    </row>
    <row r="3716" spans="3:6">
      <c r="C3716" s="38">
        <v>6.0395442312453333</v>
      </c>
      <c r="D3716" s="38">
        <v>4.1613833702928038E-2</v>
      </c>
      <c r="E3716" s="38">
        <v>6.299769591916009</v>
      </c>
      <c r="F3716">
        <v>4.3397330611966413E-2</v>
      </c>
    </row>
    <row r="3717" spans="3:6">
      <c r="C3717" s="38">
        <v>5.9857799785231833</v>
      </c>
      <c r="D3717" s="38">
        <v>4.1168150549054261E-2</v>
      </c>
      <c r="E3717" s="38">
        <v>6.1176897073616479</v>
      </c>
      <c r="F3717">
        <v>4.2058633707668373E-2</v>
      </c>
    </row>
    <row r="3718" spans="3:6">
      <c r="C3718" s="38">
        <v>4.05733012736661</v>
      </c>
      <c r="D3718" s="38">
        <v>2.7773199233031266E-2</v>
      </c>
      <c r="E3718" s="38">
        <v>4.0210141194854705</v>
      </c>
      <c r="F3718">
        <v>2.7639906816500141E-2</v>
      </c>
    </row>
    <row r="3719" spans="3:6">
      <c r="C3719" s="38">
        <v>2.948142497512634</v>
      </c>
      <c r="D3719" s="38">
        <v>1.9670588859819378E-2</v>
      </c>
      <c r="E3719" s="38">
        <v>3.0261249985729446</v>
      </c>
      <c r="F3719">
        <v>2.0158258729155675E-2</v>
      </c>
    </row>
    <row r="3720" spans="3:6">
      <c r="C3720" s="38">
        <v>3.1607728770553556</v>
      </c>
      <c r="D3720" s="38">
        <v>2.1113418937323773E-2</v>
      </c>
      <c r="E3720" s="38">
        <v>3.2763668754800603</v>
      </c>
      <c r="F3720">
        <v>2.1884850176238341E-2</v>
      </c>
    </row>
    <row r="3721" spans="3:6">
      <c r="C3721" s="38">
        <v>2.8091071370613543</v>
      </c>
      <c r="D3721" s="38">
        <v>1.8774902961861323E-2</v>
      </c>
      <c r="E3721" s="38">
        <v>2.8876772110135445</v>
      </c>
      <c r="F3721">
        <v>1.9165622386894073E-2</v>
      </c>
    </row>
    <row r="3722" spans="3:6">
      <c r="C3722" s="38">
        <v>0.80289620447524546</v>
      </c>
      <c r="D3722" s="38">
        <v>5.3123100689536429E-3</v>
      </c>
      <c r="E3722" s="38">
        <v>0.78702612892792423</v>
      </c>
      <c r="F3722">
        <v>5.1424383375957171E-3</v>
      </c>
    </row>
    <row r="3723" spans="3:6">
      <c r="C3723" s="38">
        <v>0.8693928530555054</v>
      </c>
      <c r="D3723" s="38">
        <v>5.7503951278310627E-3</v>
      </c>
      <c r="E3723" s="38">
        <v>0.71943590987428685</v>
      </c>
      <c r="F3723">
        <v>4.7403345094468863E-3</v>
      </c>
    </row>
    <row r="3724" spans="3:6">
      <c r="C3724" s="38">
        <v>1.2022216207817173</v>
      </c>
      <c r="D3724" s="38">
        <v>7.9259763716276934E-3</v>
      </c>
      <c r="E3724" s="38">
        <v>1.2310430992824106</v>
      </c>
      <c r="F3724">
        <v>8.228893314841829E-3</v>
      </c>
    </row>
    <row r="3725" spans="3:6">
      <c r="C3725" s="38">
        <v>1.3854839495064457</v>
      </c>
      <c r="D3725" s="38">
        <v>9.0990044135969284E-3</v>
      </c>
      <c r="E3725" s="38">
        <v>1.4454898338782944</v>
      </c>
      <c r="F3725">
        <v>9.5173850753472265E-3</v>
      </c>
    </row>
    <row r="3726" spans="3:6">
      <c r="C3726" s="38">
        <v>1.652888142214338</v>
      </c>
      <c r="D3726" s="38">
        <v>1.0812817587000942E-2</v>
      </c>
      <c r="E3726" s="38">
        <v>1.643945383101888</v>
      </c>
      <c r="F3726">
        <v>1.071928331413924E-2</v>
      </c>
    </row>
    <row r="3727" spans="3:6">
      <c r="C3727" s="38">
        <v>1.2865568288863145</v>
      </c>
      <c r="D3727" s="38">
        <v>8.3923633124100075E-3</v>
      </c>
      <c r="E3727" s="38">
        <v>1.3139230458857316</v>
      </c>
      <c r="F3727">
        <v>8.331038116318348E-3</v>
      </c>
    </row>
    <row r="3728" spans="3:6">
      <c r="C3728" s="38">
        <v>1.2817409603761711</v>
      </c>
      <c r="D3728" s="38">
        <v>8.3186432625683808E-3</v>
      </c>
      <c r="E3728" s="38">
        <v>1.527078651816911</v>
      </c>
      <c r="F3728">
        <v>9.911047500421372E-3</v>
      </c>
    </row>
    <row r="3729" spans="3:6">
      <c r="C3729" s="38">
        <v>0.8438157264415036</v>
      </c>
      <c r="D3729" s="38">
        <v>5.4621171849871739E-3</v>
      </c>
      <c r="E3729" s="38">
        <v>1.103952722660108</v>
      </c>
      <c r="F3729">
        <v>7.2628374702417816E-3</v>
      </c>
    </row>
    <row r="3730" spans="3:6">
      <c r="C3730" s="38">
        <v>1.2936442250861455</v>
      </c>
      <c r="D3730" s="38">
        <v>8.361666665019165E-3</v>
      </c>
      <c r="E3730" s="38">
        <v>1.3267331676558964</v>
      </c>
      <c r="F3730">
        <v>8.8609512466568049E-3</v>
      </c>
    </row>
    <row r="3731" spans="3:6">
      <c r="C3731" s="38">
        <v>1.1224984164009983</v>
      </c>
      <c r="D3731" s="38">
        <v>7.2562706035684647E-3</v>
      </c>
      <c r="E3731" s="38">
        <v>1.2095174193206344</v>
      </c>
      <c r="F3731">
        <v>8.0615646410783139E-3</v>
      </c>
    </row>
    <row r="3732" spans="3:6">
      <c r="C3732" s="38">
        <v>1.2917210620304163</v>
      </c>
      <c r="D3732" s="38">
        <v>8.3463450234159704E-3</v>
      </c>
      <c r="E3732" s="38">
        <v>1.3626808038119698</v>
      </c>
      <c r="F3732">
        <v>9.0485225829653512E-3</v>
      </c>
    </row>
    <row r="3733" spans="3:6">
      <c r="C3733" s="38">
        <v>0.92678161127310799</v>
      </c>
      <c r="D3733" s="38">
        <v>5.9535849816369085E-3</v>
      </c>
      <c r="E3733" s="38">
        <v>0.89616947103417444</v>
      </c>
      <c r="F3733">
        <v>5.7797786301428513E-3</v>
      </c>
    </row>
    <row r="3734" spans="3:6">
      <c r="C3734" s="38">
        <v>1.6556330959861565</v>
      </c>
      <c r="D3734" s="38">
        <v>1.060503085889212E-2</v>
      </c>
      <c r="E3734" s="38">
        <v>1.5345820481979184</v>
      </c>
      <c r="F3734">
        <v>9.8851686943140331E-3</v>
      </c>
    </row>
    <row r="3735" spans="3:6">
      <c r="C3735" s="38">
        <v>1.1736774518009585</v>
      </c>
      <c r="D3735" s="38">
        <v>7.5026475130787378E-3</v>
      </c>
      <c r="E3735" s="38">
        <v>1.0914527424946399</v>
      </c>
      <c r="F3735">
        <v>6.9833988686313787E-3</v>
      </c>
    </row>
    <row r="3736" spans="3:6">
      <c r="C3736" s="38">
        <v>1.8243691161737909</v>
      </c>
      <c r="D3736" s="38">
        <v>1.1704149699843668E-2</v>
      </c>
      <c r="E3736" s="38">
        <v>1.7438279754021218</v>
      </c>
      <c r="F3736">
        <v>1.108690887003182E-2</v>
      </c>
    </row>
    <row r="3737" spans="3:6">
      <c r="C3737" s="38">
        <v>2.9057689128632997</v>
      </c>
      <c r="D3737" s="38">
        <v>1.871319539478513E-2</v>
      </c>
      <c r="E3737" s="38">
        <v>2.8489394244669199</v>
      </c>
      <c r="F3737">
        <v>1.8350392509318275E-2</v>
      </c>
    </row>
    <row r="3738" spans="3:6">
      <c r="C3738" s="38">
        <v>1.9487190756711954</v>
      </c>
      <c r="D3738" s="38">
        <v>1.2591658552679989E-2</v>
      </c>
      <c r="E3738" s="38">
        <v>1.8988785920364815</v>
      </c>
      <c r="F3738">
        <v>1.2283854660035632E-2</v>
      </c>
    </row>
    <row r="3739" spans="3:6">
      <c r="C3739" s="38">
        <v>1.9848162267330365</v>
      </c>
      <c r="D3739" s="38">
        <v>1.2822347279845575E-2</v>
      </c>
      <c r="E3739" s="38">
        <v>2.1421164641572545</v>
      </c>
      <c r="F3739">
        <v>1.3698728997944484E-2</v>
      </c>
    </row>
    <row r="3740" spans="3:6">
      <c r="C3740" s="38">
        <v>2.3180322863717837</v>
      </c>
      <c r="D3740" s="38">
        <v>1.4971196886028743E-2</v>
      </c>
      <c r="E3740" s="38">
        <v>2.5743370432739057</v>
      </c>
      <c r="F3740">
        <v>1.655125428305624E-2</v>
      </c>
    </row>
    <row r="3741" spans="3:6">
      <c r="C3741" s="38">
        <v>1.2508939832939363</v>
      </c>
      <c r="D3741" s="38">
        <v>8.0451217027571621E-3</v>
      </c>
      <c r="E3741" s="38">
        <v>1.5465778906883656</v>
      </c>
      <c r="F3741">
        <v>9.9551174570703636E-3</v>
      </c>
    </row>
    <row r="3742" spans="3:6">
      <c r="C3742" s="38">
        <v>1.499648905583804</v>
      </c>
      <c r="D3742" s="38">
        <v>9.6562467736365284E-3</v>
      </c>
      <c r="E3742" s="38">
        <v>1.7356048800535269</v>
      </c>
      <c r="F3742">
        <v>1.1050455675771549E-2</v>
      </c>
    </row>
    <row r="3743" spans="3:6">
      <c r="C3743" s="38">
        <v>1.2632425285616014</v>
      </c>
      <c r="D3743" s="38">
        <v>8.1359346343497611E-3</v>
      </c>
      <c r="E3743" s="38">
        <v>1.4828762313056332</v>
      </c>
      <c r="F3743">
        <v>9.4935309228426357E-3</v>
      </c>
    </row>
    <row r="3744" spans="3:6">
      <c r="C3744" s="38">
        <v>6.8429632373933211</v>
      </c>
      <c r="D3744" s="38">
        <v>4.3106170703958079E-2</v>
      </c>
      <c r="E3744" s="38">
        <v>6.9199042209778652</v>
      </c>
      <c r="F3744">
        <v>4.3649236210847854E-2</v>
      </c>
    </row>
    <row r="3745" spans="3:6">
      <c r="C3745" s="38">
        <v>8.9883581317658159</v>
      </c>
      <c r="D3745" s="38">
        <v>5.6447597650274642E-2</v>
      </c>
      <c r="E3745" s="38">
        <v>9.0152430612852896</v>
      </c>
      <c r="F3745">
        <v>5.6594363451041754E-2</v>
      </c>
    </row>
    <row r="3746" spans="3:6">
      <c r="C3746" s="38">
        <v>8.2671893881036631</v>
      </c>
      <c r="D3746" s="38">
        <v>5.1655551360928489E-2</v>
      </c>
      <c r="E3746" s="38">
        <v>8.178201275697397</v>
      </c>
      <c r="F3746">
        <v>5.1173189147130524E-2</v>
      </c>
    </row>
    <row r="3747" spans="3:6">
      <c r="C3747" s="38">
        <v>2.296611989042284</v>
      </c>
      <c r="D3747" s="38">
        <v>1.3986865518062226E-2</v>
      </c>
      <c r="E3747" s="38">
        <v>2.1487565197153664</v>
      </c>
      <c r="F3747">
        <v>1.3059433138308476E-2</v>
      </c>
    </row>
    <row r="3748" spans="3:6">
      <c r="C3748" s="38">
        <v>1.0646916184195032</v>
      </c>
      <c r="D3748" s="38">
        <v>6.4469650253374472E-3</v>
      </c>
      <c r="E3748" s="38">
        <v>1.0502667155358745</v>
      </c>
      <c r="F3748">
        <v>6.4578929756322805E-3</v>
      </c>
    </row>
    <row r="3749" spans="3:6">
      <c r="C3749" s="38">
        <v>0.48627546692487111</v>
      </c>
      <c r="D3749" s="38">
        <v>2.9359386911045802E-3</v>
      </c>
      <c r="E3749" s="38">
        <v>0.57435781836593369</v>
      </c>
      <c r="F3749">
        <v>3.5424526420644881E-3</v>
      </c>
    </row>
    <row r="3750" spans="3:6">
      <c r="C3750" s="38">
        <v>0.53216162676577339</v>
      </c>
      <c r="D3750" s="38">
        <v>3.2125336179576261E-3</v>
      </c>
      <c r="E3750" s="38">
        <v>0.63912515493035682</v>
      </c>
      <c r="F3750">
        <v>3.9611874482189859E-3</v>
      </c>
    </row>
    <row r="3751" spans="3:6">
      <c r="C3751" s="38">
        <v>0.78778350217603565</v>
      </c>
      <c r="D3751" s="38">
        <v>4.745070476128023E-3</v>
      </c>
      <c r="E3751" s="38">
        <v>0.98664503521645797</v>
      </c>
      <c r="F3751">
        <v>5.8219862831801368E-3</v>
      </c>
    </row>
    <row r="3752" spans="3:6">
      <c r="C3752" s="38">
        <v>1.2678577707215468</v>
      </c>
      <c r="D3752" s="38">
        <v>7.6235895221872796E-3</v>
      </c>
      <c r="E3752" s="38">
        <v>1.5883899249833218</v>
      </c>
      <c r="F3752">
        <v>9.5657026376742161E-3</v>
      </c>
    </row>
    <row r="3753" spans="3:6">
      <c r="C3753" s="38">
        <v>1.3569281744421868</v>
      </c>
      <c r="D3753" s="38">
        <v>8.1601613286449142E-3</v>
      </c>
      <c r="E3753" s="38">
        <v>1.5721670488528123</v>
      </c>
      <c r="F3753">
        <v>9.4469147393977538E-3</v>
      </c>
    </row>
    <row r="3754" spans="3:6">
      <c r="C3754" s="38">
        <v>0.86047287609125656</v>
      </c>
      <c r="D3754" s="38">
        <v>5.1638159888389764E-3</v>
      </c>
      <c r="E3754" s="38">
        <v>1.0074658951751838</v>
      </c>
      <c r="F3754">
        <v>5.9453328472335492E-3</v>
      </c>
    </row>
    <row r="3755" spans="3:6">
      <c r="C3755" s="38">
        <v>0.8689313736462484</v>
      </c>
      <c r="D3755" s="38">
        <v>5.2144596050113521E-3</v>
      </c>
      <c r="E3755" s="38">
        <v>1.0245632749112594</v>
      </c>
      <c r="F3755">
        <v>6.0405966253780641E-3</v>
      </c>
    </row>
    <row r="3756" spans="3:6">
      <c r="C3756" s="38">
        <v>0.79892055953580321</v>
      </c>
      <c r="D3756" s="38">
        <v>4.7955603752516613E-3</v>
      </c>
      <c r="E3756" s="38">
        <v>0.82208619330281629</v>
      </c>
      <c r="F3756">
        <v>4.7829863423796025E-3</v>
      </c>
    </row>
    <row r="3757" spans="3:6">
      <c r="C3757" s="38">
        <v>0.6506880548042967</v>
      </c>
      <c r="D3757" s="38">
        <v>3.9069675850637534E-3</v>
      </c>
      <c r="E3757" s="38">
        <v>0.73294383213304548</v>
      </c>
      <c r="F3757">
        <v>4.3431879957613901E-3</v>
      </c>
    </row>
    <row r="3758" spans="3:6">
      <c r="C3758" s="38">
        <v>1.3606531876088135</v>
      </c>
      <c r="D3758" s="38">
        <v>8.1954437039776055E-3</v>
      </c>
      <c r="E3758" s="38">
        <v>1.485894894540323</v>
      </c>
      <c r="F3758">
        <v>8.9432197733831757E-3</v>
      </c>
    </row>
    <row r="3759" spans="3:6">
      <c r="C3759" s="38">
        <v>1.5436368028648344</v>
      </c>
      <c r="D3759" s="38">
        <v>9.2946506973846741E-3</v>
      </c>
      <c r="E3759" s="38">
        <v>1.7029963018270007</v>
      </c>
      <c r="F3759">
        <v>1.02826953152606E-2</v>
      </c>
    </row>
    <row r="3760" spans="3:6">
      <c r="C3760" s="38">
        <v>1.1731787607107267</v>
      </c>
      <c r="D3760" s="38">
        <v>7.0720625109867256E-3</v>
      </c>
      <c r="E3760" s="38">
        <v>1.3018550905216464</v>
      </c>
      <c r="F3760">
        <v>7.9094944285630631E-3</v>
      </c>
    </row>
    <row r="3761" spans="3:6">
      <c r="C3761" s="38">
        <v>1.166888923518755</v>
      </c>
      <c r="D3761" s="38">
        <v>7.0343349952025225E-3</v>
      </c>
      <c r="E3761" s="38">
        <v>1.2504589114461444</v>
      </c>
      <c r="F3761">
        <v>7.5944851310114402E-3</v>
      </c>
    </row>
    <row r="3762" spans="3:6">
      <c r="C3762" s="38">
        <v>0.99439135309834525</v>
      </c>
      <c r="D3762" s="38">
        <v>5.9909542755619792E-3</v>
      </c>
      <c r="E3762" s="38">
        <v>1.0960112715428403</v>
      </c>
      <c r="F3762">
        <v>6.6963237259339056E-3</v>
      </c>
    </row>
    <row r="3763" spans="3:6">
      <c r="C3763" s="38">
        <v>1.1320614187759428</v>
      </c>
      <c r="D3763" s="38">
        <v>6.8244890968326951E-3</v>
      </c>
      <c r="E3763" s="38">
        <v>1.0562437682175467</v>
      </c>
      <c r="F3763">
        <v>6.5434271265662741E-3</v>
      </c>
    </row>
    <row r="3764" spans="3:6">
      <c r="C3764" s="38">
        <v>1.0603093530404277</v>
      </c>
      <c r="D3764" s="38">
        <v>6.3897756361020212E-3</v>
      </c>
      <c r="E3764" s="38">
        <v>0.95267531656861326</v>
      </c>
      <c r="F3764">
        <v>5.8396514339662366E-3</v>
      </c>
    </row>
    <row r="3765" spans="3:6">
      <c r="C3765" s="38">
        <v>1.1754454122368714</v>
      </c>
      <c r="D3765" s="38">
        <v>7.0803438550833247E-3</v>
      </c>
      <c r="E3765" s="38">
        <v>1.0559365447875468</v>
      </c>
      <c r="F3765">
        <v>6.2853607362909434E-3</v>
      </c>
    </row>
    <row r="3766" spans="3:6">
      <c r="C3766" s="38">
        <v>1.2630104164978062</v>
      </c>
      <c r="D3766" s="38">
        <v>7.6104991357176521E-3</v>
      </c>
      <c r="E3766" s="38">
        <v>1.0233231895465502</v>
      </c>
      <c r="F3766">
        <v>6.2034716078791484E-3</v>
      </c>
    </row>
    <row r="3767" spans="3:6">
      <c r="C3767" s="38">
        <v>1.0051700669110517</v>
      </c>
      <c r="D3767" s="38">
        <v>6.0475507586810967E-3</v>
      </c>
      <c r="E3767" s="38">
        <v>0.81131422087244065</v>
      </c>
      <c r="F3767">
        <v>4.755545163800853E-3</v>
      </c>
    </row>
    <row r="3768" spans="3:6">
      <c r="C3768" s="38">
        <v>0.99353759112716256</v>
      </c>
      <c r="D3768" s="38">
        <v>5.9438540254339615E-3</v>
      </c>
      <c r="E3768" s="38">
        <v>1.0941320621275545</v>
      </c>
      <c r="F3768">
        <v>6.5879523741351233E-3</v>
      </c>
    </row>
    <row r="3769" spans="3:6">
      <c r="C3769" s="38">
        <v>1.000507528539391</v>
      </c>
      <c r="D3769" s="38">
        <v>5.9873590671112031E-3</v>
      </c>
      <c r="E3769" s="38">
        <v>1.069242150642834</v>
      </c>
      <c r="F3769">
        <v>6.3533585060500022E-3</v>
      </c>
    </row>
    <row r="3770" spans="3:6">
      <c r="C3770" s="38">
        <v>1.1930219637562263</v>
      </c>
      <c r="D3770" s="38">
        <v>7.1128125226941046E-3</v>
      </c>
      <c r="E3770" s="38">
        <v>1.0872208237420224</v>
      </c>
      <c r="F3770">
        <v>6.5464094177584836E-3</v>
      </c>
    </row>
    <row r="3771" spans="3:6">
      <c r="C3771" s="38">
        <v>0.8759888516351102</v>
      </c>
      <c r="D3771" s="38">
        <v>5.2160986860409668E-3</v>
      </c>
      <c r="E3771" s="38">
        <v>0.7631208226459788</v>
      </c>
      <c r="F3771">
        <v>4.5501949824257185E-3</v>
      </c>
    </row>
    <row r="3772" spans="3:6">
      <c r="C3772" s="38">
        <v>0.8553208692080142</v>
      </c>
      <c r="D3772" s="38">
        <v>5.0933852655112109E-3</v>
      </c>
      <c r="E3772" s="38">
        <v>0.75740709146601193</v>
      </c>
      <c r="F3772">
        <v>4.5194279750067328E-3</v>
      </c>
    </row>
    <row r="3773" spans="3:6">
      <c r="C3773" s="38">
        <v>0.79709853877970949</v>
      </c>
      <c r="D3773" s="38">
        <v>4.7453766705336615E-3</v>
      </c>
      <c r="E3773" s="38">
        <v>0.75450302397443103</v>
      </c>
      <c r="F3773">
        <v>4.5179512232437543E-3</v>
      </c>
    </row>
    <row r="3774" spans="3:6">
      <c r="C3774" s="38">
        <v>0.76216010810131529</v>
      </c>
      <c r="D3774" s="38">
        <v>4.5441713437386578E-3</v>
      </c>
      <c r="E3774" s="38">
        <v>0.78667098891112786</v>
      </c>
      <c r="F3774">
        <v>4.7864417990773752E-3</v>
      </c>
    </row>
    <row r="3775" spans="3:6">
      <c r="C3775" s="38">
        <v>0.47571715087723965</v>
      </c>
      <c r="D3775" s="38">
        <v>2.8386955241075699E-3</v>
      </c>
      <c r="E3775" s="38">
        <v>0.61597600233227645</v>
      </c>
      <c r="F3775">
        <v>3.7903092165872893E-3</v>
      </c>
    </row>
    <row r="3776" spans="3:6">
      <c r="C3776" s="38">
        <v>0.20155913553782126</v>
      </c>
      <c r="D3776" s="38">
        <v>1.2043509335058593E-3</v>
      </c>
      <c r="E3776" s="38">
        <v>0.47985186996259077</v>
      </c>
      <c r="F3776">
        <v>2.8511819228910873E-3</v>
      </c>
    </row>
    <row r="3777" spans="3:6">
      <c r="C3777" s="38">
        <v>0.50821778651480676</v>
      </c>
      <c r="D3777" s="38">
        <v>3.0402449338596035E-3</v>
      </c>
      <c r="E3777" s="38">
        <v>0.78073891564212483</v>
      </c>
      <c r="F3777">
        <v>4.7787017358147076E-3</v>
      </c>
    </row>
    <row r="3778" spans="3:6">
      <c r="C3778" s="38">
        <v>0.53730446859300618</v>
      </c>
      <c r="D3778" s="38">
        <v>3.2138763152790017E-3</v>
      </c>
      <c r="E3778" s="38">
        <v>0.81116476636504753</v>
      </c>
      <c r="F3778">
        <v>4.8943406465012966E-3</v>
      </c>
    </row>
    <row r="3779" spans="3:6">
      <c r="C3779" s="38">
        <v>2.4214333286113967</v>
      </c>
      <c r="D3779" s="38">
        <v>1.4606423197614111E-2</v>
      </c>
      <c r="E3779" s="38">
        <v>2.4635882697198621</v>
      </c>
      <c r="F3779">
        <v>1.491646425161746E-2</v>
      </c>
    </row>
    <row r="3780" spans="3:6">
      <c r="C3780" s="38">
        <v>3.1335155253961675</v>
      </c>
      <c r="D3780" s="38">
        <v>1.8954308009724381E-2</v>
      </c>
      <c r="E3780" s="38">
        <v>3.0053215309423398</v>
      </c>
      <c r="F3780">
        <v>1.8133873880342221E-2</v>
      </c>
    </row>
    <row r="3781" spans="3:6">
      <c r="C3781" s="38">
        <v>2.9541769583985231</v>
      </c>
      <c r="D3781" s="38">
        <v>1.7873981997806376E-2</v>
      </c>
      <c r="E3781" s="38">
        <v>2.8782358755908515</v>
      </c>
      <c r="F3781">
        <v>1.7505809079468693E-2</v>
      </c>
    </row>
    <row r="3782" spans="3:6">
      <c r="C3782" s="38">
        <v>2.115574506948569</v>
      </c>
      <c r="D3782" s="38">
        <v>1.2995295920552439E-2</v>
      </c>
      <c r="E3782" s="38">
        <v>2.2385450988101048</v>
      </c>
      <c r="F3782">
        <v>1.3702138253856471E-2</v>
      </c>
    </row>
    <row r="3783" spans="3:6">
      <c r="C3783" s="38">
        <v>1.9265743141861904</v>
      </c>
      <c r="D3783" s="38">
        <v>1.185692338094935E-2</v>
      </c>
      <c r="E3783" s="38">
        <v>2.0782478982800718</v>
      </c>
      <c r="F3783">
        <v>1.281167626038264E-2</v>
      </c>
    </row>
    <row r="3784" spans="3:6">
      <c r="C3784" s="38">
        <v>5.8061931940605254</v>
      </c>
      <c r="D3784" s="38">
        <v>3.6459322587828719E-2</v>
      </c>
      <c r="E3784" s="38">
        <v>5.7453787653727169</v>
      </c>
      <c r="F3784">
        <v>3.5941213044253843E-2</v>
      </c>
    </row>
    <row r="3785" spans="3:6">
      <c r="C3785" s="38">
        <v>5.0716083151525737</v>
      </c>
      <c r="D3785" s="38">
        <v>3.1930820569525314E-2</v>
      </c>
      <c r="E3785" s="38">
        <v>4.9580647108432911</v>
      </c>
      <c r="F3785">
        <v>3.1128734498414745E-2</v>
      </c>
    </row>
    <row r="3786" spans="3:6">
      <c r="C3786" s="38">
        <v>4.2957519139008316</v>
      </c>
      <c r="D3786" s="38">
        <v>2.7040083658111426E-2</v>
      </c>
      <c r="E3786" s="38">
        <v>4.1898366791352757</v>
      </c>
      <c r="F3786">
        <v>2.62867493803602E-2</v>
      </c>
    </row>
    <row r="3787" spans="3:6">
      <c r="C3787" s="38">
        <v>2.1276148651945359</v>
      </c>
      <c r="D3787" s="38">
        <v>1.3600785626937015E-2</v>
      </c>
      <c r="E3787" s="38">
        <v>1.9313164419736299</v>
      </c>
      <c r="F3787">
        <v>1.237787410651502E-2</v>
      </c>
    </row>
    <row r="3788" spans="3:6">
      <c r="C3788" s="38">
        <v>3.7783375532348664</v>
      </c>
      <c r="D3788" s="38">
        <v>2.4318028070315349E-2</v>
      </c>
      <c r="E3788" s="38">
        <v>3.4831385740332097</v>
      </c>
      <c r="F3788">
        <v>2.2411348888960562E-2</v>
      </c>
    </row>
    <row r="3789" spans="3:6">
      <c r="C3789" s="38">
        <v>5.4119598867986918</v>
      </c>
      <c r="D3789" s="38">
        <v>3.5176277865334546E-2</v>
      </c>
      <c r="E3789" s="38">
        <v>5.3747813508398092</v>
      </c>
      <c r="F3789">
        <v>3.505042986695512E-2</v>
      </c>
    </row>
    <row r="3790" spans="3:6">
      <c r="C3790" s="38">
        <v>3.7479998252125069</v>
      </c>
      <c r="D3790" s="38">
        <v>2.4541037752272774E-2</v>
      </c>
      <c r="E3790" s="38">
        <v>3.9552274595304078</v>
      </c>
      <c r="F3790">
        <v>2.5844503402986673E-2</v>
      </c>
    </row>
    <row r="3791" spans="3:6">
      <c r="C3791" s="38">
        <v>2.2391271988935122</v>
      </c>
      <c r="D3791" s="38">
        <v>1.476834168220189E-2</v>
      </c>
      <c r="E3791" s="38">
        <v>2.4475205596084519</v>
      </c>
      <c r="F3791">
        <v>1.6251209533737345E-2</v>
      </c>
    </row>
    <row r="3792" spans="3:6">
      <c r="C3792" s="38">
        <v>0.84692366202097302</v>
      </c>
      <c r="D3792" s="38">
        <v>5.6186501106831E-3</v>
      </c>
      <c r="E3792" s="38">
        <v>0.80039161708646966</v>
      </c>
      <c r="F3792">
        <v>5.5150614078164246E-3</v>
      </c>
    </row>
    <row r="3793" spans="3:6">
      <c r="C3793" s="38">
        <v>1.6160324550617087</v>
      </c>
      <c r="D3793" s="38">
        <v>1.0689447034664111E-2</v>
      </c>
      <c r="E3793" s="38">
        <v>1.5586459311519347</v>
      </c>
      <c r="F3793">
        <v>1.0334831476881438E-2</v>
      </c>
    </row>
    <row r="3794" spans="3:6">
      <c r="C3794" s="38">
        <v>1.803996333117325</v>
      </c>
      <c r="D3794" s="38">
        <v>1.1933889392871818E-2</v>
      </c>
      <c r="E3794" s="38">
        <v>1.7115158454954151</v>
      </c>
      <c r="F3794">
        <v>1.1347848046983022E-2</v>
      </c>
    </row>
    <row r="3795" spans="3:6">
      <c r="C3795" s="38">
        <v>1.5017308468380006</v>
      </c>
      <c r="D3795" s="38">
        <v>9.9337229690991419E-3</v>
      </c>
      <c r="E3795" s="38">
        <v>1.4419462050595511</v>
      </c>
      <c r="F3795">
        <v>9.5196453341427189E-3</v>
      </c>
    </row>
    <row r="3796" spans="3:6">
      <c r="C3796" s="38">
        <v>0.63389977711070677</v>
      </c>
      <c r="D3796" s="38">
        <v>4.1770766086645095E-3</v>
      </c>
      <c r="E3796" s="38">
        <v>0.72085833018789125</v>
      </c>
      <c r="F3796">
        <v>4.7648984261503442E-3</v>
      </c>
    </row>
    <row r="3797" spans="3:6">
      <c r="C3797" s="38">
        <v>0.65409615447118219</v>
      </c>
      <c r="D3797" s="38">
        <v>4.3096589901387662E-3</v>
      </c>
      <c r="E3797" s="38">
        <v>0.69542131890448144</v>
      </c>
      <c r="F3797">
        <v>4.593340696274483E-3</v>
      </c>
    </row>
    <row r="3798" spans="3:6">
      <c r="C3798" s="38">
        <v>1.02953344753279</v>
      </c>
      <c r="D3798" s="38">
        <v>6.7731148083851715E-3</v>
      </c>
      <c r="E3798" s="38">
        <v>1.0175352433575171</v>
      </c>
      <c r="F3798">
        <v>6.6530398527132649E-3</v>
      </c>
    </row>
    <row r="3799" spans="3:6">
      <c r="C3799" s="38">
        <v>0.70258540616782483</v>
      </c>
      <c r="D3799" s="38">
        <v>4.6161950727853203E-3</v>
      </c>
      <c r="E3799" s="38">
        <v>0.58751500707065818</v>
      </c>
      <c r="F3799">
        <v>3.710623317693344E-3</v>
      </c>
    </row>
    <row r="3800" spans="3:6">
      <c r="C3800" s="38">
        <v>1.4560857409997383</v>
      </c>
      <c r="D3800" s="38">
        <v>9.6031739488631335E-3</v>
      </c>
      <c r="E3800" s="38">
        <v>1.2023938838188064</v>
      </c>
      <c r="F3800">
        <v>7.8701020663342908E-3</v>
      </c>
    </row>
    <row r="3801" spans="3:6">
      <c r="C3801" s="38">
        <v>2.1256833545819385</v>
      </c>
      <c r="D3801" s="38">
        <v>1.4046370591611051E-2</v>
      </c>
      <c r="E3801" s="38">
        <v>2.09313846786862</v>
      </c>
      <c r="F3801">
        <v>1.390084767766323E-2</v>
      </c>
    </row>
    <row r="3802" spans="3:6">
      <c r="C3802" s="38">
        <v>2.2653590519775744</v>
      </c>
      <c r="D3802" s="38">
        <v>1.5049632170209694E-2</v>
      </c>
      <c r="E3802" s="38">
        <v>2.4525661990473582</v>
      </c>
      <c r="F3802">
        <v>1.6121477922867188E-2</v>
      </c>
    </row>
    <row r="3803" spans="3:6">
      <c r="C3803" s="38">
        <v>2.7724518469336976</v>
      </c>
      <c r="D3803" s="38">
        <v>1.8631025137412206E-2</v>
      </c>
      <c r="E3803" s="38">
        <v>2.8545110166698029</v>
      </c>
      <c r="F3803">
        <v>1.9147269236895612E-2</v>
      </c>
    </row>
    <row r="3804" spans="3:6">
      <c r="C3804" s="38">
        <v>3.6145939821126678</v>
      </c>
      <c r="D3804" s="38">
        <v>2.4171876108895526E-2</v>
      </c>
      <c r="E3804" s="38">
        <v>3.616608338103521</v>
      </c>
      <c r="F3804">
        <v>2.4200642413341571E-2</v>
      </c>
    </row>
    <row r="3805" spans="3:6">
      <c r="C3805" s="38">
        <v>3.7200687521400559</v>
      </c>
      <c r="D3805" s="38">
        <v>2.4883056038463264E-2</v>
      </c>
      <c r="E3805" s="38">
        <v>3.7286709504726865</v>
      </c>
      <c r="F3805">
        <v>2.4976535210637439E-2</v>
      </c>
    </row>
    <row r="3806" spans="3:6">
      <c r="C3806" s="38">
        <v>3.6351266359744749</v>
      </c>
      <c r="D3806" s="38">
        <v>2.4335743309329583E-2</v>
      </c>
      <c r="E3806" s="38">
        <v>3.6241315326716963</v>
      </c>
      <c r="F3806">
        <v>2.4326626885398474E-2</v>
      </c>
    </row>
    <row r="3807" spans="3:6">
      <c r="C3807" s="38">
        <v>1.8891516768634535</v>
      </c>
      <c r="D3807" s="38">
        <v>1.2523658134118917E-2</v>
      </c>
      <c r="E3807" s="38">
        <v>2.0327480764172852</v>
      </c>
      <c r="F3807">
        <v>1.3502769259154231E-2</v>
      </c>
    </row>
    <row r="3808" spans="3:6">
      <c r="C3808" s="38">
        <v>1.1414278397388917</v>
      </c>
      <c r="D3808" s="38">
        <v>7.6207620701461308E-3</v>
      </c>
      <c r="E3808" s="38">
        <v>1.1428458835271409</v>
      </c>
      <c r="F3808">
        <v>7.5437622520231635E-3</v>
      </c>
    </row>
    <row r="3809" spans="3:6">
      <c r="C3809" s="38">
        <v>0.71208777439353166</v>
      </c>
      <c r="D3809" s="38">
        <v>4.7627572898798192E-3</v>
      </c>
      <c r="E3809" s="38">
        <v>0.63432383243588075</v>
      </c>
      <c r="F3809">
        <v>4.1688258383623692E-3</v>
      </c>
    </row>
    <row r="3810" spans="3:6">
      <c r="C3810" s="38">
        <v>0.58147544103319726</v>
      </c>
      <c r="D3810" s="38">
        <v>3.8923248309609805E-3</v>
      </c>
      <c r="E3810" s="38">
        <v>0.47420117200438117</v>
      </c>
      <c r="F3810">
        <v>3.0324591201210511E-3</v>
      </c>
    </row>
    <row r="3811" spans="3:6">
      <c r="C3811" s="38">
        <v>1.1096263919981164</v>
      </c>
      <c r="D3811" s="38">
        <v>7.4075003205652176E-3</v>
      </c>
      <c r="E3811" s="38">
        <v>1.2110954739771336</v>
      </c>
      <c r="F3811">
        <v>7.8333730191351581E-3</v>
      </c>
    </row>
    <row r="3812" spans="3:6">
      <c r="C3812" s="38">
        <v>0.74155182698902367</v>
      </c>
      <c r="D3812" s="38">
        <v>4.9416583803264733E-3</v>
      </c>
      <c r="E3812" s="38">
        <v>0.95099995259969294</v>
      </c>
      <c r="F3812">
        <v>6.2151237406100519E-3</v>
      </c>
    </row>
    <row r="3813" spans="3:6">
      <c r="C3813" s="38">
        <v>0.62120011279841281</v>
      </c>
      <c r="D3813" s="38">
        <v>4.1366466561188579E-3</v>
      </c>
      <c r="E3813" s="38">
        <v>0.8331677441742662</v>
      </c>
      <c r="F3813">
        <v>5.5235417449873096E-3</v>
      </c>
    </row>
    <row r="3814" spans="3:6">
      <c r="C3814" s="38">
        <v>0.67335121887821181</v>
      </c>
      <c r="D3814" s="38">
        <v>4.4850598202920162E-3</v>
      </c>
      <c r="E3814" s="38">
        <v>0.86103804407395657</v>
      </c>
      <c r="F3814">
        <v>5.628325955161842E-3</v>
      </c>
    </row>
    <row r="3815" spans="3:6">
      <c r="C3815" s="38">
        <v>1.3804124587187556</v>
      </c>
      <c r="D3815" s="38">
        <v>9.2610208861120692E-3</v>
      </c>
      <c r="E3815" s="38">
        <v>1.4243804343173136</v>
      </c>
      <c r="F3815">
        <v>9.5872896388020552E-3</v>
      </c>
    </row>
    <row r="3816" spans="3:6">
      <c r="C3816" s="38">
        <v>1.3093238583245785</v>
      </c>
      <c r="D3816" s="38">
        <v>8.7850691115334799E-3</v>
      </c>
      <c r="E3816" s="38">
        <v>1.1926325107942439</v>
      </c>
      <c r="F3816">
        <v>7.9901883988340496E-3</v>
      </c>
    </row>
    <row r="3817" spans="3:6">
      <c r="C3817" s="38">
        <v>1.0597843711873507</v>
      </c>
      <c r="D3817" s="38">
        <v>7.1132065895874669E-3</v>
      </c>
      <c r="E3817" s="38">
        <v>0.97454851441267498</v>
      </c>
      <c r="F3817">
        <v>6.6723494362152958E-3</v>
      </c>
    </row>
    <row r="3818" spans="3:6">
      <c r="C3818" s="38">
        <v>0.97866611617688293</v>
      </c>
      <c r="D3818" s="38">
        <v>6.5715638823426042E-3</v>
      </c>
      <c r="E3818" s="38">
        <v>0.86447435809862361</v>
      </c>
      <c r="F3818">
        <v>5.8709060936984912E-3</v>
      </c>
    </row>
    <row r="3819" spans="3:6">
      <c r="C3819" s="38">
        <v>0.82261333098182154</v>
      </c>
      <c r="D3819" s="38">
        <v>5.5186497237634767E-3</v>
      </c>
      <c r="E3819" s="38">
        <v>0.81311908511418252</v>
      </c>
      <c r="F3819">
        <v>5.4816420404358848E-3</v>
      </c>
    </row>
    <row r="3820" spans="3:6">
      <c r="C3820" s="38">
        <v>2.395808445863481</v>
      </c>
      <c r="D3820" s="38">
        <v>1.5953480851467756E-2</v>
      </c>
      <c r="E3820" s="38">
        <v>2.4874134177414922</v>
      </c>
      <c r="F3820">
        <v>1.6698338152740473E-2</v>
      </c>
    </row>
    <row r="3821" spans="3:6">
      <c r="C3821" s="38">
        <v>2.3195311646246073</v>
      </c>
      <c r="D3821" s="38">
        <v>1.5455198169460616E-2</v>
      </c>
      <c r="E3821" s="38">
        <v>2.4322884149543231</v>
      </c>
      <c r="F3821">
        <v>1.6315369715180422E-2</v>
      </c>
    </row>
    <row r="3822" spans="3:6">
      <c r="C3822" s="38">
        <v>2.2634706445523056</v>
      </c>
      <c r="D3822" s="38">
        <v>1.5091841708029538E-2</v>
      </c>
      <c r="E3822" s="38">
        <v>2.3668011299501281</v>
      </c>
      <c r="F3822">
        <v>1.5883861380223786E-2</v>
      </c>
    </row>
    <row r="3823" spans="3:6">
      <c r="C3823" s="38">
        <v>1.0209985071824375</v>
      </c>
      <c r="D3823" s="38">
        <v>6.7589655905054852E-3</v>
      </c>
      <c r="E3823" s="38">
        <v>1.0572379698543934</v>
      </c>
      <c r="F3823">
        <v>7.1965660515834395E-3</v>
      </c>
    </row>
    <row r="3824" spans="3:6">
      <c r="C3824" s="38">
        <v>1.0267361111429878</v>
      </c>
      <c r="D3824" s="38">
        <v>6.8496289797884006E-3</v>
      </c>
      <c r="E3824" s="38">
        <v>0.80852501616222505</v>
      </c>
      <c r="F3824">
        <v>5.3096828599144873E-3</v>
      </c>
    </row>
    <row r="3825" spans="3:6">
      <c r="C3825" s="38">
        <v>2.4871978471343987</v>
      </c>
      <c r="D3825" s="38">
        <v>1.6697967824851487E-2</v>
      </c>
      <c r="E3825" s="38">
        <v>2.5538403165481856</v>
      </c>
      <c r="F3825">
        <v>1.72337927797599E-2</v>
      </c>
    </row>
    <row r="3826" spans="3:6">
      <c r="C3826" s="38">
        <v>3.2471614367632986</v>
      </c>
      <c r="D3826" s="38">
        <v>2.189675293544649E-2</v>
      </c>
      <c r="E3826" s="38">
        <v>3.4625430485405473</v>
      </c>
      <c r="F3826">
        <v>2.319970679256449E-2</v>
      </c>
    </row>
    <row r="3827" spans="3:6">
      <c r="C3827" s="38">
        <v>2.5028847586504961</v>
      </c>
      <c r="D3827" s="38">
        <v>1.6940787227139251E-2</v>
      </c>
      <c r="E3827" s="38">
        <v>2.691890267439673</v>
      </c>
      <c r="F3827">
        <v>1.8170623044858183E-2</v>
      </c>
    </row>
    <row r="3828" spans="3:6">
      <c r="C3828" s="38">
        <v>2.1202325970724902</v>
      </c>
      <c r="D3828" s="38">
        <v>1.4536506418931739E-2</v>
      </c>
      <c r="E3828" s="38">
        <v>2.0350332447414341</v>
      </c>
      <c r="F3828">
        <v>1.3792162470608689E-2</v>
      </c>
    </row>
    <row r="3829" spans="3:6">
      <c r="C3829" s="38">
        <v>3.2901173011062648</v>
      </c>
      <c r="D3829" s="38">
        <v>2.2801669138907219E-2</v>
      </c>
      <c r="E3829" s="38">
        <v>3.2888923651920687</v>
      </c>
      <c r="F3829">
        <v>2.2811269342881534E-2</v>
      </c>
    </row>
    <row r="3830" spans="3:6">
      <c r="C3830" s="38">
        <v>2.9329344605869987</v>
      </c>
      <c r="D3830" s="38">
        <v>2.0326756537258944E-2</v>
      </c>
      <c r="E3830" s="38">
        <v>2.9986484081296227</v>
      </c>
      <c r="F3830">
        <v>2.0721763393398908E-2</v>
      </c>
    </row>
    <row r="3831" spans="3:6">
      <c r="C3831" s="38">
        <v>2.8025293682812324</v>
      </c>
      <c r="D3831" s="38">
        <v>1.9437154901438262E-2</v>
      </c>
      <c r="E3831" s="38">
        <v>2.7354079318692919</v>
      </c>
      <c r="F3831">
        <v>1.8976296025434138E-2</v>
      </c>
    </row>
    <row r="3832" spans="3:6">
      <c r="C3832" s="38">
        <v>3.7003311135757602</v>
      </c>
      <c r="D3832" s="38">
        <v>2.5601208141883866E-2</v>
      </c>
      <c r="E3832" s="38">
        <v>3.6925572194041636</v>
      </c>
      <c r="F3832">
        <v>2.5626650849801379E-2</v>
      </c>
    </row>
    <row r="3833" spans="3:6">
      <c r="C3833" s="38">
        <v>2.6420085578992221</v>
      </c>
      <c r="D3833" s="38">
        <v>1.8208113859733765E-2</v>
      </c>
      <c r="E3833" s="38">
        <v>2.6896496277903763</v>
      </c>
      <c r="F3833">
        <v>1.856859298321081E-2</v>
      </c>
    </row>
    <row r="3834" spans="3:6">
      <c r="C3834" s="38">
        <v>2.5121550210989692</v>
      </c>
      <c r="D3834" s="38">
        <v>1.6991064722638023E-2</v>
      </c>
      <c r="E3834" s="38">
        <v>2.4821342310080001</v>
      </c>
      <c r="F3834">
        <v>1.6755022245173199E-2</v>
      </c>
    </row>
    <row r="3835" spans="3:6">
      <c r="C3835" s="38">
        <v>4.3558139635478854</v>
      </c>
      <c r="D3835" s="38">
        <v>2.9187212577533778E-2</v>
      </c>
      <c r="E3835" s="38">
        <v>4.4665491896151455</v>
      </c>
      <c r="F3835">
        <v>2.9694677823456792E-2</v>
      </c>
    </row>
    <row r="3836" spans="3:6">
      <c r="C3836" s="38">
        <v>4.0578413670361728</v>
      </c>
      <c r="D3836" s="38">
        <v>2.7183949019756203E-2</v>
      </c>
      <c r="E3836" s="38">
        <v>4.2815050176598017</v>
      </c>
      <c r="F3836">
        <v>2.8573529723692655E-2</v>
      </c>
    </row>
    <row r="3837" spans="3:6">
      <c r="C3837" s="38">
        <v>2.2149649184646103</v>
      </c>
      <c r="D3837" s="38">
        <v>1.4696257265352919E-2</v>
      </c>
      <c r="E3837" s="38">
        <v>2.3476108158528701</v>
      </c>
      <c r="F3837">
        <v>1.5454823590107551E-2</v>
      </c>
    </row>
    <row r="3838" spans="3:6">
      <c r="C3838" s="38">
        <v>0.90115601868988193</v>
      </c>
      <c r="D3838" s="38">
        <v>5.9431606679242232E-3</v>
      </c>
      <c r="E3838" s="38">
        <v>0.85189188413185801</v>
      </c>
      <c r="F3838">
        <v>5.3332852866450698E-3</v>
      </c>
    </row>
    <row r="3839" spans="3:6">
      <c r="C3839" s="38">
        <v>1.2613771303724794</v>
      </c>
      <c r="D3839" s="38">
        <v>8.3387789071843379E-3</v>
      </c>
      <c r="E3839" s="38">
        <v>1.1768390590664439</v>
      </c>
      <c r="F3839">
        <v>7.6706428450812568E-3</v>
      </c>
    </row>
    <row r="3840" spans="3:6">
      <c r="C3840" s="38">
        <v>1.2605045557270751</v>
      </c>
      <c r="D3840" s="38">
        <v>8.3331413078500498E-3</v>
      </c>
      <c r="E3840" s="38">
        <v>1.1666410467207649</v>
      </c>
      <c r="F3840">
        <v>7.5963368416847605E-3</v>
      </c>
    </row>
    <row r="3841" spans="3:6">
      <c r="C3841" s="38">
        <v>1.6665516373665001</v>
      </c>
      <c r="D3841" s="38">
        <v>1.0994209429836732E-2</v>
      </c>
      <c r="E3841" s="38">
        <v>1.6335126689557122</v>
      </c>
      <c r="F3841">
        <v>1.07948329283277E-2</v>
      </c>
    </row>
    <row r="3842" spans="3:6">
      <c r="C3842" s="38">
        <v>1.6665520874076256</v>
      </c>
      <c r="D3842" s="38">
        <v>1.0997649919383653E-2</v>
      </c>
      <c r="E3842" s="38">
        <v>1.6152273306262763</v>
      </c>
      <c r="F3842">
        <v>1.0696249199518741E-2</v>
      </c>
    </row>
    <row r="3843" spans="3:6">
      <c r="C3843" s="38">
        <v>1.0938907715383401</v>
      </c>
      <c r="D3843" s="38">
        <v>7.1989634369915819E-3</v>
      </c>
      <c r="E3843" s="38">
        <v>1.0835392603602501</v>
      </c>
      <c r="F3843">
        <v>7.101212475164596E-3</v>
      </c>
    </row>
    <row r="3844" spans="3:6">
      <c r="C3844" s="38">
        <v>1.0468018055222941</v>
      </c>
      <c r="D3844" s="38">
        <v>6.8870928237551986E-3</v>
      </c>
      <c r="E3844" s="38">
        <v>1.059347227812393</v>
      </c>
      <c r="F3844">
        <v>6.8820683228787071E-3</v>
      </c>
    </row>
    <row r="3845" spans="3:6">
      <c r="C3845" s="38">
        <v>0.45417994788933397</v>
      </c>
      <c r="D3845" s="38">
        <v>2.9965100296502501E-3</v>
      </c>
      <c r="E3845" s="38">
        <v>0.34174677460573633</v>
      </c>
      <c r="F3845">
        <v>2.157828091363652E-3</v>
      </c>
    </row>
    <row r="3846" spans="3:6">
      <c r="C3846" s="38">
        <v>1.3152195482279725</v>
      </c>
      <c r="D3846" s="38">
        <v>8.7140347260762849E-3</v>
      </c>
      <c r="E3846" s="38">
        <v>1.3334256622289535</v>
      </c>
      <c r="F3846">
        <v>8.8867327756462187E-3</v>
      </c>
    </row>
  </sheetData>
  <mergeCells count="1">
    <mergeCell ref="O1284:S1284"/>
  </mergeCells>
  <dataValidations disablePrompts="1" count="1">
    <dataValidation type="list" allowBlank="1" showInputMessage="1" showErrorMessage="1" sqref="B6:B7">
      <formula1>"FALSE,TRUE"</formula1>
    </dataValidation>
  </dataValidation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30"/>
  <sheetViews>
    <sheetView workbookViewId="0">
      <selection activeCell="J30" sqref="J30"/>
    </sheetView>
  </sheetViews>
  <sheetFormatPr defaultRowHeight="15"/>
  <cols>
    <col min="1" max="1" width="46.42578125" bestFit="1" customWidth="1"/>
    <col min="3" max="5" width="9.5703125" bestFit="1" customWidth="1"/>
  </cols>
  <sheetData>
    <row r="1" spans="1:5">
      <c r="A1" s="3" t="s">
        <v>0</v>
      </c>
      <c r="B1" s="3"/>
      <c r="C1" s="10">
        <v>42399</v>
      </c>
      <c r="D1" s="10">
        <v>42035</v>
      </c>
      <c r="E1" s="10">
        <v>41671</v>
      </c>
    </row>
    <row r="2" spans="1:5">
      <c r="A2" s="3" t="s">
        <v>25</v>
      </c>
      <c r="B2" s="3"/>
      <c r="C2" s="11">
        <v>3363000</v>
      </c>
      <c r="D2" s="11">
        <v>-1636000</v>
      </c>
      <c r="E2" s="11">
        <v>1971000</v>
      </c>
    </row>
    <row r="4" spans="1:5">
      <c r="A4" s="4" t="s">
        <v>28</v>
      </c>
      <c r="B4" s="5"/>
      <c r="C4" s="5"/>
      <c r="D4" s="5"/>
      <c r="E4" s="5"/>
    </row>
    <row r="5" spans="1:5">
      <c r="A5" t="s">
        <v>29</v>
      </c>
      <c r="C5" s="2">
        <v>2213000</v>
      </c>
      <c r="D5" s="2">
        <v>2129000</v>
      </c>
      <c r="E5" s="2">
        <v>1996000</v>
      </c>
    </row>
    <row r="6" spans="1:5">
      <c r="A6" t="s">
        <v>30</v>
      </c>
      <c r="C6" s="2">
        <v>-881000</v>
      </c>
      <c r="D6" s="2">
        <v>4488000</v>
      </c>
      <c r="E6" s="2">
        <v>1028000</v>
      </c>
    </row>
    <row r="7" spans="1:5">
      <c r="A7" t="s">
        <v>31</v>
      </c>
      <c r="C7" t="s">
        <v>6</v>
      </c>
      <c r="D7" t="s">
        <v>6</v>
      </c>
      <c r="E7" s="2">
        <v>157000</v>
      </c>
    </row>
    <row r="8" spans="1:5">
      <c r="A8" t="s">
        <v>32</v>
      </c>
      <c r="C8" s="2">
        <v>534000</v>
      </c>
      <c r="D8" s="2">
        <v>777000</v>
      </c>
      <c r="E8" s="2">
        <v>247000</v>
      </c>
    </row>
    <row r="9" spans="1:5">
      <c r="A9" t="s">
        <v>33</v>
      </c>
      <c r="C9" s="2">
        <v>-316000</v>
      </c>
      <c r="D9" s="2">
        <v>-512000</v>
      </c>
      <c r="E9" s="2">
        <v>-504000</v>
      </c>
    </row>
    <row r="10" spans="1:5">
      <c r="A10" t="s">
        <v>34</v>
      </c>
      <c r="C10" s="2">
        <v>227000</v>
      </c>
      <c r="D10" s="2">
        <v>-115000</v>
      </c>
      <c r="E10" s="2">
        <v>2624000</v>
      </c>
    </row>
    <row r="11" spans="1:5" ht="15.75" thickBot="1">
      <c r="A11" s="6"/>
      <c r="B11" s="6"/>
      <c r="C11" s="6"/>
      <c r="D11" s="6"/>
      <c r="E11" s="6"/>
    </row>
    <row r="12" spans="1:5">
      <c r="A12" s="3" t="s">
        <v>35</v>
      </c>
      <c r="C12" s="11">
        <v>5844000</v>
      </c>
      <c r="D12" s="11">
        <v>4439000</v>
      </c>
      <c r="E12" s="11">
        <v>6520000</v>
      </c>
    </row>
    <row r="14" spans="1:5">
      <c r="A14" s="4" t="s">
        <v>36</v>
      </c>
      <c r="B14" s="5"/>
      <c r="C14" s="5"/>
      <c r="D14" s="5"/>
      <c r="E14" s="5"/>
    </row>
    <row r="15" spans="1:5">
      <c r="A15" t="s">
        <v>37</v>
      </c>
      <c r="C15" s="2">
        <v>-1438000</v>
      </c>
      <c r="D15" s="2">
        <v>-1786000</v>
      </c>
      <c r="E15" s="2">
        <v>-1886000</v>
      </c>
    </row>
    <row r="16" spans="1:5">
      <c r="A16" t="s">
        <v>38</v>
      </c>
      <c r="C16" s="2">
        <v>24000</v>
      </c>
      <c r="D16" s="2">
        <v>106000</v>
      </c>
      <c r="E16" s="2">
        <v>3253000</v>
      </c>
    </row>
    <row r="17" spans="1:5">
      <c r="A17" t="s">
        <v>39</v>
      </c>
      <c r="C17" s="2">
        <v>1922000</v>
      </c>
      <c r="D17" s="2">
        <v>-246000</v>
      </c>
      <c r="E17" s="2">
        <v>-1638000</v>
      </c>
    </row>
    <row r="18" spans="1:5" ht="15.75" thickBot="1">
      <c r="A18" s="6"/>
      <c r="B18" s="6"/>
      <c r="C18" s="6"/>
      <c r="D18" s="6"/>
      <c r="E18" s="6"/>
    </row>
    <row r="19" spans="1:5">
      <c r="A19" s="3" t="s">
        <v>40</v>
      </c>
      <c r="C19" s="11">
        <v>508000</v>
      </c>
      <c r="D19" s="11">
        <v>-1926000</v>
      </c>
      <c r="E19" s="11">
        <v>-271000</v>
      </c>
    </row>
    <row r="21" spans="1:5">
      <c r="A21" s="4" t="s">
        <v>41</v>
      </c>
      <c r="B21" s="5"/>
      <c r="C21" s="5"/>
      <c r="D21" s="5"/>
      <c r="E21" s="5"/>
    </row>
    <row r="22" spans="1:5">
      <c r="A22" t="s">
        <v>42</v>
      </c>
      <c r="C22" s="2">
        <v>-1362000</v>
      </c>
      <c r="D22" s="2">
        <v>-1205000</v>
      </c>
      <c r="E22" s="2">
        <v>-1006000</v>
      </c>
    </row>
    <row r="23" spans="1:5">
      <c r="A23" t="s">
        <v>43</v>
      </c>
      <c r="C23" s="2">
        <v>-3069000</v>
      </c>
      <c r="D23" s="2">
        <v>373000</v>
      </c>
      <c r="E23" s="2">
        <v>-1005000</v>
      </c>
    </row>
    <row r="24" spans="1:5">
      <c r="A24" t="s">
        <v>44</v>
      </c>
      <c r="C24" s="2">
        <v>-85000</v>
      </c>
      <c r="D24" s="2">
        <v>-166000</v>
      </c>
      <c r="E24" s="2">
        <v>-4353000</v>
      </c>
    </row>
    <row r="25" spans="1:5">
      <c r="A25" t="s">
        <v>45</v>
      </c>
      <c r="C25" t="s">
        <v>6</v>
      </c>
      <c r="D25" t="s">
        <v>6</v>
      </c>
      <c r="E25" t="s">
        <v>6</v>
      </c>
    </row>
    <row r="26" spans="1:5" ht="15.75" thickBot="1">
      <c r="A26" s="6"/>
      <c r="B26" s="6"/>
      <c r="C26" s="6"/>
      <c r="D26" s="6"/>
      <c r="E26" s="6"/>
    </row>
    <row r="27" spans="1:5">
      <c r="A27" s="3" t="s">
        <v>46</v>
      </c>
      <c r="C27" s="11">
        <v>-4516000</v>
      </c>
      <c r="D27" s="11">
        <v>-998000</v>
      </c>
      <c r="E27" s="11">
        <v>-6364000</v>
      </c>
    </row>
    <row r="28" spans="1:5">
      <c r="A28" t="s">
        <v>47</v>
      </c>
      <c r="C28" t="s">
        <v>6</v>
      </c>
      <c r="D28" t="s">
        <v>6</v>
      </c>
      <c r="E28" s="2">
        <v>26000</v>
      </c>
    </row>
    <row r="29" spans="1:5" ht="15.75" thickBot="1">
      <c r="A29" s="6"/>
      <c r="B29" s="6"/>
      <c r="C29" s="6"/>
      <c r="D29" s="6"/>
      <c r="E29" s="6"/>
    </row>
    <row r="30" spans="1:5">
      <c r="A30" s="3" t="s">
        <v>48</v>
      </c>
      <c r="C30" s="11">
        <v>1836000</v>
      </c>
      <c r="D30" s="11">
        <v>1515000</v>
      </c>
      <c r="E30" s="11">
        <v>-89000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O38"/>
  <sheetViews>
    <sheetView topLeftCell="A13" workbookViewId="0">
      <selection activeCell="M22" sqref="M22"/>
    </sheetView>
  </sheetViews>
  <sheetFormatPr defaultRowHeight="15"/>
  <cols>
    <col min="1" max="1" width="36.7109375" bestFit="1" customWidth="1"/>
    <col min="2" max="2" width="30.7109375" bestFit="1" customWidth="1"/>
    <col min="3" max="5" width="9.85546875" bestFit="1" customWidth="1"/>
    <col min="16" max="16" width="8.85546875" customWidth="1"/>
  </cols>
  <sheetData>
    <row r="1" spans="1:15">
      <c r="A1" s="3" t="s">
        <v>0</v>
      </c>
      <c r="C1" s="10">
        <v>42399</v>
      </c>
      <c r="D1" s="10">
        <v>42035</v>
      </c>
      <c r="E1" s="10">
        <v>41671</v>
      </c>
      <c r="G1" s="10">
        <v>42399</v>
      </c>
      <c r="H1" s="10">
        <v>42035</v>
      </c>
      <c r="I1" s="10">
        <v>41671</v>
      </c>
      <c r="J1" t="s">
        <v>148</v>
      </c>
      <c r="L1" s="10">
        <v>42399</v>
      </c>
      <c r="M1" s="10">
        <v>42035</v>
      </c>
      <c r="N1" s="10">
        <v>41671</v>
      </c>
      <c r="O1" t="s">
        <v>148</v>
      </c>
    </row>
    <row r="2" spans="1:15">
      <c r="A2" s="3" t="s">
        <v>1</v>
      </c>
      <c r="C2" s="2">
        <v>25146000</v>
      </c>
      <c r="D2" s="2">
        <v>31198000</v>
      </c>
      <c r="E2" s="2">
        <v>36188000</v>
      </c>
      <c r="G2" s="44">
        <f>C2/$C$2</f>
        <v>1</v>
      </c>
      <c r="H2" s="44">
        <f>D2/$D$2</f>
        <v>1</v>
      </c>
      <c r="I2" s="44">
        <f>E2/$E$2</f>
        <v>1</v>
      </c>
      <c r="J2" s="44">
        <f>AVERAGE(G2:I2)</f>
        <v>1</v>
      </c>
      <c r="K2" s="44"/>
      <c r="L2" s="44">
        <f>(C2-D2)/D2</f>
        <v>-0.19398679402525804</v>
      </c>
      <c r="M2" s="44">
        <f>(D2-E2)/E2</f>
        <v>-0.13789101359566708</v>
      </c>
      <c r="N2" s="44"/>
      <c r="O2" s="44">
        <f>AVERAGE(L2:M2)</f>
        <v>-0.16593890381046256</v>
      </c>
    </row>
    <row r="3" spans="1:15">
      <c r="A3" t="s">
        <v>2</v>
      </c>
      <c r="C3" s="2">
        <v>19336000</v>
      </c>
      <c r="D3" s="2">
        <v>24049000</v>
      </c>
      <c r="E3" s="2">
        <v>27433000</v>
      </c>
      <c r="G3" s="44">
        <f t="shared" ref="G3:G38" si="0">C3/$C$2</f>
        <v>0.7689493358784697</v>
      </c>
      <c r="H3" s="44">
        <f t="shared" ref="H3:H38" si="1">D3/$D$2</f>
        <v>0.77085069555740748</v>
      </c>
      <c r="I3" s="44">
        <f t="shared" ref="I3:I38" si="2">E3/$E$2</f>
        <v>0.75806897314026744</v>
      </c>
      <c r="J3" s="30">
        <f t="shared" ref="J3:J9" si="3">AVERAGE(G3:I3)</f>
        <v>0.76595633485871473</v>
      </c>
      <c r="K3" s="44"/>
      <c r="L3" s="44">
        <f>(C3-D3)/D3</f>
        <v>-0.19597488461058671</v>
      </c>
      <c r="M3" s="44">
        <f>(D3-E3)/E3</f>
        <v>-0.12335508329384318</v>
      </c>
      <c r="N3" s="44"/>
      <c r="O3" s="44">
        <f>AVERAGE(L3:M3)</f>
        <v>-0.15966498395221496</v>
      </c>
    </row>
    <row r="4" spans="1:15" ht="15.75" thickBot="1">
      <c r="A4" s="6"/>
      <c r="B4" s="6"/>
      <c r="C4" s="7"/>
      <c r="D4" s="7"/>
      <c r="E4" s="7"/>
      <c r="G4" s="44"/>
      <c r="H4" s="44"/>
      <c r="I4" s="44"/>
      <c r="J4" s="44"/>
      <c r="K4" s="44"/>
      <c r="L4" s="44"/>
      <c r="M4" s="44"/>
      <c r="N4" s="44"/>
      <c r="O4" s="44"/>
    </row>
    <row r="5" spans="1:15">
      <c r="A5" s="3" t="s">
        <v>3</v>
      </c>
      <c r="C5" s="2">
        <v>5810000</v>
      </c>
      <c r="D5" s="2">
        <v>7149000</v>
      </c>
      <c r="E5" s="2">
        <v>8755000</v>
      </c>
      <c r="G5" s="44">
        <f t="shared" si="0"/>
        <v>0.23105066412153027</v>
      </c>
      <c r="H5" s="44">
        <f t="shared" si="1"/>
        <v>0.22914930444259246</v>
      </c>
      <c r="I5" s="44">
        <f t="shared" si="2"/>
        <v>0.2419310268597325</v>
      </c>
      <c r="J5" s="44"/>
      <c r="K5" s="44"/>
      <c r="L5" s="44"/>
      <c r="M5" s="44"/>
      <c r="N5" s="44"/>
      <c r="O5" s="44"/>
    </row>
    <row r="6" spans="1:15">
      <c r="G6" s="44"/>
      <c r="H6" s="44"/>
      <c r="I6" s="44"/>
      <c r="J6" s="44"/>
      <c r="K6" s="44"/>
      <c r="L6" s="44"/>
      <c r="M6" s="44"/>
      <c r="N6" s="44"/>
      <c r="O6" s="44"/>
    </row>
    <row r="7" spans="1:15">
      <c r="B7" s="4" t="s">
        <v>4</v>
      </c>
      <c r="C7" s="4"/>
      <c r="D7" s="4"/>
      <c r="E7" s="4"/>
      <c r="G7" s="44"/>
      <c r="H7" s="44"/>
      <c r="I7" s="44"/>
      <c r="J7" s="44"/>
      <c r="K7" s="44"/>
      <c r="L7" s="44"/>
      <c r="M7" s="44"/>
      <c r="N7" s="44"/>
      <c r="O7" s="44"/>
    </row>
    <row r="8" spans="1:15">
      <c r="B8" t="s">
        <v>5</v>
      </c>
      <c r="C8" t="s">
        <v>6</v>
      </c>
      <c r="D8" t="s">
        <v>6</v>
      </c>
      <c r="E8" t="s">
        <v>6</v>
      </c>
      <c r="G8" s="44"/>
      <c r="H8" s="44"/>
      <c r="I8" s="44"/>
      <c r="J8" s="44"/>
      <c r="K8" s="44"/>
      <c r="L8" s="44"/>
      <c r="M8" s="44"/>
      <c r="N8" s="44"/>
      <c r="O8" s="44"/>
    </row>
    <row r="9" spans="1:15">
      <c r="B9" t="s">
        <v>7</v>
      </c>
      <c r="C9" s="2">
        <v>6857000</v>
      </c>
      <c r="D9" s="2">
        <v>8220000</v>
      </c>
      <c r="E9" s="2">
        <v>9384000</v>
      </c>
      <c r="G9" s="44">
        <f t="shared" si="0"/>
        <v>0.27268750497096955</v>
      </c>
      <c r="H9" s="44">
        <f t="shared" si="1"/>
        <v>0.26347842810436567</v>
      </c>
      <c r="I9" s="44">
        <f t="shared" si="2"/>
        <v>0.25931247927489776</v>
      </c>
      <c r="J9" s="44">
        <f t="shared" si="3"/>
        <v>0.26515947078341101</v>
      </c>
      <c r="K9" s="44"/>
      <c r="L9" s="44">
        <f>(C9-D9)/D9</f>
        <v>-0.16581508515815085</v>
      </c>
      <c r="M9" s="44">
        <f>(D9-E9)/E9</f>
        <v>-0.12404092071611253</v>
      </c>
      <c r="N9" s="44"/>
      <c r="O9" s="44">
        <f>AVERAGE(L9:M9)</f>
        <v>-0.14492800293713171</v>
      </c>
    </row>
    <row r="10" spans="1:15">
      <c r="B10" t="s">
        <v>8</v>
      </c>
      <c r="C10" s="2">
        <v>274000</v>
      </c>
      <c r="D10" s="2">
        <v>63000</v>
      </c>
      <c r="E10" s="2">
        <v>233000</v>
      </c>
      <c r="G10" s="44">
        <f t="shared" si="0"/>
        <v>1.0896365227073889E-2</v>
      </c>
      <c r="H10" s="44">
        <f t="shared" si="1"/>
        <v>2.019360215398423E-3</v>
      </c>
      <c r="I10" s="44">
        <f t="shared" si="2"/>
        <v>6.4385984304189238E-3</v>
      </c>
      <c r="J10" s="44"/>
      <c r="K10" s="44"/>
      <c r="L10" s="44"/>
      <c r="M10" s="44"/>
      <c r="N10" s="44"/>
      <c r="O10" s="44"/>
    </row>
    <row r="11" spans="1:15">
      <c r="B11" t="s">
        <v>9</v>
      </c>
      <c r="C11" s="2">
        <v>422000</v>
      </c>
      <c r="D11" s="2">
        <v>581000</v>
      </c>
      <c r="E11" s="2">
        <v>732000</v>
      </c>
      <c r="G11" s="44">
        <f t="shared" si="0"/>
        <v>1.6781993159945916E-2</v>
      </c>
      <c r="H11" s="44">
        <f t="shared" si="1"/>
        <v>1.8622988653118788E-2</v>
      </c>
      <c r="I11" s="44">
        <f t="shared" si="2"/>
        <v>2.0227699789985631E-2</v>
      </c>
      <c r="J11" s="44"/>
      <c r="K11" s="44"/>
      <c r="L11" s="44"/>
      <c r="M11" s="44"/>
      <c r="N11" s="44"/>
      <c r="O11" s="44"/>
    </row>
    <row r="12" spans="1:15">
      <c r="G12" s="44"/>
      <c r="H12" s="44"/>
      <c r="I12" s="44"/>
      <c r="J12" s="44"/>
      <c r="K12" s="44"/>
      <c r="L12" s="44"/>
      <c r="M12" s="44"/>
      <c r="N12" s="44"/>
      <c r="O12" s="44"/>
    </row>
    <row r="13" spans="1:15">
      <c r="B13" t="s">
        <v>10</v>
      </c>
      <c r="C13" t="s">
        <v>6</v>
      </c>
      <c r="D13" t="s">
        <v>6</v>
      </c>
      <c r="E13" t="s">
        <v>6</v>
      </c>
      <c r="G13" s="44"/>
      <c r="H13" s="44"/>
      <c r="I13" s="44"/>
      <c r="J13" s="44"/>
      <c r="K13" s="44"/>
      <c r="L13" s="44"/>
      <c r="M13" s="44"/>
      <c r="N13" s="44"/>
      <c r="O13" s="44"/>
    </row>
    <row r="14" spans="1:15">
      <c r="G14" s="44"/>
      <c r="H14" s="44"/>
      <c r="I14" s="44"/>
      <c r="J14" s="44"/>
      <c r="K14" s="44"/>
      <c r="L14" s="44"/>
      <c r="M14" s="44"/>
      <c r="N14" s="44"/>
      <c r="O14" s="44"/>
    </row>
    <row r="15" spans="1:15" ht="15.75" thickBot="1">
      <c r="A15" s="6"/>
      <c r="B15" s="6"/>
      <c r="C15" s="6"/>
      <c r="D15" s="6"/>
      <c r="E15" s="6"/>
      <c r="G15" s="44"/>
      <c r="H15" s="44"/>
      <c r="I15" s="44"/>
      <c r="J15" s="44"/>
      <c r="K15" s="44"/>
      <c r="L15" s="44"/>
      <c r="M15" s="44"/>
      <c r="N15" s="44"/>
      <c r="O15" s="44"/>
    </row>
    <row r="16" spans="1:15">
      <c r="A16" s="3" t="s">
        <v>11</v>
      </c>
      <c r="C16" s="2">
        <v>-1000000</v>
      </c>
      <c r="D16" s="2">
        <v>-1508000</v>
      </c>
      <c r="E16" s="2">
        <v>-927000</v>
      </c>
      <c r="G16" s="44">
        <f t="shared" si="0"/>
        <v>-3.9767756303189371E-2</v>
      </c>
      <c r="H16" s="44">
        <f t="shared" si="1"/>
        <v>-4.8336431822552726E-2</v>
      </c>
      <c r="I16" s="44">
        <f t="shared" si="2"/>
        <v>-2.5616226373383441E-2</v>
      </c>
      <c r="J16" s="44"/>
      <c r="K16" s="44"/>
      <c r="L16" s="44"/>
      <c r="M16" s="44"/>
      <c r="N16" s="44"/>
      <c r="O16" s="44"/>
    </row>
    <row r="17" spans="2:15">
      <c r="G17" s="44"/>
      <c r="H17" s="44"/>
      <c r="I17" s="44"/>
      <c r="J17" s="44"/>
      <c r="K17" s="44"/>
      <c r="L17" s="44"/>
      <c r="M17" s="44"/>
      <c r="N17" s="44"/>
      <c r="O17" s="44"/>
    </row>
    <row r="18" spans="2:15">
      <c r="B18" s="4" t="s">
        <v>12</v>
      </c>
      <c r="C18" s="4"/>
      <c r="D18" s="4"/>
      <c r="E18" s="4"/>
      <c r="G18" s="44"/>
      <c r="H18" s="44"/>
      <c r="I18" s="44"/>
      <c r="J18" s="44"/>
      <c r="K18" s="44"/>
      <c r="L18" s="44"/>
      <c r="M18" s="44"/>
      <c r="N18" s="44"/>
      <c r="O18" s="44"/>
    </row>
    <row r="19" spans="2:15">
      <c r="B19" t="s">
        <v>13</v>
      </c>
      <c r="C19" s="2">
        <v>681000</v>
      </c>
      <c r="D19" s="2">
        <v>343000</v>
      </c>
      <c r="E19" s="2">
        <v>876000</v>
      </c>
      <c r="G19" s="44">
        <f t="shared" si="0"/>
        <v>2.7081842042471965E-2</v>
      </c>
      <c r="H19" s="44">
        <f t="shared" si="1"/>
        <v>1.0994294506058081E-2</v>
      </c>
      <c r="I19" s="44">
        <f t="shared" si="2"/>
        <v>2.4206919420802477E-2</v>
      </c>
      <c r="J19" s="44"/>
      <c r="K19" s="44"/>
      <c r="L19" s="44"/>
      <c r="M19" s="44"/>
      <c r="N19" s="44"/>
      <c r="O19" s="44"/>
    </row>
    <row r="20" spans="2:15">
      <c r="B20" t="s">
        <v>14</v>
      </c>
      <c r="C20" s="2">
        <v>-1062000</v>
      </c>
      <c r="D20" s="2">
        <v>-1372000</v>
      </c>
      <c r="E20" s="2">
        <v>-718000</v>
      </c>
      <c r="G20" s="44">
        <f t="shared" si="0"/>
        <v>-4.2233357193987117E-2</v>
      </c>
      <c r="H20" s="44">
        <f t="shared" si="1"/>
        <v>-4.3977178024232323E-2</v>
      </c>
      <c r="I20" s="44">
        <f t="shared" si="2"/>
        <v>-1.9840831214767325E-2</v>
      </c>
      <c r="J20" s="44"/>
      <c r="K20" s="44"/>
      <c r="L20" s="44"/>
      <c r="M20" s="44"/>
      <c r="N20" s="44"/>
      <c r="O20" s="44"/>
    </row>
    <row r="21" spans="2:15">
      <c r="B21" t="s">
        <v>15</v>
      </c>
      <c r="C21" s="2">
        <v>323000</v>
      </c>
      <c r="D21" s="2">
        <v>313000</v>
      </c>
      <c r="E21" s="2">
        <v>254000</v>
      </c>
      <c r="G21" s="44">
        <f t="shared" si="0"/>
        <v>1.2844985285930168E-2</v>
      </c>
      <c r="H21" s="44">
        <f t="shared" si="1"/>
        <v>1.0032694403487403E-2</v>
      </c>
      <c r="I21" s="44">
        <f t="shared" si="2"/>
        <v>7.0189012932463804E-3</v>
      </c>
      <c r="J21" s="44"/>
      <c r="K21" s="44"/>
      <c r="L21" s="44"/>
      <c r="M21" s="44"/>
      <c r="N21" s="44"/>
      <c r="O21" s="44"/>
    </row>
    <row r="22" spans="2:15">
      <c r="B22" t="s">
        <v>16</v>
      </c>
      <c r="C22" s="2">
        <v>-1385000</v>
      </c>
      <c r="D22" s="2">
        <v>-1685000</v>
      </c>
      <c r="E22" s="2">
        <v>-972000</v>
      </c>
      <c r="G22" s="44">
        <f t="shared" si="0"/>
        <v>-5.5078342479917282E-2</v>
      </c>
      <c r="H22" s="44">
        <f t="shared" si="1"/>
        <v>-5.4009872427719728E-2</v>
      </c>
      <c r="I22" s="44">
        <f t="shared" si="2"/>
        <v>-2.6859732508013705E-2</v>
      </c>
      <c r="J22" s="44"/>
      <c r="K22" s="44"/>
      <c r="L22" s="44"/>
      <c r="M22" s="44"/>
      <c r="N22" s="44"/>
      <c r="O22" s="44"/>
    </row>
    <row r="23" spans="2:15">
      <c r="B23" t="s">
        <v>17</v>
      </c>
      <c r="C23" s="2">
        <v>-257000</v>
      </c>
      <c r="D23" s="2">
        <v>125000</v>
      </c>
      <c r="E23" s="2">
        <v>144000</v>
      </c>
      <c r="G23" s="44">
        <f t="shared" si="0"/>
        <v>-1.022031336991967E-2</v>
      </c>
      <c r="H23" s="44">
        <f t="shared" si="1"/>
        <v>4.0066670940444903E-3</v>
      </c>
      <c r="I23" s="44">
        <f t="shared" si="2"/>
        <v>3.9792196308168458E-3</v>
      </c>
      <c r="J23" s="44"/>
      <c r="K23" s="44"/>
      <c r="L23" s="44"/>
      <c r="M23" s="44"/>
      <c r="N23" s="44"/>
      <c r="O23" s="44"/>
    </row>
    <row r="24" spans="2:15">
      <c r="B24" t="s">
        <v>18</v>
      </c>
      <c r="C24" s="2">
        <v>-1000</v>
      </c>
      <c r="D24" s="2">
        <v>128000</v>
      </c>
      <c r="E24" s="2">
        <v>-249000</v>
      </c>
      <c r="G24" s="44">
        <f t="shared" si="0"/>
        <v>-3.9767756303189374E-5</v>
      </c>
      <c r="H24" s="44">
        <f t="shared" si="1"/>
        <v>4.1028271043015577E-3</v>
      </c>
      <c r="I24" s="44">
        <f t="shared" si="2"/>
        <v>-6.8807339449541288E-3</v>
      </c>
      <c r="J24" s="44"/>
      <c r="K24" s="44"/>
      <c r="L24" s="44"/>
      <c r="M24" s="44"/>
      <c r="N24" s="44"/>
      <c r="O24" s="44"/>
    </row>
    <row r="25" spans="2:15">
      <c r="G25" s="44"/>
      <c r="H25" s="44"/>
      <c r="I25" s="44"/>
      <c r="J25" s="44"/>
      <c r="K25" s="44"/>
      <c r="L25" s="44"/>
      <c r="M25" s="44"/>
      <c r="N25" s="44"/>
      <c r="O25" s="44"/>
    </row>
    <row r="26" spans="2:15">
      <c r="B26" t="s">
        <v>19</v>
      </c>
      <c r="C26" s="2">
        <v>-1129000</v>
      </c>
      <c r="D26" s="2">
        <v>-1682000</v>
      </c>
      <c r="E26" s="2">
        <v>-1365000</v>
      </c>
      <c r="G26" s="44">
        <f t="shared" si="0"/>
        <v>-4.4897796866300806E-2</v>
      </c>
      <c r="H26" s="44">
        <f t="shared" si="1"/>
        <v>-5.3913712417462657E-2</v>
      </c>
      <c r="I26" s="44">
        <f t="shared" si="2"/>
        <v>-3.7719686083784683E-2</v>
      </c>
      <c r="J26" s="44"/>
      <c r="K26" s="44"/>
      <c r="L26" s="44"/>
      <c r="M26" s="44"/>
      <c r="N26" s="44"/>
      <c r="O26" s="44"/>
    </row>
    <row r="27" spans="2:15">
      <c r="G27" s="44"/>
      <c r="H27" s="44"/>
      <c r="I27" s="44"/>
      <c r="J27" s="44"/>
      <c r="K27" s="44"/>
      <c r="L27" s="44"/>
      <c r="M27" s="44"/>
      <c r="N27" s="44"/>
      <c r="O27" s="44"/>
    </row>
    <row r="28" spans="2:15">
      <c r="B28" s="4" t="s">
        <v>20</v>
      </c>
      <c r="C28" s="4"/>
      <c r="D28" s="4"/>
      <c r="E28" s="4"/>
      <c r="G28" s="44"/>
      <c r="H28" s="44"/>
      <c r="I28" s="44"/>
      <c r="J28" s="44"/>
      <c r="K28" s="44"/>
      <c r="L28" s="44"/>
      <c r="M28" s="44"/>
      <c r="N28" s="44"/>
      <c r="O28" s="44"/>
    </row>
    <row r="29" spans="2:15">
      <c r="B29" t="s">
        <v>21</v>
      </c>
      <c r="C29" t="s">
        <v>6</v>
      </c>
      <c r="D29" t="s">
        <v>6</v>
      </c>
      <c r="E29" t="s">
        <v>6</v>
      </c>
      <c r="G29" s="44"/>
      <c r="H29" s="44"/>
      <c r="I29" s="44"/>
      <c r="J29" s="44"/>
      <c r="K29" s="44"/>
      <c r="L29" s="44"/>
      <c r="M29" s="44"/>
      <c r="N29" s="44"/>
      <c r="O29" s="44"/>
    </row>
    <row r="30" spans="2:15">
      <c r="B30" t="s">
        <v>22</v>
      </c>
      <c r="C30" t="s">
        <v>6</v>
      </c>
      <c r="D30" t="s">
        <v>6</v>
      </c>
      <c r="E30" t="s">
        <v>6</v>
      </c>
      <c r="G30" s="44"/>
      <c r="H30" s="44"/>
      <c r="I30" s="44"/>
      <c r="J30" s="44"/>
      <c r="K30" s="44"/>
      <c r="L30" s="44"/>
      <c r="M30" s="44"/>
      <c r="N30" s="44"/>
      <c r="O30" s="44"/>
    </row>
    <row r="31" spans="2:15">
      <c r="B31" t="s">
        <v>23</v>
      </c>
      <c r="C31" t="s">
        <v>6</v>
      </c>
      <c r="D31" t="s">
        <v>6</v>
      </c>
      <c r="E31" t="s">
        <v>6</v>
      </c>
      <c r="G31" s="44"/>
      <c r="H31" s="44"/>
      <c r="I31" s="44"/>
      <c r="J31" s="44"/>
      <c r="K31" s="44"/>
      <c r="L31" s="44"/>
      <c r="M31" s="44"/>
      <c r="N31" s="44"/>
      <c r="O31" s="44"/>
    </row>
    <row r="32" spans="2:15">
      <c r="B32" t="s">
        <v>24</v>
      </c>
      <c r="C32" t="s">
        <v>6</v>
      </c>
      <c r="D32" t="s">
        <v>6</v>
      </c>
      <c r="E32" t="s">
        <v>6</v>
      </c>
      <c r="G32" s="44"/>
      <c r="H32" s="44"/>
      <c r="I32" s="44"/>
      <c r="J32" s="44"/>
      <c r="K32" s="44"/>
      <c r="L32" s="44"/>
      <c r="M32" s="44"/>
      <c r="N32" s="44"/>
      <c r="O32" s="44"/>
    </row>
    <row r="33" spans="1:15">
      <c r="G33" s="44"/>
      <c r="H33" s="44"/>
      <c r="I33" s="44"/>
      <c r="J33" s="44"/>
      <c r="K33" s="44"/>
      <c r="L33" s="44"/>
      <c r="M33" s="44"/>
      <c r="N33" s="44"/>
      <c r="O33" s="44"/>
    </row>
    <row r="34" spans="1:15" ht="15.75" thickBot="1">
      <c r="A34" s="6"/>
      <c r="B34" s="6"/>
      <c r="C34" s="6"/>
      <c r="D34" s="6"/>
      <c r="E34" s="6"/>
      <c r="G34" s="44"/>
      <c r="H34" s="44"/>
      <c r="I34" s="44"/>
      <c r="J34" s="44"/>
      <c r="K34" s="44"/>
      <c r="L34" s="44"/>
      <c r="M34" s="44"/>
      <c r="N34" s="44"/>
      <c r="O34" s="44"/>
    </row>
    <row r="35" spans="1:15">
      <c r="A35" s="3" t="s">
        <v>25</v>
      </c>
      <c r="C35" s="2">
        <v>-1129000</v>
      </c>
      <c r="D35" s="2">
        <v>-1682000</v>
      </c>
      <c r="E35" s="2">
        <v>-1365000</v>
      </c>
      <c r="G35" s="44">
        <f t="shared" si="0"/>
        <v>-4.4897796866300806E-2</v>
      </c>
      <c r="H35" s="44">
        <f t="shared" si="1"/>
        <v>-5.3913712417462657E-2</v>
      </c>
      <c r="I35" s="44">
        <f t="shared" si="2"/>
        <v>-3.7719686083784683E-2</v>
      </c>
      <c r="J35" s="44"/>
      <c r="K35" s="44"/>
      <c r="L35" s="44"/>
      <c r="M35" s="44"/>
      <c r="N35" s="44"/>
      <c r="O35" s="44"/>
    </row>
    <row r="36" spans="1:15">
      <c r="A36" t="s">
        <v>26</v>
      </c>
      <c r="C36" t="s">
        <v>6</v>
      </c>
      <c r="D36" t="s">
        <v>6</v>
      </c>
      <c r="E36" t="s">
        <v>6</v>
      </c>
      <c r="G36" s="44"/>
      <c r="H36" s="44"/>
      <c r="I36" s="44"/>
      <c r="J36" s="44"/>
      <c r="K36" s="44"/>
      <c r="L36" s="44"/>
      <c r="M36" s="44"/>
      <c r="N36" s="44"/>
      <c r="O36" s="44"/>
    </row>
    <row r="37" spans="1:15" ht="15.75" thickBot="1">
      <c r="A37" s="6"/>
      <c r="B37" s="6"/>
      <c r="C37" s="6"/>
      <c r="D37" s="6"/>
      <c r="E37" s="6"/>
      <c r="G37" s="44"/>
      <c r="H37" s="44"/>
      <c r="I37" s="44"/>
      <c r="J37" s="44"/>
      <c r="K37" s="44"/>
      <c r="L37" s="44"/>
      <c r="M37" s="44"/>
      <c r="N37" s="44"/>
      <c r="O37" s="44"/>
    </row>
    <row r="38" spans="1:15">
      <c r="A38" s="3" t="s">
        <v>27</v>
      </c>
      <c r="C38" s="2">
        <v>-1129000</v>
      </c>
      <c r="D38" s="2">
        <v>-1682000</v>
      </c>
      <c r="E38" s="2">
        <v>-1365000</v>
      </c>
      <c r="G38" s="44">
        <f t="shared" si="0"/>
        <v>-4.4897796866300806E-2</v>
      </c>
      <c r="H38" s="44">
        <f t="shared" si="1"/>
        <v>-5.3913712417462657E-2</v>
      </c>
      <c r="I38" s="44">
        <f t="shared" si="2"/>
        <v>-3.7719686083784683E-2</v>
      </c>
      <c r="J38" s="44"/>
      <c r="K38" s="44"/>
      <c r="L38" s="44"/>
      <c r="M38" s="44"/>
      <c r="N38" s="44"/>
      <c r="O38" s="4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3:M44"/>
  <sheetViews>
    <sheetView topLeftCell="A11" workbookViewId="0">
      <selection activeCell="G34" sqref="G34"/>
    </sheetView>
  </sheetViews>
  <sheetFormatPr defaultColWidth="9.140625" defaultRowHeight="15"/>
  <cols>
    <col min="1" max="1" width="49.42578125" style="38" customWidth="1"/>
    <col min="2" max="13" width="10.85546875" style="38" customWidth="1"/>
    <col min="14" max="14" width="8.85546875" style="38" customWidth="1"/>
    <col min="15" max="16384" width="9.140625" style="38"/>
  </cols>
  <sheetData>
    <row r="3" spans="1:13">
      <c r="E3" s="32">
        <f>B6</f>
        <v>-0.12</v>
      </c>
      <c r="F3" s="32">
        <f t="shared" ref="F3:M3" ca="1" si="0">E3-($B$6-$B$13)/10</f>
        <v>-0.10632693600224863</v>
      </c>
      <c r="G3" s="32">
        <f t="shared" ca="1" si="0"/>
        <v>-9.2653872004497262E-2</v>
      </c>
      <c r="H3" s="32">
        <f t="shared" ca="1" si="0"/>
        <v>-7.8980808006745895E-2</v>
      </c>
      <c r="I3" s="32">
        <f t="shared" ca="1" si="0"/>
        <v>-6.5307744008994528E-2</v>
      </c>
      <c r="J3" s="32">
        <f t="shared" ca="1" si="0"/>
        <v>-5.1634680011243161E-2</v>
      </c>
      <c r="K3" s="32">
        <f t="shared" ca="1" si="0"/>
        <v>-3.7961616013491795E-2</v>
      </c>
      <c r="L3" s="32">
        <f t="shared" ca="1" si="0"/>
        <v>-2.4288552015740428E-2</v>
      </c>
      <c r="M3" s="32">
        <f t="shared" ca="1" si="0"/>
        <v>-1.0615488017989061E-2</v>
      </c>
    </row>
    <row r="4" spans="1:13">
      <c r="A4" s="42" t="s">
        <v>137</v>
      </c>
    </row>
    <row r="6" spans="1:13">
      <c r="A6" s="38" t="s">
        <v>166</v>
      </c>
      <c r="B6" s="32">
        <v>-0.12</v>
      </c>
    </row>
    <row r="7" spans="1:13">
      <c r="A7" s="38" t="s">
        <v>158</v>
      </c>
      <c r="B7" s="32">
        <v>0.76600000000000001</v>
      </c>
    </row>
    <row r="8" spans="1:13">
      <c r="B8" s="32"/>
      <c r="C8" s="32" t="s">
        <v>175</v>
      </c>
      <c r="D8" s="32" t="s">
        <v>155</v>
      </c>
      <c r="E8" s="38" t="s">
        <v>173</v>
      </c>
      <c r="F8" s="38" t="s">
        <v>152</v>
      </c>
      <c r="G8" s="38" t="s">
        <v>179</v>
      </c>
      <c r="H8" s="38" t="s">
        <v>174</v>
      </c>
    </row>
    <row r="9" spans="1:13">
      <c r="A9" s="38" t="s">
        <v>140</v>
      </c>
      <c r="B9" s="41">
        <f ca="1">_xll.VoseInput("SHLD-Annual Cost Decrease")+_xll.VoseCombined(G9:G11,H9:H11,C9:C11)</f>
        <v>1.557267303980386E-2</v>
      </c>
      <c r="C9" s="32" t="s">
        <v>176</v>
      </c>
      <c r="D9" s="32">
        <v>0</v>
      </c>
      <c r="E9" s="32">
        <v>1E-4</v>
      </c>
      <c r="F9" s="32">
        <v>2.0000000000000001E-4</v>
      </c>
      <c r="G9" s="32" t="str">
        <f>_xll.VoseTriangleObject(0,0.01,0.02)</f>
        <v>VoseTriangle(0,0.01,0.02)</v>
      </c>
      <c r="H9" s="45">
        <v>0.4</v>
      </c>
      <c r="I9" s="38" t="str">
        <f>_xll.VosePERTObject(0,0.01,0.02)</f>
        <v>VosePERT(0,0.01,0.02)</v>
      </c>
    </row>
    <row r="10" spans="1:13">
      <c r="B10" s="32"/>
      <c r="C10" s="32" t="s">
        <v>177</v>
      </c>
      <c r="D10" s="32">
        <v>1E-4</v>
      </c>
      <c r="E10" s="32">
        <v>1.4999999999999999E-4</v>
      </c>
      <c r="F10" s="32">
        <v>2.9999999999999997E-4</v>
      </c>
      <c r="G10" s="38" t="str">
        <f>_xll.VoseTriangleObject(0.01,0.02,0.03)</f>
        <v>VoseTriangle(0.01,0.02,0.03)</v>
      </c>
      <c r="H10" s="45">
        <v>0.4</v>
      </c>
      <c r="I10" s="38" t="str">
        <f>_xll.VosePERTObject(0.01,0.02,0.03)</f>
        <v>VosePERT(0.01,0.02,0.03)</v>
      </c>
    </row>
    <row r="11" spans="1:13">
      <c r="B11" s="32"/>
      <c r="C11" s="32" t="s">
        <v>178</v>
      </c>
      <c r="D11" s="32">
        <v>1E-4</v>
      </c>
      <c r="E11" s="32">
        <v>1.4999999999999999E-4</v>
      </c>
      <c r="F11" s="32">
        <v>1.4999999999999999E-4</v>
      </c>
      <c r="G11" s="38" t="str">
        <f>_xll.VoseTriangleObject(0.01,0.015,0.03)</f>
        <v>VoseTriangle(0.01,0.015,0.03)</v>
      </c>
      <c r="H11" s="45">
        <v>0.2</v>
      </c>
      <c r="I11" s="38" t="str">
        <f>_xll.VosePERTObject(0.01,0.015,0.03)</f>
        <v>VosePERT(0.01,0.015,0.03)</v>
      </c>
    </row>
    <row r="12" spans="1:13">
      <c r="A12" s="38" t="s">
        <v>142</v>
      </c>
      <c r="B12" s="32">
        <v>-0.14499999999999999</v>
      </c>
      <c r="C12" s="32"/>
      <c r="D12" s="32"/>
    </row>
    <row r="13" spans="1:13">
      <c r="A13" s="38" t="s">
        <v>159</v>
      </c>
      <c r="B13" s="32">
        <f ca="1">_xll.VoseInput("SHLD-Terminal Growth")+_xll.VoseCombined(G13:G15,H9:H11,C13:C15)</f>
        <v>1.6730639977513659E-2</v>
      </c>
      <c r="C13" s="32" t="s">
        <v>176</v>
      </c>
      <c r="D13" s="32">
        <v>1E-4</v>
      </c>
      <c r="E13" s="32">
        <v>1.4999999999999999E-4</v>
      </c>
      <c r="F13" s="32">
        <v>2.0000000000000001E-4</v>
      </c>
      <c r="G13" s="38" t="str">
        <f>_xll.VoseTriangleObject(0.01,0.015,0.02)</f>
        <v>VoseTriangle(0.01,0.015,0.02)</v>
      </c>
    </row>
    <row r="14" spans="1:13">
      <c r="B14" s="32"/>
      <c r="C14" s="32" t="s">
        <v>177</v>
      </c>
      <c r="D14" s="32">
        <v>1.2E-4</v>
      </c>
      <c r="E14" s="32">
        <v>1.6000000000000001E-4</v>
      </c>
      <c r="F14" s="32">
        <v>1.9000000000000001E-4</v>
      </c>
      <c r="G14" s="38" t="str">
        <f>_xll.VoseTriangleObject(0.012,0.016,0.019)</f>
        <v>VoseTriangle(0.012,0.016,0.019)</v>
      </c>
    </row>
    <row r="15" spans="1:13">
      <c r="B15" s="32"/>
      <c r="C15" s="32" t="s">
        <v>178</v>
      </c>
      <c r="D15" s="32">
        <v>1.4999999999999999E-4</v>
      </c>
      <c r="E15" s="32">
        <v>1.7000000000000001E-4</v>
      </c>
      <c r="F15" s="32">
        <v>1.9000000000000001E-4</v>
      </c>
      <c r="G15" s="38" t="str">
        <f>_xll.VoseTriangleObject(0.015,0.017,0.019)</f>
        <v>VoseTriangle(0.015,0.017,0.019)</v>
      </c>
    </row>
    <row r="16" spans="1:13">
      <c r="A16" s="38" t="s">
        <v>144</v>
      </c>
      <c r="B16" s="38">
        <f ca="1">_xll.VoseInput("SHLD-Beta")+_xll.VoseCombined(G16:G18,H9:H11,C16:C18)</f>
        <v>0.96550116889063098</v>
      </c>
      <c r="C16" s="32" t="s">
        <v>176</v>
      </c>
      <c r="D16" s="46">
        <v>1.1000000000000001</v>
      </c>
      <c r="E16" s="46">
        <v>1.2</v>
      </c>
      <c r="F16" s="46">
        <v>1.3</v>
      </c>
      <c r="G16" s="38" t="str">
        <f>_xll.VoseTriangleObject(1.1,1.2,1.3)</f>
        <v>VoseTriangle(1.1,1.2,1.3)</v>
      </c>
    </row>
    <row r="17" spans="1:13">
      <c r="C17" s="32" t="s">
        <v>177</v>
      </c>
      <c r="D17" s="46">
        <v>0.7</v>
      </c>
      <c r="E17" s="46">
        <v>1</v>
      </c>
      <c r="F17" s="46">
        <v>1.3</v>
      </c>
      <c r="G17" s="38" t="str">
        <f>_xll.VoseTriangleObject(0.7,1,1.3)</f>
        <v>VoseTriangle(0.7,1,1.3)</v>
      </c>
    </row>
    <row r="18" spans="1:13">
      <c r="C18" s="32" t="s">
        <v>178</v>
      </c>
      <c r="D18" s="46">
        <v>0.8</v>
      </c>
      <c r="E18" s="46">
        <v>1</v>
      </c>
      <c r="F18" s="46">
        <v>1.2</v>
      </c>
      <c r="G18" s="38" t="str">
        <f>_xll.VoseTriangleObject(0.8,1,1.2)</f>
        <v>VoseTriangle(0.8,1,1.2)</v>
      </c>
    </row>
    <row r="19" spans="1:13">
      <c r="A19" s="38" t="s">
        <v>149</v>
      </c>
      <c r="B19" s="30">
        <v>2.7300000000000001E-2</v>
      </c>
    </row>
    <row r="20" spans="1:13">
      <c r="A20" s="38" t="s">
        <v>145</v>
      </c>
      <c r="B20" s="22">
        <v>0.08</v>
      </c>
    </row>
    <row r="21" spans="1:13">
      <c r="A21" s="38" t="s">
        <v>146</v>
      </c>
      <c r="B21" s="22">
        <v>0.33</v>
      </c>
    </row>
    <row r="22" spans="1:13">
      <c r="A22" s="36" t="s">
        <v>172</v>
      </c>
      <c r="B22" s="30">
        <f ca="1">B19+B20*B16</f>
        <v>0.10454009351125049</v>
      </c>
    </row>
    <row r="24" spans="1:13">
      <c r="B24" s="38">
        <v>2014</v>
      </c>
      <c r="C24" s="38">
        <v>2015</v>
      </c>
      <c r="D24" s="38">
        <v>2016</v>
      </c>
      <c r="E24" s="38">
        <v>2017</v>
      </c>
      <c r="F24" s="38">
        <v>2018</v>
      </c>
      <c r="G24" s="38">
        <v>2019</v>
      </c>
      <c r="H24" s="38">
        <v>2020</v>
      </c>
      <c r="I24" s="38">
        <v>2021</v>
      </c>
      <c r="J24" s="38">
        <v>2022</v>
      </c>
      <c r="K24" s="38">
        <v>2023</v>
      </c>
      <c r="L24" s="38">
        <v>2024</v>
      </c>
      <c r="M24" s="38">
        <v>2025</v>
      </c>
    </row>
    <row r="25" spans="1:13">
      <c r="A25" s="38" t="s">
        <v>160</v>
      </c>
      <c r="B25" s="39">
        <v>112640000</v>
      </c>
      <c r="C25" s="39">
        <v>116199000</v>
      </c>
      <c r="D25" s="39">
        <v>118719000</v>
      </c>
      <c r="E25" s="39">
        <f t="shared" ref="E25:M25" si="1">D25*(1+E3)</f>
        <v>104472720</v>
      </c>
      <c r="F25" s="39">
        <f t="shared" ca="1" si="1"/>
        <v>93364455.786579162</v>
      </c>
      <c r="G25" s="39">
        <f t="shared" ca="1" si="1"/>
        <v>84713877.450359911</v>
      </c>
      <c r="H25" s="39">
        <f t="shared" ca="1" si="1"/>
        <v>78023106.959946036</v>
      </c>
      <c r="I25" s="39">
        <f t="shared" ca="1" si="1"/>
        <v>72927593.86381948</v>
      </c>
      <c r="J25" s="39">
        <f t="shared" ca="1" si="1"/>
        <v>69162000.890671268</v>
      </c>
      <c r="K25" s="39">
        <f t="shared" ca="1" si="1"/>
        <v>66536499.570134826</v>
      </c>
      <c r="L25" s="39">
        <f t="shared" ca="1" si="1"/>
        <v>64920424.339380316</v>
      </c>
      <c r="M25" s="39">
        <f t="shared" ca="1" si="1"/>
        <v>64231262.352682859</v>
      </c>
    </row>
    <row r="26" spans="1:13">
      <c r="A26" s="38" t="s">
        <v>158</v>
      </c>
      <c r="B26" s="39">
        <v>98458000</v>
      </c>
      <c r="C26" s="39">
        <v>101065000</v>
      </c>
      <c r="D26" s="39">
        <v>102901000</v>
      </c>
      <c r="E26" s="39">
        <f t="shared" ref="E26:M26" ca="1" si="2">$B$7*(1-$B$9)^(E24-2017)*E25</f>
        <v>80026103.519999996</v>
      </c>
      <c r="F26" s="39">
        <f t="shared" ca="1" si="2"/>
        <v>70403459.578595862</v>
      </c>
      <c r="G26" s="39">
        <f t="shared" ca="1" si="2"/>
        <v>62885519.320158847</v>
      </c>
      <c r="H26" s="39">
        <f t="shared" ca="1" si="2"/>
        <v>57016820.121256195</v>
      </c>
      <c r="I26" s="39">
        <f t="shared" ca="1" si="2"/>
        <v>52463262.957619458</v>
      </c>
      <c r="J26" s="39">
        <f t="shared" ca="1" si="2"/>
        <v>48979531.106368624</v>
      </c>
      <c r="K26" s="39">
        <f t="shared" ca="1" si="2"/>
        <v>46386401.657833554</v>
      </c>
      <c r="L26" s="39">
        <f t="shared" ca="1" si="2"/>
        <v>44554927.946741022</v>
      </c>
      <c r="M26" s="39">
        <f t="shared" ca="1" si="2"/>
        <v>43395481.760796763</v>
      </c>
    </row>
    <row r="27" spans="1:13">
      <c r="A27" s="38" t="s">
        <v>7</v>
      </c>
      <c r="B27" s="39">
        <v>10899000</v>
      </c>
      <c r="C27" s="39">
        <v>11445000</v>
      </c>
      <c r="D27" s="39">
        <v>12068000</v>
      </c>
      <c r="E27" s="39">
        <f>$B$12*E25</f>
        <v>-15148544.399999999</v>
      </c>
      <c r="F27" s="39">
        <f t="shared" ref="F27:M27" ca="1" si="3">$B$12*F25</f>
        <v>-13537846.089053977</v>
      </c>
      <c r="G27" s="39">
        <f t="shared" ca="1" si="3"/>
        <v>-12283512.230302187</v>
      </c>
      <c r="H27" s="39">
        <f t="shared" ca="1" si="3"/>
        <v>-11313350.509192174</v>
      </c>
      <c r="I27" s="39">
        <f t="shared" ca="1" si="3"/>
        <v>-10574501.110253824</v>
      </c>
      <c r="J27" s="39">
        <f t="shared" ca="1" si="3"/>
        <v>-10028490.129147334</v>
      </c>
      <c r="K27" s="39">
        <f t="shared" ca="1" si="3"/>
        <v>-9647792.4376695491</v>
      </c>
      <c r="L27" s="39">
        <f t="shared" ca="1" si="3"/>
        <v>-9413461.5292101447</v>
      </c>
      <c r="M27" s="39">
        <f t="shared" ca="1" si="3"/>
        <v>-9313533.0411390141</v>
      </c>
    </row>
    <row r="28" spans="1:13">
      <c r="A28" s="38" t="s">
        <v>161</v>
      </c>
      <c r="B28" s="39">
        <v>2058000</v>
      </c>
      <c r="C28" s="39">
        <v>2377000</v>
      </c>
      <c r="D28" s="39">
        <v>2350000</v>
      </c>
      <c r="E28" s="39">
        <f ca="1">E25-E26-E27</f>
        <v>39595160.880000003</v>
      </c>
      <c r="F28" s="39">
        <f t="shared" ref="F28:M28" ca="1" si="4">F25-F26-F27</f>
        <v>36498842.297037274</v>
      </c>
      <c r="G28" s="39">
        <f t="shared" ca="1" si="4"/>
        <v>34111870.360503249</v>
      </c>
      <c r="H28" s="39">
        <f t="shared" ca="1" si="4"/>
        <v>32319637.347882017</v>
      </c>
      <c r="I28" s="39">
        <f t="shared" ca="1" si="4"/>
        <v>31038832.016453847</v>
      </c>
      <c r="J28" s="39">
        <f t="shared" ca="1" si="4"/>
        <v>30210959.91344998</v>
      </c>
      <c r="K28" s="39">
        <f t="shared" ca="1" si="4"/>
        <v>29797890.349970821</v>
      </c>
      <c r="L28" s="39">
        <f t="shared" ca="1" si="4"/>
        <v>29778957.921849437</v>
      </c>
      <c r="M28" s="39">
        <f t="shared" ca="1" si="4"/>
        <v>30149313.63302511</v>
      </c>
    </row>
    <row r="29" spans="1:13">
      <c r="A29" s="38" t="s">
        <v>162</v>
      </c>
      <c r="E29" s="39">
        <f ca="1">E28*(1-$B$21)</f>
        <v>26528757.7896</v>
      </c>
      <c r="F29" s="39">
        <f t="shared" ref="F29:M29" ca="1" si="5">F28*(1-$B$21)</f>
        <v>24454224.33901497</v>
      </c>
      <c r="G29" s="39">
        <f t="shared" ca="1" si="5"/>
        <v>22854953.141537175</v>
      </c>
      <c r="H29" s="39">
        <f t="shared" ca="1" si="5"/>
        <v>21654157.023080949</v>
      </c>
      <c r="I29" s="39">
        <f t="shared" ca="1" si="5"/>
        <v>20796017.451024074</v>
      </c>
      <c r="J29" s="39">
        <f t="shared" ca="1" si="5"/>
        <v>20241343.142011486</v>
      </c>
      <c r="K29" s="39">
        <f t="shared" ca="1" si="5"/>
        <v>19964586.534480449</v>
      </c>
      <c r="L29" s="39">
        <f t="shared" ca="1" si="5"/>
        <v>19951901.807639122</v>
      </c>
      <c r="M29" s="39">
        <f t="shared" ca="1" si="5"/>
        <v>20200040.13412682</v>
      </c>
    </row>
    <row r="30" spans="1:13">
      <c r="A30" s="38" t="s">
        <v>163</v>
      </c>
      <c r="B30" s="30">
        <f>B27/B25</f>
        <v>9.6759588068181815E-2</v>
      </c>
      <c r="C30" s="30">
        <f t="shared" ref="C30:D30" si="6">C27/C25</f>
        <v>9.8494823535486539E-2</v>
      </c>
      <c r="D30" s="30">
        <f t="shared" si="6"/>
        <v>0.10165179962769229</v>
      </c>
    </row>
    <row r="31" spans="1:13">
      <c r="A31" s="38" t="s">
        <v>164</v>
      </c>
      <c r="B31" s="30">
        <f>B26/B25</f>
        <v>0.87409446022727277</v>
      </c>
      <c r="C31" s="30">
        <f t="shared" ref="C31:D31" si="7">C26/C25</f>
        <v>0.86975791530047586</v>
      </c>
      <c r="D31" s="30">
        <f t="shared" si="7"/>
        <v>0.86676100708395454</v>
      </c>
    </row>
    <row r="32" spans="1:13">
      <c r="A32" s="38" t="s">
        <v>165</v>
      </c>
      <c r="C32" s="35">
        <f>(C25-B25)/B25</f>
        <v>3.1596235795454543E-2</v>
      </c>
      <c r="D32" s="35">
        <f>(D25-C25)/C25</f>
        <v>2.1686933622492448E-2</v>
      </c>
    </row>
    <row r="34" spans="1:1">
      <c r="A34" s="38" t="s">
        <v>167</v>
      </c>
    </row>
    <row r="35" spans="1:1">
      <c r="A35" s="40">
        <f ca="1">NPV(B22,E29:M29)</f>
        <v>126582173.53442396</v>
      </c>
    </row>
    <row r="36" spans="1:1">
      <c r="A36" s="38" t="s">
        <v>168</v>
      </c>
    </row>
    <row r="37" spans="1:1">
      <c r="A37" s="40">
        <f ca="1">(M29*(1+B13))/(B22-B13)</f>
        <v>233892808.8790738</v>
      </c>
    </row>
    <row r="38" spans="1:1">
      <c r="A38" s="38" t="s">
        <v>169</v>
      </c>
    </row>
    <row r="39" spans="1:1">
      <c r="A39" s="40">
        <f ca="1">A37/(1+B22)^10</f>
        <v>86537036.942258641</v>
      </c>
    </row>
    <row r="40" spans="1:1">
      <c r="A40" s="38" t="s">
        <v>170</v>
      </c>
    </row>
    <row r="41" spans="1:1">
      <c r="A41" s="40">
        <f ca="1">_xll.VoseOutput("SHLD-Total Value")+A35+A39</f>
        <v>213119210.4766826</v>
      </c>
    </row>
    <row r="42" spans="1:1">
      <c r="A42" s="38" t="s">
        <v>171</v>
      </c>
    </row>
    <row r="43" spans="1:1">
      <c r="A43" s="30">
        <f ca="1">_xll.VoseOutput("SHLD-Terminal Value")+A39/A41</f>
        <v>0.40604991332645102</v>
      </c>
    </row>
    <row r="44" spans="1:1">
      <c r="A44" s="41"/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B1287"/>
  <sheetViews>
    <sheetView topLeftCell="A1260" workbookViewId="0">
      <selection activeCell="O1284" sqref="O1284"/>
    </sheetView>
  </sheetViews>
  <sheetFormatPr defaultRowHeight="15"/>
  <cols>
    <col min="1" max="1" width="10.7109375" bestFit="1" customWidth="1"/>
    <col min="2" max="6" width="0" hidden="1" customWidth="1"/>
    <col min="9" max="9" width="10.5703125" customWidth="1"/>
    <col min="10" max="10" width="10.28515625" customWidth="1"/>
    <col min="11" max="11" width="10.140625" customWidth="1"/>
    <col min="18" max="18" width="8.85546875" customWidth="1"/>
    <col min="27" max="27" width="18.140625" bestFit="1" customWidth="1"/>
  </cols>
  <sheetData>
    <row r="1" spans="1:28" ht="15.75" thickBot="1">
      <c r="A1" s="15" t="s">
        <v>60</v>
      </c>
      <c r="B1" s="15" t="s">
        <v>61</v>
      </c>
      <c r="C1" s="15" t="s">
        <v>62</v>
      </c>
      <c r="D1" s="15" t="s">
        <v>63</v>
      </c>
      <c r="E1" s="15" t="s">
        <v>64</v>
      </c>
      <c r="F1" s="15" t="s">
        <v>65</v>
      </c>
      <c r="G1" s="15" t="s">
        <v>66</v>
      </c>
      <c r="H1" t="s">
        <v>105</v>
      </c>
      <c r="K1" s="19"/>
      <c r="L1" s="19"/>
      <c r="M1" s="19" t="s">
        <v>106</v>
      </c>
      <c r="N1" s="19" t="s">
        <v>107</v>
      </c>
      <c r="S1" s="38" t="s">
        <v>66</v>
      </c>
      <c r="T1" s="30" t="s">
        <v>105</v>
      </c>
      <c r="U1" s="38"/>
      <c r="V1" s="38"/>
      <c r="W1" s="38"/>
      <c r="X1" s="38"/>
    </row>
    <row r="2" spans="1:28">
      <c r="A2" s="16">
        <v>40878</v>
      </c>
      <c r="B2" s="15">
        <v>59.399842999999997</v>
      </c>
      <c r="C2" s="15">
        <v>59.489843</v>
      </c>
      <c r="D2" s="15">
        <v>56.999845999999998</v>
      </c>
      <c r="E2" s="15">
        <v>57.479844999999997</v>
      </c>
      <c r="F2" s="15">
        <v>1184600</v>
      </c>
      <c r="G2" s="15">
        <v>43.383516999999998</v>
      </c>
      <c r="I2" s="30"/>
      <c r="K2" s="19"/>
      <c r="L2" s="19"/>
      <c r="M2" s="30">
        <f>PERCENTILE(H3:H1259,5%)</f>
        <v>-5.3915404957114763E-2</v>
      </c>
      <c r="N2" s="30">
        <f>PERCENTILE(H3:H1259,1%)</f>
        <v>-8.8593424544102253E-2</v>
      </c>
      <c r="S2" s="38">
        <v>2198.8100589999999</v>
      </c>
      <c r="T2" s="30">
        <f>LN(S2/S3)</f>
        <v>-2.6569303207866061E-3</v>
      </c>
      <c r="U2" s="38"/>
      <c r="V2" s="38"/>
      <c r="W2" s="38" t="s">
        <v>153</v>
      </c>
      <c r="X2" s="38">
        <f>SLOPE(I2:I1258,T2:T1258)</f>
        <v>1.5473421167930124E-2</v>
      </c>
      <c r="AA2" s="49" t="s">
        <v>66</v>
      </c>
      <c r="AB2" s="49"/>
    </row>
    <row r="3" spans="1:28">
      <c r="A3" s="16">
        <v>40879</v>
      </c>
      <c r="B3" s="15">
        <v>58.039847000000002</v>
      </c>
      <c r="C3" s="15">
        <v>59.939841000000001</v>
      </c>
      <c r="D3" s="15">
        <v>57.969847000000001</v>
      </c>
      <c r="E3" s="15">
        <v>58.559845000000003</v>
      </c>
      <c r="F3" s="15">
        <v>649700</v>
      </c>
      <c r="G3" s="15">
        <v>44.198658000000002</v>
      </c>
      <c r="H3" s="38">
        <f>LN(G3/G2)</f>
        <v>1.8614850291622308E-2</v>
      </c>
      <c r="I3" s="30">
        <f t="shared" ref="I3:I66" si="0">H3</f>
        <v>1.8614850291622308E-2</v>
      </c>
      <c r="K3" s="19"/>
      <c r="L3" s="19"/>
      <c r="M3" s="19"/>
      <c r="N3" s="19"/>
      <c r="S3" s="38">
        <v>2204.6599120000001</v>
      </c>
      <c r="T3" s="30">
        <f t="shared" ref="T3:T66" si="1">LN(S3/S4)</f>
        <v>1.3344021688134898E-3</v>
      </c>
      <c r="U3" s="38"/>
      <c r="V3" s="38"/>
      <c r="W3" s="38"/>
      <c r="X3" s="38"/>
      <c r="AA3" s="47"/>
      <c r="AB3" s="47"/>
    </row>
    <row r="4" spans="1:28">
      <c r="A4" s="16">
        <v>40882</v>
      </c>
      <c r="B4" s="15">
        <v>59.069840999999997</v>
      </c>
      <c r="C4" s="15">
        <v>59.939841000000001</v>
      </c>
      <c r="D4" s="15">
        <v>58.309846</v>
      </c>
      <c r="E4" s="15">
        <v>59.299841000000001</v>
      </c>
      <c r="F4" s="15">
        <v>528100</v>
      </c>
      <c r="G4" s="15">
        <v>44.757178000000003</v>
      </c>
      <c r="H4" s="38">
        <f t="shared" ref="H4:H67" si="2">LN(G4/G3)</f>
        <v>1.2557407460670645E-2</v>
      </c>
      <c r="I4" s="30">
        <f t="shared" si="0"/>
        <v>1.2557407460670645E-2</v>
      </c>
      <c r="K4" s="19"/>
      <c r="L4" s="19"/>
      <c r="M4" s="3" t="s">
        <v>108</v>
      </c>
      <c r="N4" s="19"/>
      <c r="S4" s="38">
        <v>2201.719971</v>
      </c>
      <c r="T4" s="30">
        <f t="shared" si="1"/>
        <v>-5.2683892752049318E-3</v>
      </c>
      <c r="U4" s="38"/>
      <c r="V4" s="38"/>
      <c r="W4" s="38" t="s">
        <v>154</v>
      </c>
      <c r="X4" s="38">
        <f>RSQ(I2:I1258,T2:T1258)</f>
        <v>1.1801796573254469E-5</v>
      </c>
      <c r="AA4" s="47" t="s">
        <v>190</v>
      </c>
      <c r="AB4" s="47">
        <v>31.8061788036566</v>
      </c>
    </row>
    <row r="5" spans="1:28">
      <c r="A5" s="16">
        <v>40883</v>
      </c>
      <c r="B5" s="15">
        <v>59.079842999999997</v>
      </c>
      <c r="C5" s="15">
        <v>60.429836999999999</v>
      </c>
      <c r="D5" s="15">
        <v>58.359847000000002</v>
      </c>
      <c r="E5" s="15">
        <v>59.989840999999998</v>
      </c>
      <c r="F5" s="15">
        <v>634900</v>
      </c>
      <c r="G5" s="15">
        <v>45.277963</v>
      </c>
      <c r="H5" s="38">
        <f t="shared" si="2"/>
        <v>1.1568612041438303E-2</v>
      </c>
      <c r="I5" s="30">
        <f t="shared" si="0"/>
        <v>1.1568612041438303E-2</v>
      </c>
      <c r="K5" s="19"/>
      <c r="L5" s="19"/>
      <c r="M5" s="19" t="str">
        <f>_xll.VoseDataObject(H3:H1259)</f>
        <v>VoseDataObject('[Project Analysis.xlsx]Sears-Stocks'!H3:H1259)</v>
      </c>
      <c r="N5" s="19"/>
      <c r="S5" s="38">
        <v>2213.3500979999999</v>
      </c>
      <c r="T5" s="30">
        <f t="shared" si="1"/>
        <v>3.9067456340769443E-3</v>
      </c>
      <c r="U5" s="38"/>
      <c r="V5" s="38"/>
      <c r="W5" s="38"/>
      <c r="X5" s="38"/>
      <c r="AA5" s="47" t="s">
        <v>191</v>
      </c>
      <c r="AB5" s="47">
        <v>0.3044292182553629</v>
      </c>
    </row>
    <row r="6" spans="1:28">
      <c r="A6" s="16">
        <v>40884</v>
      </c>
      <c r="B6" s="15">
        <v>59.399842999999997</v>
      </c>
      <c r="C6" s="15">
        <v>61.179834999999997</v>
      </c>
      <c r="D6" s="15">
        <v>58.949845000000003</v>
      </c>
      <c r="E6" s="15">
        <v>60.489840000000001</v>
      </c>
      <c r="F6" s="15">
        <v>709200</v>
      </c>
      <c r="G6" s="15">
        <v>45.655343000000002</v>
      </c>
      <c r="H6" s="38">
        <f t="shared" si="2"/>
        <v>8.3001967744563507E-3</v>
      </c>
      <c r="I6" s="30">
        <f t="shared" si="0"/>
        <v>8.3001967744563507E-3</v>
      </c>
      <c r="K6" s="19"/>
      <c r="L6" s="19"/>
      <c r="M6" s="19"/>
      <c r="N6" s="19"/>
      <c r="S6" s="38">
        <v>2204.719971</v>
      </c>
      <c r="T6" s="30">
        <f t="shared" si="1"/>
        <v>8.0769847597577586E-4</v>
      </c>
      <c r="U6" s="38"/>
      <c r="V6" s="38"/>
      <c r="W6" s="38"/>
      <c r="X6" s="38"/>
      <c r="AA6" s="47" t="s">
        <v>192</v>
      </c>
      <c r="AB6" s="47">
        <v>33.972065499999999</v>
      </c>
    </row>
    <row r="7" spans="1:28">
      <c r="A7" s="16">
        <v>40885</v>
      </c>
      <c r="B7" s="15">
        <v>59.749839000000001</v>
      </c>
      <c r="C7" s="15">
        <v>60.219841000000002</v>
      </c>
      <c r="D7" s="15">
        <v>58.179848</v>
      </c>
      <c r="E7" s="15">
        <v>58.339841999999997</v>
      </c>
      <c r="F7" s="15">
        <v>822700</v>
      </c>
      <c r="G7" s="15">
        <v>44.032609000000001</v>
      </c>
      <c r="H7" s="38">
        <f t="shared" si="2"/>
        <v>-3.6190169842809219E-2</v>
      </c>
      <c r="I7" s="30">
        <f t="shared" si="0"/>
        <v>-3.6190169842809219E-2</v>
      </c>
      <c r="K7" s="19"/>
      <c r="L7" s="19"/>
      <c r="M7" s="3" t="s">
        <v>109</v>
      </c>
      <c r="N7" s="19"/>
      <c r="S7" s="38">
        <v>2202.9399410000001</v>
      </c>
      <c r="T7" s="30">
        <f t="shared" si="1"/>
        <v>2.1630907556930735E-3</v>
      </c>
      <c r="U7" s="38"/>
      <c r="V7" s="38"/>
      <c r="W7" s="38"/>
      <c r="X7" s="38"/>
      <c r="AA7" s="47" t="s">
        <v>193</v>
      </c>
      <c r="AB7" s="47">
        <v>13</v>
      </c>
    </row>
    <row r="8" spans="1:28">
      <c r="A8" s="16">
        <v>40886</v>
      </c>
      <c r="B8" s="15">
        <v>54.949854999999999</v>
      </c>
      <c r="C8" s="15">
        <v>57.699848000000003</v>
      </c>
      <c r="D8" s="15">
        <v>54.919853000000003</v>
      </c>
      <c r="E8" s="15">
        <v>56.959847000000003</v>
      </c>
      <c r="F8" s="15">
        <v>1486200</v>
      </c>
      <c r="G8" s="15">
        <v>42.991042999999998</v>
      </c>
      <c r="H8" s="38">
        <f t="shared" si="2"/>
        <v>-2.3938681395485505E-2</v>
      </c>
      <c r="I8" s="30">
        <f t="shared" si="0"/>
        <v>-2.3938681395485505E-2</v>
      </c>
      <c r="K8" s="19"/>
      <c r="L8" s="19"/>
      <c r="M8" s="19" t="str">
        <f>_xll.VoseStudent3FitObject(M5)</f>
        <v>VoseStudent3(-0.001478631586783337,0.03707377386404871,4)</v>
      </c>
      <c r="N8" s="19"/>
      <c r="S8" s="38">
        <v>2198.179932</v>
      </c>
      <c r="T8" s="30">
        <f t="shared" si="1"/>
        <v>7.4337023919075753E-3</v>
      </c>
      <c r="U8" s="38"/>
      <c r="V8" s="38"/>
      <c r="W8" s="38"/>
      <c r="X8" s="38"/>
      <c r="AA8" s="47" t="s">
        <v>194</v>
      </c>
      <c r="AB8" s="47">
        <v>10.797585533390546</v>
      </c>
    </row>
    <row r="9" spans="1:28">
      <c r="A9" s="16">
        <v>40889</v>
      </c>
      <c r="B9" s="15">
        <v>55.999853000000002</v>
      </c>
      <c r="C9" s="15">
        <v>56.959847000000003</v>
      </c>
      <c r="D9" s="15">
        <v>54.799852000000001</v>
      </c>
      <c r="E9" s="15">
        <v>56.609850999999999</v>
      </c>
      <c r="F9" s="15">
        <v>1308500</v>
      </c>
      <c r="G9" s="15">
        <v>42.726880000000001</v>
      </c>
      <c r="H9" s="38">
        <f t="shared" si="2"/>
        <v>-6.1635612959082828E-3</v>
      </c>
      <c r="I9" s="30">
        <f t="shared" si="0"/>
        <v>-6.1635612959082828E-3</v>
      </c>
      <c r="K9" s="19"/>
      <c r="L9" s="19"/>
      <c r="M9" s="22">
        <v>0.05</v>
      </c>
      <c r="N9" s="22">
        <v>0.01</v>
      </c>
      <c r="S9" s="38">
        <v>2181.8999020000001</v>
      </c>
      <c r="T9" s="30">
        <f t="shared" si="1"/>
        <v>-2.3896514373653198E-3</v>
      </c>
      <c r="U9" s="38"/>
      <c r="V9" s="38"/>
      <c r="W9" s="38"/>
      <c r="X9" s="38"/>
      <c r="AA9" s="47" t="s">
        <v>195</v>
      </c>
      <c r="AB9" s="47">
        <v>116.58785335088479</v>
      </c>
    </row>
    <row r="10" spans="1:28">
      <c r="A10" s="16">
        <v>40890</v>
      </c>
      <c r="B10" s="15">
        <v>57.119847</v>
      </c>
      <c r="C10" s="15">
        <v>57.399847999999999</v>
      </c>
      <c r="D10" s="15">
        <v>52.749861000000003</v>
      </c>
      <c r="E10" s="15">
        <v>53.709854999999997</v>
      </c>
      <c r="F10" s="15">
        <v>1362400</v>
      </c>
      <c r="G10" s="15">
        <v>40.538077000000001</v>
      </c>
      <c r="H10" s="38">
        <f t="shared" si="2"/>
        <v>-5.2586525107795518E-2</v>
      </c>
      <c r="I10" s="30">
        <f t="shared" si="0"/>
        <v>-5.2586525107795518E-2</v>
      </c>
      <c r="K10" s="19"/>
      <c r="L10" s="19"/>
      <c r="M10" s="30">
        <f ca="1">_xll.VoseSimulate(M8,M9)</f>
        <v>-5.736524431057094E-2</v>
      </c>
      <c r="N10" s="30">
        <f ca="1">_xll.VoseSimulate(M8,N9)</f>
        <v>-9.9705295393717502E-2</v>
      </c>
      <c r="S10" s="38">
        <v>2187.1201169999999</v>
      </c>
      <c r="T10" s="30">
        <f t="shared" si="1"/>
        <v>4.6654694620837109E-3</v>
      </c>
      <c r="U10" s="38"/>
      <c r="V10" s="38"/>
      <c r="W10" s="38"/>
      <c r="X10" s="38"/>
      <c r="AA10" s="47" t="s">
        <v>196</v>
      </c>
      <c r="AB10" s="47">
        <v>-0.5517108665025181</v>
      </c>
    </row>
    <row r="11" spans="1:28">
      <c r="A11" s="16">
        <v>40891</v>
      </c>
      <c r="B11" s="15">
        <v>53.369855999999999</v>
      </c>
      <c r="C11" s="15">
        <v>53.369855999999999</v>
      </c>
      <c r="D11" s="15">
        <v>49.999867000000002</v>
      </c>
      <c r="E11" s="15">
        <v>51.169862000000002</v>
      </c>
      <c r="F11" s="15">
        <v>1495700</v>
      </c>
      <c r="G11" s="15">
        <v>38.620990999999997</v>
      </c>
      <c r="H11" s="38">
        <f t="shared" si="2"/>
        <v>-4.84457683155377E-2</v>
      </c>
      <c r="I11" s="30">
        <f t="shared" si="0"/>
        <v>-4.84457683155377E-2</v>
      </c>
      <c r="K11" s="19"/>
      <c r="L11" s="19"/>
      <c r="M11" s="19"/>
      <c r="N11" s="19"/>
      <c r="S11" s="38">
        <v>2176.9399410000001</v>
      </c>
      <c r="T11" s="30">
        <f t="shared" si="1"/>
        <v>-1.5835169024771387E-3</v>
      </c>
      <c r="U11" s="38"/>
      <c r="V11" s="38"/>
      <c r="W11" s="38"/>
      <c r="X11" s="38"/>
      <c r="AA11" s="47" t="s">
        <v>197</v>
      </c>
      <c r="AB11" s="47">
        <v>-0.27624678850394913</v>
      </c>
    </row>
    <row r="12" spans="1:28">
      <c r="A12" s="16">
        <v>40892</v>
      </c>
      <c r="B12" s="15">
        <v>53.859856999999998</v>
      </c>
      <c r="C12" s="15">
        <v>54.479857000000003</v>
      </c>
      <c r="D12" s="15">
        <v>50.199866</v>
      </c>
      <c r="E12" s="15">
        <v>50.369867999999997</v>
      </c>
      <c r="F12" s="15">
        <v>1778500</v>
      </c>
      <c r="G12" s="15">
        <v>38.017187</v>
      </c>
      <c r="H12" s="38">
        <f t="shared" si="2"/>
        <v>-1.5757590002780267E-2</v>
      </c>
      <c r="I12" s="30">
        <f t="shared" si="0"/>
        <v>-1.5757590002780267E-2</v>
      </c>
      <c r="K12" s="19"/>
      <c r="L12" s="19"/>
      <c r="M12" s="3" t="s">
        <v>110</v>
      </c>
      <c r="N12" s="19"/>
      <c r="S12" s="38">
        <v>2180.389893</v>
      </c>
      <c r="T12" s="30">
        <f t="shared" si="1"/>
        <v>7.4529552949928806E-3</v>
      </c>
      <c r="U12" s="38"/>
      <c r="V12" s="38"/>
      <c r="W12" s="38"/>
      <c r="X12" s="38"/>
      <c r="AA12" s="47" t="s">
        <v>198</v>
      </c>
      <c r="AB12" s="47">
        <v>52.389502</v>
      </c>
    </row>
    <row r="13" spans="1:28">
      <c r="A13" s="16">
        <v>40893</v>
      </c>
      <c r="B13" s="15">
        <v>50.969862999999997</v>
      </c>
      <c r="C13" s="15">
        <v>51.799863999999999</v>
      </c>
      <c r="D13" s="15">
        <v>45.519877000000001</v>
      </c>
      <c r="E13" s="15">
        <v>46.159875999999997</v>
      </c>
      <c r="F13" s="15">
        <v>3522800</v>
      </c>
      <c r="G13" s="15">
        <v>34.839652000000001</v>
      </c>
      <c r="H13" s="38">
        <f t="shared" si="2"/>
        <v>-8.7282183532543745E-2</v>
      </c>
      <c r="I13" s="30">
        <f t="shared" si="0"/>
        <v>-8.7282183532543745E-2</v>
      </c>
      <c r="K13" s="19"/>
      <c r="L13" s="19"/>
      <c r="M13" s="19" t="str">
        <f ca="1">_xll.VoseStudent3FitObject(M5,TRUE)</f>
        <v>VoseStudent3(-0.002170111526266904,0.03864964126442726,3)</v>
      </c>
      <c r="N13" s="19"/>
      <c r="S13" s="38">
        <v>2164.1999510000001</v>
      </c>
      <c r="T13" s="30">
        <f t="shared" si="1"/>
        <v>-1.1550945719234191E-4</v>
      </c>
      <c r="U13" s="38"/>
      <c r="V13" s="38"/>
      <c r="W13" s="38"/>
      <c r="X13" s="38"/>
      <c r="AA13" s="47" t="s">
        <v>199</v>
      </c>
      <c r="AB13" s="47">
        <v>10.58</v>
      </c>
    </row>
    <row r="14" spans="1:28">
      <c r="A14" s="16">
        <v>40896</v>
      </c>
      <c r="B14" s="15">
        <v>46.749875000000003</v>
      </c>
      <c r="C14" s="15">
        <v>48.099874</v>
      </c>
      <c r="D14" s="15">
        <v>44.809882999999999</v>
      </c>
      <c r="E14" s="15">
        <v>45.189880000000002</v>
      </c>
      <c r="F14" s="15">
        <v>2660600</v>
      </c>
      <c r="G14" s="15">
        <v>34.107537000000001</v>
      </c>
      <c r="H14" s="38">
        <f t="shared" si="2"/>
        <v>-2.1237777155774337E-2</v>
      </c>
      <c r="I14" s="30">
        <f t="shared" si="0"/>
        <v>-2.1237777155774337E-2</v>
      </c>
      <c r="K14" s="19"/>
      <c r="L14" s="19"/>
      <c r="M14" s="22">
        <v>0.05</v>
      </c>
      <c r="N14" s="22">
        <v>0.01</v>
      </c>
      <c r="S14" s="38">
        <v>2164.4499510000001</v>
      </c>
      <c r="T14" s="30">
        <f t="shared" si="1"/>
        <v>-1.3989282109407189E-3</v>
      </c>
      <c r="U14" s="38"/>
      <c r="V14" s="38"/>
      <c r="W14" s="38"/>
      <c r="X14" s="38"/>
      <c r="AA14" s="47" t="s">
        <v>200</v>
      </c>
      <c r="AB14" s="47">
        <v>62.969501999999999</v>
      </c>
    </row>
    <row r="15" spans="1:28">
      <c r="A15" s="16">
        <v>40897</v>
      </c>
      <c r="B15" s="15">
        <v>45.949876000000003</v>
      </c>
      <c r="C15" s="15">
        <v>46.909875</v>
      </c>
      <c r="D15" s="15">
        <v>44.719883000000003</v>
      </c>
      <c r="E15" s="15">
        <v>46.069876999999998</v>
      </c>
      <c r="F15" s="15">
        <v>1722300</v>
      </c>
      <c r="G15" s="15">
        <v>34.771723999999999</v>
      </c>
      <c r="H15" s="38">
        <f t="shared" si="2"/>
        <v>1.9286141504704618E-2</v>
      </c>
      <c r="I15" s="30">
        <f t="shared" si="0"/>
        <v>1.9286141504704618E-2</v>
      </c>
      <c r="K15" s="19"/>
      <c r="L15" s="19"/>
      <c r="M15" s="30">
        <f ca="1">_xll.VoseSimulate(M13,M14)</f>
        <v>-5.899151884763526E-2</v>
      </c>
      <c r="N15" s="30">
        <f ca="1">_xll.VoseSimulate(M13,N14)</f>
        <v>-0.10250312621761873</v>
      </c>
      <c r="S15" s="38">
        <v>2167.4799800000001</v>
      </c>
      <c r="T15" s="30">
        <f t="shared" si="1"/>
        <v>1.948845391487013E-3</v>
      </c>
      <c r="U15" s="38"/>
      <c r="V15" s="38"/>
      <c r="W15" s="38"/>
      <c r="X15" s="38"/>
      <c r="AA15" s="47" t="s">
        <v>201</v>
      </c>
      <c r="AB15" s="47">
        <v>40012.172935000002</v>
      </c>
    </row>
    <row r="16" spans="1:28" ht="15.75" thickBot="1">
      <c r="A16" s="16">
        <v>40898</v>
      </c>
      <c r="B16" s="15">
        <v>45.839877000000001</v>
      </c>
      <c r="C16" s="15">
        <v>46.719873</v>
      </c>
      <c r="D16" s="15">
        <v>43.989884000000004</v>
      </c>
      <c r="E16" s="15">
        <v>44.879883</v>
      </c>
      <c r="F16" s="15">
        <v>1127300</v>
      </c>
      <c r="G16" s="15">
        <v>33.873562999999997</v>
      </c>
      <c r="H16" s="38">
        <f t="shared" si="2"/>
        <v>-2.6169670128526595E-2</v>
      </c>
      <c r="I16" s="30">
        <f t="shared" si="0"/>
        <v>-2.6169670128526595E-2</v>
      </c>
      <c r="K16" s="19" t="s">
        <v>136</v>
      </c>
      <c r="L16" s="19"/>
      <c r="M16" s="19">
        <f ca="1">_xll.VoseSimMean(M15)</f>
        <v>-5.7165764754842203E-2</v>
      </c>
      <c r="N16" s="19">
        <f ca="1">_xll.VoseSimMean(N15)</f>
        <v>-9.9680144361858139E-2</v>
      </c>
      <c r="S16" s="38">
        <v>2163.26001</v>
      </c>
      <c r="T16" s="30">
        <f t="shared" si="1"/>
        <v>1.1016119798123997E-2</v>
      </c>
      <c r="U16" s="38"/>
      <c r="V16" s="38"/>
      <c r="W16" s="38"/>
      <c r="X16" s="38"/>
      <c r="AA16" s="48" t="s">
        <v>202</v>
      </c>
      <c r="AB16" s="48">
        <v>1258</v>
      </c>
    </row>
    <row r="17" spans="1:24">
      <c r="A17" s="16">
        <v>40899</v>
      </c>
      <c r="B17" s="15">
        <v>45.419879999999999</v>
      </c>
      <c r="C17" s="15">
        <v>47.179873000000001</v>
      </c>
      <c r="D17" s="15">
        <v>44.839879000000003</v>
      </c>
      <c r="E17" s="15">
        <v>45.819876999999998</v>
      </c>
      <c r="F17" s="15">
        <v>1872100</v>
      </c>
      <c r="G17" s="15">
        <v>34.583033999999998</v>
      </c>
      <c r="H17" s="38">
        <f t="shared" si="2"/>
        <v>2.0728357347676307E-2</v>
      </c>
      <c r="I17" s="30">
        <f t="shared" si="0"/>
        <v>2.0728357347676307E-2</v>
      </c>
      <c r="K17" s="19"/>
      <c r="L17" s="19"/>
      <c r="M17" s="19"/>
      <c r="N17" s="19"/>
      <c r="S17" s="38">
        <v>2139.5600589999999</v>
      </c>
      <c r="T17" s="30">
        <f t="shared" si="1"/>
        <v>3.7648783671193967E-3</v>
      </c>
      <c r="U17" s="38"/>
      <c r="V17" s="38"/>
      <c r="W17" s="38"/>
      <c r="X17" s="38"/>
    </row>
    <row r="18" spans="1:24">
      <c r="A18" s="16">
        <v>40900</v>
      </c>
      <c r="B18" s="15">
        <v>47.329875999999999</v>
      </c>
      <c r="C18" s="15">
        <v>47.329875999999999</v>
      </c>
      <c r="D18" s="15">
        <v>45.199877000000001</v>
      </c>
      <c r="E18" s="15">
        <v>45.849879000000001</v>
      </c>
      <c r="F18" s="15">
        <v>1391300</v>
      </c>
      <c r="G18" s="15">
        <v>34.605677999999997</v>
      </c>
      <c r="H18" s="38">
        <f t="shared" si="2"/>
        <v>6.545576627724959E-4</v>
      </c>
      <c r="I18" s="30">
        <f t="shared" si="0"/>
        <v>6.545576627724959E-4</v>
      </c>
      <c r="K18" s="19"/>
      <c r="L18" s="19"/>
      <c r="M18" s="3" t="s">
        <v>111</v>
      </c>
      <c r="N18" s="19"/>
      <c r="S18" s="38">
        <v>2131.5200199999999</v>
      </c>
      <c r="T18" s="30">
        <f t="shared" si="1"/>
        <v>2.198019977703114E-2</v>
      </c>
      <c r="U18" s="38"/>
      <c r="V18" s="38"/>
      <c r="W18" s="38"/>
      <c r="X18" s="38"/>
    </row>
    <row r="19" spans="1:24">
      <c r="A19" s="16">
        <v>40904</v>
      </c>
      <c r="B19" s="15">
        <v>36.749901000000001</v>
      </c>
      <c r="C19" s="15">
        <v>37.899898999999998</v>
      </c>
      <c r="D19" s="15">
        <v>33.259911000000002</v>
      </c>
      <c r="E19" s="15">
        <v>33.379910000000002</v>
      </c>
      <c r="F19" s="15">
        <v>12751300</v>
      </c>
      <c r="G19" s="15">
        <v>25.193838</v>
      </c>
      <c r="H19" s="38">
        <f t="shared" si="2"/>
        <v>-0.31741833183929247</v>
      </c>
      <c r="I19" s="30">
        <f t="shared" si="0"/>
        <v>-0.31741833183929247</v>
      </c>
      <c r="K19" s="19"/>
      <c r="L19" s="19"/>
      <c r="M19" s="19" t="s">
        <v>112</v>
      </c>
      <c r="N19" s="19" t="s">
        <v>113</v>
      </c>
      <c r="S19" s="38">
        <v>2085.179932</v>
      </c>
      <c r="T19" s="30">
        <f t="shared" si="1"/>
        <v>-1.667520046979567E-3</v>
      </c>
      <c r="U19" s="38"/>
      <c r="V19" s="38"/>
      <c r="W19" s="38"/>
      <c r="X19" s="38"/>
    </row>
    <row r="20" spans="1:24">
      <c r="A20" s="16">
        <v>40905</v>
      </c>
      <c r="B20" s="15">
        <v>32.059914999999997</v>
      </c>
      <c r="C20" s="15">
        <v>34.299908000000002</v>
      </c>
      <c r="D20" s="15">
        <v>31.939914000000002</v>
      </c>
      <c r="E20" s="15">
        <v>33.329912</v>
      </c>
      <c r="F20" s="15">
        <v>6599700</v>
      </c>
      <c r="G20" s="15">
        <v>25.156101</v>
      </c>
      <c r="H20" s="38">
        <f t="shared" si="2"/>
        <v>-1.4989891871032062E-3</v>
      </c>
      <c r="I20" s="30">
        <f t="shared" si="0"/>
        <v>-1.4989891871032062E-3</v>
      </c>
      <c r="K20" s="19"/>
      <c r="L20" s="19"/>
      <c r="M20" s="19" t="str">
        <f ca="1">_xll.VoseStudent3FitObject(M5,TRUE)</f>
        <v>VoseStudent3(-0.0004705432604404323,0.03721157892883939,5)</v>
      </c>
      <c r="N20" s="19">
        <v>1</v>
      </c>
      <c r="S20" s="38">
        <v>2088.6599120000001</v>
      </c>
      <c r="T20" s="30">
        <f t="shared" si="1"/>
        <v>-4.4332128813332093E-3</v>
      </c>
      <c r="U20" s="38"/>
      <c r="V20" s="38"/>
      <c r="W20" s="38"/>
      <c r="X20" s="38"/>
    </row>
    <row r="21" spans="1:24">
      <c r="A21" s="16">
        <v>40906</v>
      </c>
      <c r="B21" s="15">
        <v>33.589911000000001</v>
      </c>
      <c r="C21" s="15">
        <v>33.969907999999997</v>
      </c>
      <c r="D21" s="15">
        <v>32.629913999999999</v>
      </c>
      <c r="E21" s="15">
        <v>32.899912999999998</v>
      </c>
      <c r="F21" s="15">
        <v>2058300</v>
      </c>
      <c r="G21" s="15">
        <v>24.831555000000002</v>
      </c>
      <c r="H21" s="38">
        <f t="shared" si="2"/>
        <v>-1.2985228204951583E-2</v>
      </c>
      <c r="I21" s="30">
        <f t="shared" si="0"/>
        <v>-1.2985228204951583E-2</v>
      </c>
      <c r="K21" s="19"/>
      <c r="L21" s="19"/>
      <c r="M21" s="19" t="str">
        <f ca="1">_xll.VoseJohnsonUFitObject(M5,TRUE)</f>
        <v>VoseJohnsonU(0.06962005529665716,1.24490264802051,0.03157892946258104,0.001655312341209081)</v>
      </c>
      <c r="N21" s="19">
        <v>1</v>
      </c>
      <c r="S21" s="38">
        <v>2097.9399410000001</v>
      </c>
      <c r="T21" s="30">
        <f t="shared" si="1"/>
        <v>-6.5468847876808331E-3</v>
      </c>
      <c r="U21" s="38"/>
      <c r="V21" s="38"/>
      <c r="W21" s="38"/>
      <c r="X21" s="38"/>
    </row>
    <row r="22" spans="1:24">
      <c r="A22" s="16">
        <v>40907</v>
      </c>
      <c r="B22" s="15">
        <v>32.309914999999997</v>
      </c>
      <c r="C22" s="15">
        <v>32.849912000000003</v>
      </c>
      <c r="D22" s="15">
        <v>31.759914999999999</v>
      </c>
      <c r="E22" s="15">
        <v>31.779914000000002</v>
      </c>
      <c r="F22" s="15">
        <v>2191800</v>
      </c>
      <c r="G22" s="15">
        <v>23.986224</v>
      </c>
      <c r="H22" s="38">
        <f t="shared" si="2"/>
        <v>-3.4635557868099111E-2</v>
      </c>
      <c r="I22" s="30">
        <f t="shared" si="0"/>
        <v>-3.4635557868099111E-2</v>
      </c>
      <c r="K22" s="19"/>
      <c r="L22" s="19"/>
      <c r="M22" s="19" t="str">
        <f ca="1">_xll.VoseHSFitObject(M5,TRUE)</f>
        <v>VoseHS(-0.0004464495372818452,0.03258191722330409)</v>
      </c>
      <c r="N22" s="19">
        <v>1</v>
      </c>
      <c r="S22" s="38">
        <v>2111.719971</v>
      </c>
      <c r="T22" s="30">
        <f t="shared" si="1"/>
        <v>-6.810018806473475E-3</v>
      </c>
      <c r="U22" s="38"/>
      <c r="V22" s="38"/>
      <c r="W22" s="38"/>
      <c r="X22" s="38"/>
    </row>
    <row r="23" spans="1:24">
      <c r="A23" s="16">
        <v>40911</v>
      </c>
      <c r="B23" s="15">
        <v>32.389913999999997</v>
      </c>
      <c r="C23" s="15">
        <v>32.849912000000003</v>
      </c>
      <c r="D23" s="15">
        <v>31.249915999999999</v>
      </c>
      <c r="E23" s="15">
        <v>31.429915999999999</v>
      </c>
      <c r="F23" s="15">
        <v>3166500</v>
      </c>
      <c r="G23" s="15">
        <v>23.722059000000002</v>
      </c>
      <c r="H23" s="38">
        <f t="shared" si="2"/>
        <v>-1.1074290800150882E-2</v>
      </c>
      <c r="I23" s="30">
        <f t="shared" si="0"/>
        <v>-1.1074290800150882E-2</v>
      </c>
      <c r="K23" s="19"/>
      <c r="L23" s="19"/>
      <c r="M23" s="19" t="str">
        <f ca="1">_xll.VoseLaplaceFitObject(M5,TRUE)</f>
        <v>VoseLaplace(-0.0004913897850943721,0.03591845736176836)</v>
      </c>
      <c r="N23" s="19">
        <v>1</v>
      </c>
      <c r="S23" s="38">
        <v>2126.1499020000001</v>
      </c>
      <c r="T23" s="30">
        <f t="shared" si="1"/>
        <v>-1.2228399443930542E-4</v>
      </c>
      <c r="U23" s="38"/>
      <c r="V23" s="38"/>
      <c r="W23" s="38"/>
      <c r="X23" s="38"/>
    </row>
    <row r="24" spans="1:24">
      <c r="A24" s="16">
        <v>40912</v>
      </c>
      <c r="B24" s="15">
        <v>31.499915999999999</v>
      </c>
      <c r="C24" s="15">
        <v>32.179913999999997</v>
      </c>
      <c r="D24" s="15">
        <v>30.739917999999999</v>
      </c>
      <c r="E24" s="15">
        <v>30.799918000000002</v>
      </c>
      <c r="F24" s="15">
        <v>2536100</v>
      </c>
      <c r="G24" s="15">
        <v>23.246562000000001</v>
      </c>
      <c r="H24" s="38">
        <f t="shared" si="2"/>
        <v>-2.0248124615093854E-2</v>
      </c>
      <c r="I24" s="30">
        <f t="shared" si="0"/>
        <v>-2.0248124615093854E-2</v>
      </c>
      <c r="K24" s="19"/>
      <c r="L24" s="19"/>
      <c r="M24" s="19" t="str">
        <f ca="1">_xll.VoseErrorFitObject(M5,TRUE)</f>
        <v>VoseError(0.001029515440199634,0.03689491691781625,1.090147143602032)</v>
      </c>
      <c r="N24" s="19">
        <v>1</v>
      </c>
      <c r="S24" s="38">
        <v>2126.4099120000001</v>
      </c>
      <c r="T24" s="30">
        <f t="shared" si="1"/>
        <v>-3.1131401617605554E-3</v>
      </c>
      <c r="U24" s="38"/>
      <c r="V24" s="38"/>
      <c r="W24" s="38"/>
      <c r="X24" s="38"/>
    </row>
    <row r="25" spans="1:24">
      <c r="A25" s="16">
        <v>40913</v>
      </c>
      <c r="B25" s="15">
        <v>30.669917999999999</v>
      </c>
      <c r="C25" s="15">
        <v>30.999917</v>
      </c>
      <c r="D25" s="15">
        <v>28.889923</v>
      </c>
      <c r="E25" s="15">
        <v>30.11992</v>
      </c>
      <c r="F25" s="15">
        <v>4346200</v>
      </c>
      <c r="G25" s="15">
        <v>22.733326000000002</v>
      </c>
      <c r="H25" s="38">
        <f t="shared" si="2"/>
        <v>-2.2325296531024313E-2</v>
      </c>
      <c r="I25" s="30">
        <f t="shared" si="0"/>
        <v>-2.2325296531024313E-2</v>
      </c>
      <c r="K25" s="19"/>
      <c r="L25" s="19"/>
      <c r="M25" s="19"/>
      <c r="N25" s="19"/>
      <c r="S25" s="38">
        <v>2133.040039</v>
      </c>
      <c r="T25" s="30">
        <f t="shared" si="1"/>
        <v>-2.991196103286747E-3</v>
      </c>
      <c r="U25" s="38"/>
      <c r="V25" s="38"/>
      <c r="W25" s="38"/>
      <c r="X25" s="38"/>
    </row>
    <row r="26" spans="1:24">
      <c r="A26" s="16">
        <v>40914</v>
      </c>
      <c r="B26" s="15">
        <v>29.97992</v>
      </c>
      <c r="C26" s="15">
        <v>30.279920000000001</v>
      </c>
      <c r="D26" s="15">
        <v>29.029923</v>
      </c>
      <c r="E26" s="15">
        <v>29.199922999999998</v>
      </c>
      <c r="F26" s="15">
        <v>2316000</v>
      </c>
      <c r="G26" s="15">
        <v>22.038948000000001</v>
      </c>
      <c r="H26" s="38">
        <f t="shared" si="2"/>
        <v>-3.1020701852534409E-2</v>
      </c>
      <c r="I26" s="30">
        <f t="shared" si="0"/>
        <v>-3.1020701852534409E-2</v>
      </c>
      <c r="K26" s="19"/>
      <c r="L26" s="19"/>
      <c r="M26" s="19" t="str">
        <f ca="1">_xll.VoseBMAObject(M20:M24,N20:N24)</f>
        <v>VoseBMA('[Project Analysis.xlsx]Sears-Stocks'!M20:M24,'[Project Analysis.xlsx]Sears-Stocks'!N20:N24)</v>
      </c>
      <c r="N26" s="19"/>
      <c r="S26" s="38">
        <v>2139.429932</v>
      </c>
      <c r="T26" s="30">
        <f t="shared" si="1"/>
        <v>-1.741927702175836E-3</v>
      </c>
      <c r="U26" s="38"/>
      <c r="V26" s="38"/>
      <c r="W26" s="38"/>
      <c r="X26" s="38"/>
    </row>
    <row r="27" spans="1:24">
      <c r="A27" s="16">
        <v>40917</v>
      </c>
      <c r="B27" s="15">
        <v>29.569921000000001</v>
      </c>
      <c r="C27" s="15">
        <v>29.949921</v>
      </c>
      <c r="D27" s="15">
        <v>28.999922000000002</v>
      </c>
      <c r="E27" s="15">
        <v>29.689921999999999</v>
      </c>
      <c r="F27" s="15">
        <v>2064200</v>
      </c>
      <c r="G27" s="15">
        <v>22.40878</v>
      </c>
      <c r="H27" s="38">
        <f t="shared" si="2"/>
        <v>1.664159460070001E-2</v>
      </c>
      <c r="I27" s="30">
        <f t="shared" si="0"/>
        <v>1.664159460070001E-2</v>
      </c>
      <c r="K27" s="19"/>
      <c r="L27" s="19"/>
      <c r="M27" s="22">
        <v>0.05</v>
      </c>
      <c r="N27" s="22">
        <v>0.01</v>
      </c>
      <c r="S27" s="38">
        <v>2143.1599120000001</v>
      </c>
      <c r="T27" s="30">
        <f t="shared" si="1"/>
        <v>-3.8049574576371451E-3</v>
      </c>
      <c r="U27" s="38"/>
      <c r="V27" s="38"/>
      <c r="W27" s="38"/>
      <c r="X27" s="38"/>
    </row>
    <row r="28" spans="1:24">
      <c r="A28" s="16">
        <v>40918</v>
      </c>
      <c r="B28" s="15">
        <v>29.899920000000002</v>
      </c>
      <c r="C28" s="15">
        <v>30.949919000000001</v>
      </c>
      <c r="D28" s="15">
        <v>29.849921999999999</v>
      </c>
      <c r="E28" s="15">
        <v>30.459918999999999</v>
      </c>
      <c r="F28" s="15">
        <v>2487300</v>
      </c>
      <c r="G28" s="15">
        <v>22.989944000000001</v>
      </c>
      <c r="H28" s="38">
        <f t="shared" si="2"/>
        <v>2.5604056581678147E-2</v>
      </c>
      <c r="I28" s="30">
        <f t="shared" si="0"/>
        <v>2.5604056581678147E-2</v>
      </c>
      <c r="K28" s="19"/>
      <c r="L28" s="19"/>
      <c r="M28" s="30">
        <f>_xll.VoseSimulate(M26,M27)</f>
        <v>-5.6862953950159459E-2</v>
      </c>
      <c r="N28" s="30">
        <f>_xll.VoseSimulate(M26,N27)</f>
        <v>-9.4668424562171782E-2</v>
      </c>
      <c r="S28" s="38">
        <v>2151.330078</v>
      </c>
      <c r="T28" s="30">
        <f t="shared" si="1"/>
        <v>4.7385946404059154E-3</v>
      </c>
      <c r="U28" s="38"/>
      <c r="V28" s="38"/>
      <c r="W28" s="38"/>
      <c r="X28" s="38"/>
    </row>
    <row r="29" spans="1:24">
      <c r="A29" s="16">
        <v>40919</v>
      </c>
      <c r="B29" s="15">
        <v>30.989916999999998</v>
      </c>
      <c r="C29" s="15">
        <v>34.649909000000001</v>
      </c>
      <c r="D29" s="15">
        <v>30.539919000000001</v>
      </c>
      <c r="E29" s="15">
        <v>32.899912999999998</v>
      </c>
      <c r="F29" s="15">
        <v>4743400</v>
      </c>
      <c r="G29" s="15">
        <v>24.831555000000002</v>
      </c>
      <c r="H29" s="38">
        <f t="shared" si="2"/>
        <v>7.7058320484524587E-2</v>
      </c>
      <c r="I29" s="30">
        <f t="shared" si="0"/>
        <v>7.7058320484524587E-2</v>
      </c>
      <c r="K29" s="19" t="s">
        <v>136</v>
      </c>
      <c r="L29" s="19"/>
      <c r="M29" s="19">
        <f>_xll.VoseSimMean(M28)</f>
        <v>-5.6262244959005968E-2</v>
      </c>
      <c r="N29" s="19">
        <f>_xll.VoseSimMean(N28)</f>
        <v>-9.4983325312050421E-2</v>
      </c>
      <c r="S29" s="38">
        <v>2141.1599120000001</v>
      </c>
      <c r="T29" s="30">
        <f t="shared" si="1"/>
        <v>-8.4145242314662383E-5</v>
      </c>
      <c r="U29" s="38"/>
      <c r="V29" s="38"/>
      <c r="W29" s="38"/>
      <c r="X29" s="38"/>
    </row>
    <row r="30" spans="1:24">
      <c r="A30" s="16">
        <v>40920</v>
      </c>
      <c r="B30" s="15">
        <v>30.989916999999998</v>
      </c>
      <c r="C30" s="15">
        <v>34.059910000000002</v>
      </c>
      <c r="D30" s="15">
        <v>30.849917000000001</v>
      </c>
      <c r="E30" s="15">
        <v>33.99991</v>
      </c>
      <c r="F30" s="15">
        <v>5458000</v>
      </c>
      <c r="G30" s="15">
        <v>25.661788999999999</v>
      </c>
      <c r="H30" s="38">
        <f t="shared" si="2"/>
        <v>3.2887852749865928E-2</v>
      </c>
      <c r="I30" s="30">
        <f t="shared" si="0"/>
        <v>3.2887852749865928E-2</v>
      </c>
      <c r="S30" s="38">
        <v>2141.3400879999999</v>
      </c>
      <c r="T30" s="30">
        <f t="shared" si="1"/>
        <v>-1.3766710511558952E-3</v>
      </c>
      <c r="U30" s="38"/>
      <c r="V30" s="38"/>
      <c r="W30" s="38"/>
      <c r="X30" s="38"/>
    </row>
    <row r="31" spans="1:24">
      <c r="A31" s="16">
        <v>40921</v>
      </c>
      <c r="B31" s="15">
        <v>33.859909000000002</v>
      </c>
      <c r="C31" s="15">
        <v>35.249907</v>
      </c>
      <c r="D31" s="15">
        <v>33.309911999999997</v>
      </c>
      <c r="E31" s="15">
        <v>33.559911999999997</v>
      </c>
      <c r="F31" s="15">
        <v>2976600</v>
      </c>
      <c r="G31" s="15">
        <v>25.329695999999998</v>
      </c>
      <c r="H31" s="38">
        <f t="shared" si="2"/>
        <v>-1.3025613802434671E-2</v>
      </c>
      <c r="I31" s="30">
        <f t="shared" si="0"/>
        <v>-1.3025613802434671E-2</v>
      </c>
      <c r="S31" s="38">
        <v>2144.290039</v>
      </c>
      <c r="T31" s="30">
        <f t="shared" si="1"/>
        <v>2.1895719655424944E-3</v>
      </c>
      <c r="U31" s="38"/>
      <c r="V31" s="38"/>
      <c r="W31" s="38"/>
      <c r="X31" s="38"/>
    </row>
    <row r="32" spans="1:24">
      <c r="A32" s="16">
        <v>40925</v>
      </c>
      <c r="B32" s="15">
        <v>34.039909000000002</v>
      </c>
      <c r="C32" s="15">
        <v>38.799897000000001</v>
      </c>
      <c r="D32" s="15">
        <v>33.99991</v>
      </c>
      <c r="E32" s="15">
        <v>36.749901000000001</v>
      </c>
      <c r="F32" s="15">
        <v>7076100</v>
      </c>
      <c r="G32" s="15">
        <v>27.737373999999999</v>
      </c>
      <c r="H32" s="38">
        <f t="shared" si="2"/>
        <v>9.080328329923483E-2</v>
      </c>
      <c r="I32" s="30">
        <f t="shared" si="0"/>
        <v>9.080328329923483E-2</v>
      </c>
      <c r="S32" s="38">
        <v>2139.6000979999999</v>
      </c>
      <c r="T32" s="30">
        <f t="shared" si="1"/>
        <v>6.1415057663595871E-3</v>
      </c>
      <c r="U32" s="38"/>
      <c r="V32" s="38"/>
      <c r="W32" s="38"/>
      <c r="X32" s="38"/>
    </row>
    <row r="33" spans="1:24">
      <c r="A33" s="16">
        <v>40926</v>
      </c>
      <c r="B33" s="15">
        <v>37.379900999999997</v>
      </c>
      <c r="C33" s="15">
        <v>39.699894999999998</v>
      </c>
      <c r="D33" s="15">
        <v>36.809901000000004</v>
      </c>
      <c r="E33" s="15">
        <v>39.489894999999997</v>
      </c>
      <c r="F33" s="15">
        <v>4231500</v>
      </c>
      <c r="G33" s="15">
        <v>29.805413000000001</v>
      </c>
      <c r="H33" s="38">
        <f t="shared" si="2"/>
        <v>7.190927564968938E-2</v>
      </c>
      <c r="I33" s="30">
        <f t="shared" si="0"/>
        <v>7.190927564968938E-2</v>
      </c>
      <c r="S33" s="38">
        <v>2126.5</v>
      </c>
      <c r="T33" s="30">
        <f t="shared" si="1"/>
        <v>-3.0426178920773266E-3</v>
      </c>
      <c r="U33" s="38"/>
      <c r="V33" s="38"/>
      <c r="W33" s="38"/>
      <c r="X33" s="38"/>
    </row>
    <row r="34" spans="1:24">
      <c r="A34" s="16">
        <v>40927</v>
      </c>
      <c r="B34" s="15">
        <v>39.219895999999999</v>
      </c>
      <c r="C34" s="15">
        <v>43.899884999999998</v>
      </c>
      <c r="D34" s="15">
        <v>39.109896999999997</v>
      </c>
      <c r="E34" s="15">
        <v>43.349885</v>
      </c>
      <c r="F34" s="15">
        <v>6127800</v>
      </c>
      <c r="G34" s="15">
        <v>32.718781</v>
      </c>
      <c r="H34" s="38">
        <f t="shared" si="2"/>
        <v>9.3259234227987126E-2</v>
      </c>
      <c r="I34" s="30">
        <f t="shared" si="0"/>
        <v>9.3259234227987126E-2</v>
      </c>
      <c r="S34" s="38">
        <v>2132.9799800000001</v>
      </c>
      <c r="T34" s="30">
        <f t="shared" si="1"/>
        <v>2.0158385876223729E-4</v>
      </c>
      <c r="U34" s="38"/>
      <c r="V34" s="38"/>
      <c r="W34" s="38"/>
      <c r="X34" s="38"/>
    </row>
    <row r="35" spans="1:24">
      <c r="A35" s="16">
        <v>40928</v>
      </c>
      <c r="B35" s="15">
        <v>43.519882000000003</v>
      </c>
      <c r="C35" s="15">
        <v>51.169862000000002</v>
      </c>
      <c r="D35" s="15">
        <v>43.349885</v>
      </c>
      <c r="E35" s="15">
        <v>48.999870000000001</v>
      </c>
      <c r="F35" s="15">
        <v>8748100</v>
      </c>
      <c r="G35" s="15">
        <v>36.983165999999997</v>
      </c>
      <c r="H35" s="38">
        <f t="shared" si="2"/>
        <v>0.12251358060032394</v>
      </c>
      <c r="I35" s="30">
        <f t="shared" si="0"/>
        <v>0.12251358060032394</v>
      </c>
      <c r="S35" s="38">
        <v>2132.5500489999999</v>
      </c>
      <c r="T35" s="30">
        <f t="shared" si="1"/>
        <v>-3.104076499634731E-3</v>
      </c>
      <c r="U35" s="38"/>
      <c r="V35" s="38"/>
      <c r="W35" s="38"/>
      <c r="X35" s="38"/>
    </row>
    <row r="36" spans="1:24">
      <c r="A36" s="16">
        <v>40931</v>
      </c>
      <c r="B36" s="15">
        <v>48.999870000000001</v>
      </c>
      <c r="C36" s="15">
        <v>54.759853</v>
      </c>
      <c r="D36" s="15">
        <v>46.969873</v>
      </c>
      <c r="E36" s="15">
        <v>47.389873999999999</v>
      </c>
      <c r="F36" s="15">
        <v>11180900</v>
      </c>
      <c r="G36" s="15">
        <v>35.768005000000002</v>
      </c>
      <c r="H36" s="38">
        <f t="shared" si="2"/>
        <v>-3.3409057418218355E-2</v>
      </c>
      <c r="I36" s="30">
        <f t="shared" si="0"/>
        <v>-3.3409057418218355E-2</v>
      </c>
      <c r="S36" s="38">
        <v>2139.179932</v>
      </c>
      <c r="T36" s="30">
        <f t="shared" si="1"/>
        <v>1.1459325937728834E-3</v>
      </c>
      <c r="U36" s="38"/>
      <c r="V36" s="38"/>
      <c r="W36" s="38"/>
      <c r="X36" s="38"/>
    </row>
    <row r="37" spans="1:24">
      <c r="A37" s="16">
        <v>40932</v>
      </c>
      <c r="B37" s="15">
        <v>47.059871999999999</v>
      </c>
      <c r="C37" s="15">
        <v>49.409869</v>
      </c>
      <c r="D37" s="15">
        <v>45.409877999999999</v>
      </c>
      <c r="E37" s="15">
        <v>45.779879000000001</v>
      </c>
      <c r="F37" s="15">
        <v>5253900</v>
      </c>
      <c r="G37" s="15">
        <v>34.552844999999998</v>
      </c>
      <c r="H37" s="38">
        <f t="shared" si="2"/>
        <v>-3.4563887469498816E-2</v>
      </c>
      <c r="I37" s="30">
        <f t="shared" si="0"/>
        <v>-3.4563887469498816E-2</v>
      </c>
      <c r="S37" s="38">
        <v>2136.7299800000001</v>
      </c>
      <c r="T37" s="30">
        <f t="shared" si="1"/>
        <v>-1.2524577866582336E-2</v>
      </c>
      <c r="U37" s="38"/>
      <c r="V37" s="38"/>
      <c r="W37" s="38"/>
      <c r="X37" s="38"/>
    </row>
    <row r="38" spans="1:24">
      <c r="A38" s="16">
        <v>40933</v>
      </c>
      <c r="B38" s="15">
        <v>45.749876999999998</v>
      </c>
      <c r="C38" s="15">
        <v>46.209876999999999</v>
      </c>
      <c r="D38" s="15">
        <v>43.509884999999997</v>
      </c>
      <c r="E38" s="15">
        <v>44.869880999999999</v>
      </c>
      <c r="F38" s="15">
        <v>4056300</v>
      </c>
      <c r="G38" s="15">
        <v>33.866014</v>
      </c>
      <c r="H38" s="38">
        <f t="shared" si="2"/>
        <v>-2.0077916614899407E-2</v>
      </c>
      <c r="I38" s="30">
        <f t="shared" si="0"/>
        <v>-2.0077916614899407E-2</v>
      </c>
      <c r="S38" s="38">
        <v>2163.6599120000001</v>
      </c>
      <c r="T38" s="30">
        <f t="shared" si="1"/>
        <v>4.5953303755956135E-3</v>
      </c>
      <c r="U38" s="38"/>
      <c r="V38" s="38"/>
      <c r="W38" s="38"/>
      <c r="X38" s="38"/>
    </row>
    <row r="39" spans="1:24">
      <c r="A39" s="16">
        <v>40934</v>
      </c>
      <c r="B39" s="15">
        <v>45.289876999999997</v>
      </c>
      <c r="C39" s="15">
        <v>45.999876999999998</v>
      </c>
      <c r="D39" s="15">
        <v>43.799883000000001</v>
      </c>
      <c r="E39" s="15">
        <v>44.339880000000001</v>
      </c>
      <c r="F39" s="15">
        <v>1425800</v>
      </c>
      <c r="G39" s="15">
        <v>33.465991000000002</v>
      </c>
      <c r="H39" s="38">
        <f t="shared" si="2"/>
        <v>-1.1882245494342051E-2</v>
      </c>
      <c r="I39" s="30">
        <f t="shared" si="0"/>
        <v>-1.1882245494342051E-2</v>
      </c>
      <c r="S39" s="38">
        <v>2153.73999</v>
      </c>
      <c r="T39" s="30">
        <f t="shared" si="1"/>
        <v>-3.2587877673729898E-3</v>
      </c>
      <c r="U39" s="38"/>
      <c r="V39" s="38"/>
      <c r="W39" s="38"/>
      <c r="X39" s="38"/>
    </row>
    <row r="40" spans="1:24">
      <c r="A40" s="16">
        <v>40935</v>
      </c>
      <c r="B40" s="15">
        <v>44.749879999999997</v>
      </c>
      <c r="C40" s="15">
        <v>45.579880000000003</v>
      </c>
      <c r="D40" s="15">
        <v>43.509884999999997</v>
      </c>
      <c r="E40" s="15">
        <v>44.059883999999997</v>
      </c>
      <c r="F40" s="15">
        <v>1703900</v>
      </c>
      <c r="G40" s="15">
        <v>33.254660999999999</v>
      </c>
      <c r="H40" s="38">
        <f t="shared" si="2"/>
        <v>-6.3347914140561958E-3</v>
      </c>
      <c r="I40" s="30">
        <f t="shared" si="0"/>
        <v>-6.3347914140561958E-3</v>
      </c>
      <c r="S40" s="38">
        <v>2160.7700199999999</v>
      </c>
      <c r="T40" s="30">
        <f t="shared" si="1"/>
        <v>4.8144428658220277E-4</v>
      </c>
      <c r="U40" s="38"/>
      <c r="V40" s="38"/>
      <c r="W40" s="38"/>
      <c r="X40" s="38"/>
    </row>
    <row r="41" spans="1:24">
      <c r="A41" s="16">
        <v>40938</v>
      </c>
      <c r="B41" s="15">
        <v>44.999879</v>
      </c>
      <c r="C41" s="15">
        <v>45.389879000000001</v>
      </c>
      <c r="D41" s="15">
        <v>43.509884999999997</v>
      </c>
      <c r="E41" s="15">
        <v>44.029882999999998</v>
      </c>
      <c r="F41" s="15">
        <v>1146300</v>
      </c>
      <c r="G41" s="15">
        <v>33.232016999999999</v>
      </c>
      <c r="H41" s="38">
        <f t="shared" si="2"/>
        <v>-6.8115903987637279E-4</v>
      </c>
      <c r="I41" s="30">
        <f t="shared" si="0"/>
        <v>-6.8115903987637279E-4</v>
      </c>
      <c r="S41" s="38">
        <v>2159.7299800000001</v>
      </c>
      <c r="T41" s="30">
        <f t="shared" si="1"/>
        <v>4.2874861231427417E-3</v>
      </c>
      <c r="U41" s="38"/>
      <c r="V41" s="38"/>
      <c r="W41" s="38"/>
      <c r="X41" s="38"/>
    </row>
    <row r="42" spans="1:24">
      <c r="A42" s="16">
        <v>40939</v>
      </c>
      <c r="B42" s="15">
        <v>44.909878999999997</v>
      </c>
      <c r="C42" s="15">
        <v>45.049880000000002</v>
      </c>
      <c r="D42" s="15">
        <v>41.139890999999999</v>
      </c>
      <c r="E42" s="15">
        <v>42.139888999999997</v>
      </c>
      <c r="F42" s="15">
        <v>2051600</v>
      </c>
      <c r="G42" s="15">
        <v>31.805523999999998</v>
      </c>
      <c r="H42" s="38">
        <f t="shared" si="2"/>
        <v>-4.3873793296753429E-2</v>
      </c>
      <c r="I42" s="30">
        <f t="shared" si="0"/>
        <v>-4.3873793296753429E-2</v>
      </c>
      <c r="S42" s="38">
        <v>2150.48999</v>
      </c>
      <c r="T42" s="30">
        <f t="shared" si="1"/>
        <v>-4.9678818158212078E-3</v>
      </c>
      <c r="U42" s="38"/>
      <c r="V42" s="38"/>
      <c r="W42" s="38"/>
      <c r="X42" s="38"/>
    </row>
    <row r="43" spans="1:24">
      <c r="A43" s="16">
        <v>40940</v>
      </c>
      <c r="B43" s="15">
        <v>43.129886999999997</v>
      </c>
      <c r="C43" s="15">
        <v>43.699885999999999</v>
      </c>
      <c r="D43" s="15">
        <v>41.559890000000003</v>
      </c>
      <c r="E43" s="15">
        <v>41.949888000000001</v>
      </c>
      <c r="F43" s="15">
        <v>1422300</v>
      </c>
      <c r="G43" s="15">
        <v>31.662118</v>
      </c>
      <c r="H43" s="38">
        <f t="shared" si="2"/>
        <v>-4.5190348823470226E-3</v>
      </c>
      <c r="I43" s="30">
        <f t="shared" si="0"/>
        <v>-4.5190348823470226E-3</v>
      </c>
      <c r="S43" s="38">
        <v>2161.1999510000001</v>
      </c>
      <c r="T43" s="30">
        <f t="shared" si="1"/>
        <v>-3.2660234772408018E-3</v>
      </c>
      <c r="U43" s="38"/>
      <c r="V43" s="38"/>
      <c r="W43" s="38"/>
      <c r="X43" s="38"/>
    </row>
    <row r="44" spans="1:24">
      <c r="A44" s="16">
        <v>40941</v>
      </c>
      <c r="B44" s="15">
        <v>41.999889000000003</v>
      </c>
      <c r="C44" s="15">
        <v>42.309888000000001</v>
      </c>
      <c r="D44" s="15">
        <v>41.479889999999997</v>
      </c>
      <c r="E44" s="15">
        <v>41.969887</v>
      </c>
      <c r="F44" s="15">
        <v>952500</v>
      </c>
      <c r="G44" s="15">
        <v>31.677212999999998</v>
      </c>
      <c r="H44" s="38">
        <f t="shared" si="2"/>
        <v>4.7663908182980021E-4</v>
      </c>
      <c r="I44" s="30">
        <f t="shared" si="0"/>
        <v>4.7663908182980021E-4</v>
      </c>
      <c r="S44" s="38">
        <v>2168.2700199999999</v>
      </c>
      <c r="T44" s="30">
        <f t="shared" si="1"/>
        <v>7.9363927170502876E-3</v>
      </c>
      <c r="U44" s="38"/>
      <c r="V44" s="38"/>
      <c r="W44" s="38"/>
      <c r="X44" s="38"/>
    </row>
    <row r="45" spans="1:24">
      <c r="A45" s="16">
        <v>40942</v>
      </c>
      <c r="B45" s="15">
        <v>42.429884999999999</v>
      </c>
      <c r="C45" s="15">
        <v>45.759878999999998</v>
      </c>
      <c r="D45" s="15">
        <v>42.259887999999997</v>
      </c>
      <c r="E45" s="15">
        <v>44.539884000000001</v>
      </c>
      <c r="F45" s="15">
        <v>2783800</v>
      </c>
      <c r="G45" s="15">
        <v>33.616945000000001</v>
      </c>
      <c r="H45" s="38">
        <f t="shared" si="2"/>
        <v>5.9432665729555446E-2</v>
      </c>
      <c r="I45" s="30">
        <f t="shared" si="0"/>
        <v>5.9432665729555446E-2</v>
      </c>
      <c r="S45" s="38">
        <v>2151.1298830000001</v>
      </c>
      <c r="T45" s="30">
        <f t="shared" si="1"/>
        <v>-9.3651275565667449E-3</v>
      </c>
      <c r="U45" s="38"/>
      <c r="V45" s="38"/>
      <c r="W45" s="38"/>
      <c r="X45" s="38"/>
    </row>
    <row r="46" spans="1:24">
      <c r="A46" s="16">
        <v>40945</v>
      </c>
      <c r="B46" s="15">
        <v>44.109879999999997</v>
      </c>
      <c r="C46" s="15">
        <v>44.789878000000002</v>
      </c>
      <c r="D46" s="15">
        <v>43.199886999999997</v>
      </c>
      <c r="E46" s="15">
        <v>44.549880999999999</v>
      </c>
      <c r="F46" s="15">
        <v>925500</v>
      </c>
      <c r="G46" s="15">
        <v>33.624490999999999</v>
      </c>
      <c r="H46" s="38">
        <f t="shared" si="2"/>
        <v>2.2444493992299468E-4</v>
      </c>
      <c r="I46" s="30">
        <f t="shared" si="0"/>
        <v>2.2444493992299468E-4</v>
      </c>
      <c r="S46" s="38">
        <v>2171.3701169999999</v>
      </c>
      <c r="T46" s="30">
        <f t="shared" si="1"/>
        <v>5.2825763509087575E-3</v>
      </c>
      <c r="U46" s="38"/>
      <c r="V46" s="38"/>
      <c r="W46" s="38"/>
      <c r="X46" s="38"/>
    </row>
    <row r="47" spans="1:24">
      <c r="A47" s="16">
        <v>40946</v>
      </c>
      <c r="B47" s="15">
        <v>44.409880999999999</v>
      </c>
      <c r="C47" s="15">
        <v>48.719869000000003</v>
      </c>
      <c r="D47" s="15">
        <v>44.169882999999999</v>
      </c>
      <c r="E47" s="15">
        <v>47.299875</v>
      </c>
      <c r="F47" s="15">
        <v>2350000</v>
      </c>
      <c r="G47" s="15">
        <v>35.700077</v>
      </c>
      <c r="H47" s="38">
        <f t="shared" si="2"/>
        <v>5.9898145385051463E-2</v>
      </c>
      <c r="I47" s="30">
        <f t="shared" si="0"/>
        <v>5.9898145385051463E-2</v>
      </c>
      <c r="S47" s="38">
        <v>2159.929932</v>
      </c>
      <c r="T47" s="30">
        <f t="shared" si="1"/>
        <v>6.4234951715066626E-3</v>
      </c>
      <c r="U47" s="38"/>
      <c r="V47" s="38"/>
      <c r="W47" s="38"/>
      <c r="X47" s="38"/>
    </row>
    <row r="48" spans="1:24">
      <c r="A48" s="16">
        <v>40947</v>
      </c>
      <c r="B48" s="15">
        <v>47.699871999999999</v>
      </c>
      <c r="C48" s="15">
        <v>49.449866999999998</v>
      </c>
      <c r="D48" s="15">
        <v>46.489877999999997</v>
      </c>
      <c r="E48" s="15">
        <v>48.799871000000003</v>
      </c>
      <c r="F48" s="15">
        <v>2037300</v>
      </c>
      <c r="G48" s="15">
        <v>36.832214999999998</v>
      </c>
      <c r="H48" s="38">
        <f t="shared" si="2"/>
        <v>3.1220024191800578E-2</v>
      </c>
      <c r="I48" s="30">
        <f t="shared" si="0"/>
        <v>3.1220024191800578E-2</v>
      </c>
      <c r="S48" s="38">
        <v>2146.1000979999999</v>
      </c>
      <c r="T48" s="30">
        <f t="shared" si="1"/>
        <v>-8.6248497700706916E-3</v>
      </c>
      <c r="U48" s="38"/>
      <c r="V48" s="38"/>
      <c r="W48" s="38"/>
      <c r="X48" s="38"/>
    </row>
    <row r="49" spans="1:24">
      <c r="A49" s="16">
        <v>40948</v>
      </c>
      <c r="B49" s="15">
        <v>48.839869999999998</v>
      </c>
      <c r="C49" s="15">
        <v>49.169865999999999</v>
      </c>
      <c r="D49" s="15">
        <v>47.399870999999997</v>
      </c>
      <c r="E49" s="15">
        <v>48.389871999999997</v>
      </c>
      <c r="F49" s="15">
        <v>1881600</v>
      </c>
      <c r="G49" s="15">
        <v>36.522764000000002</v>
      </c>
      <c r="H49" s="38">
        <f t="shared" si="2"/>
        <v>-8.4371324185692972E-3</v>
      </c>
      <c r="I49" s="30">
        <f t="shared" si="0"/>
        <v>-8.4371324185692972E-3</v>
      </c>
      <c r="S49" s="38">
        <v>2164.6899410000001</v>
      </c>
      <c r="T49" s="30">
        <f t="shared" si="1"/>
        <v>-5.7532933124543554E-3</v>
      </c>
      <c r="U49" s="38"/>
      <c r="V49" s="38"/>
      <c r="W49" s="38"/>
      <c r="X49" s="38"/>
    </row>
    <row r="50" spans="1:24">
      <c r="A50" s="16">
        <v>40949</v>
      </c>
      <c r="B50" s="15">
        <v>48.139871999999997</v>
      </c>
      <c r="C50" s="15">
        <v>48.599871999999998</v>
      </c>
      <c r="D50" s="15">
        <v>47.329875999999999</v>
      </c>
      <c r="E50" s="15">
        <v>47.569873000000001</v>
      </c>
      <c r="F50" s="15">
        <v>1183400</v>
      </c>
      <c r="G50" s="15">
        <v>35.903861999999997</v>
      </c>
      <c r="H50" s="38">
        <f t="shared" si="2"/>
        <v>-1.709087110928692E-2</v>
      </c>
      <c r="I50" s="30">
        <f t="shared" si="0"/>
        <v>-1.709087110928692E-2</v>
      </c>
      <c r="S50" s="38">
        <v>2177.179932</v>
      </c>
      <c r="T50" s="30">
        <f t="shared" si="1"/>
        <v>6.478752169386928E-3</v>
      </c>
      <c r="U50" s="38"/>
      <c r="V50" s="38"/>
      <c r="W50" s="38"/>
      <c r="X50" s="38"/>
    </row>
    <row r="51" spans="1:24">
      <c r="A51" s="16">
        <v>40952</v>
      </c>
      <c r="B51" s="15">
        <v>48.089871000000002</v>
      </c>
      <c r="C51" s="15">
        <v>48.109870999999998</v>
      </c>
      <c r="D51" s="15">
        <v>46.199874999999999</v>
      </c>
      <c r="E51" s="15">
        <v>47.209874999999997</v>
      </c>
      <c r="F51" s="15">
        <v>992300</v>
      </c>
      <c r="G51" s="15">
        <v>35.632148999999998</v>
      </c>
      <c r="H51" s="38">
        <f t="shared" si="2"/>
        <v>-7.5965741692020838E-3</v>
      </c>
      <c r="I51" s="30">
        <f t="shared" si="0"/>
        <v>-7.5965741692020838E-3</v>
      </c>
      <c r="S51" s="38">
        <v>2163.1201169999999</v>
      </c>
      <c r="T51" s="30">
        <f t="shared" si="1"/>
        <v>1.0858000137422273E-2</v>
      </c>
      <c r="U51" s="38"/>
      <c r="V51" s="38"/>
      <c r="W51" s="38"/>
      <c r="X51" s="38"/>
    </row>
    <row r="52" spans="1:24">
      <c r="A52" s="16">
        <v>40953</v>
      </c>
      <c r="B52" s="15">
        <v>46.999873999999998</v>
      </c>
      <c r="C52" s="15">
        <v>49.199868000000002</v>
      </c>
      <c r="D52" s="15">
        <v>46.389876000000001</v>
      </c>
      <c r="E52" s="15">
        <v>48.769869</v>
      </c>
      <c r="F52" s="15">
        <v>1532400</v>
      </c>
      <c r="G52" s="15">
        <v>36.809570999999998</v>
      </c>
      <c r="H52" s="38">
        <f t="shared" si="2"/>
        <v>3.2509600740533877E-2</v>
      </c>
      <c r="I52" s="30">
        <f t="shared" si="0"/>
        <v>3.2509600740533877E-2</v>
      </c>
      <c r="S52" s="38">
        <v>2139.76001</v>
      </c>
      <c r="T52" s="30">
        <f t="shared" si="1"/>
        <v>2.9909368142030094E-4</v>
      </c>
      <c r="U52" s="38"/>
      <c r="V52" s="38"/>
      <c r="W52" s="38"/>
      <c r="X52" s="38"/>
    </row>
    <row r="53" spans="1:24">
      <c r="A53" s="16">
        <v>40954</v>
      </c>
      <c r="B53" s="15">
        <v>49.159869</v>
      </c>
      <c r="C53" s="15">
        <v>52.989857999999998</v>
      </c>
      <c r="D53" s="15">
        <v>48.409871000000003</v>
      </c>
      <c r="E53" s="15">
        <v>52.699860000000001</v>
      </c>
      <c r="F53" s="15">
        <v>2368000</v>
      </c>
      <c r="G53" s="15">
        <v>39.775773000000001</v>
      </c>
      <c r="H53" s="38">
        <f t="shared" si="2"/>
        <v>7.7500115471757336E-2</v>
      </c>
      <c r="I53" s="30">
        <f t="shared" si="0"/>
        <v>7.7500115471757336E-2</v>
      </c>
      <c r="S53" s="38">
        <v>2139.1201169999999</v>
      </c>
      <c r="T53" s="30">
        <f t="shared" si="1"/>
        <v>-1.8603270347706181E-5</v>
      </c>
      <c r="U53" s="38"/>
      <c r="V53" s="38"/>
      <c r="W53" s="38"/>
      <c r="X53" s="38"/>
    </row>
    <row r="54" spans="1:24">
      <c r="A54" s="16">
        <v>40955</v>
      </c>
      <c r="B54" s="15">
        <v>53.029857</v>
      </c>
      <c r="C54" s="15">
        <v>55.189852000000002</v>
      </c>
      <c r="D54" s="15">
        <v>51.609862999999997</v>
      </c>
      <c r="E54" s="15">
        <v>54.859855000000003</v>
      </c>
      <c r="F54" s="15">
        <v>3181500</v>
      </c>
      <c r="G54" s="15">
        <v>41.406052000000003</v>
      </c>
      <c r="H54" s="38">
        <f t="shared" si="2"/>
        <v>4.0169045369324696E-2</v>
      </c>
      <c r="I54" s="30">
        <f t="shared" si="0"/>
        <v>4.0169045369324696E-2</v>
      </c>
      <c r="S54" s="38">
        <v>2139.1599120000001</v>
      </c>
      <c r="T54" s="30">
        <f t="shared" si="1"/>
        <v>-3.7794279558526649E-3</v>
      </c>
      <c r="U54" s="38"/>
      <c r="V54" s="38"/>
      <c r="W54" s="38"/>
      <c r="X54" s="38"/>
    </row>
    <row r="55" spans="1:24">
      <c r="A55" s="16">
        <v>40956</v>
      </c>
      <c r="B55" s="15">
        <v>55.229849999999999</v>
      </c>
      <c r="C55" s="15">
        <v>56.739849</v>
      </c>
      <c r="D55" s="15">
        <v>53.299860000000002</v>
      </c>
      <c r="E55" s="15">
        <v>54.529853000000003</v>
      </c>
      <c r="F55" s="15">
        <v>2294400</v>
      </c>
      <c r="G55" s="15">
        <v>41.156979999999997</v>
      </c>
      <c r="H55" s="38">
        <f t="shared" si="2"/>
        <v>-6.0335176544188199E-3</v>
      </c>
      <c r="I55" s="30">
        <f t="shared" si="0"/>
        <v>-6.0335176544188199E-3</v>
      </c>
      <c r="S55" s="38">
        <v>2147.26001</v>
      </c>
      <c r="T55" s="30">
        <f t="shared" si="1"/>
        <v>1.0058516338082277E-2</v>
      </c>
      <c r="U55" s="38"/>
      <c r="V55" s="38"/>
      <c r="W55" s="38"/>
      <c r="X55" s="38"/>
    </row>
    <row r="56" spans="1:24">
      <c r="A56" s="16">
        <v>40960</v>
      </c>
      <c r="B56" s="15">
        <v>53.809856000000003</v>
      </c>
      <c r="C56" s="15">
        <v>54.399855000000002</v>
      </c>
      <c r="D56" s="15">
        <v>50.599862999999999</v>
      </c>
      <c r="E56" s="15">
        <v>50.939867</v>
      </c>
      <c r="F56" s="15">
        <v>2104500</v>
      </c>
      <c r="G56" s="15">
        <v>38.447400000000002</v>
      </c>
      <c r="H56" s="38">
        <f t="shared" si="2"/>
        <v>-6.8102462688738929E-2</v>
      </c>
      <c r="I56" s="30">
        <f t="shared" si="0"/>
        <v>-6.8102462688738929E-2</v>
      </c>
      <c r="S56" s="38">
        <v>2125.7700199999999</v>
      </c>
      <c r="T56" s="30">
        <f t="shared" si="1"/>
        <v>-5.8784939968330771E-4</v>
      </c>
      <c r="U56" s="38"/>
      <c r="V56" s="38"/>
      <c r="W56" s="38"/>
      <c r="X56" s="38"/>
    </row>
    <row r="57" spans="1:24">
      <c r="A57" s="16">
        <v>40961</v>
      </c>
      <c r="B57" s="15">
        <v>51.009861999999998</v>
      </c>
      <c r="C57" s="15">
        <v>53.249859999999998</v>
      </c>
      <c r="D57" s="15">
        <v>51.009861999999998</v>
      </c>
      <c r="E57" s="15">
        <v>52.079859999999996</v>
      </c>
      <c r="F57" s="15">
        <v>1881000</v>
      </c>
      <c r="G57" s="15">
        <v>39.307820999999997</v>
      </c>
      <c r="H57" s="38">
        <f t="shared" si="2"/>
        <v>2.2132433330198233E-2</v>
      </c>
      <c r="I57" s="30">
        <f t="shared" si="0"/>
        <v>2.2132433330198233E-2</v>
      </c>
      <c r="S57" s="38">
        <v>2127.0200199999999</v>
      </c>
      <c r="T57" s="30">
        <f t="shared" si="1"/>
        <v>-1.4941748028884077E-2</v>
      </c>
      <c r="U57" s="38"/>
      <c r="V57" s="38"/>
      <c r="W57" s="38"/>
      <c r="X57" s="38"/>
    </row>
    <row r="58" spans="1:24">
      <c r="A58" s="16">
        <v>40962</v>
      </c>
      <c r="B58" s="15">
        <v>59.999839000000001</v>
      </c>
      <c r="C58" s="15">
        <v>64.679827000000003</v>
      </c>
      <c r="D58" s="15">
        <v>57.509847000000001</v>
      </c>
      <c r="E58" s="15">
        <v>61.799835000000002</v>
      </c>
      <c r="F58" s="15">
        <v>7794200</v>
      </c>
      <c r="G58" s="15">
        <v>46.644075000000001</v>
      </c>
      <c r="H58" s="38">
        <f t="shared" si="2"/>
        <v>0.17112240287123145</v>
      </c>
      <c r="I58" s="30">
        <f t="shared" si="0"/>
        <v>0.17112240287123145</v>
      </c>
      <c r="S58" s="38">
        <v>2159.040039</v>
      </c>
      <c r="T58" s="30">
        <f t="shared" si="1"/>
        <v>1.4570387013562412E-2</v>
      </c>
      <c r="U58" s="38"/>
      <c r="V58" s="38"/>
      <c r="W58" s="38"/>
      <c r="X58" s="38"/>
    </row>
    <row r="59" spans="1:24">
      <c r="A59" s="16">
        <v>40963</v>
      </c>
      <c r="B59" s="15">
        <v>61.999834</v>
      </c>
      <c r="C59" s="15">
        <v>68.739816000000005</v>
      </c>
      <c r="D59" s="15">
        <v>59.999839000000001</v>
      </c>
      <c r="E59" s="15">
        <v>68.309816999999995</v>
      </c>
      <c r="F59" s="15">
        <v>4396500</v>
      </c>
      <c r="G59" s="15">
        <v>51.557552000000001</v>
      </c>
      <c r="H59" s="38">
        <f t="shared" si="2"/>
        <v>0.10015278869756436</v>
      </c>
      <c r="I59" s="30">
        <f t="shared" si="0"/>
        <v>0.10015278869756436</v>
      </c>
      <c r="S59" s="38">
        <v>2127.8100589999999</v>
      </c>
      <c r="T59" s="30">
        <f t="shared" si="1"/>
        <v>-2.482774229870716E-2</v>
      </c>
      <c r="U59" s="38"/>
      <c r="V59" s="38"/>
      <c r="W59" s="38"/>
      <c r="X59" s="38"/>
    </row>
    <row r="60" spans="1:24">
      <c r="A60" s="16">
        <v>40966</v>
      </c>
      <c r="B60" s="15">
        <v>67.429821000000004</v>
      </c>
      <c r="C60" s="15">
        <v>72.859807000000004</v>
      </c>
      <c r="D60" s="15">
        <v>66.809820999999999</v>
      </c>
      <c r="E60" s="15">
        <v>68.759815000000003</v>
      </c>
      <c r="F60" s="15">
        <v>4859200</v>
      </c>
      <c r="G60" s="15">
        <v>51.897193000000001</v>
      </c>
      <c r="H60" s="38">
        <f t="shared" si="2"/>
        <v>6.5660056525816586E-3</v>
      </c>
      <c r="I60" s="30">
        <f t="shared" si="0"/>
        <v>6.5660056525816586E-3</v>
      </c>
      <c r="S60" s="38">
        <v>2181.3000489999999</v>
      </c>
      <c r="T60" s="30">
        <f t="shared" si="1"/>
        <v>-2.2254880636449503E-3</v>
      </c>
      <c r="U60" s="38"/>
      <c r="V60" s="38"/>
      <c r="W60" s="38"/>
      <c r="X60" s="38"/>
    </row>
    <row r="61" spans="1:24">
      <c r="A61" s="16">
        <v>40967</v>
      </c>
      <c r="B61" s="15">
        <v>69.419814000000002</v>
      </c>
      <c r="C61" s="15">
        <v>71.499812000000006</v>
      </c>
      <c r="D61" s="15">
        <v>68.109819000000002</v>
      </c>
      <c r="E61" s="15">
        <v>68.729819000000006</v>
      </c>
      <c r="F61" s="15">
        <v>3223500</v>
      </c>
      <c r="G61" s="15">
        <v>51.874552999999999</v>
      </c>
      <c r="H61" s="38">
        <f t="shared" si="2"/>
        <v>-4.3634228452153561E-4</v>
      </c>
      <c r="I61" s="30">
        <f t="shared" si="0"/>
        <v>-4.3634228452153561E-4</v>
      </c>
      <c r="S61" s="38">
        <v>2186.1599120000001</v>
      </c>
      <c r="T61" s="30">
        <f t="shared" si="1"/>
        <v>-1.4639577393839857E-4</v>
      </c>
      <c r="U61" s="38"/>
      <c r="V61" s="38"/>
      <c r="W61" s="38"/>
      <c r="X61" s="38"/>
    </row>
    <row r="62" spans="1:24">
      <c r="A62" s="16">
        <v>40968</v>
      </c>
      <c r="B62" s="15">
        <v>68.929817</v>
      </c>
      <c r="C62" s="15">
        <v>70.149812999999995</v>
      </c>
      <c r="D62" s="15">
        <v>66.609821999999994</v>
      </c>
      <c r="E62" s="15">
        <v>69.659816000000006</v>
      </c>
      <c r="F62" s="15">
        <v>2444000</v>
      </c>
      <c r="G62" s="15">
        <v>52.576478000000002</v>
      </c>
      <c r="H62" s="38">
        <f t="shared" si="2"/>
        <v>1.3440471767992545E-2</v>
      </c>
      <c r="I62" s="30">
        <f t="shared" si="0"/>
        <v>1.3440471767992545E-2</v>
      </c>
      <c r="S62" s="38">
        <v>2186.4799800000001</v>
      </c>
      <c r="T62" s="30">
        <f t="shared" si="1"/>
        <v>2.9772423706444862E-3</v>
      </c>
      <c r="U62" s="38"/>
      <c r="V62" s="38"/>
      <c r="W62" s="38"/>
      <c r="X62" s="38"/>
    </row>
    <row r="63" spans="1:24">
      <c r="A63" s="16">
        <v>40969</v>
      </c>
      <c r="B63" s="15">
        <v>69.219814999999997</v>
      </c>
      <c r="C63" s="15">
        <v>69.639816999999994</v>
      </c>
      <c r="D63" s="15">
        <v>68.499819000000002</v>
      </c>
      <c r="E63" s="15">
        <v>69.239814999999993</v>
      </c>
      <c r="F63" s="15">
        <v>2215500</v>
      </c>
      <c r="G63" s="15">
        <v>52.259478000000001</v>
      </c>
      <c r="H63" s="38">
        <f t="shared" si="2"/>
        <v>-6.0475618906225426E-3</v>
      </c>
      <c r="I63" s="30">
        <f t="shared" si="0"/>
        <v>-6.0475618906225426E-3</v>
      </c>
      <c r="S63" s="38">
        <v>2179.9799800000001</v>
      </c>
      <c r="T63" s="30">
        <f t="shared" si="1"/>
        <v>4.1922415783452651E-3</v>
      </c>
      <c r="U63" s="38"/>
      <c r="V63" s="38"/>
      <c r="W63" s="38"/>
      <c r="X63" s="38"/>
    </row>
    <row r="64" spans="1:24">
      <c r="A64" s="16">
        <v>40970</v>
      </c>
      <c r="B64" s="15">
        <v>69.019817000000003</v>
      </c>
      <c r="C64" s="15">
        <v>76.599795999999998</v>
      </c>
      <c r="D64" s="15">
        <v>68.539816999999999</v>
      </c>
      <c r="E64" s="15">
        <v>75.959796999999995</v>
      </c>
      <c r="F64" s="15">
        <v>3516900</v>
      </c>
      <c r="G64" s="15">
        <v>57.331454999999998</v>
      </c>
      <c r="H64" s="38">
        <f t="shared" si="2"/>
        <v>9.2628154457125342E-2</v>
      </c>
      <c r="I64" s="30">
        <f t="shared" si="0"/>
        <v>9.2628154457125342E-2</v>
      </c>
      <c r="S64" s="38">
        <v>2170.860107</v>
      </c>
      <c r="T64" s="30">
        <f t="shared" si="1"/>
        <v>-4.1385504576534266E-5</v>
      </c>
      <c r="U64" s="38"/>
      <c r="V64" s="38"/>
      <c r="W64" s="38"/>
      <c r="X64" s="38"/>
    </row>
    <row r="65" spans="1:24">
      <c r="A65" s="16">
        <v>40973</v>
      </c>
      <c r="B65" s="15">
        <v>75.409796999999998</v>
      </c>
      <c r="C65" s="15">
        <v>78.699787999999998</v>
      </c>
      <c r="D65" s="15">
        <v>73.499802000000003</v>
      </c>
      <c r="E65" s="15">
        <v>74.479799999999997</v>
      </c>
      <c r="F65" s="15">
        <v>3097500</v>
      </c>
      <c r="G65" s="15">
        <v>56.214412000000003</v>
      </c>
      <c r="H65" s="38">
        <f t="shared" si="2"/>
        <v>-1.967626067542326E-2</v>
      </c>
      <c r="I65" s="30">
        <f t="shared" si="0"/>
        <v>-1.967626067542326E-2</v>
      </c>
      <c r="S65" s="38">
        <v>2170.9499510000001</v>
      </c>
      <c r="T65" s="30">
        <f t="shared" si="1"/>
        <v>-2.3786910985704626E-3</v>
      </c>
      <c r="U65" s="38"/>
      <c r="V65" s="38"/>
      <c r="W65" s="38"/>
      <c r="X65" s="38"/>
    </row>
    <row r="66" spans="1:24">
      <c r="A66" s="16">
        <v>40974</v>
      </c>
      <c r="B66" s="15">
        <v>74.059804</v>
      </c>
      <c r="C66" s="15">
        <v>74.059804</v>
      </c>
      <c r="D66" s="15">
        <v>71.809809000000001</v>
      </c>
      <c r="E66" s="15">
        <v>73.419803999999999</v>
      </c>
      <c r="F66" s="15">
        <v>2038000</v>
      </c>
      <c r="G66" s="15">
        <v>55.414369000000001</v>
      </c>
      <c r="H66" s="38">
        <f t="shared" si="2"/>
        <v>-1.4334236951178797E-2</v>
      </c>
      <c r="I66" s="30">
        <f t="shared" si="0"/>
        <v>-1.4334236951178797E-2</v>
      </c>
      <c r="S66" s="38">
        <v>2176.1201169999999</v>
      </c>
      <c r="T66" s="30">
        <f t="shared" si="1"/>
        <v>-1.9555915792795644E-3</v>
      </c>
      <c r="U66" s="38"/>
      <c r="V66" s="38"/>
      <c r="W66" s="38"/>
      <c r="X66" s="38"/>
    </row>
    <row r="67" spans="1:24">
      <c r="A67" s="16">
        <v>40975</v>
      </c>
      <c r="B67" s="15">
        <v>73.409801999999999</v>
      </c>
      <c r="C67" s="15">
        <v>75.489800000000002</v>
      </c>
      <c r="D67" s="15">
        <v>72.219808</v>
      </c>
      <c r="E67" s="15">
        <v>73.899804000000003</v>
      </c>
      <c r="F67" s="15">
        <v>1305000</v>
      </c>
      <c r="G67" s="15">
        <v>55.776653000000003</v>
      </c>
      <c r="H67" s="38">
        <f t="shared" si="2"/>
        <v>6.5164484593808547E-3</v>
      </c>
      <c r="I67" s="30">
        <f t="shared" ref="I67:I130" si="3">H67</f>
        <v>6.5164484593808547E-3</v>
      </c>
      <c r="S67" s="38">
        <v>2180.3798830000001</v>
      </c>
      <c r="T67" s="30">
        <f t="shared" ref="T67:T130" si="4">LN(S67/S68)</f>
        <v>5.2144285434831354E-3</v>
      </c>
      <c r="U67" s="38"/>
      <c r="V67" s="38"/>
      <c r="W67" s="38"/>
      <c r="X67" s="38"/>
    </row>
    <row r="68" spans="1:24">
      <c r="A68" s="16">
        <v>40976</v>
      </c>
      <c r="B68" s="15">
        <v>74.119802000000007</v>
      </c>
      <c r="C68" s="15">
        <v>78.26979</v>
      </c>
      <c r="D68" s="15">
        <v>73.609806000000006</v>
      </c>
      <c r="E68" s="15">
        <v>77.629795999999999</v>
      </c>
      <c r="F68" s="15">
        <v>1520400</v>
      </c>
      <c r="G68" s="15">
        <v>58.591904</v>
      </c>
      <c r="H68" s="38">
        <f t="shared" ref="H68:H131" si="5">LN(G68/G67)</f>
        <v>4.9241153228281563E-2</v>
      </c>
      <c r="I68" s="30">
        <f t="shared" si="3"/>
        <v>4.9241153228281563E-2</v>
      </c>
      <c r="S68" s="38">
        <v>2169.040039</v>
      </c>
      <c r="T68" s="30">
        <f t="shared" si="4"/>
        <v>-1.5800644041810373E-3</v>
      </c>
      <c r="U68" s="38"/>
      <c r="V68" s="38"/>
      <c r="W68" s="38"/>
      <c r="X68" s="38"/>
    </row>
    <row r="69" spans="1:24">
      <c r="A69" s="16">
        <v>40977</v>
      </c>
      <c r="B69" s="15">
        <v>77.509794999999997</v>
      </c>
      <c r="C69" s="15">
        <v>81.499782999999994</v>
      </c>
      <c r="D69" s="15">
        <v>77.079796000000002</v>
      </c>
      <c r="E69" s="15">
        <v>80.479786000000004</v>
      </c>
      <c r="F69" s="15">
        <v>2171700</v>
      </c>
      <c r="G69" s="15">
        <v>60.742964000000001</v>
      </c>
      <c r="H69" s="38">
        <f t="shared" si="5"/>
        <v>3.605472654126355E-2</v>
      </c>
      <c r="I69" s="30">
        <f t="shared" si="3"/>
        <v>3.605472654126355E-2</v>
      </c>
      <c r="S69" s="38">
        <v>2172.469971</v>
      </c>
      <c r="T69" s="30">
        <f t="shared" si="4"/>
        <v>-1.3661600732483932E-3</v>
      </c>
      <c r="U69" s="38"/>
      <c r="V69" s="38"/>
      <c r="W69" s="38"/>
      <c r="X69" s="38"/>
    </row>
    <row r="70" spans="1:24">
      <c r="A70" s="16">
        <v>40980</v>
      </c>
      <c r="B70" s="15">
        <v>79.869788</v>
      </c>
      <c r="C70" s="15">
        <v>81.139785000000003</v>
      </c>
      <c r="D70" s="15">
        <v>77.029794999999993</v>
      </c>
      <c r="E70" s="15">
        <v>77.709793000000005</v>
      </c>
      <c r="F70" s="15">
        <v>1711300</v>
      </c>
      <c r="G70" s="15">
        <v>58.652282999999997</v>
      </c>
      <c r="H70" s="38">
        <f t="shared" si="5"/>
        <v>-3.5024756409990518E-2</v>
      </c>
      <c r="I70" s="30">
        <f t="shared" si="3"/>
        <v>-3.5024756409990518E-2</v>
      </c>
      <c r="S70" s="38">
        <v>2175.4399410000001</v>
      </c>
      <c r="T70" s="30">
        <f t="shared" si="4"/>
        <v>-5.2540552892296902E-3</v>
      </c>
      <c r="U70" s="38"/>
      <c r="V70" s="38"/>
      <c r="W70" s="38"/>
      <c r="X70" s="38"/>
    </row>
    <row r="71" spans="1:24">
      <c r="A71" s="16">
        <v>40981</v>
      </c>
      <c r="B71" s="15">
        <v>77.629795999999999</v>
      </c>
      <c r="C71" s="15">
        <v>80.109785000000002</v>
      </c>
      <c r="D71" s="15">
        <v>76.899797000000007</v>
      </c>
      <c r="E71" s="15">
        <v>79.939787999999993</v>
      </c>
      <c r="F71" s="15">
        <v>1402600</v>
      </c>
      <c r="G71" s="15">
        <v>60.335394999999998</v>
      </c>
      <c r="H71" s="38">
        <f t="shared" si="5"/>
        <v>2.8292413111513745E-2</v>
      </c>
      <c r="I71" s="30">
        <f t="shared" si="3"/>
        <v>2.8292413111513745E-2</v>
      </c>
      <c r="S71" s="38">
        <v>2186.8999020000001</v>
      </c>
      <c r="T71" s="30">
        <f t="shared" si="4"/>
        <v>1.9498668278891155E-3</v>
      </c>
      <c r="U71" s="38"/>
      <c r="V71" s="38"/>
      <c r="W71" s="38"/>
      <c r="X71" s="38"/>
    </row>
    <row r="72" spans="1:24">
      <c r="A72" s="16">
        <v>40982</v>
      </c>
      <c r="B72" s="15">
        <v>79.389788999999993</v>
      </c>
      <c r="C72" s="15">
        <v>80.999784000000005</v>
      </c>
      <c r="D72" s="15">
        <v>78.779791000000003</v>
      </c>
      <c r="E72" s="15">
        <v>79.959788000000003</v>
      </c>
      <c r="F72" s="15">
        <v>1354600</v>
      </c>
      <c r="G72" s="15">
        <v>60.350490000000001</v>
      </c>
      <c r="H72" s="38">
        <f t="shared" si="5"/>
        <v>2.5015353002913828E-4</v>
      </c>
      <c r="I72" s="30">
        <f t="shared" si="3"/>
        <v>2.5015353002913828E-4</v>
      </c>
      <c r="S72" s="38">
        <v>2182.639893</v>
      </c>
      <c r="T72" s="30">
        <f t="shared" si="4"/>
        <v>-5.6348160417969207E-4</v>
      </c>
      <c r="U72" s="38"/>
      <c r="V72" s="38"/>
      <c r="W72" s="38"/>
      <c r="X72" s="38"/>
    </row>
    <row r="73" spans="1:24">
      <c r="A73" s="16">
        <v>40983</v>
      </c>
      <c r="B73" s="15">
        <v>79.839787000000001</v>
      </c>
      <c r="C73" s="15">
        <v>84.449775000000002</v>
      </c>
      <c r="D73" s="15">
        <v>79.449787000000001</v>
      </c>
      <c r="E73" s="15">
        <v>83.429777999999999</v>
      </c>
      <c r="F73" s="15">
        <v>2421700</v>
      </c>
      <c r="G73" s="15">
        <v>62.969501999999999</v>
      </c>
      <c r="H73" s="38">
        <f t="shared" si="5"/>
        <v>4.248144712686959E-2</v>
      </c>
      <c r="I73" s="30">
        <f t="shared" si="3"/>
        <v>4.248144712686959E-2</v>
      </c>
      <c r="S73" s="38">
        <v>2183.8701169999999</v>
      </c>
      <c r="T73" s="30">
        <f t="shared" si="4"/>
        <v>-1.4413098689576487E-3</v>
      </c>
      <c r="U73" s="38"/>
      <c r="V73" s="38"/>
      <c r="W73" s="38"/>
      <c r="X73" s="38"/>
    </row>
    <row r="74" spans="1:24">
      <c r="A74" s="16">
        <v>40984</v>
      </c>
      <c r="B74" s="15">
        <v>83.999776999999995</v>
      </c>
      <c r="C74" s="15">
        <v>85.899776000000003</v>
      </c>
      <c r="D74" s="15">
        <v>81.759784999999994</v>
      </c>
      <c r="E74" s="15">
        <v>82.549780999999996</v>
      </c>
      <c r="F74" s="15">
        <v>3412500</v>
      </c>
      <c r="G74" s="15">
        <v>62.305315</v>
      </c>
      <c r="H74" s="38">
        <f t="shared" si="5"/>
        <v>-1.060377878544287E-2</v>
      </c>
      <c r="I74" s="30">
        <f t="shared" si="3"/>
        <v>-1.060377878544287E-2</v>
      </c>
      <c r="S74" s="38">
        <v>2187.0200199999999</v>
      </c>
      <c r="T74" s="30">
        <f t="shared" si="4"/>
        <v>2.1972017746725615E-3</v>
      </c>
      <c r="U74" s="38"/>
      <c r="V74" s="38"/>
      <c r="W74" s="38"/>
      <c r="X74" s="38"/>
    </row>
    <row r="75" spans="1:24">
      <c r="A75" s="16">
        <v>40987</v>
      </c>
      <c r="B75" s="15">
        <v>81.669785000000005</v>
      </c>
      <c r="C75" s="15">
        <v>82.189783000000006</v>
      </c>
      <c r="D75" s="15">
        <v>79.249787999999995</v>
      </c>
      <c r="E75" s="15">
        <v>79.859786</v>
      </c>
      <c r="F75" s="15">
        <v>1862400</v>
      </c>
      <c r="G75" s="15">
        <v>60.275013000000001</v>
      </c>
      <c r="H75" s="38">
        <f t="shared" si="5"/>
        <v>-3.3129095410712107E-2</v>
      </c>
      <c r="I75" s="30">
        <f t="shared" si="3"/>
        <v>-3.3129095410712107E-2</v>
      </c>
      <c r="S75" s="38">
        <v>2182.219971</v>
      </c>
      <c r="T75" s="30">
        <f t="shared" si="4"/>
        <v>1.8668463000156262E-3</v>
      </c>
      <c r="U75" s="38"/>
      <c r="V75" s="38"/>
      <c r="W75" s="38"/>
      <c r="X75" s="38"/>
    </row>
    <row r="76" spans="1:24">
      <c r="A76" s="16">
        <v>40988</v>
      </c>
      <c r="B76" s="15">
        <v>79.099790999999996</v>
      </c>
      <c r="C76" s="15">
        <v>80.899782000000002</v>
      </c>
      <c r="D76" s="15">
        <v>78.799790000000002</v>
      </c>
      <c r="E76" s="15">
        <v>79.999786</v>
      </c>
      <c r="F76" s="15">
        <v>1302800</v>
      </c>
      <c r="G76" s="15">
        <v>60.380679000000001</v>
      </c>
      <c r="H76" s="38">
        <f t="shared" si="5"/>
        <v>1.7515299156216483E-3</v>
      </c>
      <c r="I76" s="30">
        <f t="shared" si="3"/>
        <v>1.7515299156216483E-3</v>
      </c>
      <c r="S76" s="38">
        <v>2178.1499020000001</v>
      </c>
      <c r="T76" s="30">
        <f t="shared" si="4"/>
        <v>-5.4941422173428317E-3</v>
      </c>
      <c r="U76" s="38"/>
      <c r="V76" s="38"/>
      <c r="W76" s="38"/>
      <c r="X76" s="38"/>
    </row>
    <row r="77" spans="1:24">
      <c r="A77" s="16">
        <v>40989</v>
      </c>
      <c r="B77" s="15">
        <v>80.009788999999998</v>
      </c>
      <c r="C77" s="15">
        <v>80.539783999999997</v>
      </c>
      <c r="D77" s="15">
        <v>76.089794999999995</v>
      </c>
      <c r="E77" s="15">
        <v>76.689796000000001</v>
      </c>
      <c r="F77" s="15">
        <v>2040700</v>
      </c>
      <c r="G77" s="15">
        <v>57.882429000000002</v>
      </c>
      <c r="H77" s="38">
        <f t="shared" si="5"/>
        <v>-4.2255302641410628E-2</v>
      </c>
      <c r="I77" s="30">
        <f t="shared" si="3"/>
        <v>-4.2255302641410628E-2</v>
      </c>
      <c r="S77" s="38">
        <v>2190.1499020000001</v>
      </c>
      <c r="T77" s="30">
        <f t="shared" si="4"/>
        <v>2.7890160588736079E-3</v>
      </c>
      <c r="U77" s="38"/>
      <c r="V77" s="38"/>
      <c r="W77" s="38"/>
      <c r="X77" s="38"/>
    </row>
    <row r="78" spans="1:24">
      <c r="A78" s="16">
        <v>40990</v>
      </c>
      <c r="B78" s="15">
        <v>75.709798000000006</v>
      </c>
      <c r="C78" s="15">
        <v>75.709798000000006</v>
      </c>
      <c r="D78" s="15">
        <v>72.519808999999995</v>
      </c>
      <c r="E78" s="15">
        <v>73.689802999999998</v>
      </c>
      <c r="F78" s="15">
        <v>2140600</v>
      </c>
      <c r="G78" s="15">
        <v>55.618153</v>
      </c>
      <c r="H78" s="38">
        <f t="shared" si="5"/>
        <v>-3.9904226244449989E-2</v>
      </c>
      <c r="I78" s="30">
        <f t="shared" si="3"/>
        <v>-3.9904226244449989E-2</v>
      </c>
      <c r="S78" s="38">
        <v>2184.0500489999999</v>
      </c>
      <c r="T78" s="30">
        <f t="shared" si="4"/>
        <v>-7.9636327962473777E-4</v>
      </c>
      <c r="U78" s="38"/>
      <c r="V78" s="38"/>
      <c r="W78" s="38"/>
      <c r="X78" s="38"/>
    </row>
    <row r="79" spans="1:24">
      <c r="A79" s="16">
        <v>40991</v>
      </c>
      <c r="B79" s="15">
        <v>74.169803000000002</v>
      </c>
      <c r="C79" s="15">
        <v>74.179805000000002</v>
      </c>
      <c r="D79" s="15">
        <v>70.459810000000004</v>
      </c>
      <c r="E79" s="15">
        <v>72.359808999999998</v>
      </c>
      <c r="F79" s="15">
        <v>1612900</v>
      </c>
      <c r="G79" s="15">
        <v>54.614325999999998</v>
      </c>
      <c r="H79" s="38">
        <f t="shared" si="5"/>
        <v>-1.8213411487736128E-2</v>
      </c>
      <c r="I79" s="30">
        <f t="shared" si="3"/>
        <v>-1.8213411487736128E-2</v>
      </c>
      <c r="S79" s="38">
        <v>2185.790039</v>
      </c>
      <c r="T79" s="30">
        <f t="shared" si="4"/>
        <v>4.7234151815842293E-3</v>
      </c>
      <c r="U79" s="38"/>
      <c r="V79" s="38"/>
      <c r="W79" s="38"/>
      <c r="X79" s="38"/>
    </row>
    <row r="80" spans="1:24">
      <c r="A80" s="16">
        <v>40994</v>
      </c>
      <c r="B80" s="15">
        <v>72.989806000000002</v>
      </c>
      <c r="C80" s="15">
        <v>73.339806999999993</v>
      </c>
      <c r="D80" s="15">
        <v>70.549809999999994</v>
      </c>
      <c r="E80" s="15">
        <v>71.769810000000007</v>
      </c>
      <c r="F80" s="15">
        <v>1117400</v>
      </c>
      <c r="G80" s="15">
        <v>54.169018000000001</v>
      </c>
      <c r="H80" s="38">
        <f t="shared" si="5"/>
        <v>-8.1871078970797134E-3</v>
      </c>
      <c r="I80" s="30">
        <f t="shared" si="3"/>
        <v>-8.1871078970797134E-3</v>
      </c>
      <c r="S80" s="38">
        <v>2175.48999</v>
      </c>
      <c r="T80" s="30">
        <f t="shared" si="4"/>
        <v>-2.8687970637969228E-3</v>
      </c>
      <c r="U80" s="38"/>
      <c r="V80" s="38"/>
      <c r="W80" s="38"/>
      <c r="X80" s="38"/>
    </row>
    <row r="81" spans="1:24">
      <c r="A81" s="16">
        <v>40995</v>
      </c>
      <c r="B81" s="15">
        <v>71.939807000000002</v>
      </c>
      <c r="C81" s="15">
        <v>75.639797999999999</v>
      </c>
      <c r="D81" s="15">
        <v>71.099808999999993</v>
      </c>
      <c r="E81" s="15">
        <v>73.499802000000003</v>
      </c>
      <c r="F81" s="15">
        <v>1573300</v>
      </c>
      <c r="G81" s="15">
        <v>55.474747999999998</v>
      </c>
      <c r="H81" s="38">
        <f t="shared" si="5"/>
        <v>2.3818804831290764E-2</v>
      </c>
      <c r="I81" s="30">
        <f t="shared" si="3"/>
        <v>2.3818804831290764E-2</v>
      </c>
      <c r="S81" s="38">
        <v>2181.73999</v>
      </c>
      <c r="T81" s="30">
        <f t="shared" si="4"/>
        <v>3.8971768568868799E-4</v>
      </c>
      <c r="U81" s="38"/>
      <c r="V81" s="38"/>
      <c r="W81" s="38"/>
      <c r="X81" s="38"/>
    </row>
    <row r="82" spans="1:24">
      <c r="A82" s="16">
        <v>40996</v>
      </c>
      <c r="B82" s="15">
        <v>72.919805999999994</v>
      </c>
      <c r="C82" s="15">
        <v>74.639799999999994</v>
      </c>
      <c r="D82" s="15">
        <v>68.299819999999997</v>
      </c>
      <c r="E82" s="15">
        <v>68.989814999999993</v>
      </c>
      <c r="F82" s="15">
        <v>2059200</v>
      </c>
      <c r="G82" s="15">
        <v>52.070788</v>
      </c>
      <c r="H82" s="38">
        <f t="shared" si="5"/>
        <v>-6.332382568712204E-2</v>
      </c>
      <c r="I82" s="30">
        <f t="shared" si="3"/>
        <v>-6.332382568712204E-2</v>
      </c>
      <c r="S82" s="38">
        <v>2180.889893</v>
      </c>
      <c r="T82" s="30">
        <f t="shared" si="4"/>
        <v>-9.0757701220377175E-4</v>
      </c>
      <c r="U82" s="38"/>
      <c r="V82" s="38"/>
      <c r="W82" s="38"/>
      <c r="X82" s="38"/>
    </row>
    <row r="83" spans="1:24">
      <c r="A83" s="16">
        <v>40997</v>
      </c>
      <c r="B83" s="15">
        <v>69.099813999999995</v>
      </c>
      <c r="C83" s="15">
        <v>69.999814999999998</v>
      </c>
      <c r="D83" s="15">
        <v>66.539822000000001</v>
      </c>
      <c r="E83" s="15">
        <v>67.549822000000006</v>
      </c>
      <c r="F83" s="15">
        <v>1855700</v>
      </c>
      <c r="G83" s="15">
        <v>50.983938000000002</v>
      </c>
      <c r="H83" s="38">
        <f t="shared" si="5"/>
        <v>-2.109345859099962E-2</v>
      </c>
      <c r="I83" s="30">
        <f t="shared" si="3"/>
        <v>-2.109345859099962E-2</v>
      </c>
      <c r="S83" s="38">
        <v>2182.8701169999999</v>
      </c>
      <c r="T83" s="30">
        <f t="shared" si="4"/>
        <v>8.566697203483924E-3</v>
      </c>
      <c r="U83" s="38"/>
      <c r="V83" s="38"/>
      <c r="W83" s="38"/>
      <c r="X83" s="38"/>
    </row>
    <row r="84" spans="1:24">
      <c r="A84" s="16">
        <v>40998</v>
      </c>
      <c r="B84" s="15">
        <v>68.339819000000006</v>
      </c>
      <c r="C84" s="15">
        <v>68.549818999999999</v>
      </c>
      <c r="D84" s="15">
        <v>65.899822999999998</v>
      </c>
      <c r="E84" s="15">
        <v>66.249824000000004</v>
      </c>
      <c r="F84" s="15">
        <v>1262200</v>
      </c>
      <c r="G84" s="15">
        <v>50.002751000000004</v>
      </c>
      <c r="H84" s="38">
        <f t="shared" si="5"/>
        <v>-1.9432618028866221E-2</v>
      </c>
      <c r="I84" s="30">
        <f t="shared" si="3"/>
        <v>-1.9432618028866221E-2</v>
      </c>
      <c r="S84" s="38">
        <v>2164.25</v>
      </c>
      <c r="T84" s="30">
        <f t="shared" si="4"/>
        <v>2.1254932837361468E-4</v>
      </c>
      <c r="U84" s="38"/>
      <c r="V84" s="38"/>
      <c r="W84" s="38"/>
      <c r="X84" s="38"/>
    </row>
    <row r="85" spans="1:24">
      <c r="A85" s="16">
        <v>41001</v>
      </c>
      <c r="B85" s="15">
        <v>66.499823000000006</v>
      </c>
      <c r="C85" s="15">
        <v>67.129819999999995</v>
      </c>
      <c r="D85" s="15">
        <v>64.379827000000006</v>
      </c>
      <c r="E85" s="15">
        <v>66.689824999999999</v>
      </c>
      <c r="F85" s="15">
        <v>1856800</v>
      </c>
      <c r="G85" s="15">
        <v>50.334845999999999</v>
      </c>
      <c r="H85" s="38">
        <f t="shared" si="5"/>
        <v>6.6195767607637596E-3</v>
      </c>
      <c r="I85" s="30">
        <f t="shared" si="3"/>
        <v>6.6195767607637596E-3</v>
      </c>
      <c r="S85" s="38">
        <v>2163.790039</v>
      </c>
      <c r="T85" s="30">
        <f t="shared" si="4"/>
        <v>3.1290428248181399E-3</v>
      </c>
      <c r="U85" s="38"/>
      <c r="V85" s="38"/>
      <c r="W85" s="38"/>
      <c r="X85" s="38"/>
    </row>
    <row r="86" spans="1:24">
      <c r="A86" s="16">
        <v>41002</v>
      </c>
      <c r="B86" s="15">
        <v>66.209824999999995</v>
      </c>
      <c r="C86" s="15">
        <v>69.289815000000004</v>
      </c>
      <c r="D86" s="15">
        <v>65.339826000000002</v>
      </c>
      <c r="E86" s="15">
        <v>68.059818000000007</v>
      </c>
      <c r="F86" s="15">
        <v>2265600</v>
      </c>
      <c r="G86" s="15">
        <v>51.368862999999997</v>
      </c>
      <c r="H86" s="38">
        <f t="shared" si="5"/>
        <v>2.033461001788343E-2</v>
      </c>
      <c r="I86" s="30">
        <f t="shared" si="3"/>
        <v>2.033461001788343E-2</v>
      </c>
      <c r="S86" s="38">
        <v>2157.030029</v>
      </c>
      <c r="T86" s="30">
        <f t="shared" si="4"/>
        <v>-6.3819410006827546E-3</v>
      </c>
      <c r="U86" s="38"/>
      <c r="V86" s="38"/>
      <c r="W86" s="38"/>
      <c r="X86" s="38"/>
    </row>
    <row r="87" spans="1:24">
      <c r="A87" s="16">
        <v>41003</v>
      </c>
      <c r="B87" s="15">
        <v>65.259827999999999</v>
      </c>
      <c r="C87" s="15">
        <v>66.299824999999998</v>
      </c>
      <c r="D87" s="15">
        <v>62.849834000000001</v>
      </c>
      <c r="E87" s="15">
        <v>63.019831000000003</v>
      </c>
      <c r="F87" s="15">
        <v>2460800</v>
      </c>
      <c r="G87" s="15">
        <v>47.564880000000002</v>
      </c>
      <c r="H87" s="38">
        <f t="shared" si="5"/>
        <v>-7.6937536901460837E-2</v>
      </c>
      <c r="I87" s="30">
        <f t="shared" si="3"/>
        <v>-7.6937536901460837E-2</v>
      </c>
      <c r="S87" s="38">
        <v>2170.8400879999999</v>
      </c>
      <c r="T87" s="30">
        <f t="shared" si="4"/>
        <v>-1.2705942552551364E-3</v>
      </c>
      <c r="U87" s="38"/>
      <c r="V87" s="38"/>
      <c r="W87" s="38"/>
      <c r="X87" s="38"/>
    </row>
    <row r="88" spans="1:24">
      <c r="A88" s="16">
        <v>41004</v>
      </c>
      <c r="B88" s="15">
        <v>62.599834000000001</v>
      </c>
      <c r="C88" s="15">
        <v>64.159829000000002</v>
      </c>
      <c r="D88" s="15">
        <v>61.999834</v>
      </c>
      <c r="E88" s="15">
        <v>62.189835000000002</v>
      </c>
      <c r="F88" s="15">
        <v>1509700</v>
      </c>
      <c r="G88" s="15">
        <v>46.938431999999999</v>
      </c>
      <c r="H88" s="38">
        <f t="shared" si="5"/>
        <v>-1.3257888272821724E-2</v>
      </c>
      <c r="I88" s="30">
        <f t="shared" si="3"/>
        <v>-1.3257888272821724E-2</v>
      </c>
      <c r="S88" s="38">
        <v>2173.6000979999999</v>
      </c>
      <c r="T88" s="30">
        <f t="shared" si="4"/>
        <v>1.6299800885987742E-3</v>
      </c>
      <c r="U88" s="38"/>
      <c r="V88" s="38"/>
      <c r="W88" s="38"/>
      <c r="X88" s="38"/>
    </row>
    <row r="89" spans="1:24">
      <c r="A89" s="16">
        <v>41008</v>
      </c>
      <c r="B89" s="15">
        <v>61.379838999999997</v>
      </c>
      <c r="C89" s="15">
        <v>61.839834000000003</v>
      </c>
      <c r="D89" s="15">
        <v>60.329839999999997</v>
      </c>
      <c r="E89" s="15">
        <v>61.369836999999997</v>
      </c>
      <c r="F89" s="15">
        <v>1361300</v>
      </c>
      <c r="G89" s="15">
        <v>46.319529000000003</v>
      </c>
      <c r="H89" s="38">
        <f t="shared" si="5"/>
        <v>-1.3273120699707259E-2</v>
      </c>
      <c r="I89" s="30">
        <f t="shared" si="3"/>
        <v>-1.3273120699707259E-2</v>
      </c>
      <c r="S89" s="38">
        <v>2170.0600589999999</v>
      </c>
      <c r="T89" s="30">
        <f t="shared" si="4"/>
        <v>1.6049206929937636E-3</v>
      </c>
      <c r="U89" s="38"/>
      <c r="V89" s="38"/>
      <c r="W89" s="38"/>
      <c r="X89" s="38"/>
    </row>
    <row r="90" spans="1:24">
      <c r="A90" s="16">
        <v>41009</v>
      </c>
      <c r="B90" s="15">
        <v>61.089835999999998</v>
      </c>
      <c r="C90" s="15">
        <v>61.989837000000001</v>
      </c>
      <c r="D90" s="15">
        <v>58.699846000000001</v>
      </c>
      <c r="E90" s="15">
        <v>59.229841</v>
      </c>
      <c r="F90" s="15">
        <v>1777600</v>
      </c>
      <c r="G90" s="15">
        <v>44.704345000000004</v>
      </c>
      <c r="H90" s="38">
        <f t="shared" si="5"/>
        <v>-3.5492964344279218E-2</v>
      </c>
      <c r="I90" s="30">
        <f t="shared" si="3"/>
        <v>-3.5492964344279218E-2</v>
      </c>
      <c r="S90" s="38">
        <v>2166.580078</v>
      </c>
      <c r="T90" s="30">
        <f t="shared" si="4"/>
        <v>-1.1992611701764468E-3</v>
      </c>
      <c r="U90" s="38"/>
      <c r="V90" s="38"/>
      <c r="W90" s="38"/>
      <c r="X90" s="38"/>
    </row>
    <row r="91" spans="1:24">
      <c r="A91" s="16">
        <v>41010</v>
      </c>
      <c r="B91" s="15">
        <v>59.819839000000002</v>
      </c>
      <c r="C91" s="15">
        <v>60.249837999999997</v>
      </c>
      <c r="D91" s="15">
        <v>58.269846999999999</v>
      </c>
      <c r="E91" s="15">
        <v>58.659841999999998</v>
      </c>
      <c r="F91" s="15">
        <v>1084300</v>
      </c>
      <c r="G91" s="15">
        <v>44.274132000000002</v>
      </c>
      <c r="H91" s="38">
        <f t="shared" si="5"/>
        <v>-9.6701217413410045E-3</v>
      </c>
      <c r="I91" s="30">
        <f t="shared" si="3"/>
        <v>-9.6701217413410045E-3</v>
      </c>
      <c r="S91" s="38">
        <v>2169.179932</v>
      </c>
      <c r="T91" s="30">
        <f t="shared" si="4"/>
        <v>3.2273254255773474E-4</v>
      </c>
      <c r="U91" s="38"/>
      <c r="V91" s="38"/>
      <c r="W91" s="38"/>
      <c r="X91" s="38"/>
    </row>
    <row r="92" spans="1:24">
      <c r="A92" s="16">
        <v>41011</v>
      </c>
      <c r="B92" s="15">
        <v>59.199843999999999</v>
      </c>
      <c r="C92" s="15">
        <v>60.219841000000002</v>
      </c>
      <c r="D92" s="15">
        <v>58.259844999999999</v>
      </c>
      <c r="E92" s="15">
        <v>58.849843</v>
      </c>
      <c r="F92" s="15">
        <v>1244300</v>
      </c>
      <c r="G92" s="15">
        <v>44.417538</v>
      </c>
      <c r="H92" s="38">
        <f t="shared" si="5"/>
        <v>3.2338127125775052E-3</v>
      </c>
      <c r="I92" s="30">
        <f t="shared" si="3"/>
        <v>3.2338127125775052E-3</v>
      </c>
      <c r="S92" s="38">
        <v>2168.4799800000001</v>
      </c>
      <c r="T92" s="30">
        <f t="shared" si="4"/>
        <v>-3.0160188196025378E-3</v>
      </c>
      <c r="U92" s="38"/>
      <c r="V92" s="38"/>
      <c r="W92" s="38"/>
      <c r="X92" s="38"/>
    </row>
    <row r="93" spans="1:24">
      <c r="A93" s="16">
        <v>41012</v>
      </c>
      <c r="B93" s="15">
        <v>58.719844999999999</v>
      </c>
      <c r="C93" s="15">
        <v>58.849843</v>
      </c>
      <c r="D93" s="15">
        <v>56.889847000000003</v>
      </c>
      <c r="E93" s="15">
        <v>57.669846</v>
      </c>
      <c r="F93" s="15">
        <v>1144000</v>
      </c>
      <c r="G93" s="15">
        <v>43.526922999999996</v>
      </c>
      <c r="H93" s="38">
        <f t="shared" si="5"/>
        <v>-2.0254725263055294E-2</v>
      </c>
      <c r="I93" s="30">
        <f t="shared" si="3"/>
        <v>-2.0254725263055294E-2</v>
      </c>
      <c r="S93" s="38">
        <v>2175.030029</v>
      </c>
      <c r="T93" s="30">
        <f t="shared" si="4"/>
        <v>4.543626595285696E-3</v>
      </c>
      <c r="U93" s="38"/>
      <c r="V93" s="38"/>
      <c r="W93" s="38"/>
      <c r="X93" s="38"/>
    </row>
    <row r="94" spans="1:24">
      <c r="A94" s="16">
        <v>41015</v>
      </c>
      <c r="B94" s="15">
        <v>58.259844999999999</v>
      </c>
      <c r="C94" s="15">
        <v>59.119841999999998</v>
      </c>
      <c r="D94" s="15">
        <v>56.409846999999999</v>
      </c>
      <c r="E94" s="15">
        <v>57.899847000000001</v>
      </c>
      <c r="F94" s="15">
        <v>1115400</v>
      </c>
      <c r="G94" s="15">
        <v>43.700518000000002</v>
      </c>
      <c r="H94" s="38">
        <f t="shared" si="5"/>
        <v>3.9802893950416276E-3</v>
      </c>
      <c r="I94" s="30">
        <f t="shared" si="3"/>
        <v>3.9802893950416276E-3</v>
      </c>
      <c r="S94" s="38">
        <v>2165.169922</v>
      </c>
      <c r="T94" s="30">
        <f t="shared" si="4"/>
        <v>-3.6190700145063283E-3</v>
      </c>
      <c r="U94" s="38"/>
      <c r="V94" s="38"/>
      <c r="W94" s="38"/>
      <c r="X94" s="38"/>
    </row>
    <row r="95" spans="1:24">
      <c r="A95" s="16">
        <v>41016</v>
      </c>
      <c r="B95" s="15">
        <v>58.579844999999999</v>
      </c>
      <c r="C95" s="15">
        <v>59.729840000000003</v>
      </c>
      <c r="D95" s="15">
        <v>57.209845999999999</v>
      </c>
      <c r="E95" s="15">
        <v>57.379848000000003</v>
      </c>
      <c r="F95" s="15">
        <v>1237300</v>
      </c>
      <c r="G95" s="15">
        <v>43.308042999999998</v>
      </c>
      <c r="H95" s="38">
        <f t="shared" si="5"/>
        <v>-9.0215872418937127E-3</v>
      </c>
      <c r="I95" s="30">
        <f t="shared" si="3"/>
        <v>-9.0215872418937127E-3</v>
      </c>
      <c r="S95" s="38">
        <v>2173.0200199999999</v>
      </c>
      <c r="T95" s="30">
        <f t="shared" si="4"/>
        <v>4.2612086686796488E-3</v>
      </c>
      <c r="U95" s="38"/>
      <c r="V95" s="38"/>
      <c r="W95" s="38"/>
      <c r="X95" s="38"/>
    </row>
    <row r="96" spans="1:24">
      <c r="A96" s="16">
        <v>41017</v>
      </c>
      <c r="B96" s="15">
        <v>57.089849999999998</v>
      </c>
      <c r="C96" s="15">
        <v>57.499844000000003</v>
      </c>
      <c r="D96" s="15">
        <v>55.259852000000002</v>
      </c>
      <c r="E96" s="15">
        <v>56.00985</v>
      </c>
      <c r="F96" s="15">
        <v>1571600</v>
      </c>
      <c r="G96" s="15">
        <v>42.274023</v>
      </c>
      <c r="H96" s="38">
        <f t="shared" si="5"/>
        <v>-2.4165584404170999E-2</v>
      </c>
      <c r="I96" s="30">
        <f t="shared" si="3"/>
        <v>-2.4165584404170999E-2</v>
      </c>
      <c r="S96" s="38">
        <v>2163.780029</v>
      </c>
      <c r="T96" s="30">
        <f t="shared" si="4"/>
        <v>-1.4362048323089381E-3</v>
      </c>
      <c r="U96" s="38"/>
      <c r="V96" s="38"/>
      <c r="W96" s="38"/>
      <c r="X96" s="38"/>
    </row>
    <row r="97" spans="1:24">
      <c r="A97" s="16">
        <v>41018</v>
      </c>
      <c r="B97" s="15">
        <v>55.879852</v>
      </c>
      <c r="C97" s="15">
        <v>56.979846000000002</v>
      </c>
      <c r="D97" s="15">
        <v>55.579852000000002</v>
      </c>
      <c r="E97" s="15">
        <v>55.659854000000003</v>
      </c>
      <c r="F97" s="15">
        <v>1293500</v>
      </c>
      <c r="G97" s="15">
        <v>42.009860000000003</v>
      </c>
      <c r="H97" s="38">
        <f t="shared" si="5"/>
        <v>-6.2684312962715495E-3</v>
      </c>
      <c r="I97" s="30">
        <f t="shared" si="3"/>
        <v>-6.2684312962715495E-3</v>
      </c>
      <c r="S97" s="38">
        <v>2166.889893</v>
      </c>
      <c r="T97" s="30">
        <f t="shared" si="4"/>
        <v>2.3794621249798175E-3</v>
      </c>
      <c r="U97" s="38"/>
      <c r="V97" s="38"/>
      <c r="W97" s="38"/>
      <c r="X97" s="38"/>
    </row>
    <row r="98" spans="1:24">
      <c r="A98" s="16">
        <v>41019</v>
      </c>
      <c r="B98" s="15">
        <v>56.119849000000002</v>
      </c>
      <c r="C98" s="15">
        <v>56.299847999999997</v>
      </c>
      <c r="D98" s="15">
        <v>52.869857000000003</v>
      </c>
      <c r="E98" s="15">
        <v>53.119855999999999</v>
      </c>
      <c r="F98" s="15">
        <v>2207800</v>
      </c>
      <c r="G98" s="15">
        <v>40.092770000000002</v>
      </c>
      <c r="H98" s="38">
        <f t="shared" si="5"/>
        <v>-4.6708333831077302E-2</v>
      </c>
      <c r="I98" s="30">
        <f t="shared" si="3"/>
        <v>-4.6708333831077302E-2</v>
      </c>
      <c r="S98" s="38">
        <v>2161.73999</v>
      </c>
      <c r="T98" s="30">
        <f t="shared" si="4"/>
        <v>-9.2937916829076938E-4</v>
      </c>
      <c r="U98" s="38"/>
      <c r="V98" s="38"/>
      <c r="W98" s="38"/>
      <c r="X98" s="38"/>
    </row>
    <row r="99" spans="1:24">
      <c r="A99" s="16">
        <v>41022</v>
      </c>
      <c r="B99" s="15">
        <v>52.529857999999997</v>
      </c>
      <c r="C99" s="15">
        <v>52.969859</v>
      </c>
      <c r="D99" s="15">
        <v>51.549864999999997</v>
      </c>
      <c r="E99" s="15">
        <v>51.999862</v>
      </c>
      <c r="F99" s="15">
        <v>1514400</v>
      </c>
      <c r="G99" s="15">
        <v>39.247442999999997</v>
      </c>
      <c r="H99" s="38">
        <f t="shared" si="5"/>
        <v>-2.1309723195312234E-2</v>
      </c>
      <c r="I99" s="30">
        <f t="shared" si="3"/>
        <v>-2.1309723195312234E-2</v>
      </c>
      <c r="S99" s="38">
        <v>2163.75</v>
      </c>
      <c r="T99" s="30">
        <f t="shared" si="4"/>
        <v>5.2454226347346793E-3</v>
      </c>
      <c r="U99" s="38"/>
      <c r="V99" s="38"/>
      <c r="W99" s="38"/>
      <c r="X99" s="38"/>
    </row>
    <row r="100" spans="1:24">
      <c r="A100" s="16">
        <v>41023</v>
      </c>
      <c r="B100" s="15">
        <v>52.05986</v>
      </c>
      <c r="C100" s="15">
        <v>52.269860999999999</v>
      </c>
      <c r="D100" s="15">
        <v>50.149864999999998</v>
      </c>
      <c r="E100" s="15">
        <v>50.589866000000001</v>
      </c>
      <c r="F100" s="15">
        <v>1004000</v>
      </c>
      <c r="G100" s="15">
        <v>38.183233000000001</v>
      </c>
      <c r="H100" s="38">
        <f t="shared" si="5"/>
        <v>-2.7489803055039414E-2</v>
      </c>
      <c r="I100" s="30">
        <f t="shared" si="3"/>
        <v>-2.7489803055039414E-2</v>
      </c>
      <c r="S100" s="38">
        <v>2152.429932</v>
      </c>
      <c r="T100" s="30">
        <f t="shared" si="4"/>
        <v>1.3475864591820549E-4</v>
      </c>
      <c r="U100" s="38"/>
      <c r="V100" s="38"/>
      <c r="W100" s="38"/>
      <c r="X100" s="38"/>
    </row>
    <row r="101" spans="1:24">
      <c r="A101" s="16">
        <v>41024</v>
      </c>
      <c r="B101" s="15">
        <v>51.029865999999998</v>
      </c>
      <c r="C101" s="15">
        <v>53.429859</v>
      </c>
      <c r="D101" s="15">
        <v>49.749867999999999</v>
      </c>
      <c r="E101" s="15">
        <v>52.249862</v>
      </c>
      <c r="F101" s="15">
        <v>1977800</v>
      </c>
      <c r="G101" s="15">
        <v>39.436132000000001</v>
      </c>
      <c r="H101" s="38">
        <f t="shared" si="5"/>
        <v>3.2285959348211483E-2</v>
      </c>
      <c r="I101" s="30">
        <f t="shared" si="3"/>
        <v>3.2285959348211483E-2</v>
      </c>
      <c r="S101" s="38">
        <v>2152.139893</v>
      </c>
      <c r="T101" s="30">
        <f t="shared" si="4"/>
        <v>6.9848425545492024E-3</v>
      </c>
      <c r="U101" s="38"/>
      <c r="V101" s="38"/>
      <c r="W101" s="38"/>
      <c r="X101" s="38"/>
    </row>
    <row r="102" spans="1:24">
      <c r="A102" s="16">
        <v>41025</v>
      </c>
      <c r="B102" s="15">
        <v>51.939858999999998</v>
      </c>
      <c r="C102" s="15">
        <v>53.119855999999999</v>
      </c>
      <c r="D102" s="15">
        <v>51.179864000000002</v>
      </c>
      <c r="E102" s="15">
        <v>52.469859999999997</v>
      </c>
      <c r="F102" s="15">
        <v>1484600</v>
      </c>
      <c r="G102" s="15">
        <v>39.602178000000002</v>
      </c>
      <c r="H102" s="38">
        <f t="shared" si="5"/>
        <v>4.2016648453412743E-3</v>
      </c>
      <c r="I102" s="30">
        <f t="shared" si="3"/>
        <v>4.2016648453412743E-3</v>
      </c>
      <c r="S102" s="38">
        <v>2137.1599120000001</v>
      </c>
      <c r="T102" s="30">
        <f t="shared" si="4"/>
        <v>3.4028194222132059E-3</v>
      </c>
      <c r="U102" s="38"/>
      <c r="V102" s="38"/>
      <c r="W102" s="38"/>
      <c r="X102" s="38"/>
    </row>
    <row r="103" spans="1:24">
      <c r="A103" s="16">
        <v>41026</v>
      </c>
      <c r="B103" s="15">
        <v>52.739857999999998</v>
      </c>
      <c r="C103" s="15">
        <v>55.159855</v>
      </c>
      <c r="D103" s="15">
        <v>51.709864000000003</v>
      </c>
      <c r="E103" s="15">
        <v>54.329855000000002</v>
      </c>
      <c r="F103" s="15">
        <v>1679000</v>
      </c>
      <c r="G103" s="15">
        <v>41.006028999999998</v>
      </c>
      <c r="H103" s="38">
        <f t="shared" si="5"/>
        <v>3.4834987926192995E-2</v>
      </c>
      <c r="I103" s="30">
        <f t="shared" si="3"/>
        <v>3.4834987926192995E-2</v>
      </c>
      <c r="S103" s="38">
        <v>2129.8999020000001</v>
      </c>
      <c r="T103" s="30">
        <f t="shared" si="4"/>
        <v>1.5138186568454184E-2</v>
      </c>
      <c r="U103" s="38"/>
      <c r="V103" s="38"/>
      <c r="W103" s="38"/>
      <c r="X103" s="38"/>
    </row>
    <row r="104" spans="1:24">
      <c r="A104" s="16">
        <v>41029</v>
      </c>
      <c r="B104" s="15">
        <v>54.099854000000001</v>
      </c>
      <c r="C104" s="15">
        <v>54.659855999999998</v>
      </c>
      <c r="D104" s="15">
        <v>52.669857999999998</v>
      </c>
      <c r="E104" s="15">
        <v>53.779854999999998</v>
      </c>
      <c r="F104" s="15">
        <v>1344400</v>
      </c>
      <c r="G104" s="15">
        <v>40.590910999999998</v>
      </c>
      <c r="H104" s="38">
        <f t="shared" si="5"/>
        <v>-1.0174930123526559E-2</v>
      </c>
      <c r="I104" s="30">
        <f t="shared" si="3"/>
        <v>-1.0174930123526559E-2</v>
      </c>
      <c r="S104" s="38">
        <v>2097.8999020000001</v>
      </c>
      <c r="T104" s="30">
        <f t="shared" si="4"/>
        <v>-8.7195782734437023E-4</v>
      </c>
      <c r="U104" s="38"/>
      <c r="V104" s="38"/>
      <c r="W104" s="38"/>
      <c r="X104" s="38"/>
    </row>
    <row r="105" spans="1:24">
      <c r="A105" s="16">
        <v>41030</v>
      </c>
      <c r="B105" s="15">
        <v>57.129849</v>
      </c>
      <c r="C105" s="15">
        <v>65.699824000000007</v>
      </c>
      <c r="D105" s="15">
        <v>56.549847999999997</v>
      </c>
      <c r="E105" s="15">
        <v>62.049835000000002</v>
      </c>
      <c r="F105" s="15">
        <v>6420000</v>
      </c>
      <c r="G105" s="15">
        <v>46.832765000000002</v>
      </c>
      <c r="H105" s="38">
        <f t="shared" si="5"/>
        <v>0.1430388902500847</v>
      </c>
      <c r="I105" s="30">
        <f t="shared" si="3"/>
        <v>0.1430388902500847</v>
      </c>
      <c r="S105" s="38">
        <v>2099.7299800000001</v>
      </c>
      <c r="T105" s="30">
        <f t="shared" si="4"/>
        <v>5.3386867527391987E-3</v>
      </c>
      <c r="U105" s="38"/>
      <c r="V105" s="38"/>
      <c r="W105" s="38"/>
      <c r="X105" s="38"/>
    </row>
    <row r="106" spans="1:24">
      <c r="A106" s="16">
        <v>41031</v>
      </c>
      <c r="B106" s="15">
        <v>61.509836999999997</v>
      </c>
      <c r="C106" s="15">
        <v>64.499827999999994</v>
      </c>
      <c r="D106" s="15">
        <v>60.559840000000001</v>
      </c>
      <c r="E106" s="15">
        <v>62.069834</v>
      </c>
      <c r="F106" s="15">
        <v>3583000</v>
      </c>
      <c r="G106" s="15">
        <v>46.847859999999997</v>
      </c>
      <c r="H106" s="38">
        <f t="shared" si="5"/>
        <v>3.2226514566129956E-4</v>
      </c>
      <c r="I106" s="30">
        <f t="shared" si="3"/>
        <v>3.2226514566129956E-4</v>
      </c>
      <c r="S106" s="38">
        <v>2088.5500489999999</v>
      </c>
      <c r="T106" s="30">
        <f t="shared" si="4"/>
        <v>-6.8710288215743185E-3</v>
      </c>
      <c r="U106" s="38"/>
      <c r="V106" s="38"/>
      <c r="W106" s="38"/>
      <c r="X106" s="38"/>
    </row>
    <row r="107" spans="1:24">
      <c r="A107" s="16">
        <v>41032</v>
      </c>
      <c r="B107" s="15">
        <v>62.019832999999998</v>
      </c>
      <c r="C107" s="15">
        <v>62.029834999999999</v>
      </c>
      <c r="D107" s="15">
        <v>57.259847000000001</v>
      </c>
      <c r="E107" s="15">
        <v>57.939844999999998</v>
      </c>
      <c r="F107" s="15">
        <v>1710300</v>
      </c>
      <c r="G107" s="15">
        <v>43.730707000000002</v>
      </c>
      <c r="H107" s="38">
        <f t="shared" si="5"/>
        <v>-6.8854797261457268E-2</v>
      </c>
      <c r="I107" s="30">
        <f t="shared" si="3"/>
        <v>-6.8854797261457268E-2</v>
      </c>
      <c r="S107" s="38">
        <v>2102.9499510000001</v>
      </c>
      <c r="T107" s="30">
        <f t="shared" si="4"/>
        <v>1.9467064123035718E-3</v>
      </c>
      <c r="U107" s="38"/>
      <c r="V107" s="38"/>
      <c r="W107" s="38"/>
      <c r="X107" s="38"/>
    </row>
    <row r="108" spans="1:24">
      <c r="A108" s="16">
        <v>41033</v>
      </c>
      <c r="B108" s="15">
        <v>57.069845999999998</v>
      </c>
      <c r="C108" s="15">
        <v>58.229843000000002</v>
      </c>
      <c r="D108" s="15">
        <v>55.169851999999999</v>
      </c>
      <c r="E108" s="15">
        <v>55.309852999999997</v>
      </c>
      <c r="F108" s="15">
        <v>1218700</v>
      </c>
      <c r="G108" s="15">
        <v>41.745693000000003</v>
      </c>
      <c r="H108" s="38">
        <f t="shared" si="5"/>
        <v>-4.645424838625959E-2</v>
      </c>
      <c r="I108" s="30">
        <f t="shared" si="3"/>
        <v>-4.645424838625959E-2</v>
      </c>
      <c r="S108" s="38">
        <v>2098.860107</v>
      </c>
      <c r="T108" s="30">
        <f t="shared" si="4"/>
        <v>1.3473862722098988E-2</v>
      </c>
      <c r="U108" s="38"/>
      <c r="V108" s="38"/>
      <c r="W108" s="38"/>
      <c r="X108" s="38"/>
    </row>
    <row r="109" spans="1:24">
      <c r="A109" s="16">
        <v>41036</v>
      </c>
      <c r="B109" s="15">
        <v>55.079853</v>
      </c>
      <c r="C109" s="15">
        <v>56.489849999999997</v>
      </c>
      <c r="D109" s="15">
        <v>54.199855999999997</v>
      </c>
      <c r="E109" s="15">
        <v>55.119850999999997</v>
      </c>
      <c r="F109" s="15">
        <v>1090200</v>
      </c>
      <c r="G109" s="15">
        <v>41.602286999999997</v>
      </c>
      <c r="H109" s="38">
        <f t="shared" si="5"/>
        <v>-3.4411425810529335E-3</v>
      </c>
      <c r="I109" s="30">
        <f t="shared" si="3"/>
        <v>-3.4411425810529335E-3</v>
      </c>
      <c r="S109" s="38">
        <v>2070.7700199999999</v>
      </c>
      <c r="T109" s="30">
        <f t="shared" si="4"/>
        <v>1.6889243109367773E-2</v>
      </c>
      <c r="U109" s="38"/>
      <c r="V109" s="38"/>
      <c r="W109" s="38"/>
      <c r="X109" s="38"/>
    </row>
    <row r="110" spans="1:24">
      <c r="A110" s="16">
        <v>41037</v>
      </c>
      <c r="B110" s="15">
        <v>54.929855000000003</v>
      </c>
      <c r="C110" s="15">
        <v>55.489851999999999</v>
      </c>
      <c r="D110" s="15">
        <v>53.509855999999999</v>
      </c>
      <c r="E110" s="15">
        <v>54.879854000000002</v>
      </c>
      <c r="F110" s="15">
        <v>1013900</v>
      </c>
      <c r="G110" s="15">
        <v>41.421146999999998</v>
      </c>
      <c r="H110" s="38">
        <f t="shared" si="5"/>
        <v>-4.3635941973471041E-3</v>
      </c>
      <c r="I110" s="30">
        <f t="shared" si="3"/>
        <v>-4.3635941973471041E-3</v>
      </c>
      <c r="S110" s="38">
        <v>2036.089966</v>
      </c>
      <c r="T110" s="30">
        <f t="shared" si="4"/>
        <v>1.7614121723580567E-2</v>
      </c>
      <c r="U110" s="38"/>
      <c r="V110" s="38"/>
      <c r="W110" s="38"/>
      <c r="X110" s="38"/>
    </row>
    <row r="111" spans="1:24">
      <c r="A111" s="16">
        <v>41038</v>
      </c>
      <c r="B111" s="15">
        <v>54.269857000000002</v>
      </c>
      <c r="C111" s="15">
        <v>55.489851999999999</v>
      </c>
      <c r="D111" s="15">
        <v>53.429859</v>
      </c>
      <c r="E111" s="15">
        <v>54.969853999999998</v>
      </c>
      <c r="F111" s="15">
        <v>893900</v>
      </c>
      <c r="G111" s="15">
        <v>41.489075</v>
      </c>
      <c r="H111" s="38">
        <f t="shared" si="5"/>
        <v>1.6385920471616074E-3</v>
      </c>
      <c r="I111" s="30">
        <f t="shared" si="3"/>
        <v>1.6385920471616074E-3</v>
      </c>
      <c r="S111" s="38">
        <v>2000.540039</v>
      </c>
      <c r="T111" s="30">
        <f t="shared" si="4"/>
        <v>-1.8262246454750181E-2</v>
      </c>
      <c r="U111" s="38"/>
      <c r="V111" s="38"/>
      <c r="W111" s="38"/>
      <c r="X111" s="38"/>
    </row>
    <row r="112" spans="1:24">
      <c r="A112" s="16">
        <v>41039</v>
      </c>
      <c r="B112" s="15">
        <v>55.349851999999998</v>
      </c>
      <c r="C112" s="15">
        <v>55.749853999999999</v>
      </c>
      <c r="D112" s="15">
        <v>53.599856000000003</v>
      </c>
      <c r="E112" s="15">
        <v>54.959851999999998</v>
      </c>
      <c r="F112" s="15">
        <v>959100</v>
      </c>
      <c r="G112" s="15">
        <v>41.481526000000002</v>
      </c>
      <c r="H112" s="38">
        <f t="shared" si="5"/>
        <v>-1.8196806892665241E-4</v>
      </c>
      <c r="I112" s="30">
        <f t="shared" si="3"/>
        <v>-1.8196806892665241E-4</v>
      </c>
      <c r="S112" s="38">
        <v>2037.410034</v>
      </c>
      <c r="T112" s="30">
        <f t="shared" si="4"/>
        <v>-3.6580792723724311E-2</v>
      </c>
      <c r="U112" s="38"/>
      <c r="V112" s="38"/>
      <c r="W112" s="38"/>
      <c r="X112" s="38"/>
    </row>
    <row r="113" spans="1:24">
      <c r="A113" s="16">
        <v>41040</v>
      </c>
      <c r="B113" s="15">
        <v>54.619852999999999</v>
      </c>
      <c r="C113" s="15">
        <v>57.239848000000002</v>
      </c>
      <c r="D113" s="15">
        <v>54.229858</v>
      </c>
      <c r="E113" s="15">
        <v>54.679856000000001</v>
      </c>
      <c r="F113" s="15">
        <v>1272200</v>
      </c>
      <c r="G113" s="15">
        <v>41.270195999999999</v>
      </c>
      <c r="H113" s="38">
        <f t="shared" si="5"/>
        <v>-5.1075785328050108E-3</v>
      </c>
      <c r="I113" s="30">
        <f t="shared" si="3"/>
        <v>-5.1075785328050108E-3</v>
      </c>
      <c r="S113" s="38">
        <v>2113.320068</v>
      </c>
      <c r="T113" s="30">
        <f t="shared" si="4"/>
        <v>1.3275566984318879E-2</v>
      </c>
      <c r="U113" s="38"/>
      <c r="V113" s="38"/>
      <c r="W113" s="38"/>
      <c r="X113" s="38"/>
    </row>
    <row r="114" spans="1:24">
      <c r="A114" s="16">
        <v>41043</v>
      </c>
      <c r="B114" s="15">
        <v>54.239854999999999</v>
      </c>
      <c r="C114" s="15">
        <v>54.269857000000002</v>
      </c>
      <c r="D114" s="15">
        <v>52.30986</v>
      </c>
      <c r="E114" s="15">
        <v>52.709862000000001</v>
      </c>
      <c r="F114" s="15">
        <v>1137000</v>
      </c>
      <c r="G114" s="15">
        <v>39.783321999999998</v>
      </c>
      <c r="H114" s="38">
        <f t="shared" si="5"/>
        <v>-3.6692813725441073E-2</v>
      </c>
      <c r="I114" s="30">
        <f t="shared" si="3"/>
        <v>-3.6692813725441073E-2</v>
      </c>
      <c r="S114" s="38">
        <v>2085.4499510000001</v>
      </c>
      <c r="T114" s="30">
        <f t="shared" si="4"/>
        <v>-1.6529289144317837E-3</v>
      </c>
      <c r="U114" s="38"/>
      <c r="V114" s="38"/>
      <c r="W114" s="38"/>
      <c r="X114" s="38"/>
    </row>
    <row r="115" spans="1:24">
      <c r="A115" s="16">
        <v>41044</v>
      </c>
      <c r="B115" s="15">
        <v>52.709862000000001</v>
      </c>
      <c r="C115" s="15">
        <v>54.219856</v>
      </c>
      <c r="D115" s="15">
        <v>52.249862</v>
      </c>
      <c r="E115" s="15">
        <v>52.909860999999999</v>
      </c>
      <c r="F115" s="15">
        <v>1229100</v>
      </c>
      <c r="G115" s="15">
        <v>39.934272999999997</v>
      </c>
      <c r="H115" s="38">
        <f t="shared" si="5"/>
        <v>3.7871483809254047E-3</v>
      </c>
      <c r="I115" s="30">
        <f t="shared" si="3"/>
        <v>3.7871483809254047E-3</v>
      </c>
      <c r="S115" s="38">
        <v>2088.8999020000001</v>
      </c>
      <c r="T115" s="30">
        <f t="shared" si="4"/>
        <v>2.7083904396495474E-3</v>
      </c>
      <c r="U115" s="38"/>
      <c r="V115" s="38"/>
      <c r="W115" s="38"/>
      <c r="X115" s="38"/>
    </row>
    <row r="116" spans="1:24">
      <c r="A116" s="16">
        <v>41045</v>
      </c>
      <c r="B116" s="15">
        <v>52.859859999999998</v>
      </c>
      <c r="C116" s="15">
        <v>53.969856</v>
      </c>
      <c r="D116" s="15">
        <v>50.519865000000003</v>
      </c>
      <c r="E116" s="15">
        <v>50.869866999999999</v>
      </c>
      <c r="F116" s="15">
        <v>1692500</v>
      </c>
      <c r="G116" s="15">
        <v>38.394565999999998</v>
      </c>
      <c r="H116" s="38">
        <f t="shared" si="5"/>
        <v>-3.9318988457729569E-2</v>
      </c>
      <c r="I116" s="30">
        <f t="shared" si="3"/>
        <v>-3.9318988457729569E-2</v>
      </c>
      <c r="S116" s="38">
        <v>2083.25</v>
      </c>
      <c r="T116" s="30">
        <f t="shared" si="4"/>
        <v>5.7913826350895967E-3</v>
      </c>
      <c r="U116" s="38"/>
      <c r="V116" s="38"/>
      <c r="W116" s="38"/>
      <c r="X116" s="38"/>
    </row>
    <row r="117" spans="1:24">
      <c r="A117" s="16">
        <v>41046</v>
      </c>
      <c r="B117" s="15">
        <v>56.339852</v>
      </c>
      <c r="C117" s="15">
        <v>58.139843999999997</v>
      </c>
      <c r="D117" s="15">
        <v>52.349859000000002</v>
      </c>
      <c r="E117" s="15">
        <v>52.419859000000002</v>
      </c>
      <c r="F117" s="15">
        <v>4413800</v>
      </c>
      <c r="G117" s="15">
        <v>39.564439</v>
      </c>
      <c r="H117" s="38">
        <f t="shared" si="5"/>
        <v>3.0014770598373257E-2</v>
      </c>
      <c r="I117" s="30">
        <f t="shared" si="3"/>
        <v>3.0014770598373257E-2</v>
      </c>
      <c r="S117" s="38">
        <v>2071.219971</v>
      </c>
      <c r="T117" s="30">
        <f t="shared" si="4"/>
        <v>-3.2632838884862482E-3</v>
      </c>
      <c r="U117" s="38"/>
      <c r="V117" s="38"/>
      <c r="W117" s="38"/>
      <c r="X117" s="38"/>
    </row>
    <row r="118" spans="1:24">
      <c r="A118" s="16">
        <v>41047</v>
      </c>
      <c r="B118" s="15">
        <v>52.749861000000003</v>
      </c>
      <c r="C118" s="15">
        <v>52.769860000000001</v>
      </c>
      <c r="D118" s="15">
        <v>50.749865</v>
      </c>
      <c r="E118" s="15">
        <v>52.229863000000002</v>
      </c>
      <c r="F118" s="15">
        <v>1715300</v>
      </c>
      <c r="G118" s="15">
        <v>39.421038000000003</v>
      </c>
      <c r="H118" s="38">
        <f t="shared" si="5"/>
        <v>-3.6310765726826309E-3</v>
      </c>
      <c r="I118" s="30">
        <f t="shared" si="3"/>
        <v>-3.6310765726826309E-3</v>
      </c>
      <c r="S118" s="38">
        <v>2077.98999</v>
      </c>
      <c r="T118" s="30">
        <f t="shared" si="4"/>
        <v>3.1280929982563338E-3</v>
      </c>
      <c r="U118" s="38"/>
      <c r="V118" s="38"/>
      <c r="W118" s="38"/>
      <c r="X118" s="38"/>
    </row>
    <row r="119" spans="1:24">
      <c r="A119" s="16">
        <v>41050</v>
      </c>
      <c r="B119" s="15">
        <v>52.129860999999998</v>
      </c>
      <c r="C119" s="15">
        <v>56.279848999999999</v>
      </c>
      <c r="D119" s="15">
        <v>51.719861000000002</v>
      </c>
      <c r="E119" s="15">
        <v>55.969850999999998</v>
      </c>
      <c r="F119" s="15">
        <v>1424500</v>
      </c>
      <c r="G119" s="15">
        <v>42.243834</v>
      </c>
      <c r="H119" s="38">
        <f t="shared" si="5"/>
        <v>6.9158769135220011E-2</v>
      </c>
      <c r="I119" s="30">
        <f t="shared" si="3"/>
        <v>6.9158769135220011E-2</v>
      </c>
      <c r="S119" s="38">
        <v>2071.5</v>
      </c>
      <c r="T119" s="30">
        <f t="shared" si="4"/>
        <v>-1.8424088906440429E-3</v>
      </c>
      <c r="U119" s="38"/>
      <c r="V119" s="38"/>
      <c r="W119" s="38"/>
      <c r="X119" s="38"/>
    </row>
    <row r="120" spans="1:24">
      <c r="A120" s="16">
        <v>41051</v>
      </c>
      <c r="B120" s="15">
        <v>56.139848000000001</v>
      </c>
      <c r="C120" s="15">
        <v>57.259847000000001</v>
      </c>
      <c r="D120" s="15">
        <v>55.459850000000003</v>
      </c>
      <c r="E120" s="15">
        <v>56.759847999999998</v>
      </c>
      <c r="F120" s="15">
        <v>1174400</v>
      </c>
      <c r="G120" s="15">
        <v>42.840091999999999</v>
      </c>
      <c r="H120" s="38">
        <f t="shared" si="5"/>
        <v>1.4015990778537378E-2</v>
      </c>
      <c r="I120" s="30">
        <f t="shared" si="3"/>
        <v>1.4015990778537378E-2</v>
      </c>
      <c r="S120" s="38">
        <v>2075.320068</v>
      </c>
      <c r="T120" s="30">
        <f t="shared" si="4"/>
        <v>-1.8005054405386205E-3</v>
      </c>
      <c r="U120" s="38"/>
      <c r="V120" s="38"/>
      <c r="W120" s="38"/>
      <c r="X120" s="38"/>
    </row>
    <row r="121" spans="1:24">
      <c r="A121" s="16">
        <v>41052</v>
      </c>
      <c r="B121" s="15">
        <v>56.189849000000002</v>
      </c>
      <c r="C121" s="15">
        <v>56.999845999999998</v>
      </c>
      <c r="D121" s="15">
        <v>55.359853999999999</v>
      </c>
      <c r="E121" s="15">
        <v>56.829849000000003</v>
      </c>
      <c r="F121" s="15">
        <v>1426300</v>
      </c>
      <c r="G121" s="15">
        <v>42.892924999999998</v>
      </c>
      <c r="H121" s="38">
        <f t="shared" si="5"/>
        <v>1.2325008155967591E-3</v>
      </c>
      <c r="I121" s="30">
        <f t="shared" si="3"/>
        <v>1.2325008155967591E-3</v>
      </c>
      <c r="S121" s="38">
        <v>2079.0600589999999</v>
      </c>
      <c r="T121" s="30">
        <f t="shared" si="4"/>
        <v>-8.1482984228569144E-3</v>
      </c>
      <c r="U121" s="38"/>
      <c r="V121" s="38"/>
      <c r="W121" s="38"/>
      <c r="X121" s="38"/>
    </row>
    <row r="122" spans="1:24">
      <c r="A122" s="16">
        <v>41053</v>
      </c>
      <c r="B122" s="15">
        <v>56.979846000000002</v>
      </c>
      <c r="C122" s="15">
        <v>57.389845999999999</v>
      </c>
      <c r="D122" s="15">
        <v>55.099851999999998</v>
      </c>
      <c r="E122" s="15">
        <v>56.589851000000003</v>
      </c>
      <c r="F122" s="15">
        <v>1085100</v>
      </c>
      <c r="G122" s="15">
        <v>42.711784999999999</v>
      </c>
      <c r="H122" s="38">
        <f t="shared" si="5"/>
        <v>-4.232016447478535E-3</v>
      </c>
      <c r="I122" s="30">
        <f t="shared" si="3"/>
        <v>-4.232016447478535E-3</v>
      </c>
      <c r="S122" s="38">
        <v>2096.070068</v>
      </c>
      <c r="T122" s="30">
        <f t="shared" si="4"/>
        <v>-9.2175323600370163E-3</v>
      </c>
      <c r="U122" s="38"/>
      <c r="V122" s="38"/>
      <c r="W122" s="38"/>
      <c r="X122" s="38"/>
    </row>
    <row r="123" spans="1:24">
      <c r="A123" s="16">
        <v>41054</v>
      </c>
      <c r="B123" s="15">
        <v>56.409846999999999</v>
      </c>
      <c r="C123" s="15">
        <v>57.109850000000002</v>
      </c>
      <c r="D123" s="15">
        <v>55.769852999999998</v>
      </c>
      <c r="E123" s="15">
        <v>56.839851000000003</v>
      </c>
      <c r="F123" s="15">
        <v>508000</v>
      </c>
      <c r="G123" s="15">
        <v>42.900475</v>
      </c>
      <c r="H123" s="38">
        <f t="shared" si="5"/>
        <v>4.4080206627093938E-3</v>
      </c>
      <c r="I123" s="30">
        <f t="shared" si="3"/>
        <v>4.4080206627093938E-3</v>
      </c>
      <c r="S123" s="38">
        <v>2115.4799800000001</v>
      </c>
      <c r="T123" s="30">
        <f t="shared" si="4"/>
        <v>-1.7192357309944891E-3</v>
      </c>
      <c r="U123" s="38"/>
      <c r="V123" s="38"/>
      <c r="W123" s="38"/>
      <c r="X123" s="38"/>
    </row>
    <row r="124" spans="1:24">
      <c r="A124" s="16">
        <v>41058</v>
      </c>
      <c r="B124" s="15">
        <v>57.449849</v>
      </c>
      <c r="C124" s="15">
        <v>58.309846</v>
      </c>
      <c r="D124" s="15">
        <v>55.859853000000001</v>
      </c>
      <c r="E124" s="15">
        <v>57.499844000000003</v>
      </c>
      <c r="F124" s="15">
        <v>738500</v>
      </c>
      <c r="G124" s="15">
        <v>43.398612</v>
      </c>
      <c r="H124" s="38">
        <f t="shared" si="5"/>
        <v>1.1544560894371147E-2</v>
      </c>
      <c r="I124" s="30">
        <f t="shared" si="3"/>
        <v>1.1544560894371147E-2</v>
      </c>
      <c r="S124" s="38">
        <v>2119.1201169999999</v>
      </c>
      <c r="T124" s="30">
        <f t="shared" si="4"/>
        <v>3.3041017947016116E-3</v>
      </c>
      <c r="U124" s="38"/>
      <c r="V124" s="38"/>
      <c r="W124" s="38"/>
      <c r="X124" s="38"/>
    </row>
    <row r="125" spans="1:24">
      <c r="A125" s="16">
        <v>41059</v>
      </c>
      <c r="B125" s="15">
        <v>55.789852000000003</v>
      </c>
      <c r="C125" s="15">
        <v>55.989851000000002</v>
      </c>
      <c r="D125" s="15">
        <v>51.289862999999997</v>
      </c>
      <c r="E125" s="15">
        <v>52.339860999999999</v>
      </c>
      <c r="F125" s="15">
        <v>2528500</v>
      </c>
      <c r="G125" s="15">
        <v>39.504060000000003</v>
      </c>
      <c r="H125" s="38">
        <f t="shared" si="5"/>
        <v>-9.4024007592911546E-2</v>
      </c>
      <c r="I125" s="30">
        <f t="shared" si="3"/>
        <v>-9.4024007592911546E-2</v>
      </c>
      <c r="S125" s="38">
        <v>2112.1298830000001</v>
      </c>
      <c r="T125" s="30">
        <f t="shared" si="4"/>
        <v>1.2886157698214313E-3</v>
      </c>
      <c r="U125" s="38"/>
      <c r="V125" s="38"/>
      <c r="W125" s="38"/>
      <c r="X125" s="38"/>
    </row>
    <row r="126" spans="1:24">
      <c r="A126" s="16">
        <v>41060</v>
      </c>
      <c r="B126" s="15">
        <v>52.079859999999996</v>
      </c>
      <c r="C126" s="15">
        <v>52.30986</v>
      </c>
      <c r="D126" s="15">
        <v>48.899867999999998</v>
      </c>
      <c r="E126" s="15">
        <v>49.399867</v>
      </c>
      <c r="F126" s="15">
        <v>2215500</v>
      </c>
      <c r="G126" s="15">
        <v>37.285068000000003</v>
      </c>
      <c r="H126" s="38">
        <f t="shared" si="5"/>
        <v>-5.7810526651383268E-2</v>
      </c>
      <c r="I126" s="30">
        <f t="shared" si="3"/>
        <v>-5.7810526651383268E-2</v>
      </c>
      <c r="S126" s="38">
        <v>2109.4099120000001</v>
      </c>
      <c r="T126" s="30">
        <f t="shared" si="4"/>
        <v>4.8853283781898054E-3</v>
      </c>
      <c r="U126" s="38"/>
      <c r="V126" s="38"/>
      <c r="W126" s="38"/>
      <c r="X126" s="38"/>
    </row>
    <row r="127" spans="1:24">
      <c r="A127" s="16">
        <v>41061</v>
      </c>
      <c r="B127" s="15">
        <v>48.189872999999999</v>
      </c>
      <c r="C127" s="15">
        <v>49.189870999999997</v>
      </c>
      <c r="D127" s="15">
        <v>47.749872000000003</v>
      </c>
      <c r="E127" s="15">
        <v>48.449869999999997</v>
      </c>
      <c r="F127" s="15">
        <v>1480300</v>
      </c>
      <c r="G127" s="15">
        <v>36.568047999999997</v>
      </c>
      <c r="H127" s="38">
        <f t="shared" si="5"/>
        <v>-1.9418071132182753E-2</v>
      </c>
      <c r="I127" s="30">
        <f t="shared" si="3"/>
        <v>-1.9418071132182753E-2</v>
      </c>
      <c r="S127" s="38">
        <v>2099.1298830000001</v>
      </c>
      <c r="T127" s="30">
        <f t="shared" si="4"/>
        <v>-2.9160622587003754E-3</v>
      </c>
      <c r="U127" s="38"/>
      <c r="V127" s="38"/>
      <c r="W127" s="38"/>
      <c r="X127" s="38"/>
    </row>
    <row r="128" spans="1:24">
      <c r="A128" s="16">
        <v>41064</v>
      </c>
      <c r="B128" s="15">
        <v>48.679870000000001</v>
      </c>
      <c r="C128" s="15">
        <v>49.109867999999999</v>
      </c>
      <c r="D128" s="15">
        <v>46.279877999999997</v>
      </c>
      <c r="E128" s="15">
        <v>47.89987</v>
      </c>
      <c r="F128" s="15">
        <v>1221300</v>
      </c>
      <c r="G128" s="15">
        <v>36.152929999999998</v>
      </c>
      <c r="H128" s="38">
        <f t="shared" si="5"/>
        <v>-1.1416857155678509E-2</v>
      </c>
      <c r="I128" s="30">
        <f t="shared" si="3"/>
        <v>-1.1416857155678509E-2</v>
      </c>
      <c r="S128" s="38">
        <v>2105.26001</v>
      </c>
      <c r="T128" s="30">
        <f t="shared" si="4"/>
        <v>2.820696337857359E-3</v>
      </c>
      <c r="U128" s="38"/>
      <c r="V128" s="38"/>
      <c r="W128" s="38"/>
      <c r="X128" s="38"/>
    </row>
    <row r="129" spans="1:24">
      <c r="A129" s="16">
        <v>41065</v>
      </c>
      <c r="B129" s="15">
        <v>47.539872000000003</v>
      </c>
      <c r="C129" s="15">
        <v>49.089869</v>
      </c>
      <c r="D129" s="15">
        <v>46.399878999999999</v>
      </c>
      <c r="E129" s="15">
        <v>47.849874</v>
      </c>
      <c r="F129" s="15">
        <v>809400</v>
      </c>
      <c r="G129" s="15">
        <v>36.115195</v>
      </c>
      <c r="H129" s="38">
        <f t="shared" si="5"/>
        <v>-1.0443055892040644E-3</v>
      </c>
      <c r="I129" s="30">
        <f t="shared" si="3"/>
        <v>-1.0443055892040644E-3</v>
      </c>
      <c r="S129" s="38">
        <v>2099.330078</v>
      </c>
      <c r="T129" s="30">
        <f t="shared" si="4"/>
        <v>1.1343986763476727E-3</v>
      </c>
      <c r="U129" s="38"/>
      <c r="V129" s="38"/>
      <c r="W129" s="38"/>
      <c r="X129" s="38"/>
    </row>
    <row r="130" spans="1:24">
      <c r="A130" s="16">
        <v>41066</v>
      </c>
      <c r="B130" s="15">
        <v>48.709871</v>
      </c>
      <c r="C130" s="15">
        <v>51.309862000000003</v>
      </c>
      <c r="D130" s="15">
        <v>48.389871999999997</v>
      </c>
      <c r="E130" s="15">
        <v>50.479866999999999</v>
      </c>
      <c r="F130" s="15">
        <v>1073200</v>
      </c>
      <c r="G130" s="15">
        <v>38.100209999999997</v>
      </c>
      <c r="H130" s="38">
        <f t="shared" si="5"/>
        <v>5.3506103021731415E-2</v>
      </c>
      <c r="I130" s="30">
        <f t="shared" si="3"/>
        <v>5.3506103021731415E-2</v>
      </c>
      <c r="S130" s="38">
        <v>2096.9499510000001</v>
      </c>
      <c r="T130" s="30">
        <f t="shared" si="4"/>
        <v>-1.0057688960932291E-3</v>
      </c>
      <c r="U130" s="38"/>
      <c r="V130" s="38"/>
      <c r="W130" s="38"/>
      <c r="X130" s="38"/>
    </row>
    <row r="131" spans="1:24">
      <c r="A131" s="16">
        <v>41067</v>
      </c>
      <c r="B131" s="15">
        <v>51.019863999999998</v>
      </c>
      <c r="C131" s="15">
        <v>51.869864</v>
      </c>
      <c r="D131" s="15">
        <v>49.949866</v>
      </c>
      <c r="E131" s="15">
        <v>50.369867999999997</v>
      </c>
      <c r="F131" s="15">
        <v>1022800</v>
      </c>
      <c r="G131" s="15">
        <v>38.017187</v>
      </c>
      <c r="H131" s="38">
        <f t="shared" si="5"/>
        <v>-2.1814469804723796E-3</v>
      </c>
      <c r="I131" s="30">
        <f t="shared" ref="I131:I194" si="6">H131</f>
        <v>-2.1814469804723796E-3</v>
      </c>
      <c r="S131" s="38">
        <v>2099.0600589999999</v>
      </c>
      <c r="T131" s="30">
        <f t="shared" ref="T131:T194" si="7">LN(S131/S132)</f>
        <v>4.2776949685127815E-3</v>
      </c>
      <c r="U131" s="38"/>
      <c r="V131" s="38"/>
      <c r="W131" s="38"/>
      <c r="X131" s="38"/>
    </row>
    <row r="132" spans="1:24">
      <c r="A132" s="16">
        <v>41068</v>
      </c>
      <c r="B132" s="15">
        <v>50.039866000000004</v>
      </c>
      <c r="C132" s="15">
        <v>52.479861999999997</v>
      </c>
      <c r="D132" s="15">
        <v>49.699866999999998</v>
      </c>
      <c r="E132" s="15">
        <v>52.279857999999997</v>
      </c>
      <c r="F132" s="15">
        <v>690900</v>
      </c>
      <c r="G132" s="15">
        <v>39.458772000000003</v>
      </c>
      <c r="H132" s="38">
        <f t="shared" ref="H132:H195" si="8">LN(G132/G131)</f>
        <v>3.721803304056976E-2</v>
      </c>
      <c r="I132" s="30">
        <f t="shared" si="6"/>
        <v>3.721803304056976E-2</v>
      </c>
      <c r="S132" s="38">
        <v>2090.1000979999999</v>
      </c>
      <c r="T132" s="30">
        <f t="shared" si="7"/>
        <v>-2.1046585556623991E-4</v>
      </c>
      <c r="U132" s="38"/>
      <c r="V132" s="38"/>
      <c r="W132" s="38"/>
      <c r="X132" s="38"/>
    </row>
    <row r="133" spans="1:24">
      <c r="A133" s="16">
        <v>41071</v>
      </c>
      <c r="B133" s="15">
        <v>52.679859999999998</v>
      </c>
      <c r="C133" s="15">
        <v>53.209856000000002</v>
      </c>
      <c r="D133" s="15">
        <v>49.209870000000002</v>
      </c>
      <c r="E133" s="15">
        <v>49.449866999999998</v>
      </c>
      <c r="F133" s="15">
        <v>754200</v>
      </c>
      <c r="G133" s="15">
        <v>37.322806999999997</v>
      </c>
      <c r="H133" s="38">
        <f t="shared" si="8"/>
        <v>-5.5651792475629229E-2</v>
      </c>
      <c r="I133" s="30">
        <f t="shared" si="6"/>
        <v>-5.5651792475629229E-2</v>
      </c>
      <c r="S133" s="38">
        <v>2090.540039</v>
      </c>
      <c r="T133" s="30">
        <f t="shared" si="7"/>
        <v>6.9505294260036226E-3</v>
      </c>
      <c r="U133" s="38"/>
      <c r="V133" s="38"/>
      <c r="W133" s="38"/>
      <c r="X133" s="38"/>
    </row>
    <row r="134" spans="1:24">
      <c r="A134" s="16">
        <v>41072</v>
      </c>
      <c r="B134" s="15">
        <v>49.659868000000003</v>
      </c>
      <c r="C134" s="15">
        <v>51.089863999999999</v>
      </c>
      <c r="D134" s="15">
        <v>48.849871999999998</v>
      </c>
      <c r="E134" s="15">
        <v>50.659866000000001</v>
      </c>
      <c r="F134" s="15">
        <v>798600</v>
      </c>
      <c r="G134" s="15">
        <v>38.236066000000001</v>
      </c>
      <c r="H134" s="38">
        <f t="shared" si="8"/>
        <v>2.4174618809048695E-2</v>
      </c>
      <c r="I134" s="30">
        <f t="shared" si="6"/>
        <v>2.4174618809048695E-2</v>
      </c>
      <c r="S134" s="38">
        <v>2076.0600589999999</v>
      </c>
      <c r="T134" s="30">
        <f t="shared" si="7"/>
        <v>1.3588637760190403E-2</v>
      </c>
      <c r="U134" s="38"/>
      <c r="V134" s="38"/>
      <c r="W134" s="38"/>
      <c r="X134" s="38"/>
    </row>
    <row r="135" spans="1:24">
      <c r="A135" s="16">
        <v>41073</v>
      </c>
      <c r="B135" s="15">
        <v>50.819865999999998</v>
      </c>
      <c r="C135" s="15">
        <v>50.909865000000003</v>
      </c>
      <c r="D135" s="15">
        <v>48.549872000000001</v>
      </c>
      <c r="E135" s="15">
        <v>48.839869999999998</v>
      </c>
      <c r="F135" s="15">
        <v>1265700</v>
      </c>
      <c r="G135" s="15">
        <v>36.862405000000003</v>
      </c>
      <c r="H135" s="38">
        <f t="shared" si="8"/>
        <v>-3.6587009328726668E-2</v>
      </c>
      <c r="I135" s="30">
        <f t="shared" si="6"/>
        <v>-3.6587009328726668E-2</v>
      </c>
      <c r="S135" s="38">
        <v>2048.040039</v>
      </c>
      <c r="T135" s="30">
        <f t="shared" si="7"/>
        <v>-2.0876364235120157E-3</v>
      </c>
      <c r="U135" s="38"/>
      <c r="V135" s="38"/>
      <c r="W135" s="38"/>
      <c r="X135" s="38"/>
    </row>
    <row r="136" spans="1:24">
      <c r="A136" s="16">
        <v>41074</v>
      </c>
      <c r="B136" s="15">
        <v>48.929868999999997</v>
      </c>
      <c r="C136" s="15">
        <v>49.999867000000002</v>
      </c>
      <c r="D136" s="15">
        <v>48.299872000000001</v>
      </c>
      <c r="E136" s="15">
        <v>49.599870000000003</v>
      </c>
      <c r="F136" s="15">
        <v>741100</v>
      </c>
      <c r="G136" s="15">
        <v>37.436022999999999</v>
      </c>
      <c r="H136" s="38">
        <f t="shared" si="8"/>
        <v>1.5441225683420646E-2</v>
      </c>
      <c r="I136" s="30">
        <f t="shared" si="6"/>
        <v>1.5441225683420646E-2</v>
      </c>
      <c r="S136" s="38">
        <v>2052.320068</v>
      </c>
      <c r="T136" s="30">
        <f t="shared" si="7"/>
        <v>6.0014590783345695E-3</v>
      </c>
      <c r="U136" s="38"/>
      <c r="V136" s="38"/>
      <c r="W136" s="38"/>
      <c r="X136" s="38"/>
    </row>
    <row r="137" spans="1:24">
      <c r="A137" s="16">
        <v>41075</v>
      </c>
      <c r="B137" s="15">
        <v>49.939869000000002</v>
      </c>
      <c r="C137" s="15">
        <v>51.419860999999997</v>
      </c>
      <c r="D137" s="15">
        <v>49.059868000000002</v>
      </c>
      <c r="E137" s="15">
        <v>51.079861999999999</v>
      </c>
      <c r="F137" s="15">
        <v>1433800</v>
      </c>
      <c r="G137" s="15">
        <v>38.553063000000002</v>
      </c>
      <c r="H137" s="38">
        <f t="shared" si="8"/>
        <v>2.9402129429155655E-2</v>
      </c>
      <c r="I137" s="30">
        <f t="shared" si="6"/>
        <v>2.9402129429155655E-2</v>
      </c>
      <c r="S137" s="38">
        <v>2040.040039</v>
      </c>
      <c r="T137" s="30">
        <f t="shared" si="7"/>
        <v>-3.7135946105880755E-3</v>
      </c>
      <c r="U137" s="38"/>
      <c r="V137" s="38"/>
      <c r="W137" s="38"/>
      <c r="X137" s="38"/>
    </row>
    <row r="138" spans="1:24">
      <c r="A138" s="16">
        <v>41078</v>
      </c>
      <c r="B138" s="15">
        <v>50.849862000000002</v>
      </c>
      <c r="C138" s="15">
        <v>52.259858999999999</v>
      </c>
      <c r="D138" s="15">
        <v>49.889868</v>
      </c>
      <c r="E138" s="15">
        <v>51.659863000000001</v>
      </c>
      <c r="F138" s="15">
        <v>584100</v>
      </c>
      <c r="G138" s="15">
        <v>38.990825000000001</v>
      </c>
      <c r="H138" s="38">
        <f t="shared" si="8"/>
        <v>1.1290809936404378E-2</v>
      </c>
      <c r="I138" s="30">
        <f t="shared" si="6"/>
        <v>1.1290809936404378E-2</v>
      </c>
      <c r="S138" s="38">
        <v>2047.630005</v>
      </c>
      <c r="T138" s="30">
        <f t="shared" si="7"/>
        <v>2.0515771310288176E-4</v>
      </c>
      <c r="U138" s="38"/>
      <c r="V138" s="38"/>
      <c r="W138" s="38"/>
      <c r="X138" s="38"/>
    </row>
    <row r="139" spans="1:24">
      <c r="A139" s="16">
        <v>41079</v>
      </c>
      <c r="B139" s="15">
        <v>51.749862999999998</v>
      </c>
      <c r="C139" s="15">
        <v>55.329852000000002</v>
      </c>
      <c r="D139" s="15">
        <v>51.579861000000001</v>
      </c>
      <c r="E139" s="15">
        <v>54.439852999999999</v>
      </c>
      <c r="F139" s="15">
        <v>1304100</v>
      </c>
      <c r="G139" s="15">
        <v>41.089050999999998</v>
      </c>
      <c r="H139" s="38">
        <f t="shared" si="8"/>
        <v>5.2415324942641159E-2</v>
      </c>
      <c r="I139" s="30">
        <f t="shared" si="6"/>
        <v>5.2415324942641159E-2</v>
      </c>
      <c r="S139" s="38">
        <v>2047.209961</v>
      </c>
      <c r="T139" s="30">
        <f t="shared" si="7"/>
        <v>-9.4558634687098679E-3</v>
      </c>
      <c r="U139" s="38"/>
      <c r="V139" s="38"/>
      <c r="W139" s="38"/>
      <c r="X139" s="38"/>
    </row>
    <row r="140" spans="1:24">
      <c r="A140" s="16">
        <v>41080</v>
      </c>
      <c r="B140" s="15">
        <v>54.449855999999997</v>
      </c>
      <c r="C140" s="15">
        <v>54.929855000000003</v>
      </c>
      <c r="D140" s="15">
        <v>53.639859000000001</v>
      </c>
      <c r="E140" s="15">
        <v>54.379854999999999</v>
      </c>
      <c r="F140" s="15">
        <v>556000</v>
      </c>
      <c r="G140" s="15">
        <v>41.043767000000003</v>
      </c>
      <c r="H140" s="38">
        <f t="shared" si="8"/>
        <v>-1.1027018356679335E-3</v>
      </c>
      <c r="I140" s="30">
        <f t="shared" si="6"/>
        <v>-1.1027018356679335E-3</v>
      </c>
      <c r="S140" s="38">
        <v>2066.6599120000001</v>
      </c>
      <c r="T140" s="30">
        <f t="shared" si="7"/>
        <v>9.7489765084672747E-3</v>
      </c>
      <c r="U140" s="38"/>
      <c r="V140" s="38"/>
      <c r="W140" s="38"/>
      <c r="X140" s="38"/>
    </row>
    <row r="141" spans="1:24">
      <c r="A141" s="16">
        <v>41081</v>
      </c>
      <c r="B141" s="15">
        <v>54.499856999999999</v>
      </c>
      <c r="C141" s="15">
        <v>54.719853999999998</v>
      </c>
      <c r="D141" s="15">
        <v>52.629860000000001</v>
      </c>
      <c r="E141" s="15">
        <v>52.749861000000003</v>
      </c>
      <c r="F141" s="15">
        <v>948600</v>
      </c>
      <c r="G141" s="15">
        <v>39.813512000000003</v>
      </c>
      <c r="H141" s="38">
        <f t="shared" si="8"/>
        <v>-3.0432632987635717E-2</v>
      </c>
      <c r="I141" s="30">
        <f t="shared" si="6"/>
        <v>-3.0432632987635717E-2</v>
      </c>
      <c r="S141" s="38">
        <v>2046.6099850000001</v>
      </c>
      <c r="T141" s="30">
        <f t="shared" si="7"/>
        <v>-8.514434129144554E-3</v>
      </c>
      <c r="U141" s="38"/>
      <c r="V141" s="38"/>
      <c r="W141" s="38"/>
      <c r="X141" s="38"/>
    </row>
    <row r="142" spans="1:24">
      <c r="A142" s="16">
        <v>41082</v>
      </c>
      <c r="B142" s="15">
        <v>52.899858000000002</v>
      </c>
      <c r="C142" s="15">
        <v>53.779854999999998</v>
      </c>
      <c r="D142" s="15">
        <v>52.249862</v>
      </c>
      <c r="E142" s="15">
        <v>53.169857</v>
      </c>
      <c r="F142" s="15">
        <v>944100</v>
      </c>
      <c r="G142" s="15">
        <v>40.130507999999999</v>
      </c>
      <c r="H142" s="38">
        <f t="shared" si="8"/>
        <v>7.9304908958144696E-3</v>
      </c>
      <c r="I142" s="30">
        <f t="shared" si="6"/>
        <v>7.9304908958144696E-3</v>
      </c>
      <c r="S142" s="38">
        <v>2064.110107</v>
      </c>
      <c r="T142" s="30">
        <f t="shared" si="7"/>
        <v>-1.6947950262444553E-4</v>
      </c>
      <c r="U142" s="38"/>
      <c r="V142" s="38"/>
      <c r="W142" s="38"/>
      <c r="X142" s="38"/>
    </row>
    <row r="143" spans="1:24">
      <c r="A143" s="16">
        <v>41085</v>
      </c>
      <c r="B143" s="15">
        <v>52.639862000000001</v>
      </c>
      <c r="C143" s="15">
        <v>53.159860000000002</v>
      </c>
      <c r="D143" s="15">
        <v>51.949862000000003</v>
      </c>
      <c r="E143" s="15">
        <v>52.339860999999999</v>
      </c>
      <c r="F143" s="15">
        <v>708800</v>
      </c>
      <c r="G143" s="15">
        <v>39.504060000000003</v>
      </c>
      <c r="H143" s="38">
        <f t="shared" si="8"/>
        <v>-1.573339162220572E-2</v>
      </c>
      <c r="I143" s="30">
        <f t="shared" si="6"/>
        <v>-1.573339162220572E-2</v>
      </c>
      <c r="S143" s="38">
        <v>2064.459961</v>
      </c>
      <c r="T143" s="30">
        <f t="shared" si="7"/>
        <v>-9.6075230499917813E-3</v>
      </c>
      <c r="U143" s="38"/>
      <c r="V143" s="38"/>
      <c r="W143" s="38"/>
      <c r="X143" s="38"/>
    </row>
    <row r="144" spans="1:24">
      <c r="A144" s="16">
        <v>41086</v>
      </c>
      <c r="B144" s="15">
        <v>52.259858999999999</v>
      </c>
      <c r="C144" s="15">
        <v>55.929853000000001</v>
      </c>
      <c r="D144" s="15">
        <v>52.079859999999996</v>
      </c>
      <c r="E144" s="15">
        <v>55.279851000000001</v>
      </c>
      <c r="F144" s="15">
        <v>1024600</v>
      </c>
      <c r="G144" s="15">
        <v>41.723049000000003</v>
      </c>
      <c r="H144" s="38">
        <f t="shared" si="8"/>
        <v>5.465025848143136E-2</v>
      </c>
      <c r="I144" s="30">
        <f t="shared" si="6"/>
        <v>5.465025848143136E-2</v>
      </c>
      <c r="S144" s="38">
        <v>2084.389893</v>
      </c>
      <c r="T144" s="30">
        <f t="shared" si="7"/>
        <v>1.2406365635768817E-2</v>
      </c>
      <c r="U144" s="38"/>
      <c r="V144" s="38"/>
      <c r="W144" s="38"/>
      <c r="X144" s="38"/>
    </row>
    <row r="145" spans="1:24">
      <c r="A145" s="16">
        <v>41087</v>
      </c>
      <c r="B145" s="15">
        <v>55.369850999999997</v>
      </c>
      <c r="C145" s="15">
        <v>57.499844000000003</v>
      </c>
      <c r="D145" s="15">
        <v>54.359856000000001</v>
      </c>
      <c r="E145" s="15">
        <v>56.629849999999998</v>
      </c>
      <c r="F145" s="15">
        <v>966600</v>
      </c>
      <c r="G145" s="15">
        <v>42.741973999999999</v>
      </c>
      <c r="H145" s="38">
        <f t="shared" si="8"/>
        <v>2.4127725150208137E-2</v>
      </c>
      <c r="I145" s="30">
        <f t="shared" si="6"/>
        <v>2.4127725150208137E-2</v>
      </c>
      <c r="S145" s="38">
        <v>2058.6899410000001</v>
      </c>
      <c r="T145" s="30">
        <f t="shared" si="7"/>
        <v>7.532129051973039E-4</v>
      </c>
      <c r="U145" s="38"/>
      <c r="V145" s="38"/>
      <c r="W145" s="38"/>
      <c r="X145" s="38"/>
    </row>
    <row r="146" spans="1:24">
      <c r="A146" s="16">
        <v>41088</v>
      </c>
      <c r="B146" s="15">
        <v>56.269852</v>
      </c>
      <c r="C146" s="15">
        <v>57.879846999999998</v>
      </c>
      <c r="D146" s="15">
        <v>55.469853000000001</v>
      </c>
      <c r="E146" s="15">
        <v>57.099846999999997</v>
      </c>
      <c r="F146" s="15">
        <v>1045400</v>
      </c>
      <c r="G146" s="15">
        <v>43.096710000000002</v>
      </c>
      <c r="H146" s="38">
        <f t="shared" si="8"/>
        <v>8.2652250225316286E-3</v>
      </c>
      <c r="I146" s="30">
        <f t="shared" si="6"/>
        <v>8.2652250225316286E-3</v>
      </c>
      <c r="S146" s="38">
        <v>2057.139893</v>
      </c>
      <c r="T146" s="30">
        <f t="shared" si="7"/>
        <v>3.1696106671955265E-3</v>
      </c>
      <c r="U146" s="38"/>
      <c r="V146" s="38"/>
      <c r="W146" s="38"/>
      <c r="X146" s="38"/>
    </row>
    <row r="147" spans="1:24">
      <c r="A147" s="16">
        <v>41089</v>
      </c>
      <c r="B147" s="15">
        <v>58.369844000000001</v>
      </c>
      <c r="C147" s="15">
        <v>59.999839000000001</v>
      </c>
      <c r="D147" s="15">
        <v>57.519849000000001</v>
      </c>
      <c r="E147" s="15">
        <v>59.699843000000001</v>
      </c>
      <c r="F147" s="15">
        <v>1080000</v>
      </c>
      <c r="G147" s="15">
        <v>45.059083999999999</v>
      </c>
      <c r="H147" s="38">
        <f t="shared" si="8"/>
        <v>4.452794625714096E-2</v>
      </c>
      <c r="I147" s="30">
        <f t="shared" si="6"/>
        <v>4.452794625714096E-2</v>
      </c>
      <c r="S147" s="38">
        <v>2050.6298830000001</v>
      </c>
      <c r="T147" s="30">
        <f t="shared" si="7"/>
        <v>-2.3903650994534542E-4</v>
      </c>
      <c r="U147" s="38"/>
      <c r="V147" s="38"/>
      <c r="W147" s="38"/>
      <c r="X147" s="38"/>
    </row>
    <row r="148" spans="1:24">
      <c r="A148" s="16">
        <v>41092</v>
      </c>
      <c r="B148" s="15">
        <v>59.809842000000003</v>
      </c>
      <c r="C148" s="15">
        <v>60.259839999999997</v>
      </c>
      <c r="D148" s="15">
        <v>58.969844000000002</v>
      </c>
      <c r="E148" s="15">
        <v>59.969842</v>
      </c>
      <c r="F148" s="15">
        <v>591300</v>
      </c>
      <c r="G148" s="15">
        <v>45.262867999999997</v>
      </c>
      <c r="H148" s="38">
        <f t="shared" si="8"/>
        <v>4.5123990629219761E-3</v>
      </c>
      <c r="I148" s="30">
        <f t="shared" si="6"/>
        <v>4.5123990629219761E-3</v>
      </c>
      <c r="S148" s="38">
        <v>2051.1201169999999</v>
      </c>
      <c r="T148" s="30">
        <f t="shared" si="7"/>
        <v>-5.9545827060152288E-3</v>
      </c>
      <c r="U148" s="38"/>
      <c r="V148" s="38"/>
      <c r="W148" s="38"/>
      <c r="X148" s="38"/>
    </row>
    <row r="149" spans="1:24">
      <c r="A149" s="16">
        <v>41093</v>
      </c>
      <c r="B149" s="15">
        <v>59.909838999999998</v>
      </c>
      <c r="C149" s="15">
        <v>61.139837</v>
      </c>
      <c r="D149" s="15">
        <v>59.509841999999999</v>
      </c>
      <c r="E149" s="15">
        <v>60.229838999999998</v>
      </c>
      <c r="F149" s="15">
        <v>405500</v>
      </c>
      <c r="G149" s="15">
        <v>45.459104000000004</v>
      </c>
      <c r="H149" s="38">
        <f t="shared" si="8"/>
        <v>4.3261031858757449E-3</v>
      </c>
      <c r="I149" s="30">
        <f t="shared" si="6"/>
        <v>4.3261031858757449E-3</v>
      </c>
      <c r="S149" s="38">
        <v>2063.3701169999999</v>
      </c>
      <c r="T149" s="30">
        <f t="shared" si="7"/>
        <v>-8.7144996519244577E-3</v>
      </c>
      <c r="U149" s="38"/>
      <c r="V149" s="38"/>
      <c r="W149" s="38"/>
      <c r="X149" s="38"/>
    </row>
    <row r="150" spans="1:24">
      <c r="A150" s="16">
        <v>41095</v>
      </c>
      <c r="B150" s="15">
        <v>59.929837999999997</v>
      </c>
      <c r="C150" s="15">
        <v>62.409832999999999</v>
      </c>
      <c r="D150" s="15">
        <v>59.789842999999998</v>
      </c>
      <c r="E150" s="15">
        <v>61.809837999999999</v>
      </c>
      <c r="F150" s="15">
        <v>539900</v>
      </c>
      <c r="G150" s="15">
        <v>46.651623999999998</v>
      </c>
      <c r="H150" s="38">
        <f t="shared" si="8"/>
        <v>2.5894630525109937E-2</v>
      </c>
      <c r="I150" s="30">
        <f t="shared" si="6"/>
        <v>2.5894630525109937E-2</v>
      </c>
      <c r="S150" s="38">
        <v>2081.429932</v>
      </c>
      <c r="T150" s="30">
        <f t="shared" si="7"/>
        <v>7.7796067866815026E-3</v>
      </c>
      <c r="U150" s="38"/>
      <c r="V150" s="38"/>
      <c r="W150" s="38"/>
      <c r="X150" s="38"/>
    </row>
    <row r="151" spans="1:24">
      <c r="A151" s="16">
        <v>41096</v>
      </c>
      <c r="B151" s="15">
        <v>61.739837000000001</v>
      </c>
      <c r="C151" s="15">
        <v>62.949831000000003</v>
      </c>
      <c r="D151" s="15">
        <v>60.559840000000001</v>
      </c>
      <c r="E151" s="15">
        <v>61.029837999999998</v>
      </c>
      <c r="F151" s="15">
        <v>627000</v>
      </c>
      <c r="G151" s="15">
        <v>46.062911</v>
      </c>
      <c r="H151" s="38">
        <f t="shared" si="8"/>
        <v>-1.2699646551247055E-2</v>
      </c>
      <c r="I151" s="30">
        <f t="shared" si="6"/>
        <v>-1.2699646551247055E-2</v>
      </c>
      <c r="S151" s="38">
        <v>2065.3000489999999</v>
      </c>
      <c r="T151" s="30">
        <f t="shared" si="7"/>
        <v>-5.0759493430435152E-3</v>
      </c>
      <c r="U151" s="38"/>
      <c r="V151" s="38"/>
      <c r="W151" s="38"/>
      <c r="X151" s="38"/>
    </row>
    <row r="152" spans="1:24">
      <c r="A152" s="16">
        <v>41099</v>
      </c>
      <c r="B152" s="15">
        <v>61.189838000000002</v>
      </c>
      <c r="C152" s="15">
        <v>61.629832999999998</v>
      </c>
      <c r="D152" s="15">
        <v>58.109847000000002</v>
      </c>
      <c r="E152" s="15">
        <v>58.339841999999997</v>
      </c>
      <c r="F152" s="15">
        <v>817600</v>
      </c>
      <c r="G152" s="15">
        <v>44.032609000000001</v>
      </c>
      <c r="H152" s="38">
        <f t="shared" si="8"/>
        <v>-4.5077619503654902E-2</v>
      </c>
      <c r="I152" s="30">
        <f t="shared" si="6"/>
        <v>-4.5077619503654902E-2</v>
      </c>
      <c r="S152" s="38">
        <v>2075.8100589999999</v>
      </c>
      <c r="T152" s="30">
        <f t="shared" si="7"/>
        <v>-9.2736357017856857E-3</v>
      </c>
      <c r="U152" s="38"/>
      <c r="V152" s="38"/>
      <c r="W152" s="38"/>
      <c r="X152" s="38"/>
    </row>
    <row r="153" spans="1:24">
      <c r="A153" s="16">
        <v>41100</v>
      </c>
      <c r="B153" s="15">
        <v>58.399844999999999</v>
      </c>
      <c r="C153" s="15">
        <v>59.509841999999999</v>
      </c>
      <c r="D153" s="15">
        <v>56.379851000000002</v>
      </c>
      <c r="E153" s="15">
        <v>57.639845000000001</v>
      </c>
      <c r="F153" s="15">
        <v>759500</v>
      </c>
      <c r="G153" s="15">
        <v>43.504278999999997</v>
      </c>
      <c r="H153" s="38">
        <f t="shared" si="8"/>
        <v>-1.2071171992589943E-2</v>
      </c>
      <c r="I153" s="30">
        <f t="shared" si="6"/>
        <v>-1.2071171992589943E-2</v>
      </c>
      <c r="S153" s="38">
        <v>2095.1499020000001</v>
      </c>
      <c r="T153" s="30">
        <f t="shared" si="7"/>
        <v>1.64799402984732E-3</v>
      </c>
      <c r="U153" s="38"/>
      <c r="V153" s="38"/>
      <c r="W153" s="38"/>
      <c r="X153" s="38"/>
    </row>
    <row r="154" spans="1:24">
      <c r="A154" s="16">
        <v>41101</v>
      </c>
      <c r="B154" s="15">
        <v>57.549844999999998</v>
      </c>
      <c r="C154" s="15">
        <v>58.219845999999997</v>
      </c>
      <c r="D154" s="15">
        <v>55.889848999999998</v>
      </c>
      <c r="E154" s="15">
        <v>56.379851000000002</v>
      </c>
      <c r="F154" s="15">
        <v>685500</v>
      </c>
      <c r="G154" s="15">
        <v>42.553285000000002</v>
      </c>
      <c r="H154" s="38">
        <f t="shared" si="8"/>
        <v>-2.2102245743324641E-2</v>
      </c>
      <c r="I154" s="30">
        <f t="shared" si="6"/>
        <v>-2.2102245743324641E-2</v>
      </c>
      <c r="S154" s="38">
        <v>2091.6999510000001</v>
      </c>
      <c r="T154" s="30">
        <f t="shared" si="7"/>
        <v>1.8710001220028356E-3</v>
      </c>
      <c r="U154" s="38"/>
      <c r="V154" s="38"/>
      <c r="W154" s="38"/>
      <c r="X154" s="38"/>
    </row>
    <row r="155" spans="1:24">
      <c r="A155" s="16">
        <v>41102</v>
      </c>
      <c r="B155" s="15">
        <v>55.489851999999999</v>
      </c>
      <c r="C155" s="15">
        <v>55.499853999999999</v>
      </c>
      <c r="D155" s="15">
        <v>52.769860000000001</v>
      </c>
      <c r="E155" s="15">
        <v>53.479860000000002</v>
      </c>
      <c r="F155" s="15">
        <v>991400</v>
      </c>
      <c r="G155" s="15">
        <v>40.364485999999999</v>
      </c>
      <c r="H155" s="38">
        <f t="shared" si="8"/>
        <v>-5.2806716367744221E-2</v>
      </c>
      <c r="I155" s="30">
        <f t="shared" si="6"/>
        <v>-5.2806716367744221E-2</v>
      </c>
      <c r="S155" s="38">
        <v>2087.790039</v>
      </c>
      <c r="T155" s="30">
        <f t="shared" si="7"/>
        <v>-1.8136895909355406E-3</v>
      </c>
      <c r="U155" s="38"/>
      <c r="V155" s="38"/>
      <c r="W155" s="38"/>
      <c r="X155" s="38"/>
    </row>
    <row r="156" spans="1:24">
      <c r="A156" s="16">
        <v>41103</v>
      </c>
      <c r="B156" s="15">
        <v>53.519857999999999</v>
      </c>
      <c r="C156" s="15">
        <v>53.899856</v>
      </c>
      <c r="D156" s="15">
        <v>52.669857999999998</v>
      </c>
      <c r="E156" s="15">
        <v>53.579855999999999</v>
      </c>
      <c r="F156" s="15">
        <v>629000</v>
      </c>
      <c r="G156" s="15">
        <v>40.439959999999999</v>
      </c>
      <c r="H156" s="38">
        <f t="shared" si="8"/>
        <v>1.8680660702329792E-3</v>
      </c>
      <c r="I156" s="30">
        <f t="shared" si="6"/>
        <v>1.8680660702329792E-3</v>
      </c>
      <c r="S156" s="38">
        <v>2091.580078</v>
      </c>
      <c r="T156" s="30">
        <f t="shared" si="7"/>
        <v>4.7858743900950742E-5</v>
      </c>
      <c r="U156" s="38"/>
      <c r="V156" s="38"/>
      <c r="W156" s="38"/>
      <c r="X156" s="38"/>
    </row>
    <row r="157" spans="1:24">
      <c r="A157" s="16">
        <v>41106</v>
      </c>
      <c r="B157" s="15">
        <v>53.399856999999997</v>
      </c>
      <c r="C157" s="15">
        <v>54.769855</v>
      </c>
      <c r="D157" s="15">
        <v>53.279856000000002</v>
      </c>
      <c r="E157" s="15">
        <v>54.669854000000001</v>
      </c>
      <c r="F157" s="15">
        <v>680800</v>
      </c>
      <c r="G157" s="15">
        <v>41.262645999999997</v>
      </c>
      <c r="H157" s="38">
        <f t="shared" si="8"/>
        <v>2.0139230462674178E-2</v>
      </c>
      <c r="I157" s="30">
        <f t="shared" si="6"/>
        <v>2.0139230462674178E-2</v>
      </c>
      <c r="S157" s="38">
        <v>2091.4799800000001</v>
      </c>
      <c r="T157" s="30">
        <f t="shared" si="7"/>
        <v>-5.2075629179119901E-3</v>
      </c>
      <c r="U157" s="38"/>
      <c r="V157" s="38"/>
      <c r="W157" s="38"/>
      <c r="X157" s="38"/>
    </row>
    <row r="158" spans="1:24">
      <c r="A158" s="16">
        <v>41107</v>
      </c>
      <c r="B158" s="15">
        <v>54.839855999999997</v>
      </c>
      <c r="C158" s="15">
        <v>55.499853999999999</v>
      </c>
      <c r="D158" s="15">
        <v>53.269858999999997</v>
      </c>
      <c r="E158" s="15">
        <v>53.809856000000003</v>
      </c>
      <c r="F158" s="15">
        <v>604700</v>
      </c>
      <c r="G158" s="15">
        <v>40.613554999999998</v>
      </c>
      <c r="H158" s="38">
        <f t="shared" si="8"/>
        <v>-1.585575761319457E-2</v>
      </c>
      <c r="I158" s="30">
        <f t="shared" si="6"/>
        <v>-1.585575761319457E-2</v>
      </c>
      <c r="S158" s="38">
        <v>2102.3999020000001</v>
      </c>
      <c r="T158" s="30">
        <f t="shared" si="7"/>
        <v>7.6125480391681512E-4</v>
      </c>
      <c r="U158" s="38"/>
      <c r="V158" s="38"/>
      <c r="W158" s="38"/>
      <c r="X158" s="38"/>
    </row>
    <row r="159" spans="1:24">
      <c r="A159" s="16">
        <v>41108</v>
      </c>
      <c r="B159" s="15">
        <v>53.299860000000002</v>
      </c>
      <c r="C159" s="15">
        <v>55.289853000000001</v>
      </c>
      <c r="D159" s="15">
        <v>53.219858000000002</v>
      </c>
      <c r="E159" s="15">
        <v>54.539855000000003</v>
      </c>
      <c r="F159" s="15">
        <v>436600</v>
      </c>
      <c r="G159" s="15">
        <v>41.164529000000002</v>
      </c>
      <c r="H159" s="38">
        <f t="shared" si="8"/>
        <v>1.3475061044578653E-2</v>
      </c>
      <c r="I159" s="30">
        <f t="shared" si="6"/>
        <v>1.3475061044578653E-2</v>
      </c>
      <c r="S159" s="38">
        <v>2100.8000489999999</v>
      </c>
      <c r="T159" s="30">
        <f t="shared" si="7"/>
        <v>3.0797379324564098E-3</v>
      </c>
      <c r="U159" s="38"/>
      <c r="V159" s="38"/>
      <c r="W159" s="38"/>
      <c r="X159" s="38"/>
    </row>
    <row r="160" spans="1:24">
      <c r="A160" s="16">
        <v>41109</v>
      </c>
      <c r="B160" s="15">
        <v>54.589855999999997</v>
      </c>
      <c r="C160" s="15">
        <v>54.999854999999997</v>
      </c>
      <c r="D160" s="15">
        <v>53.419856000000003</v>
      </c>
      <c r="E160" s="15">
        <v>54.059856000000003</v>
      </c>
      <c r="F160" s="15">
        <v>428300</v>
      </c>
      <c r="G160" s="15">
        <v>40.802244000000002</v>
      </c>
      <c r="H160" s="38">
        <f t="shared" si="8"/>
        <v>-8.8398590284848033E-3</v>
      </c>
      <c r="I160" s="30">
        <f t="shared" si="6"/>
        <v>-8.8398590284848033E-3</v>
      </c>
      <c r="S160" s="38">
        <v>2094.3400879999999</v>
      </c>
      <c r="T160" s="30">
        <f t="shared" si="7"/>
        <v>6.5197258913036061E-3</v>
      </c>
      <c r="U160" s="38"/>
      <c r="V160" s="38"/>
      <c r="W160" s="38"/>
      <c r="X160" s="38"/>
    </row>
    <row r="161" spans="1:24">
      <c r="A161" s="16">
        <v>41110</v>
      </c>
      <c r="B161" s="15">
        <v>53.849854999999998</v>
      </c>
      <c r="C161" s="15">
        <v>54.339857000000002</v>
      </c>
      <c r="D161" s="15">
        <v>51.039864000000001</v>
      </c>
      <c r="E161" s="15">
        <v>51.259861000000001</v>
      </c>
      <c r="F161" s="15">
        <v>918900</v>
      </c>
      <c r="G161" s="15">
        <v>38.688918999999999</v>
      </c>
      <c r="H161" s="38">
        <f t="shared" si="8"/>
        <v>-5.3183851611765129E-2</v>
      </c>
      <c r="I161" s="30">
        <f t="shared" si="6"/>
        <v>-5.3183851611765129E-2</v>
      </c>
      <c r="S161" s="38">
        <v>2080.7299800000001</v>
      </c>
      <c r="T161" s="30">
        <f t="shared" si="7"/>
        <v>-9.8476965888961271E-4</v>
      </c>
      <c r="U161" s="38"/>
      <c r="V161" s="38"/>
      <c r="W161" s="38"/>
      <c r="X161" s="38"/>
    </row>
    <row r="162" spans="1:24">
      <c r="A162" s="16">
        <v>41113</v>
      </c>
      <c r="B162" s="15">
        <v>50.349868000000001</v>
      </c>
      <c r="C162" s="15">
        <v>50.559863999999997</v>
      </c>
      <c r="D162" s="15">
        <v>48.869871000000003</v>
      </c>
      <c r="E162" s="15">
        <v>49.579866000000003</v>
      </c>
      <c r="F162" s="15">
        <v>730600</v>
      </c>
      <c r="G162" s="15">
        <v>37.420924999999997</v>
      </c>
      <c r="H162" s="38">
        <f t="shared" si="8"/>
        <v>-3.3323188344092675E-2</v>
      </c>
      <c r="I162" s="30">
        <f t="shared" si="6"/>
        <v>-3.3323188344092675E-2</v>
      </c>
      <c r="S162" s="38">
        <v>2082.780029</v>
      </c>
      <c r="T162" s="30">
        <f t="shared" si="7"/>
        <v>1.7291222756818405E-4</v>
      </c>
      <c r="U162" s="38"/>
      <c r="V162" s="38"/>
      <c r="W162" s="38"/>
      <c r="X162" s="38"/>
    </row>
    <row r="163" spans="1:24">
      <c r="A163" s="16">
        <v>41114</v>
      </c>
      <c r="B163" s="15">
        <v>49.559866</v>
      </c>
      <c r="C163" s="15">
        <v>49.999867000000002</v>
      </c>
      <c r="D163" s="15">
        <v>47.679872000000003</v>
      </c>
      <c r="E163" s="15">
        <v>48.359870000000001</v>
      </c>
      <c r="F163" s="15">
        <v>771300</v>
      </c>
      <c r="G163" s="15">
        <v>36.500120000000003</v>
      </c>
      <c r="H163" s="38">
        <f t="shared" si="8"/>
        <v>-2.49144916875393E-2</v>
      </c>
      <c r="I163" s="30">
        <f t="shared" si="6"/>
        <v>-2.49144916875393E-2</v>
      </c>
      <c r="S163" s="38">
        <v>2082.419922</v>
      </c>
      <c r="T163" s="30">
        <f t="shared" si="7"/>
        <v>9.9900696845903383E-3</v>
      </c>
      <c r="U163" s="38"/>
      <c r="V163" s="38"/>
      <c r="W163" s="38"/>
      <c r="X163" s="38"/>
    </row>
    <row r="164" spans="1:24">
      <c r="A164" s="16">
        <v>41115</v>
      </c>
      <c r="B164" s="15">
        <v>48.479871000000003</v>
      </c>
      <c r="C164" s="15">
        <v>49.249868999999997</v>
      </c>
      <c r="D164" s="15">
        <v>47.749872000000003</v>
      </c>
      <c r="E164" s="15">
        <v>48.799871000000003</v>
      </c>
      <c r="F164" s="15">
        <v>585300</v>
      </c>
      <c r="G164" s="15">
        <v>36.832214999999998</v>
      </c>
      <c r="H164" s="38">
        <f t="shared" si="8"/>
        <v>9.05732158353857E-3</v>
      </c>
      <c r="I164" s="30">
        <f t="shared" si="6"/>
        <v>9.05732158353857E-3</v>
      </c>
      <c r="S164" s="38">
        <v>2061.719971</v>
      </c>
      <c r="T164" s="30">
        <f t="shared" si="7"/>
        <v>9.6157541401615809E-3</v>
      </c>
      <c r="U164" s="38"/>
      <c r="V164" s="38"/>
      <c r="W164" s="38"/>
      <c r="X164" s="38"/>
    </row>
    <row r="165" spans="1:24">
      <c r="A165" s="16">
        <v>41116</v>
      </c>
      <c r="B165" s="15">
        <v>49.569868999999997</v>
      </c>
      <c r="C165" s="15">
        <v>50.719864000000001</v>
      </c>
      <c r="D165" s="15">
        <v>48.399869000000002</v>
      </c>
      <c r="E165" s="15">
        <v>50.169863999999997</v>
      </c>
      <c r="F165" s="15">
        <v>801400</v>
      </c>
      <c r="G165" s="15">
        <v>37.866231999999997</v>
      </c>
      <c r="H165" s="38">
        <f t="shared" si="8"/>
        <v>2.7686868842006076E-2</v>
      </c>
      <c r="I165" s="30">
        <f t="shared" si="6"/>
        <v>2.7686868842006076E-2</v>
      </c>
      <c r="S165" s="38">
        <v>2041.98999</v>
      </c>
      <c r="T165" s="30">
        <f t="shared" si="7"/>
        <v>-2.7435462066001262E-3</v>
      </c>
      <c r="U165" s="38"/>
      <c r="V165" s="38"/>
      <c r="W165" s="38"/>
      <c r="X165" s="38"/>
    </row>
    <row r="166" spans="1:24">
      <c r="A166" s="16">
        <v>41117</v>
      </c>
      <c r="B166" s="15">
        <v>50.509863000000003</v>
      </c>
      <c r="C166" s="15">
        <v>52.769860000000001</v>
      </c>
      <c r="D166" s="15">
        <v>49.839866999999998</v>
      </c>
      <c r="E166" s="15">
        <v>51.84986</v>
      </c>
      <c r="F166" s="15">
        <v>670100</v>
      </c>
      <c r="G166" s="15">
        <v>39.134225999999998</v>
      </c>
      <c r="H166" s="38">
        <f t="shared" si="8"/>
        <v>3.2937690688798642E-2</v>
      </c>
      <c r="I166" s="30">
        <f t="shared" si="6"/>
        <v>3.2937690688798642E-2</v>
      </c>
      <c r="S166" s="38">
        <v>2047.599976</v>
      </c>
      <c r="T166" s="30">
        <f t="shared" si="7"/>
        <v>2.7827028948345474E-3</v>
      </c>
      <c r="U166" s="38"/>
      <c r="V166" s="38"/>
      <c r="W166" s="38"/>
      <c r="X166" s="38"/>
    </row>
    <row r="167" spans="1:24">
      <c r="A167" s="16">
        <v>41120</v>
      </c>
      <c r="B167" s="15">
        <v>51.779859999999999</v>
      </c>
      <c r="C167" s="15">
        <v>52.009860000000003</v>
      </c>
      <c r="D167" s="15">
        <v>49.329866000000003</v>
      </c>
      <c r="E167" s="15">
        <v>49.959868</v>
      </c>
      <c r="F167" s="15">
        <v>547800</v>
      </c>
      <c r="G167" s="15">
        <v>37.707735999999997</v>
      </c>
      <c r="H167" s="38">
        <f t="shared" si="8"/>
        <v>-3.713215702608328E-2</v>
      </c>
      <c r="I167" s="30">
        <f t="shared" si="6"/>
        <v>-3.713215702608328E-2</v>
      </c>
      <c r="S167" s="38">
        <v>2041.910034</v>
      </c>
      <c r="T167" s="30">
        <f t="shared" si="7"/>
        <v>-1.2048074005081098E-2</v>
      </c>
      <c r="U167" s="38"/>
      <c r="V167" s="38"/>
      <c r="W167" s="38"/>
      <c r="X167" s="38"/>
    </row>
    <row r="168" spans="1:24">
      <c r="A168" s="16">
        <v>41121</v>
      </c>
      <c r="B168" s="15">
        <v>49.649866000000003</v>
      </c>
      <c r="C168" s="15">
        <v>50.539864999999999</v>
      </c>
      <c r="D168" s="15">
        <v>49.099871</v>
      </c>
      <c r="E168" s="15">
        <v>49.489865999999999</v>
      </c>
      <c r="F168" s="15">
        <v>472900</v>
      </c>
      <c r="G168" s="15">
        <v>37.352995999999997</v>
      </c>
      <c r="H168" s="38">
        <f t="shared" si="8"/>
        <v>-9.4521497906005537E-3</v>
      </c>
      <c r="I168" s="30">
        <f t="shared" si="6"/>
        <v>-9.4521497906005537E-3</v>
      </c>
      <c r="S168" s="38">
        <v>2066.6599120000001</v>
      </c>
      <c r="T168" s="30">
        <f t="shared" si="7"/>
        <v>1.0452797852349736E-2</v>
      </c>
      <c r="U168" s="38"/>
      <c r="V168" s="38"/>
      <c r="W168" s="38"/>
      <c r="X168" s="38"/>
    </row>
    <row r="169" spans="1:24">
      <c r="A169" s="16">
        <v>41122</v>
      </c>
      <c r="B169" s="15">
        <v>49.729868000000003</v>
      </c>
      <c r="C169" s="15">
        <v>49.899864999999998</v>
      </c>
      <c r="D169" s="15">
        <v>48.449869999999997</v>
      </c>
      <c r="E169" s="15">
        <v>48.539869000000003</v>
      </c>
      <c r="F169" s="15">
        <v>544300</v>
      </c>
      <c r="G169" s="15">
        <v>36.635975999999999</v>
      </c>
      <c r="H169" s="38">
        <f t="shared" si="8"/>
        <v>-1.9382414104758092E-2</v>
      </c>
      <c r="I169" s="30">
        <f t="shared" si="6"/>
        <v>-1.9382414104758092E-2</v>
      </c>
      <c r="S169" s="38">
        <v>2045.170044</v>
      </c>
      <c r="T169" s="30">
        <f t="shared" si="7"/>
        <v>-1.019629847580408E-2</v>
      </c>
      <c r="U169" s="38"/>
      <c r="V169" s="38"/>
      <c r="W169" s="38"/>
      <c r="X169" s="38"/>
    </row>
    <row r="170" spans="1:24">
      <c r="A170" s="16">
        <v>41123</v>
      </c>
      <c r="B170" s="15">
        <v>47.469870999999998</v>
      </c>
      <c r="C170" s="15">
        <v>49.999867000000002</v>
      </c>
      <c r="D170" s="15">
        <v>47.009875999999998</v>
      </c>
      <c r="E170" s="15">
        <v>48.509872999999999</v>
      </c>
      <c r="F170" s="15">
        <v>796700</v>
      </c>
      <c r="G170" s="15">
        <v>36.613335999999997</v>
      </c>
      <c r="H170" s="38">
        <f t="shared" si="8"/>
        <v>-6.1816282236057678E-4</v>
      </c>
      <c r="I170" s="30">
        <f t="shared" si="6"/>
        <v>-6.1816282236057678E-4</v>
      </c>
      <c r="S170" s="38">
        <v>2066.1298830000001</v>
      </c>
      <c r="T170" s="30">
        <f t="shared" si="7"/>
        <v>-3.2134798118797336E-3</v>
      </c>
      <c r="U170" s="38"/>
      <c r="V170" s="38"/>
      <c r="W170" s="38"/>
      <c r="X170" s="38"/>
    </row>
    <row r="171" spans="1:24">
      <c r="A171" s="16">
        <v>41124</v>
      </c>
      <c r="B171" s="15">
        <v>49.459870000000002</v>
      </c>
      <c r="C171" s="15">
        <v>50.039866000000004</v>
      </c>
      <c r="D171" s="15">
        <v>49.129868000000002</v>
      </c>
      <c r="E171" s="15">
        <v>49.319868999999997</v>
      </c>
      <c r="F171" s="15">
        <v>380800</v>
      </c>
      <c r="G171" s="15">
        <v>37.224688999999998</v>
      </c>
      <c r="H171" s="38">
        <f t="shared" si="8"/>
        <v>1.6559678309954709E-2</v>
      </c>
      <c r="I171" s="30">
        <f t="shared" si="6"/>
        <v>1.6559678309954709E-2</v>
      </c>
      <c r="S171" s="38">
        <v>2072.780029</v>
      </c>
      <c r="T171" s="30">
        <f t="shared" si="7"/>
        <v>6.310959037162926E-3</v>
      </c>
      <c r="U171" s="38"/>
      <c r="V171" s="38"/>
      <c r="W171" s="38"/>
      <c r="X171" s="38"/>
    </row>
    <row r="172" spans="1:24">
      <c r="A172" s="16">
        <v>41127</v>
      </c>
      <c r="B172" s="15">
        <v>49.489865999999999</v>
      </c>
      <c r="C172" s="15">
        <v>51.579861000000001</v>
      </c>
      <c r="D172" s="15">
        <v>49.369869999999999</v>
      </c>
      <c r="E172" s="15">
        <v>50.379865000000002</v>
      </c>
      <c r="F172" s="15">
        <v>642700</v>
      </c>
      <c r="G172" s="15">
        <v>38.024732</v>
      </c>
      <c r="H172" s="38">
        <f t="shared" si="8"/>
        <v>2.126456619100919E-2</v>
      </c>
      <c r="I172" s="30">
        <f t="shared" si="6"/>
        <v>2.126456619100919E-2</v>
      </c>
      <c r="S172" s="38">
        <v>2059.73999</v>
      </c>
      <c r="T172" s="30">
        <f t="shared" si="7"/>
        <v>-2.0418423901345938E-3</v>
      </c>
      <c r="U172" s="38"/>
      <c r="V172" s="38"/>
      <c r="W172" s="38"/>
      <c r="X172" s="38"/>
    </row>
    <row r="173" spans="1:24">
      <c r="A173" s="16">
        <v>41128</v>
      </c>
      <c r="B173" s="15">
        <v>50.639865999999998</v>
      </c>
      <c r="C173" s="15">
        <v>53.199858999999996</v>
      </c>
      <c r="D173" s="15">
        <v>50.489863999999997</v>
      </c>
      <c r="E173" s="15">
        <v>52.679859999999998</v>
      </c>
      <c r="F173" s="15">
        <v>801800</v>
      </c>
      <c r="G173" s="15">
        <v>39.760677999999999</v>
      </c>
      <c r="H173" s="38">
        <f t="shared" si="8"/>
        <v>4.4641643831088554E-2</v>
      </c>
      <c r="I173" s="30">
        <f t="shared" si="6"/>
        <v>4.4641643831088554E-2</v>
      </c>
      <c r="S173" s="38">
        <v>2063.9499510000001</v>
      </c>
      <c r="T173" s="30">
        <f t="shared" si="7"/>
        <v>4.3408797962407337E-3</v>
      </c>
      <c r="U173" s="38"/>
      <c r="V173" s="38"/>
      <c r="W173" s="38"/>
      <c r="X173" s="38"/>
    </row>
    <row r="174" spans="1:24">
      <c r="A174" s="16">
        <v>41129</v>
      </c>
      <c r="B174" s="15">
        <v>52.199860999999999</v>
      </c>
      <c r="C174" s="15">
        <v>53.909858</v>
      </c>
      <c r="D174" s="15">
        <v>52.199860999999999</v>
      </c>
      <c r="E174" s="15">
        <v>52.379860000000001</v>
      </c>
      <c r="F174" s="15">
        <v>528800</v>
      </c>
      <c r="G174" s="15">
        <v>39.53425</v>
      </c>
      <c r="H174" s="38">
        <f t="shared" si="8"/>
        <v>-5.711049146359554E-3</v>
      </c>
      <c r="I174" s="30">
        <f t="shared" si="6"/>
        <v>-5.711049146359554E-3</v>
      </c>
      <c r="S174" s="38">
        <v>2055.01001</v>
      </c>
      <c r="T174" s="30">
        <f t="shared" si="7"/>
        <v>8.7780120839133745E-3</v>
      </c>
      <c r="U174" s="38"/>
      <c r="V174" s="38"/>
      <c r="W174" s="38"/>
      <c r="X174" s="38"/>
    </row>
    <row r="175" spans="1:24">
      <c r="A175" s="16">
        <v>41130</v>
      </c>
      <c r="B175" s="15">
        <v>52.129860999999998</v>
      </c>
      <c r="C175" s="15">
        <v>52.259858999999999</v>
      </c>
      <c r="D175" s="15">
        <v>50.469864000000001</v>
      </c>
      <c r="E175" s="15">
        <v>50.669862999999999</v>
      </c>
      <c r="F175" s="15">
        <v>709600</v>
      </c>
      <c r="G175" s="15">
        <v>38.243611000000001</v>
      </c>
      <c r="H175" s="38">
        <f t="shared" si="8"/>
        <v>-3.3190871169213244E-2</v>
      </c>
      <c r="I175" s="30">
        <f t="shared" si="6"/>
        <v>-3.3190871169213244E-2</v>
      </c>
      <c r="S175" s="38">
        <v>2037.0500489999999</v>
      </c>
      <c r="T175" s="30">
        <f t="shared" si="7"/>
        <v>5.4510717198609884E-4</v>
      </c>
      <c r="U175" s="38"/>
      <c r="V175" s="38"/>
      <c r="W175" s="38"/>
      <c r="X175" s="38"/>
    </row>
    <row r="176" spans="1:24">
      <c r="A176" s="16">
        <v>41131</v>
      </c>
      <c r="B176" s="15">
        <v>50.649864000000001</v>
      </c>
      <c r="C176" s="15">
        <v>51.799863999999999</v>
      </c>
      <c r="D176" s="15">
        <v>50.249867000000002</v>
      </c>
      <c r="E176" s="15">
        <v>51.419860999999997</v>
      </c>
      <c r="F176" s="15">
        <v>526200</v>
      </c>
      <c r="G176" s="15">
        <v>38.809680999999998</v>
      </c>
      <c r="H176" s="38">
        <f t="shared" si="8"/>
        <v>1.4693212174691012E-2</v>
      </c>
      <c r="I176" s="30">
        <f t="shared" si="6"/>
        <v>1.4693212174691012E-2</v>
      </c>
      <c r="S176" s="38">
        <v>2035.9399410000001</v>
      </c>
      <c r="T176" s="30">
        <f t="shared" si="7"/>
        <v>-3.7814200960276936E-4</v>
      </c>
      <c r="U176" s="38"/>
      <c r="V176" s="38"/>
      <c r="W176" s="38"/>
      <c r="X176" s="38"/>
    </row>
    <row r="177" spans="1:24">
      <c r="A177" s="16">
        <v>41134</v>
      </c>
      <c r="B177" s="15">
        <v>54.799852000000001</v>
      </c>
      <c r="C177" s="15">
        <v>55.579852000000002</v>
      </c>
      <c r="D177" s="15">
        <v>52.849857</v>
      </c>
      <c r="E177" s="15">
        <v>54.359856000000001</v>
      </c>
      <c r="F177" s="15">
        <v>2149000</v>
      </c>
      <c r="G177" s="15">
        <v>41.028672999999998</v>
      </c>
      <c r="H177" s="38">
        <f t="shared" si="8"/>
        <v>5.5601437926446742E-2</v>
      </c>
      <c r="I177" s="30">
        <f t="shared" si="6"/>
        <v>5.5601437926446742E-2</v>
      </c>
      <c r="S177" s="38">
        <v>2036.709961</v>
      </c>
      <c r="T177" s="30">
        <f t="shared" si="7"/>
        <v>-6.4065095838299205E-3</v>
      </c>
      <c r="U177" s="38"/>
      <c r="V177" s="38"/>
      <c r="W177" s="38"/>
      <c r="X177" s="38"/>
    </row>
    <row r="178" spans="1:24">
      <c r="A178" s="16">
        <v>41135</v>
      </c>
      <c r="B178" s="15">
        <v>54.849853000000003</v>
      </c>
      <c r="C178" s="15">
        <v>56.249851999999997</v>
      </c>
      <c r="D178" s="15">
        <v>54.429856000000001</v>
      </c>
      <c r="E178" s="15">
        <v>55.169851999999999</v>
      </c>
      <c r="F178" s="15">
        <v>999600</v>
      </c>
      <c r="G178" s="15">
        <v>41.640025999999999</v>
      </c>
      <c r="H178" s="38">
        <f t="shared" si="8"/>
        <v>1.4790704403756551E-2</v>
      </c>
      <c r="I178" s="30">
        <f t="shared" si="6"/>
        <v>1.4790704403756551E-2</v>
      </c>
      <c r="S178" s="38">
        <v>2049.8000489999999</v>
      </c>
      <c r="T178" s="30">
        <f t="shared" si="7"/>
        <v>-8.7777298047479432E-4</v>
      </c>
      <c r="U178" s="38"/>
      <c r="V178" s="38"/>
      <c r="W178" s="38"/>
      <c r="X178" s="38"/>
    </row>
    <row r="179" spans="1:24">
      <c r="A179" s="16">
        <v>41136</v>
      </c>
      <c r="B179" s="15">
        <v>54.759853</v>
      </c>
      <c r="C179" s="15">
        <v>57.479844999999997</v>
      </c>
      <c r="D179" s="15">
        <v>53.399856999999997</v>
      </c>
      <c r="E179" s="15">
        <v>56.599848999999999</v>
      </c>
      <c r="F179" s="15">
        <v>1890300</v>
      </c>
      <c r="G179" s="15">
        <v>42.719329999999999</v>
      </c>
      <c r="H179" s="38">
        <f t="shared" si="8"/>
        <v>2.5589642862163569E-2</v>
      </c>
      <c r="I179" s="30">
        <f t="shared" si="6"/>
        <v>2.5589642862163569E-2</v>
      </c>
      <c r="S179" s="38">
        <v>2051.6000979999999</v>
      </c>
      <c r="T179" s="30">
        <f t="shared" si="7"/>
        <v>9.8509213283250836E-4</v>
      </c>
      <c r="U179" s="38"/>
      <c r="V179" s="38"/>
      <c r="W179" s="38"/>
      <c r="X179" s="38"/>
    </row>
    <row r="180" spans="1:24">
      <c r="A180" s="16">
        <v>41137</v>
      </c>
      <c r="B180" s="15">
        <v>56.999845999999998</v>
      </c>
      <c r="C180" s="15">
        <v>60.879840000000002</v>
      </c>
      <c r="D180" s="15">
        <v>56.999845999999998</v>
      </c>
      <c r="E180" s="15">
        <v>60.289842</v>
      </c>
      <c r="F180" s="15">
        <v>2329700</v>
      </c>
      <c r="G180" s="15">
        <v>45.504392000000003</v>
      </c>
      <c r="H180" s="38">
        <f t="shared" si="8"/>
        <v>6.3157337762603141E-2</v>
      </c>
      <c r="I180" s="30">
        <f t="shared" si="6"/>
        <v>6.3157337762603141E-2</v>
      </c>
      <c r="S180" s="38">
        <v>2049.580078</v>
      </c>
      <c r="T180" s="30">
        <f t="shared" si="7"/>
        <v>4.3959671019814534E-3</v>
      </c>
      <c r="U180" s="38"/>
      <c r="V180" s="38"/>
      <c r="W180" s="38"/>
      <c r="X180" s="38"/>
    </row>
    <row r="181" spans="1:24">
      <c r="A181" s="16">
        <v>41138</v>
      </c>
      <c r="B181" s="15">
        <v>60.919839000000003</v>
      </c>
      <c r="C181" s="15">
        <v>60.999836000000002</v>
      </c>
      <c r="D181" s="15">
        <v>58.229843000000002</v>
      </c>
      <c r="E181" s="15">
        <v>59.489843</v>
      </c>
      <c r="F181" s="15">
        <v>1583800</v>
      </c>
      <c r="G181" s="15">
        <v>44.900584000000002</v>
      </c>
      <c r="H181" s="38">
        <f t="shared" si="8"/>
        <v>-1.3358047425818554E-2</v>
      </c>
      <c r="I181" s="30">
        <f t="shared" si="6"/>
        <v>-1.3358047425818554E-2</v>
      </c>
      <c r="S181" s="38">
        <v>2040.589966</v>
      </c>
      <c r="T181" s="30">
        <f t="shared" si="7"/>
        <v>6.5735830102084192E-3</v>
      </c>
      <c r="U181" s="38"/>
      <c r="V181" s="38"/>
      <c r="W181" s="38"/>
      <c r="X181" s="38"/>
    </row>
    <row r="182" spans="1:24">
      <c r="A182" s="16">
        <v>41141</v>
      </c>
      <c r="B182" s="15">
        <v>59.389840999999997</v>
      </c>
      <c r="C182" s="15">
        <v>59.499839999999999</v>
      </c>
      <c r="D182" s="15">
        <v>57.119847</v>
      </c>
      <c r="E182" s="15">
        <v>57.319845000000001</v>
      </c>
      <c r="F182" s="15">
        <v>1031300</v>
      </c>
      <c r="G182" s="15">
        <v>43.262756000000003</v>
      </c>
      <c r="H182" s="38">
        <f t="shared" si="8"/>
        <v>-3.7158675036258325E-2</v>
      </c>
      <c r="I182" s="30">
        <f t="shared" si="6"/>
        <v>-3.7158675036258325E-2</v>
      </c>
      <c r="S182" s="38">
        <v>2027.219971</v>
      </c>
      <c r="T182" s="30">
        <f t="shared" si="7"/>
        <v>5.584727884835018E-3</v>
      </c>
      <c r="U182" s="38"/>
      <c r="V182" s="38"/>
      <c r="W182" s="38"/>
      <c r="X182" s="38"/>
    </row>
    <row r="183" spans="1:24">
      <c r="A183" s="16">
        <v>41142</v>
      </c>
      <c r="B183" s="15">
        <v>57.239848000000002</v>
      </c>
      <c r="C183" s="15">
        <v>57.699848000000003</v>
      </c>
      <c r="D183" s="15">
        <v>56.049849000000002</v>
      </c>
      <c r="E183" s="15">
        <v>56.389848000000001</v>
      </c>
      <c r="F183" s="15">
        <v>1000700</v>
      </c>
      <c r="G183" s="15">
        <v>42.560830000000003</v>
      </c>
      <c r="H183" s="38">
        <f t="shared" si="8"/>
        <v>-1.635777958594958E-2</v>
      </c>
      <c r="I183" s="30">
        <f t="shared" si="6"/>
        <v>-1.635777958594958E-2</v>
      </c>
      <c r="S183" s="38">
        <v>2015.9300539999999</v>
      </c>
      <c r="T183" s="30">
        <f t="shared" si="7"/>
        <v>-1.8386309650007115E-3</v>
      </c>
      <c r="U183" s="38"/>
      <c r="V183" s="38"/>
      <c r="W183" s="38"/>
      <c r="X183" s="38"/>
    </row>
    <row r="184" spans="1:24">
      <c r="A184" s="16">
        <v>41143</v>
      </c>
      <c r="B184" s="15">
        <v>56.179851999999997</v>
      </c>
      <c r="C184" s="15">
        <v>57.359848999999997</v>
      </c>
      <c r="D184" s="15">
        <v>55.809851999999999</v>
      </c>
      <c r="E184" s="15">
        <v>55.93985</v>
      </c>
      <c r="F184" s="15">
        <v>787200</v>
      </c>
      <c r="G184" s="15">
        <v>42.22119</v>
      </c>
      <c r="H184" s="38">
        <f t="shared" si="8"/>
        <v>-8.0121190059797859E-3</v>
      </c>
      <c r="I184" s="30">
        <f t="shared" si="6"/>
        <v>-8.0121190059797859E-3</v>
      </c>
      <c r="S184" s="38">
        <v>2019.6400149999999</v>
      </c>
      <c r="T184" s="30">
        <f t="shared" si="7"/>
        <v>-1.261768241643932E-3</v>
      </c>
      <c r="U184" s="38"/>
      <c r="V184" s="38"/>
      <c r="W184" s="38"/>
      <c r="X184" s="38"/>
    </row>
    <row r="185" spans="1:24">
      <c r="A185" s="16">
        <v>41144</v>
      </c>
      <c r="B185" s="15">
        <v>55.819848999999998</v>
      </c>
      <c r="C185" s="15">
        <v>55.969850999999998</v>
      </c>
      <c r="D185" s="15">
        <v>54.279854</v>
      </c>
      <c r="E185" s="15">
        <v>54.419854000000001</v>
      </c>
      <c r="F185" s="15">
        <v>841900</v>
      </c>
      <c r="G185" s="15">
        <v>41.073957</v>
      </c>
      <c r="H185" s="38">
        <f t="shared" si="8"/>
        <v>-2.754795669057309E-2</v>
      </c>
      <c r="I185" s="30">
        <f t="shared" si="6"/>
        <v>-2.754795669057309E-2</v>
      </c>
      <c r="S185" s="38">
        <v>2022.1899410000001</v>
      </c>
      <c r="T185" s="30">
        <f t="shared" si="7"/>
        <v>1.6262545533244185E-2</v>
      </c>
      <c r="U185" s="38"/>
      <c r="V185" s="38"/>
      <c r="W185" s="38"/>
      <c r="X185" s="38"/>
    </row>
    <row r="186" spans="1:24">
      <c r="A186" s="16">
        <v>41145</v>
      </c>
      <c r="B186" s="15">
        <v>54.379854999999999</v>
      </c>
      <c r="C186" s="15">
        <v>56.759847999999998</v>
      </c>
      <c r="D186" s="15">
        <v>53.669856000000003</v>
      </c>
      <c r="E186" s="15">
        <v>56.509849000000003</v>
      </c>
      <c r="F186" s="15">
        <v>939700</v>
      </c>
      <c r="G186" s="15">
        <v>42.651401999999997</v>
      </c>
      <c r="H186" s="38">
        <f t="shared" si="8"/>
        <v>3.7685874586741608E-2</v>
      </c>
      <c r="I186" s="30">
        <f t="shared" si="6"/>
        <v>3.7685874586741608E-2</v>
      </c>
      <c r="S186" s="38">
        <v>1989.5699460000001</v>
      </c>
      <c r="T186" s="30">
        <f t="shared" si="7"/>
        <v>1.557925340134523E-4</v>
      </c>
      <c r="U186" s="38"/>
      <c r="V186" s="38"/>
      <c r="W186" s="38"/>
      <c r="X186" s="38"/>
    </row>
    <row r="187" spans="1:24">
      <c r="A187" s="16">
        <v>41148</v>
      </c>
      <c r="B187" s="15">
        <v>56.639847000000003</v>
      </c>
      <c r="C187" s="15">
        <v>56.889847000000003</v>
      </c>
      <c r="D187" s="15">
        <v>54.879854000000002</v>
      </c>
      <c r="E187" s="15">
        <v>55.219853000000001</v>
      </c>
      <c r="F187" s="15">
        <v>636900</v>
      </c>
      <c r="G187" s="15">
        <v>41.677764000000003</v>
      </c>
      <c r="H187" s="38">
        <f t="shared" si="8"/>
        <v>-2.309239644006255E-2</v>
      </c>
      <c r="I187" s="30">
        <f t="shared" si="6"/>
        <v>-2.309239644006255E-2</v>
      </c>
      <c r="S187" s="38">
        <v>1989.26001</v>
      </c>
      <c r="T187" s="30">
        <f t="shared" si="7"/>
        <v>5.0396727822188481E-3</v>
      </c>
      <c r="U187" s="38"/>
      <c r="V187" s="38"/>
      <c r="W187" s="38"/>
      <c r="X187" s="38"/>
    </row>
    <row r="188" spans="1:24">
      <c r="A188" s="16">
        <v>41149</v>
      </c>
      <c r="B188" s="15">
        <v>55.089855</v>
      </c>
      <c r="C188" s="15">
        <v>55.829850999999998</v>
      </c>
      <c r="D188" s="15">
        <v>54.909855999999998</v>
      </c>
      <c r="E188" s="15">
        <v>54.959851999999998</v>
      </c>
      <c r="F188" s="15">
        <v>584600</v>
      </c>
      <c r="G188" s="15">
        <v>41.481526000000002</v>
      </c>
      <c r="H188" s="38">
        <f t="shared" si="8"/>
        <v>-4.7195776745342271E-3</v>
      </c>
      <c r="I188" s="30">
        <f t="shared" si="6"/>
        <v>-4.7195776745342271E-3</v>
      </c>
      <c r="S188" s="38">
        <v>1979.26001</v>
      </c>
      <c r="T188" s="30">
        <f t="shared" si="7"/>
        <v>-1.1303756054675167E-2</v>
      </c>
      <c r="U188" s="38"/>
      <c r="V188" s="38"/>
      <c r="W188" s="38"/>
      <c r="X188" s="38"/>
    </row>
    <row r="189" spans="1:24">
      <c r="A189" s="16">
        <v>41150</v>
      </c>
      <c r="B189" s="15">
        <v>55.139851</v>
      </c>
      <c r="C189" s="15">
        <v>57.649847000000001</v>
      </c>
      <c r="D189" s="15">
        <v>54.959851999999998</v>
      </c>
      <c r="E189" s="15">
        <v>57.449849</v>
      </c>
      <c r="F189" s="15">
        <v>1207900</v>
      </c>
      <c r="G189" s="15">
        <v>43.360877000000002</v>
      </c>
      <c r="H189" s="38">
        <f t="shared" si="8"/>
        <v>4.4309411443086803E-2</v>
      </c>
      <c r="I189" s="30">
        <f t="shared" si="6"/>
        <v>4.4309411443086803E-2</v>
      </c>
      <c r="S189" s="38">
        <v>2001.76001</v>
      </c>
      <c r="T189" s="30">
        <f t="shared" si="7"/>
        <v>8.8462303513638313E-4</v>
      </c>
      <c r="U189" s="38"/>
      <c r="V189" s="38"/>
      <c r="W189" s="38"/>
      <c r="X189" s="38"/>
    </row>
    <row r="190" spans="1:24">
      <c r="A190" s="16">
        <v>41151</v>
      </c>
      <c r="B190" s="15">
        <v>55.099851999999998</v>
      </c>
      <c r="C190" s="15">
        <v>55.149853</v>
      </c>
      <c r="D190" s="15">
        <v>52.569862000000001</v>
      </c>
      <c r="E190" s="15">
        <v>52.899858000000002</v>
      </c>
      <c r="F190" s="15">
        <v>4044000</v>
      </c>
      <c r="G190" s="15">
        <v>39.926724</v>
      </c>
      <c r="H190" s="38">
        <f t="shared" si="8"/>
        <v>-8.2511708808494649E-2</v>
      </c>
      <c r="I190" s="30">
        <f t="shared" si="6"/>
        <v>-8.2511708808494649E-2</v>
      </c>
      <c r="S190" s="38">
        <v>1999.98999</v>
      </c>
      <c r="T190" s="30">
        <f t="shared" si="7"/>
        <v>3.300439956470432E-3</v>
      </c>
      <c r="U190" s="38"/>
      <c r="V190" s="38"/>
      <c r="W190" s="38"/>
      <c r="X190" s="38"/>
    </row>
    <row r="191" spans="1:24">
      <c r="A191" s="16">
        <v>41152</v>
      </c>
      <c r="B191" s="15">
        <v>53.349856000000003</v>
      </c>
      <c r="C191" s="15">
        <v>53.699857000000002</v>
      </c>
      <c r="D191" s="15">
        <v>52.519860999999999</v>
      </c>
      <c r="E191" s="15">
        <v>52.749861000000003</v>
      </c>
      <c r="F191" s="15">
        <v>1702900</v>
      </c>
      <c r="G191" s="15">
        <v>39.813512000000003</v>
      </c>
      <c r="H191" s="38">
        <f t="shared" si="8"/>
        <v>-2.8395219715159009E-3</v>
      </c>
      <c r="I191" s="30">
        <f t="shared" si="6"/>
        <v>-2.8395219715159009E-3</v>
      </c>
      <c r="S191" s="38">
        <v>1993.400024</v>
      </c>
      <c r="T191" s="30">
        <f t="shared" si="7"/>
        <v>3.4926341991238E-3</v>
      </c>
      <c r="U191" s="38"/>
      <c r="V191" s="38"/>
      <c r="W191" s="38"/>
      <c r="X191" s="38"/>
    </row>
    <row r="192" spans="1:24">
      <c r="A192" s="16">
        <v>41156</v>
      </c>
      <c r="B192" s="15">
        <v>52.479861999999997</v>
      </c>
      <c r="C192" s="15">
        <v>53.949857000000002</v>
      </c>
      <c r="D192" s="15">
        <v>51.299864999999997</v>
      </c>
      <c r="E192" s="15">
        <v>53.139861000000003</v>
      </c>
      <c r="F192" s="15">
        <v>12387500</v>
      </c>
      <c r="G192" s="15">
        <v>40.107868000000003</v>
      </c>
      <c r="H192" s="38">
        <f t="shared" si="8"/>
        <v>7.3661723806737276E-3</v>
      </c>
      <c r="I192" s="30">
        <f t="shared" si="6"/>
        <v>7.3661723806737276E-3</v>
      </c>
      <c r="S192" s="38">
        <v>1986.4499510000001</v>
      </c>
      <c r="T192" s="30">
        <f t="shared" si="7"/>
        <v>4.0859495652811485E-3</v>
      </c>
      <c r="U192" s="38"/>
      <c r="V192" s="38"/>
      <c r="W192" s="38"/>
      <c r="X192" s="38"/>
    </row>
    <row r="193" spans="1:24">
      <c r="A193" s="16">
        <v>41157</v>
      </c>
      <c r="B193" s="15">
        <v>53.249859999999998</v>
      </c>
      <c r="C193" s="15">
        <v>53.419856000000003</v>
      </c>
      <c r="D193" s="15">
        <v>51.649861000000001</v>
      </c>
      <c r="E193" s="15">
        <v>52.109861000000002</v>
      </c>
      <c r="F193" s="15">
        <v>1450100</v>
      </c>
      <c r="G193" s="15">
        <v>39.330464999999997</v>
      </c>
      <c r="H193" s="38">
        <f t="shared" si="8"/>
        <v>-1.9573115132593973E-2</v>
      </c>
      <c r="I193" s="30">
        <f t="shared" si="6"/>
        <v>-1.9573115132593973E-2</v>
      </c>
      <c r="S193" s="38">
        <v>1978.349976</v>
      </c>
      <c r="T193" s="30">
        <f t="shared" si="7"/>
        <v>2.3588385853510946E-2</v>
      </c>
      <c r="U193" s="38"/>
      <c r="V193" s="38"/>
      <c r="W193" s="38"/>
      <c r="X193" s="38"/>
    </row>
    <row r="194" spans="1:24">
      <c r="A194" s="16">
        <v>41158</v>
      </c>
      <c r="B194" s="15">
        <v>55.499853999999999</v>
      </c>
      <c r="C194" s="15">
        <v>57.719847000000001</v>
      </c>
      <c r="D194" s="15">
        <v>53.609858000000003</v>
      </c>
      <c r="E194" s="15">
        <v>57.369846000000003</v>
      </c>
      <c r="F194" s="15">
        <v>4057400</v>
      </c>
      <c r="G194" s="15">
        <v>43.300494</v>
      </c>
      <c r="H194" s="38">
        <f t="shared" si="8"/>
        <v>9.6164634309669164E-2</v>
      </c>
      <c r="I194" s="30">
        <f t="shared" si="6"/>
        <v>9.6164634309669164E-2</v>
      </c>
      <c r="S194" s="38">
        <v>1932.2299800000001</v>
      </c>
      <c r="T194" s="30">
        <f t="shared" si="7"/>
        <v>-8.1541314223962831E-3</v>
      </c>
      <c r="U194" s="38"/>
      <c r="V194" s="38"/>
      <c r="W194" s="38"/>
      <c r="X194" s="38"/>
    </row>
    <row r="195" spans="1:24">
      <c r="A195" s="16">
        <v>41159</v>
      </c>
      <c r="B195" s="15">
        <v>57.219849000000004</v>
      </c>
      <c r="C195" s="15">
        <v>58.499842000000001</v>
      </c>
      <c r="D195" s="15">
        <v>56.659846999999999</v>
      </c>
      <c r="E195" s="15">
        <v>58.179848</v>
      </c>
      <c r="F195" s="15">
        <v>1202300</v>
      </c>
      <c r="G195" s="15">
        <v>43.911850999999999</v>
      </c>
      <c r="H195" s="38">
        <f t="shared" si="8"/>
        <v>1.4020194372548868E-2</v>
      </c>
      <c r="I195" s="30">
        <f t="shared" ref="I195:I258" si="9">H195</f>
        <v>1.4020194372548868E-2</v>
      </c>
      <c r="S195" s="38">
        <v>1948.0500489999999</v>
      </c>
      <c r="T195" s="30">
        <f t="shared" ref="T195:T258" si="10">LN(S195/S196)</f>
        <v>-1.8718651532711654E-3</v>
      </c>
      <c r="U195" s="38"/>
      <c r="V195" s="38"/>
      <c r="W195" s="38"/>
      <c r="X195" s="38"/>
    </row>
    <row r="196" spans="1:24">
      <c r="A196" s="16">
        <v>41162</v>
      </c>
      <c r="B196" s="15">
        <v>57.239848000000002</v>
      </c>
      <c r="C196" s="15">
        <v>59.169843</v>
      </c>
      <c r="D196" s="15">
        <v>56.799847</v>
      </c>
      <c r="E196" s="15">
        <v>57.149847999999999</v>
      </c>
      <c r="F196" s="15">
        <v>1370500</v>
      </c>
      <c r="G196" s="15">
        <v>43.134448999999996</v>
      </c>
      <c r="H196" s="38">
        <f t="shared" ref="H196:H259" si="11">LN(G196/G195)</f>
        <v>-1.7862279494481478E-2</v>
      </c>
      <c r="I196" s="30">
        <f t="shared" si="9"/>
        <v>-1.7862279494481478E-2</v>
      </c>
      <c r="S196" s="38">
        <v>1951.6999510000001</v>
      </c>
      <c r="T196" s="30">
        <f t="shared" si="10"/>
        <v>1.1284366553322904E-2</v>
      </c>
      <c r="U196" s="38"/>
      <c r="V196" s="38"/>
      <c r="W196" s="38"/>
      <c r="X196" s="38"/>
    </row>
    <row r="197" spans="1:24">
      <c r="A197" s="16">
        <v>41163</v>
      </c>
      <c r="B197" s="15">
        <v>57.059849</v>
      </c>
      <c r="C197" s="15">
        <v>57.269849000000001</v>
      </c>
      <c r="D197" s="15">
        <v>55.759850999999998</v>
      </c>
      <c r="E197" s="15">
        <v>56.559849999999997</v>
      </c>
      <c r="F197" s="15">
        <v>1010100</v>
      </c>
      <c r="G197" s="15">
        <v>42.689140999999999</v>
      </c>
      <c r="H197" s="38">
        <f t="shared" si="11"/>
        <v>-1.0377379838375209E-2</v>
      </c>
      <c r="I197" s="30">
        <f t="shared" si="9"/>
        <v>-1.0377379838375209E-2</v>
      </c>
      <c r="S197" s="38">
        <v>1929.8000489999999</v>
      </c>
      <c r="T197" s="30">
        <f t="shared" si="10"/>
        <v>4.4299598797164323E-3</v>
      </c>
      <c r="U197" s="38"/>
      <c r="V197" s="38"/>
      <c r="W197" s="38"/>
      <c r="X197" s="38"/>
    </row>
    <row r="198" spans="1:24">
      <c r="A198" s="16">
        <v>41164</v>
      </c>
      <c r="B198" s="15">
        <v>56.859850000000002</v>
      </c>
      <c r="C198" s="15">
        <v>61.119836999999997</v>
      </c>
      <c r="D198" s="15">
        <v>56.469850000000001</v>
      </c>
      <c r="E198" s="15">
        <v>60.899839</v>
      </c>
      <c r="F198" s="15">
        <v>2514400</v>
      </c>
      <c r="G198" s="15">
        <v>45.964793999999998</v>
      </c>
      <c r="H198" s="38">
        <f t="shared" si="11"/>
        <v>7.3931176875800406E-2</v>
      </c>
      <c r="I198" s="30">
        <f t="shared" si="9"/>
        <v>7.3931176875800406E-2</v>
      </c>
      <c r="S198" s="38">
        <v>1921.2700199999999</v>
      </c>
      <c r="T198" s="30">
        <f t="shared" si="10"/>
        <v>-1.2532577326809282E-2</v>
      </c>
      <c r="U198" s="38"/>
      <c r="V198" s="38"/>
      <c r="W198" s="38"/>
      <c r="X198" s="38"/>
    </row>
    <row r="199" spans="1:24">
      <c r="A199" s="16">
        <v>41165</v>
      </c>
      <c r="B199" s="15">
        <v>59.389840999999997</v>
      </c>
      <c r="C199" s="15">
        <v>60.09984</v>
      </c>
      <c r="D199" s="15">
        <v>57.029846999999997</v>
      </c>
      <c r="E199" s="15">
        <v>59.819839000000002</v>
      </c>
      <c r="F199" s="15">
        <v>1928400</v>
      </c>
      <c r="G199" s="15">
        <v>45.149652000000003</v>
      </c>
      <c r="H199" s="38">
        <f t="shared" si="11"/>
        <v>-1.7893183442744202E-2</v>
      </c>
      <c r="I199" s="30">
        <f t="shared" si="9"/>
        <v>-1.7893183442744202E-2</v>
      </c>
      <c r="S199" s="38">
        <v>1945.5</v>
      </c>
      <c r="T199" s="30">
        <f t="shared" si="10"/>
        <v>1.43507312538776E-2</v>
      </c>
      <c r="U199" s="38"/>
      <c r="V199" s="38"/>
      <c r="W199" s="38"/>
      <c r="X199" s="38"/>
    </row>
    <row r="200" spans="1:24">
      <c r="A200" s="16">
        <v>41166</v>
      </c>
      <c r="B200" s="15">
        <v>59.829841999999999</v>
      </c>
      <c r="C200" s="15">
        <v>63.499830000000003</v>
      </c>
      <c r="D200" s="15">
        <v>59.829841999999999</v>
      </c>
      <c r="E200" s="15">
        <v>61.709836000000003</v>
      </c>
      <c r="F200" s="15">
        <v>1522400</v>
      </c>
      <c r="G200" s="15">
        <v>46.576146999999999</v>
      </c>
      <c r="H200" s="38">
        <f t="shared" si="11"/>
        <v>3.1105970938105843E-2</v>
      </c>
      <c r="I200" s="30">
        <f t="shared" si="9"/>
        <v>3.1105970938105843E-2</v>
      </c>
      <c r="S200" s="38">
        <v>1917.780029</v>
      </c>
      <c r="T200" s="30">
        <f t="shared" si="10"/>
        <v>-2.6033408087892532E-5</v>
      </c>
      <c r="U200" s="38"/>
      <c r="V200" s="38"/>
      <c r="W200" s="38"/>
      <c r="X200" s="38"/>
    </row>
    <row r="201" spans="1:24">
      <c r="A201" s="16">
        <v>41169</v>
      </c>
      <c r="B201" s="15">
        <v>61.569834999999998</v>
      </c>
      <c r="C201" s="15">
        <v>63.779831000000001</v>
      </c>
      <c r="D201" s="15">
        <v>61.339835000000001</v>
      </c>
      <c r="E201" s="15">
        <v>61.999834</v>
      </c>
      <c r="F201" s="15">
        <v>1213600</v>
      </c>
      <c r="G201" s="15">
        <v>46.795026</v>
      </c>
      <c r="H201" s="38">
        <f t="shared" si="11"/>
        <v>4.6883720937813461E-3</v>
      </c>
      <c r="I201" s="30">
        <f t="shared" si="9"/>
        <v>4.6883720937813461E-3</v>
      </c>
      <c r="S201" s="38">
        <v>1917.829956</v>
      </c>
      <c r="T201" s="30">
        <f t="shared" si="10"/>
        <v>-4.6766320024294265E-3</v>
      </c>
      <c r="U201" s="38"/>
      <c r="V201" s="38"/>
      <c r="W201" s="38"/>
      <c r="X201" s="38"/>
    </row>
    <row r="202" spans="1:24">
      <c r="A202" s="16">
        <v>41170</v>
      </c>
      <c r="B202" s="15">
        <v>61.949832999999998</v>
      </c>
      <c r="C202" s="15">
        <v>62.249833000000002</v>
      </c>
      <c r="D202" s="15">
        <v>60.709837999999998</v>
      </c>
      <c r="E202" s="15">
        <v>60.999836000000002</v>
      </c>
      <c r="F202" s="15">
        <v>857200</v>
      </c>
      <c r="G202" s="15">
        <v>46.040267</v>
      </c>
      <c r="H202" s="38">
        <f t="shared" si="11"/>
        <v>-1.6260532082163354E-2</v>
      </c>
      <c r="I202" s="30">
        <f t="shared" si="9"/>
        <v>-1.6260532082163354E-2</v>
      </c>
      <c r="S202" s="38">
        <v>1926.8199460000001</v>
      </c>
      <c r="T202" s="30">
        <f t="shared" si="10"/>
        <v>1.6346110504470802E-2</v>
      </c>
      <c r="U202" s="38"/>
      <c r="V202" s="38"/>
      <c r="W202" s="38"/>
      <c r="X202" s="38"/>
    </row>
    <row r="203" spans="1:24">
      <c r="A203" s="16">
        <v>41171</v>
      </c>
      <c r="B203" s="15">
        <v>61.289833999999999</v>
      </c>
      <c r="C203" s="15">
        <v>62.469830999999999</v>
      </c>
      <c r="D203" s="15">
        <v>60.659837000000003</v>
      </c>
      <c r="E203" s="15">
        <v>61.599837000000001</v>
      </c>
      <c r="F203" s="15">
        <v>980900</v>
      </c>
      <c r="G203" s="15">
        <v>46.493124000000002</v>
      </c>
      <c r="H203" s="38">
        <f t="shared" si="11"/>
        <v>9.7880475497611232E-3</v>
      </c>
      <c r="I203" s="30">
        <f t="shared" si="9"/>
        <v>9.7880475497611232E-3</v>
      </c>
      <c r="S203" s="38">
        <v>1895.579956</v>
      </c>
      <c r="T203" s="30">
        <f t="shared" si="10"/>
        <v>1.638173787203618E-2</v>
      </c>
      <c r="U203" s="38"/>
      <c r="V203" s="38"/>
      <c r="W203" s="38"/>
      <c r="X203" s="38"/>
    </row>
    <row r="204" spans="1:24">
      <c r="A204" s="16">
        <v>41172</v>
      </c>
      <c r="B204" s="15">
        <v>61.539833999999999</v>
      </c>
      <c r="C204" s="15">
        <v>61.539833999999999</v>
      </c>
      <c r="D204" s="15">
        <v>57.179850000000002</v>
      </c>
      <c r="E204" s="15">
        <v>57.459845999999999</v>
      </c>
      <c r="F204" s="15">
        <v>1428600</v>
      </c>
      <c r="G204" s="15">
        <v>43.368422000000002</v>
      </c>
      <c r="H204" s="38">
        <f t="shared" si="11"/>
        <v>-6.9572858103887983E-2</v>
      </c>
      <c r="I204" s="30">
        <f t="shared" si="9"/>
        <v>-6.9572858103887983E-2</v>
      </c>
      <c r="S204" s="38">
        <v>1864.780029</v>
      </c>
      <c r="T204" s="30">
        <f t="shared" si="10"/>
        <v>1.933001507774379E-2</v>
      </c>
      <c r="U204" s="38"/>
      <c r="V204" s="38"/>
      <c r="W204" s="38"/>
      <c r="X204" s="38"/>
    </row>
    <row r="205" spans="1:24">
      <c r="A205" s="16">
        <v>41173</v>
      </c>
      <c r="B205" s="15">
        <v>58.299844</v>
      </c>
      <c r="C205" s="15">
        <v>60.589837000000003</v>
      </c>
      <c r="D205" s="15">
        <v>57.769848000000003</v>
      </c>
      <c r="E205" s="15">
        <v>57.959845000000001</v>
      </c>
      <c r="F205" s="15">
        <v>2530500</v>
      </c>
      <c r="G205" s="15">
        <v>43.745801999999998</v>
      </c>
      <c r="H205" s="38">
        <f t="shared" si="11"/>
        <v>8.6640813263108556E-3</v>
      </c>
      <c r="I205" s="30">
        <f t="shared" si="9"/>
        <v>8.6640813263108556E-3</v>
      </c>
      <c r="S205" s="38">
        <v>1829.079956</v>
      </c>
      <c r="T205" s="30">
        <f t="shared" si="10"/>
        <v>-1.2377447169312198E-2</v>
      </c>
      <c r="U205" s="38"/>
      <c r="V205" s="38"/>
      <c r="W205" s="38"/>
      <c r="X205" s="38"/>
    </row>
    <row r="206" spans="1:24">
      <c r="A206" s="16">
        <v>41176</v>
      </c>
      <c r="B206" s="15">
        <v>57.629848000000003</v>
      </c>
      <c r="C206" s="15">
        <v>58.799841999999998</v>
      </c>
      <c r="D206" s="15">
        <v>56.699849999999998</v>
      </c>
      <c r="E206" s="15">
        <v>56.839851000000003</v>
      </c>
      <c r="F206" s="15">
        <v>1032300</v>
      </c>
      <c r="G206" s="15">
        <v>42.900475</v>
      </c>
      <c r="H206" s="38">
        <f t="shared" si="11"/>
        <v>-1.9512755780255533E-2</v>
      </c>
      <c r="I206" s="30">
        <f t="shared" si="9"/>
        <v>-1.9512755780255533E-2</v>
      </c>
      <c r="S206" s="38">
        <v>1851.8599850000001</v>
      </c>
      <c r="T206" s="30">
        <f t="shared" si="10"/>
        <v>-1.8896835434723531E-4</v>
      </c>
      <c r="U206" s="38"/>
      <c r="V206" s="38"/>
      <c r="W206" s="38"/>
      <c r="X206" s="38"/>
    </row>
    <row r="207" spans="1:24">
      <c r="A207" s="16">
        <v>41177</v>
      </c>
      <c r="B207" s="15">
        <v>57.309848000000002</v>
      </c>
      <c r="C207" s="15">
        <v>57.649847000000001</v>
      </c>
      <c r="D207" s="15">
        <v>55.239852999999997</v>
      </c>
      <c r="E207" s="15">
        <v>55.249854999999997</v>
      </c>
      <c r="F207" s="15">
        <v>835200</v>
      </c>
      <c r="G207" s="15">
        <v>41.700408000000003</v>
      </c>
      <c r="H207" s="38">
        <f t="shared" si="11"/>
        <v>-2.8371985204193539E-2</v>
      </c>
      <c r="I207" s="30">
        <f t="shared" si="9"/>
        <v>-2.8371985204193539E-2</v>
      </c>
      <c r="S207" s="38">
        <v>1852.209961</v>
      </c>
      <c r="T207" s="30">
        <f t="shared" si="10"/>
        <v>-6.638403938297871E-4</v>
      </c>
      <c r="U207" s="38"/>
      <c r="V207" s="38"/>
      <c r="W207" s="38"/>
      <c r="X207" s="38"/>
    </row>
    <row r="208" spans="1:24">
      <c r="A208" s="16">
        <v>41178</v>
      </c>
      <c r="B208" s="15">
        <v>55.099851999999998</v>
      </c>
      <c r="C208" s="15">
        <v>55.999853000000002</v>
      </c>
      <c r="D208" s="15">
        <v>54.199855999999997</v>
      </c>
      <c r="E208" s="15">
        <v>54.839855999999997</v>
      </c>
      <c r="F208" s="15">
        <v>848300</v>
      </c>
      <c r="G208" s="15">
        <v>41.390957</v>
      </c>
      <c r="H208" s="38">
        <f t="shared" si="11"/>
        <v>-7.448485909271451E-3</v>
      </c>
      <c r="I208" s="30">
        <f t="shared" si="9"/>
        <v>-7.448485909271451E-3</v>
      </c>
      <c r="S208" s="38">
        <v>1853.4399410000001</v>
      </c>
      <c r="T208" s="30">
        <f t="shared" si="10"/>
        <v>-1.4255058233664721E-2</v>
      </c>
      <c r="U208" s="38"/>
      <c r="V208" s="38"/>
      <c r="W208" s="38"/>
      <c r="X208" s="38"/>
    </row>
    <row r="209" spans="1:24">
      <c r="A209" s="16">
        <v>41179</v>
      </c>
      <c r="B209" s="15">
        <v>54.969853999999998</v>
      </c>
      <c r="C209" s="15">
        <v>56.499851999999997</v>
      </c>
      <c r="D209" s="15">
        <v>54.879854000000002</v>
      </c>
      <c r="E209" s="15">
        <v>56.359850999999999</v>
      </c>
      <c r="F209" s="15">
        <v>585000</v>
      </c>
      <c r="G209" s="15">
        <v>42.53819</v>
      </c>
      <c r="H209" s="38">
        <f t="shared" si="11"/>
        <v>2.7339833656670816E-2</v>
      </c>
      <c r="I209" s="30">
        <f t="shared" si="9"/>
        <v>2.7339833656670816E-2</v>
      </c>
      <c r="S209" s="38">
        <v>1880.0500489999999</v>
      </c>
      <c r="T209" s="30">
        <f t="shared" si="10"/>
        <v>-1.8654158095200504E-2</v>
      </c>
      <c r="U209" s="38"/>
      <c r="V209" s="38"/>
      <c r="W209" s="38"/>
      <c r="X209" s="38"/>
    </row>
    <row r="210" spans="1:24">
      <c r="A210" s="16">
        <v>41180</v>
      </c>
      <c r="B210" s="15">
        <v>56.109851999999997</v>
      </c>
      <c r="C210" s="15">
        <v>56.379851000000002</v>
      </c>
      <c r="D210" s="15">
        <v>54.899853999999998</v>
      </c>
      <c r="E210" s="15">
        <v>55.489851999999999</v>
      </c>
      <c r="F210" s="15">
        <v>879100</v>
      </c>
      <c r="G210" s="15">
        <v>41.881549</v>
      </c>
      <c r="H210" s="38">
        <f t="shared" si="11"/>
        <v>-1.5556888730142498E-2</v>
      </c>
      <c r="I210" s="30">
        <f t="shared" si="9"/>
        <v>-1.5556888730142498E-2</v>
      </c>
      <c r="S210" s="38">
        <v>1915.4499510000001</v>
      </c>
      <c r="T210" s="30">
        <f t="shared" si="10"/>
        <v>1.5255683580189725E-3</v>
      </c>
      <c r="U210" s="38"/>
      <c r="V210" s="38"/>
      <c r="W210" s="38"/>
      <c r="X210" s="38"/>
    </row>
    <row r="211" spans="1:24">
      <c r="A211" s="16">
        <v>41183</v>
      </c>
      <c r="B211" s="15">
        <v>55.799849000000002</v>
      </c>
      <c r="C211" s="15">
        <v>57.399847999999999</v>
      </c>
      <c r="D211" s="15">
        <v>55.009853</v>
      </c>
      <c r="E211" s="15">
        <v>55.299850999999997</v>
      </c>
      <c r="F211" s="15">
        <v>939500</v>
      </c>
      <c r="G211" s="15">
        <v>41.738143000000001</v>
      </c>
      <c r="H211" s="38">
        <f t="shared" si="11"/>
        <v>-3.4299609855824721E-3</v>
      </c>
      <c r="I211" s="30">
        <f t="shared" si="9"/>
        <v>-3.4299609855824721E-3</v>
      </c>
      <c r="S211" s="38">
        <v>1912.530029</v>
      </c>
      <c r="T211" s="30">
        <f t="shared" si="10"/>
        <v>4.9796200223488655E-3</v>
      </c>
      <c r="U211" s="38"/>
      <c r="V211" s="38"/>
      <c r="W211" s="38"/>
      <c r="X211" s="38"/>
    </row>
    <row r="212" spans="1:24">
      <c r="A212" s="16">
        <v>41184</v>
      </c>
      <c r="B212" s="15">
        <v>55.489851999999999</v>
      </c>
      <c r="C212" s="15">
        <v>56.449851000000002</v>
      </c>
      <c r="D212" s="15">
        <v>55.129854000000002</v>
      </c>
      <c r="E212" s="15">
        <v>55.399852000000003</v>
      </c>
      <c r="F212" s="15">
        <v>840300</v>
      </c>
      <c r="G212" s="15">
        <v>41.813620999999998</v>
      </c>
      <c r="H212" s="38">
        <f t="shared" si="11"/>
        <v>1.8067367322582477E-3</v>
      </c>
      <c r="I212" s="30">
        <f t="shared" si="9"/>
        <v>1.8067367322582477E-3</v>
      </c>
      <c r="S212" s="38">
        <v>1903.030029</v>
      </c>
      <c r="T212" s="30">
        <f t="shared" si="10"/>
        <v>-1.8920968934657827E-2</v>
      </c>
      <c r="U212" s="38"/>
      <c r="V212" s="38"/>
      <c r="W212" s="38"/>
      <c r="X212" s="38"/>
    </row>
    <row r="213" spans="1:24">
      <c r="A213" s="16">
        <v>41185</v>
      </c>
      <c r="B213" s="15">
        <v>55.519854000000002</v>
      </c>
      <c r="C213" s="15">
        <v>56.769851000000003</v>
      </c>
      <c r="D213" s="15">
        <v>55.089855</v>
      </c>
      <c r="E213" s="15">
        <v>56.459848000000001</v>
      </c>
      <c r="F213" s="15">
        <v>824700</v>
      </c>
      <c r="G213" s="15">
        <v>42.613664</v>
      </c>
      <c r="H213" s="38">
        <f t="shared" si="11"/>
        <v>1.8952805325887369E-2</v>
      </c>
      <c r="I213" s="30">
        <f t="shared" si="9"/>
        <v>1.8952805325887369E-2</v>
      </c>
      <c r="S213" s="38">
        <v>1939.380005</v>
      </c>
      <c r="T213" s="30">
        <f t="shared" si="10"/>
        <v>-4.433346643196018E-4</v>
      </c>
      <c r="U213" s="38"/>
      <c r="V213" s="38"/>
      <c r="W213" s="38"/>
      <c r="X213" s="38"/>
    </row>
    <row r="214" spans="1:24">
      <c r="A214" s="16">
        <v>41186</v>
      </c>
      <c r="B214" s="15">
        <v>56.529848000000001</v>
      </c>
      <c r="C214" s="15">
        <v>58.229843000000002</v>
      </c>
      <c r="D214" s="15">
        <v>56.509849000000003</v>
      </c>
      <c r="E214" s="15">
        <v>56.989848000000002</v>
      </c>
      <c r="F214" s="15">
        <v>1023200</v>
      </c>
      <c r="G214" s="15">
        <v>43.013686999999997</v>
      </c>
      <c r="H214" s="38">
        <f t="shared" si="11"/>
        <v>9.3434143523326279E-3</v>
      </c>
      <c r="I214" s="30">
        <f t="shared" si="9"/>
        <v>9.3434143523326279E-3</v>
      </c>
      <c r="S214" s="38">
        <v>1940.23999</v>
      </c>
      <c r="T214" s="30">
        <f t="shared" si="10"/>
        <v>2.4458651059441346E-2</v>
      </c>
      <c r="U214" s="38"/>
      <c r="V214" s="38"/>
      <c r="W214" s="38"/>
      <c r="X214" s="38"/>
    </row>
    <row r="215" spans="1:24">
      <c r="A215" s="16">
        <v>41187</v>
      </c>
      <c r="B215" s="15">
        <v>57.339849999999998</v>
      </c>
      <c r="C215" s="15">
        <v>58.429842000000001</v>
      </c>
      <c r="D215" s="15">
        <v>56.249851999999997</v>
      </c>
      <c r="E215" s="15">
        <v>56.779848000000001</v>
      </c>
      <c r="F215" s="15">
        <v>662600</v>
      </c>
      <c r="G215" s="15">
        <v>42.855187000000001</v>
      </c>
      <c r="H215" s="38">
        <f t="shared" si="11"/>
        <v>-3.691679478868976E-3</v>
      </c>
      <c r="I215" s="30">
        <f t="shared" si="9"/>
        <v>-3.691679478868976E-3</v>
      </c>
      <c r="S215" s="38">
        <v>1893.3599850000001</v>
      </c>
      <c r="T215" s="30">
        <f t="shared" si="10"/>
        <v>5.5133506231893649E-3</v>
      </c>
      <c r="U215" s="38"/>
      <c r="V215" s="38"/>
      <c r="W215" s="38"/>
      <c r="X215" s="38"/>
    </row>
    <row r="216" spans="1:24">
      <c r="A216" s="16">
        <v>41190</v>
      </c>
      <c r="B216" s="15">
        <v>56.629849999999998</v>
      </c>
      <c r="C216" s="15">
        <v>58.979841999999998</v>
      </c>
      <c r="D216" s="15">
        <v>55.769852999999998</v>
      </c>
      <c r="E216" s="15">
        <v>58.579844999999999</v>
      </c>
      <c r="F216" s="15">
        <v>976400</v>
      </c>
      <c r="G216" s="15">
        <v>44.213752999999997</v>
      </c>
      <c r="H216" s="38">
        <f t="shared" si="11"/>
        <v>3.120920663865075E-2</v>
      </c>
      <c r="I216" s="30">
        <f t="shared" si="9"/>
        <v>3.120920663865075E-2</v>
      </c>
      <c r="S216" s="38">
        <v>1882.9499510000001</v>
      </c>
      <c r="T216" s="30">
        <f t="shared" si="10"/>
        <v>-1.0922922453367977E-2</v>
      </c>
      <c r="U216" s="38"/>
      <c r="V216" s="38"/>
      <c r="W216" s="38"/>
      <c r="X216" s="38"/>
    </row>
    <row r="217" spans="1:24">
      <c r="A217" s="16">
        <v>41191</v>
      </c>
      <c r="B217" s="15">
        <v>58.389842999999999</v>
      </c>
      <c r="C217" s="15">
        <v>59.589838999999998</v>
      </c>
      <c r="D217" s="15">
        <v>57.779845000000002</v>
      </c>
      <c r="E217" s="15">
        <v>58.899844000000002</v>
      </c>
      <c r="F217" s="15">
        <v>1136600</v>
      </c>
      <c r="G217" s="15">
        <v>44.455275999999998</v>
      </c>
      <c r="H217" s="38">
        <f t="shared" si="11"/>
        <v>5.4477555478170698E-3</v>
      </c>
      <c r="I217" s="30">
        <f t="shared" si="9"/>
        <v>5.4477555478170698E-3</v>
      </c>
      <c r="S217" s="38">
        <v>1903.630005</v>
      </c>
      <c r="T217" s="30">
        <f t="shared" si="10"/>
        <v>1.4045237921062189E-2</v>
      </c>
      <c r="U217" s="38"/>
      <c r="V217" s="38"/>
      <c r="W217" s="38"/>
      <c r="X217" s="38"/>
    </row>
    <row r="218" spans="1:24">
      <c r="A218" s="16">
        <v>41192</v>
      </c>
      <c r="B218" s="15">
        <v>59.069840999999997</v>
      </c>
      <c r="C218" s="15">
        <v>59.579841999999999</v>
      </c>
      <c r="D218" s="15">
        <v>58.429842000000001</v>
      </c>
      <c r="E218" s="15">
        <v>59.359844000000002</v>
      </c>
      <c r="F218" s="15">
        <v>790400</v>
      </c>
      <c r="G218" s="15">
        <v>44.802466000000003</v>
      </c>
      <c r="H218" s="38">
        <f t="shared" si="11"/>
        <v>7.7795324695912422E-3</v>
      </c>
      <c r="I218" s="30">
        <f t="shared" si="9"/>
        <v>7.7795324695912422E-3</v>
      </c>
      <c r="S218" s="38">
        <v>1877.079956</v>
      </c>
      <c r="T218" s="30">
        <f t="shared" si="10"/>
        <v>-1.5761544984816713E-2</v>
      </c>
      <c r="U218" s="38"/>
      <c r="V218" s="38"/>
      <c r="W218" s="38"/>
      <c r="X218" s="38"/>
    </row>
    <row r="219" spans="1:24">
      <c r="A219" s="16">
        <v>41193</v>
      </c>
      <c r="B219" s="15">
        <v>59.869840000000003</v>
      </c>
      <c r="C219" s="15">
        <v>61.849836000000003</v>
      </c>
      <c r="D219" s="15">
        <v>59.349842000000002</v>
      </c>
      <c r="E219" s="15">
        <v>60.919839000000003</v>
      </c>
      <c r="F219" s="15">
        <v>1033900</v>
      </c>
      <c r="G219" s="15">
        <v>45.979888000000003</v>
      </c>
      <c r="H219" s="38">
        <f t="shared" si="11"/>
        <v>2.5940900941502684E-2</v>
      </c>
      <c r="I219" s="30">
        <f t="shared" si="9"/>
        <v>2.5940900941502684E-2</v>
      </c>
      <c r="S219" s="38">
        <v>1906.900024</v>
      </c>
      <c r="T219" s="30">
        <f t="shared" si="10"/>
        <v>2.0080726790476438E-2</v>
      </c>
      <c r="U219" s="38"/>
      <c r="V219" s="38"/>
      <c r="W219" s="38"/>
      <c r="X219" s="38"/>
    </row>
    <row r="220" spans="1:24">
      <c r="A220" s="16">
        <v>41194</v>
      </c>
      <c r="B220" s="15">
        <v>59.999839000000001</v>
      </c>
      <c r="C220" s="15">
        <v>60.999836000000002</v>
      </c>
      <c r="D220" s="15">
        <v>59.589838999999998</v>
      </c>
      <c r="E220" s="15">
        <v>59.919840999999998</v>
      </c>
      <c r="F220" s="15">
        <v>845500</v>
      </c>
      <c r="G220" s="15">
        <v>45.22513</v>
      </c>
      <c r="H220" s="38">
        <f t="shared" si="11"/>
        <v>-1.6551177696863855E-2</v>
      </c>
      <c r="I220" s="30">
        <f t="shared" si="9"/>
        <v>-1.6551177696863855E-2</v>
      </c>
      <c r="S220" s="38">
        <v>1868.98999</v>
      </c>
      <c r="T220" s="30">
        <f t="shared" si="10"/>
        <v>5.1819885399586188E-3</v>
      </c>
      <c r="U220" s="38"/>
      <c r="V220" s="38"/>
      <c r="W220" s="38"/>
      <c r="X220" s="38"/>
    </row>
    <row r="221" spans="1:24">
      <c r="A221" s="16">
        <v>41197</v>
      </c>
      <c r="B221" s="15">
        <v>60.039842</v>
      </c>
      <c r="C221" s="15">
        <v>60.559840000000001</v>
      </c>
      <c r="D221" s="15">
        <v>59.849840999999998</v>
      </c>
      <c r="E221" s="15">
        <v>60.319837999999997</v>
      </c>
      <c r="F221" s="15">
        <v>693800</v>
      </c>
      <c r="G221" s="15">
        <v>45.527031999999998</v>
      </c>
      <c r="H221" s="38">
        <f t="shared" si="11"/>
        <v>6.6533536400681867E-3</v>
      </c>
      <c r="I221" s="30">
        <f t="shared" si="9"/>
        <v>6.6533536400681867E-3</v>
      </c>
      <c r="S221" s="38">
        <v>1859.329956</v>
      </c>
      <c r="T221" s="30">
        <f t="shared" si="10"/>
        <v>-1.1762766026242346E-2</v>
      </c>
      <c r="U221" s="38"/>
      <c r="V221" s="38"/>
      <c r="W221" s="38"/>
      <c r="X221" s="38"/>
    </row>
    <row r="222" spans="1:24">
      <c r="A222" s="16">
        <v>41198</v>
      </c>
      <c r="B222" s="15">
        <v>60.719839999999998</v>
      </c>
      <c r="C222" s="15">
        <v>62.349834999999999</v>
      </c>
      <c r="D222" s="15">
        <v>60.389837999999997</v>
      </c>
      <c r="E222" s="15">
        <v>62.169835999999997</v>
      </c>
      <c r="F222" s="15">
        <v>1168900</v>
      </c>
      <c r="G222" s="15">
        <v>46.923336999999997</v>
      </c>
      <c r="H222" s="38">
        <f t="shared" si="11"/>
        <v>3.020888287980773E-2</v>
      </c>
      <c r="I222" s="30">
        <f t="shared" si="9"/>
        <v>3.020888287980773E-2</v>
      </c>
      <c r="S222" s="38">
        <v>1881.329956</v>
      </c>
      <c r="T222" s="30">
        <f t="shared" si="10"/>
        <v>5.316801874443635E-4</v>
      </c>
      <c r="U222" s="38"/>
      <c r="V222" s="38"/>
      <c r="W222" s="38"/>
      <c r="X222" s="38"/>
    </row>
    <row r="223" spans="1:24">
      <c r="A223" s="16">
        <v>41199</v>
      </c>
      <c r="B223" s="15">
        <v>61.949832999999998</v>
      </c>
      <c r="C223" s="15">
        <v>62.499833000000002</v>
      </c>
      <c r="D223" s="15">
        <v>60.569837999999997</v>
      </c>
      <c r="E223" s="15">
        <v>61.469839</v>
      </c>
      <c r="F223" s="15">
        <v>829800</v>
      </c>
      <c r="G223" s="15">
        <v>46.395007</v>
      </c>
      <c r="H223" s="38">
        <f t="shared" si="11"/>
        <v>-1.1323296629951995E-2</v>
      </c>
      <c r="I223" s="30">
        <f t="shared" si="9"/>
        <v>-1.1323296629951995E-2</v>
      </c>
      <c r="S223" s="38">
        <v>1880.329956</v>
      </c>
      <c r="T223" s="30">
        <f t="shared" si="10"/>
        <v>-2.183577282074398E-2</v>
      </c>
      <c r="U223" s="38"/>
      <c r="V223" s="38"/>
      <c r="W223" s="38"/>
      <c r="X223" s="38"/>
    </row>
    <row r="224" spans="1:24">
      <c r="A224" s="16">
        <v>41200</v>
      </c>
      <c r="B224" s="15">
        <v>61.529837000000001</v>
      </c>
      <c r="C224" s="15">
        <v>61.999834</v>
      </c>
      <c r="D224" s="15">
        <v>60.359836999999999</v>
      </c>
      <c r="E224" s="15">
        <v>61.009838000000002</v>
      </c>
      <c r="F224" s="15">
        <v>509000</v>
      </c>
      <c r="G224" s="15">
        <v>46.047817000000002</v>
      </c>
      <c r="H224" s="38">
        <f t="shared" si="11"/>
        <v>-7.5114891003661127E-3</v>
      </c>
      <c r="I224" s="30">
        <f t="shared" si="9"/>
        <v>-7.5114891003661127E-3</v>
      </c>
      <c r="S224" s="38">
        <v>1921.839966</v>
      </c>
      <c r="T224" s="30">
        <f t="shared" si="10"/>
        <v>1.6558061184935031E-2</v>
      </c>
      <c r="U224" s="38"/>
      <c r="V224" s="38"/>
      <c r="W224" s="38"/>
      <c r="X224" s="38"/>
    </row>
    <row r="225" spans="1:24">
      <c r="A225" s="16">
        <v>41201</v>
      </c>
      <c r="B225" s="15">
        <v>61.379838999999997</v>
      </c>
      <c r="C225" s="15">
        <v>61.539833999999999</v>
      </c>
      <c r="D225" s="15">
        <v>58.049844</v>
      </c>
      <c r="E225" s="15">
        <v>58.719844999999999</v>
      </c>
      <c r="F225" s="15">
        <v>1077700</v>
      </c>
      <c r="G225" s="15">
        <v>44.319420000000001</v>
      </c>
      <c r="H225" s="38">
        <f t="shared" si="11"/>
        <v>-3.8257400872294255E-2</v>
      </c>
      <c r="I225" s="30">
        <f t="shared" si="9"/>
        <v>-3.8257400872294255E-2</v>
      </c>
      <c r="S225" s="38">
        <v>1890.280029</v>
      </c>
      <c r="T225" s="30">
        <f t="shared" si="10"/>
        <v>-2.5282375384065234E-2</v>
      </c>
      <c r="U225" s="38"/>
      <c r="V225" s="38"/>
      <c r="W225" s="38"/>
      <c r="X225" s="38"/>
    </row>
    <row r="226" spans="1:24">
      <c r="A226" s="16">
        <v>41204</v>
      </c>
      <c r="B226" s="15">
        <v>58.429842000000001</v>
      </c>
      <c r="C226" s="15">
        <v>59.929837999999997</v>
      </c>
      <c r="D226" s="15">
        <v>58.199846999999998</v>
      </c>
      <c r="E226" s="15">
        <v>59.479840000000003</v>
      </c>
      <c r="F226" s="15">
        <v>735600</v>
      </c>
      <c r="G226" s="15">
        <v>44.893034999999998</v>
      </c>
      <c r="H226" s="38">
        <f t="shared" si="11"/>
        <v>1.2859704510239808E-2</v>
      </c>
      <c r="I226" s="30">
        <f t="shared" si="9"/>
        <v>1.2859704510239808E-2</v>
      </c>
      <c r="S226" s="38">
        <v>1938.6800539999999</v>
      </c>
      <c r="T226" s="30">
        <f t="shared" si="10"/>
        <v>7.7725142384488712E-3</v>
      </c>
      <c r="U226" s="38"/>
      <c r="V226" s="38"/>
      <c r="W226" s="38"/>
      <c r="X226" s="38"/>
    </row>
    <row r="227" spans="1:24">
      <c r="A227" s="16">
        <v>41205</v>
      </c>
      <c r="B227" s="15">
        <v>59.469842999999997</v>
      </c>
      <c r="C227" s="15">
        <v>60.999836000000002</v>
      </c>
      <c r="D227" s="15">
        <v>58.479843000000002</v>
      </c>
      <c r="E227" s="15">
        <v>60.569837999999997</v>
      </c>
      <c r="F227" s="15">
        <v>1090200</v>
      </c>
      <c r="G227" s="15">
        <v>45.715721000000002</v>
      </c>
      <c r="H227" s="38">
        <f t="shared" si="11"/>
        <v>1.8159582899549529E-2</v>
      </c>
      <c r="I227" s="30">
        <f t="shared" si="9"/>
        <v>1.8159582899549529E-2</v>
      </c>
      <c r="S227" s="38">
        <v>1923.670044</v>
      </c>
      <c r="T227" s="30">
        <f t="shared" si="10"/>
        <v>8.529084787104222E-4</v>
      </c>
      <c r="U227" s="38"/>
      <c r="V227" s="38"/>
      <c r="W227" s="38"/>
      <c r="X227" s="38"/>
    </row>
    <row r="228" spans="1:24">
      <c r="A228" s="16">
        <v>41206</v>
      </c>
      <c r="B228" s="15">
        <v>61.029837999999998</v>
      </c>
      <c r="C228" s="15">
        <v>61.949832999999998</v>
      </c>
      <c r="D228" s="15">
        <v>60.729837000000003</v>
      </c>
      <c r="E228" s="15">
        <v>61.669837000000001</v>
      </c>
      <c r="F228" s="15">
        <v>737400</v>
      </c>
      <c r="G228" s="15">
        <v>46.545957999999999</v>
      </c>
      <c r="H228" s="38">
        <f t="shared" si="11"/>
        <v>1.7997925468303012E-2</v>
      </c>
      <c r="I228" s="30">
        <f t="shared" si="9"/>
        <v>1.7997925468303012E-2</v>
      </c>
      <c r="S228" s="38">
        <v>1922.030029</v>
      </c>
      <c r="T228" s="30">
        <f t="shared" si="10"/>
        <v>-1.0897537692782108E-2</v>
      </c>
      <c r="U228" s="38"/>
      <c r="V228" s="38"/>
      <c r="W228" s="38"/>
      <c r="X228" s="38"/>
    </row>
    <row r="229" spans="1:24">
      <c r="A229" s="16">
        <v>41207</v>
      </c>
      <c r="B229" s="15">
        <v>61.979835000000001</v>
      </c>
      <c r="C229" s="15">
        <v>63.399833999999998</v>
      </c>
      <c r="D229" s="15">
        <v>61.109834999999997</v>
      </c>
      <c r="E229" s="15">
        <v>62.919834000000002</v>
      </c>
      <c r="F229" s="15">
        <v>1043700</v>
      </c>
      <c r="G229" s="15">
        <v>47.489406000000002</v>
      </c>
      <c r="H229" s="38">
        <f t="shared" si="11"/>
        <v>2.0066485997516512E-2</v>
      </c>
      <c r="I229" s="30">
        <f t="shared" si="9"/>
        <v>2.0066485997516512E-2</v>
      </c>
      <c r="S229" s="38">
        <v>1943.089966</v>
      </c>
      <c r="T229" s="30">
        <f t="shared" si="10"/>
        <v>-2.3985816544630535E-2</v>
      </c>
      <c r="U229" s="38"/>
      <c r="V229" s="38"/>
      <c r="W229" s="38"/>
      <c r="X229" s="38"/>
    </row>
    <row r="230" spans="1:24">
      <c r="A230" s="16">
        <v>41208</v>
      </c>
      <c r="B230" s="15">
        <v>62.529834000000001</v>
      </c>
      <c r="C230" s="15">
        <v>67.199821</v>
      </c>
      <c r="D230" s="15">
        <v>62.479832999999999</v>
      </c>
      <c r="E230" s="15">
        <v>66.689824999999999</v>
      </c>
      <c r="F230" s="15">
        <v>1742200</v>
      </c>
      <c r="G230" s="15">
        <v>50.334845999999999</v>
      </c>
      <c r="H230" s="38">
        <f t="shared" si="11"/>
        <v>5.8190946088958355E-2</v>
      </c>
      <c r="I230" s="30">
        <f t="shared" si="9"/>
        <v>5.8190946088958355E-2</v>
      </c>
      <c r="S230" s="38">
        <v>1990.26001</v>
      </c>
      <c r="T230" s="30">
        <f t="shared" si="10"/>
        <v>-1.3202162915856163E-2</v>
      </c>
      <c r="U230" s="38"/>
      <c r="V230" s="38"/>
      <c r="W230" s="38"/>
      <c r="X230" s="38"/>
    </row>
    <row r="231" spans="1:24">
      <c r="A231" s="16">
        <v>41213</v>
      </c>
      <c r="B231" s="15">
        <v>64.249829000000005</v>
      </c>
      <c r="C231" s="15">
        <v>65.429824999999994</v>
      </c>
      <c r="D231" s="15">
        <v>61.899836999999998</v>
      </c>
      <c r="E231" s="15">
        <v>62.669834999999999</v>
      </c>
      <c r="F231" s="15">
        <v>1222400</v>
      </c>
      <c r="G231" s="15">
        <v>47.300716000000001</v>
      </c>
      <c r="H231" s="38">
        <f t="shared" si="11"/>
        <v>-6.2172167871328718E-2</v>
      </c>
      <c r="I231" s="30">
        <f t="shared" si="9"/>
        <v>-6.2172167871328718E-2</v>
      </c>
      <c r="S231" s="38">
        <v>2016.709961</v>
      </c>
      <c r="T231" s="30">
        <f t="shared" si="10"/>
        <v>2.0102042596295308E-3</v>
      </c>
      <c r="U231" s="38"/>
      <c r="V231" s="38"/>
      <c r="W231" s="38"/>
      <c r="X231" s="38"/>
    </row>
    <row r="232" spans="1:24">
      <c r="A232" s="16">
        <v>41214</v>
      </c>
      <c r="B232" s="15">
        <v>62.759833999999998</v>
      </c>
      <c r="C232" s="15">
        <v>65.399823999999995</v>
      </c>
      <c r="D232" s="15">
        <v>62.449832000000001</v>
      </c>
      <c r="E232" s="15">
        <v>64.539827000000002</v>
      </c>
      <c r="F232" s="15">
        <v>1018300</v>
      </c>
      <c r="G232" s="15">
        <v>48.712111999999998</v>
      </c>
      <c r="H232" s="38">
        <f t="shared" si="11"/>
        <v>2.9402272727709431E-2</v>
      </c>
      <c r="I232" s="30">
        <f t="shared" si="9"/>
        <v>2.9402272727709431E-2</v>
      </c>
      <c r="S232" s="38">
        <v>2012.660034</v>
      </c>
      <c r="T232" s="30">
        <f t="shared" si="10"/>
        <v>-1.5422041688326272E-2</v>
      </c>
      <c r="U232" s="38"/>
      <c r="V232" s="38"/>
      <c r="W232" s="38"/>
      <c r="X232" s="38"/>
    </row>
    <row r="233" spans="1:24">
      <c r="A233" s="16">
        <v>41215</v>
      </c>
      <c r="B233" s="15">
        <v>65.259827999999999</v>
      </c>
      <c r="C233" s="15">
        <v>65.259827999999999</v>
      </c>
      <c r="D233" s="15">
        <v>63.189833</v>
      </c>
      <c r="E233" s="15">
        <v>63.939830999999998</v>
      </c>
      <c r="F233" s="15">
        <v>625800</v>
      </c>
      <c r="G233" s="15">
        <v>48.259259</v>
      </c>
      <c r="H233" s="38">
        <f t="shared" si="11"/>
        <v>-9.339999783447862E-3</v>
      </c>
      <c r="I233" s="30">
        <f t="shared" si="9"/>
        <v>-9.339999783447862E-3</v>
      </c>
      <c r="S233" s="38">
        <v>2043.9399410000001</v>
      </c>
      <c r="T233" s="30">
        <f t="shared" si="10"/>
        <v>-9.4564850357659186E-3</v>
      </c>
      <c r="U233" s="38"/>
      <c r="V233" s="38"/>
      <c r="W233" s="38"/>
      <c r="X233" s="38"/>
    </row>
    <row r="234" spans="1:24">
      <c r="A234" s="16">
        <v>41218</v>
      </c>
      <c r="B234" s="15">
        <v>63.929828999999998</v>
      </c>
      <c r="C234" s="15">
        <v>66.799824000000001</v>
      </c>
      <c r="D234" s="15">
        <v>63.919832</v>
      </c>
      <c r="E234" s="15">
        <v>65.049828000000005</v>
      </c>
      <c r="F234" s="15">
        <v>1407900</v>
      </c>
      <c r="G234" s="15">
        <v>49.097040999999997</v>
      </c>
      <c r="H234" s="38">
        <f t="shared" si="11"/>
        <v>1.7211062470398632E-2</v>
      </c>
      <c r="I234" s="30">
        <f t="shared" si="9"/>
        <v>1.7211062470398632E-2</v>
      </c>
      <c r="S234" s="38">
        <v>2063.360107</v>
      </c>
      <c r="T234" s="30">
        <f t="shared" si="10"/>
        <v>-7.2433987852541376E-3</v>
      </c>
      <c r="U234" s="38"/>
      <c r="V234" s="38"/>
      <c r="W234" s="38"/>
      <c r="X234" s="38"/>
    </row>
    <row r="235" spans="1:24">
      <c r="A235" s="16">
        <v>41219</v>
      </c>
      <c r="B235" s="15">
        <v>65.139826999999997</v>
      </c>
      <c r="C235" s="15">
        <v>68.769817000000003</v>
      </c>
      <c r="D235" s="15">
        <v>65.079824000000002</v>
      </c>
      <c r="E235" s="15">
        <v>66.759820000000005</v>
      </c>
      <c r="F235" s="15">
        <v>1277900</v>
      </c>
      <c r="G235" s="15">
        <v>50.387675999999999</v>
      </c>
      <c r="H235" s="38">
        <f t="shared" si="11"/>
        <v>2.5947853148281321E-2</v>
      </c>
      <c r="I235" s="30">
        <f t="shared" si="9"/>
        <v>2.5947853148281321E-2</v>
      </c>
      <c r="S235" s="38">
        <v>2078.360107</v>
      </c>
      <c r="T235" s="30">
        <f t="shared" si="10"/>
        <v>1.0573663970038498E-2</v>
      </c>
      <c r="U235" s="38"/>
      <c r="V235" s="38"/>
      <c r="W235" s="38"/>
      <c r="X235" s="38"/>
    </row>
    <row r="236" spans="1:24">
      <c r="A236" s="16">
        <v>41220</v>
      </c>
      <c r="B236" s="15">
        <v>66.469821999999994</v>
      </c>
      <c r="C236" s="15">
        <v>66.469821999999994</v>
      </c>
      <c r="D236" s="15">
        <v>62.789831</v>
      </c>
      <c r="E236" s="15">
        <v>64.159829000000002</v>
      </c>
      <c r="F236" s="15">
        <v>999600</v>
      </c>
      <c r="G236" s="15">
        <v>48.425305000000002</v>
      </c>
      <c r="H236" s="38">
        <f t="shared" si="11"/>
        <v>-3.9724113694166174E-2</v>
      </c>
      <c r="I236" s="30">
        <f t="shared" si="9"/>
        <v>-3.9724113694166174E-2</v>
      </c>
      <c r="S236" s="38">
        <v>2056.5</v>
      </c>
      <c r="T236" s="30">
        <f t="shared" si="10"/>
        <v>-2.1809363425864849E-3</v>
      </c>
      <c r="U236" s="38"/>
      <c r="V236" s="38"/>
      <c r="W236" s="38"/>
      <c r="X236" s="38"/>
    </row>
    <row r="237" spans="1:24">
      <c r="A237" s="16">
        <v>41221</v>
      </c>
      <c r="B237" s="15">
        <v>64.039828</v>
      </c>
      <c r="C237" s="15">
        <v>64.589827999999997</v>
      </c>
      <c r="D237" s="15">
        <v>61.429834999999997</v>
      </c>
      <c r="E237" s="15">
        <v>61.839834000000003</v>
      </c>
      <c r="F237" s="15">
        <v>958700</v>
      </c>
      <c r="G237" s="15">
        <v>46.674264999999998</v>
      </c>
      <c r="H237" s="38">
        <f t="shared" si="11"/>
        <v>-3.6829565557015879E-2</v>
      </c>
      <c r="I237" s="30">
        <f t="shared" si="9"/>
        <v>-3.6829565557015879E-2</v>
      </c>
      <c r="S237" s="38">
        <v>2060.98999</v>
      </c>
      <c r="T237" s="30">
        <f t="shared" si="10"/>
        <v>-1.5999154873061849E-3</v>
      </c>
      <c r="U237" s="38"/>
      <c r="V237" s="38"/>
      <c r="W237" s="38"/>
      <c r="X237" s="38"/>
    </row>
    <row r="238" spans="1:24">
      <c r="A238" s="16">
        <v>41222</v>
      </c>
      <c r="B238" s="15">
        <v>61.529837000000001</v>
      </c>
      <c r="C238" s="15">
        <v>63.579833000000001</v>
      </c>
      <c r="D238" s="15">
        <v>61.439836999999997</v>
      </c>
      <c r="E238" s="15">
        <v>62.509835000000002</v>
      </c>
      <c r="F238" s="15">
        <v>811700</v>
      </c>
      <c r="G238" s="15">
        <v>47.179955</v>
      </c>
      <c r="H238" s="38">
        <f t="shared" si="11"/>
        <v>1.077617806929773E-2</v>
      </c>
      <c r="I238" s="30">
        <f t="shared" si="9"/>
        <v>1.077617806929773E-2</v>
      </c>
      <c r="S238" s="38">
        <v>2064.290039</v>
      </c>
      <c r="T238" s="30">
        <f t="shared" si="10"/>
        <v>1.2341596351676601E-2</v>
      </c>
      <c r="U238" s="38"/>
      <c r="V238" s="38"/>
      <c r="W238" s="38"/>
      <c r="X238" s="38"/>
    </row>
    <row r="239" spans="1:24">
      <c r="A239" s="16">
        <v>41225</v>
      </c>
      <c r="B239" s="15">
        <v>63.499830000000003</v>
      </c>
      <c r="C239" s="15">
        <v>63.709831000000001</v>
      </c>
      <c r="D239" s="15">
        <v>60.649839999999998</v>
      </c>
      <c r="E239" s="15">
        <v>61.439836999999997</v>
      </c>
      <c r="F239" s="15">
        <v>918000</v>
      </c>
      <c r="G239" s="15">
        <v>46.372363</v>
      </c>
      <c r="H239" s="38">
        <f t="shared" si="11"/>
        <v>-1.7265463407922323E-2</v>
      </c>
      <c r="I239" s="30">
        <f t="shared" si="9"/>
        <v>-1.7265463407922323E-2</v>
      </c>
      <c r="S239" s="38">
        <v>2038.969971</v>
      </c>
      <c r="T239" s="30">
        <f t="shared" si="10"/>
        <v>8.7780959420341153E-3</v>
      </c>
      <c r="U239" s="38"/>
      <c r="V239" s="38"/>
      <c r="W239" s="38"/>
      <c r="X239" s="38"/>
    </row>
    <row r="240" spans="1:24">
      <c r="A240" s="16">
        <v>41226</v>
      </c>
      <c r="B240" s="15">
        <v>61.469839</v>
      </c>
      <c r="C240" s="15">
        <v>62.199832000000001</v>
      </c>
      <c r="D240" s="15">
        <v>59.739842000000003</v>
      </c>
      <c r="E240" s="15">
        <v>59.899842</v>
      </c>
      <c r="F240" s="15">
        <v>952900</v>
      </c>
      <c r="G240" s="15">
        <v>45.210034999999998</v>
      </c>
      <c r="H240" s="38">
        <f t="shared" si="11"/>
        <v>-2.5384581305949491E-2</v>
      </c>
      <c r="I240" s="30">
        <f t="shared" si="9"/>
        <v>-2.5384581305949491E-2</v>
      </c>
      <c r="S240" s="38">
        <v>2021.150024</v>
      </c>
      <c r="T240" s="30">
        <f t="shared" si="10"/>
        <v>7.7483064365918945E-3</v>
      </c>
      <c r="U240" s="38"/>
      <c r="V240" s="38"/>
      <c r="W240" s="38"/>
      <c r="X240" s="38"/>
    </row>
    <row r="241" spans="1:24">
      <c r="A241" s="16">
        <v>41227</v>
      </c>
      <c r="B241" s="15">
        <v>60.379840999999999</v>
      </c>
      <c r="C241" s="15">
        <v>60.929836000000002</v>
      </c>
      <c r="D241" s="15">
        <v>58.029845000000002</v>
      </c>
      <c r="E241" s="15">
        <v>58.419845000000002</v>
      </c>
      <c r="F241" s="15">
        <v>946800</v>
      </c>
      <c r="G241" s="15">
        <v>44.092992000000002</v>
      </c>
      <c r="H241" s="38">
        <f t="shared" si="11"/>
        <v>-2.5018217210827833E-2</v>
      </c>
      <c r="I241" s="30">
        <f t="shared" si="9"/>
        <v>-2.5018217210827833E-2</v>
      </c>
      <c r="S241" s="38">
        <v>2005.5500489999999</v>
      </c>
      <c r="T241" s="30">
        <f t="shared" si="10"/>
        <v>-1.7957495093582236E-2</v>
      </c>
      <c r="U241" s="38"/>
      <c r="V241" s="38"/>
      <c r="W241" s="38"/>
      <c r="X241" s="38"/>
    </row>
    <row r="242" spans="1:24">
      <c r="A242" s="16">
        <v>41228</v>
      </c>
      <c r="B242" s="15">
        <v>58.379846000000001</v>
      </c>
      <c r="C242" s="15">
        <v>59.279842000000002</v>
      </c>
      <c r="D242" s="15">
        <v>57.799844999999998</v>
      </c>
      <c r="E242" s="15">
        <v>58.479843000000002</v>
      </c>
      <c r="F242" s="15">
        <v>1086600</v>
      </c>
      <c r="G242" s="15">
        <v>44.138275999999998</v>
      </c>
      <c r="H242" s="38">
        <f t="shared" si="11"/>
        <v>1.0264842612529833E-3</v>
      </c>
      <c r="I242" s="30">
        <f t="shared" si="9"/>
        <v>1.0264842612529833E-3</v>
      </c>
      <c r="S242" s="38">
        <v>2041.8900149999999</v>
      </c>
      <c r="T242" s="30">
        <f t="shared" si="10"/>
        <v>-1.5154776290347281E-2</v>
      </c>
      <c r="U242" s="38"/>
      <c r="V242" s="38"/>
      <c r="W242" s="38"/>
      <c r="X242" s="38"/>
    </row>
    <row r="243" spans="1:24">
      <c r="A243" s="16">
        <v>41229</v>
      </c>
      <c r="B243" s="15">
        <v>54.719853999999998</v>
      </c>
      <c r="C243" s="15">
        <v>55.179855000000003</v>
      </c>
      <c r="D243" s="15">
        <v>46.129874999999998</v>
      </c>
      <c r="E243" s="15">
        <v>47.489876000000002</v>
      </c>
      <c r="F243" s="15">
        <v>8780900</v>
      </c>
      <c r="G243" s="15">
        <v>35.843482999999999</v>
      </c>
      <c r="H243" s="38">
        <f t="shared" si="11"/>
        <v>-0.20816557721713119</v>
      </c>
      <c r="I243" s="30">
        <f t="shared" si="9"/>
        <v>-0.20816557721713119</v>
      </c>
      <c r="S243" s="38">
        <v>2073.070068</v>
      </c>
      <c r="T243" s="30">
        <f t="shared" si="10"/>
        <v>1.4410635565352437E-2</v>
      </c>
      <c r="U243" s="38"/>
      <c r="V243" s="38"/>
      <c r="W243" s="38"/>
      <c r="X243" s="38"/>
    </row>
    <row r="244" spans="1:24">
      <c r="A244" s="16">
        <v>41232</v>
      </c>
      <c r="B244" s="15">
        <v>48.009874000000003</v>
      </c>
      <c r="C244" s="15">
        <v>49.229869999999998</v>
      </c>
      <c r="D244" s="15">
        <v>47.209874999999997</v>
      </c>
      <c r="E244" s="15">
        <v>47.859870999999998</v>
      </c>
      <c r="F244" s="15">
        <v>2417900</v>
      </c>
      <c r="G244" s="15">
        <v>36.122740999999998</v>
      </c>
      <c r="H244" s="38">
        <f t="shared" si="11"/>
        <v>7.7608463008465682E-3</v>
      </c>
      <c r="I244" s="30">
        <f t="shared" si="9"/>
        <v>7.7608463008465682E-3</v>
      </c>
      <c r="S244" s="38">
        <v>2043.410034</v>
      </c>
      <c r="T244" s="30">
        <f t="shared" si="10"/>
        <v>1.0562580218900188E-2</v>
      </c>
      <c r="U244" s="38"/>
      <c r="V244" s="38"/>
      <c r="W244" s="38"/>
      <c r="X244" s="38"/>
    </row>
    <row r="245" spans="1:24">
      <c r="A245" s="16">
        <v>41233</v>
      </c>
      <c r="B245" s="15">
        <v>47.659872999999997</v>
      </c>
      <c r="C245" s="15">
        <v>50.289864999999999</v>
      </c>
      <c r="D245" s="15">
        <v>47.569873000000001</v>
      </c>
      <c r="E245" s="15">
        <v>49.489865999999999</v>
      </c>
      <c r="F245" s="15">
        <v>2135700</v>
      </c>
      <c r="G245" s="15">
        <v>37.352995999999997</v>
      </c>
      <c r="H245" s="38">
        <f t="shared" si="11"/>
        <v>3.3490510946571496E-2</v>
      </c>
      <c r="I245" s="30">
        <f t="shared" si="9"/>
        <v>3.3490510946571496E-2</v>
      </c>
      <c r="S245" s="38">
        <v>2021.9399410000001</v>
      </c>
      <c r="T245" s="30">
        <f t="shared" si="10"/>
        <v>4.7442879213808178E-3</v>
      </c>
      <c r="U245" s="38"/>
      <c r="V245" s="38"/>
      <c r="W245" s="38"/>
      <c r="X245" s="38"/>
    </row>
    <row r="246" spans="1:24">
      <c r="A246" s="16">
        <v>41234</v>
      </c>
      <c r="B246" s="15">
        <v>49.449866999999998</v>
      </c>
      <c r="C246" s="15">
        <v>49.869869000000001</v>
      </c>
      <c r="D246" s="15">
        <v>47.129873000000003</v>
      </c>
      <c r="E246" s="15">
        <v>47.489876000000002</v>
      </c>
      <c r="F246" s="15">
        <v>1357400</v>
      </c>
      <c r="G246" s="15">
        <v>35.843482999999999</v>
      </c>
      <c r="H246" s="38">
        <f t="shared" si="11"/>
        <v>-4.1251357247418158E-2</v>
      </c>
      <c r="I246" s="30">
        <f t="shared" si="9"/>
        <v>-4.1251357247418158E-2</v>
      </c>
      <c r="S246" s="38">
        <v>2012.369995</v>
      </c>
      <c r="T246" s="30">
        <f t="shared" si="10"/>
        <v>-1.961386758563884E-2</v>
      </c>
      <c r="U246" s="38"/>
      <c r="V246" s="38"/>
      <c r="W246" s="38"/>
      <c r="X246" s="38"/>
    </row>
    <row r="247" spans="1:24">
      <c r="A247" s="16">
        <v>41236</v>
      </c>
      <c r="B247" s="15">
        <v>48.089871000000002</v>
      </c>
      <c r="C247" s="15">
        <v>48.269871000000002</v>
      </c>
      <c r="D247" s="15">
        <v>46.809873000000003</v>
      </c>
      <c r="E247" s="15">
        <v>47.519871999999999</v>
      </c>
      <c r="F247" s="15">
        <v>793600</v>
      </c>
      <c r="G247" s="15">
        <v>35.866123000000002</v>
      </c>
      <c r="H247" s="38">
        <f t="shared" si="11"/>
        <v>6.3143564761003359E-4</v>
      </c>
      <c r="I247" s="30">
        <f t="shared" si="9"/>
        <v>6.3143564761003359E-4</v>
      </c>
      <c r="S247" s="38">
        <v>2052.2299800000001</v>
      </c>
      <c r="T247" s="30">
        <f t="shared" si="10"/>
        <v>2.2488564074157492E-3</v>
      </c>
      <c r="U247" s="38"/>
      <c r="V247" s="38"/>
      <c r="W247" s="38"/>
      <c r="X247" s="38"/>
    </row>
    <row r="248" spans="1:24">
      <c r="A248" s="16">
        <v>41239</v>
      </c>
      <c r="B248" s="15">
        <v>47.589872999999997</v>
      </c>
      <c r="C248" s="15">
        <v>48.299872000000001</v>
      </c>
      <c r="D248" s="15">
        <v>46.339875999999997</v>
      </c>
      <c r="E248" s="15">
        <v>46.909875</v>
      </c>
      <c r="F248" s="15">
        <v>1196700</v>
      </c>
      <c r="G248" s="15">
        <v>35.405721</v>
      </c>
      <c r="H248" s="38">
        <f t="shared" si="11"/>
        <v>-1.2919783700422212E-2</v>
      </c>
      <c r="I248" s="30">
        <f t="shared" si="9"/>
        <v>-1.2919783700422212E-2</v>
      </c>
      <c r="S248" s="38">
        <v>2047.619995</v>
      </c>
      <c r="T248" s="30">
        <f t="shared" si="10"/>
        <v>-7.769086475925991E-3</v>
      </c>
      <c r="U248" s="38"/>
      <c r="V248" s="38"/>
      <c r="W248" s="38"/>
      <c r="X248" s="38"/>
    </row>
    <row r="249" spans="1:24">
      <c r="A249" s="16">
        <v>41240</v>
      </c>
      <c r="B249" s="15">
        <v>47.239876000000002</v>
      </c>
      <c r="C249" s="15">
        <v>47.499873000000001</v>
      </c>
      <c r="D249" s="15">
        <v>45.779879000000001</v>
      </c>
      <c r="E249" s="15">
        <v>46.049877000000002</v>
      </c>
      <c r="F249" s="15">
        <v>1339700</v>
      </c>
      <c r="G249" s="15">
        <v>34.756628999999997</v>
      </c>
      <c r="H249" s="38">
        <f t="shared" si="11"/>
        <v>-1.8503100843843785E-2</v>
      </c>
      <c r="I249" s="30">
        <f t="shared" si="9"/>
        <v>-1.8503100843843785E-2</v>
      </c>
      <c r="S249" s="38">
        <v>2063.5900879999999</v>
      </c>
      <c r="T249" s="30">
        <f t="shared" si="10"/>
        <v>-6.5110523995720879E-3</v>
      </c>
      <c r="U249" s="38"/>
      <c r="V249" s="38"/>
      <c r="W249" s="38"/>
      <c r="X249" s="38"/>
    </row>
    <row r="250" spans="1:24">
      <c r="A250" s="16">
        <v>41241</v>
      </c>
      <c r="B250" s="15">
        <v>46.579878000000001</v>
      </c>
      <c r="C250" s="15">
        <v>46.689877000000003</v>
      </c>
      <c r="D250" s="15">
        <v>44.119881999999997</v>
      </c>
      <c r="E250" s="15">
        <v>44.479880999999999</v>
      </c>
      <c r="F250" s="15">
        <v>2780300</v>
      </c>
      <c r="G250" s="15">
        <v>33.571657000000002</v>
      </c>
      <c r="H250" s="38">
        <f t="shared" si="11"/>
        <v>-3.4688147086843917E-2</v>
      </c>
      <c r="I250" s="30">
        <f t="shared" si="9"/>
        <v>-3.4688147086843917E-2</v>
      </c>
      <c r="S250" s="38">
        <v>2077.070068</v>
      </c>
      <c r="T250" s="30">
        <f t="shared" si="10"/>
        <v>-7.0140439391970736E-3</v>
      </c>
      <c r="U250" s="38"/>
      <c r="V250" s="38"/>
      <c r="W250" s="38"/>
      <c r="X250" s="38"/>
    </row>
    <row r="251" spans="1:24">
      <c r="A251" s="16">
        <v>41242</v>
      </c>
      <c r="B251" s="15">
        <v>44.379883999999997</v>
      </c>
      <c r="C251" s="15">
        <v>44.599882000000001</v>
      </c>
      <c r="D251" s="15">
        <v>42.969887</v>
      </c>
      <c r="E251" s="15">
        <v>43.099885</v>
      </c>
      <c r="F251" s="15">
        <v>2087600</v>
      </c>
      <c r="G251" s="15">
        <v>32.530090999999999</v>
      </c>
      <c r="H251" s="38">
        <f t="shared" si="11"/>
        <v>-3.1516631421900566E-2</v>
      </c>
      <c r="I251" s="30">
        <f t="shared" si="9"/>
        <v>-3.1516631421900566E-2</v>
      </c>
      <c r="S251" s="38">
        <v>2091.6899410000001</v>
      </c>
      <c r="T251" s="30">
        <f t="shared" si="10"/>
        <v>2.0317856261110587E-2</v>
      </c>
      <c r="U251" s="38"/>
      <c r="V251" s="38"/>
      <c r="W251" s="38"/>
      <c r="X251" s="38"/>
    </row>
    <row r="252" spans="1:24">
      <c r="A252" s="16">
        <v>41243</v>
      </c>
      <c r="B252" s="15">
        <v>43.099885</v>
      </c>
      <c r="C252" s="15">
        <v>43.249882999999997</v>
      </c>
      <c r="D252" s="15">
        <v>41.469890999999997</v>
      </c>
      <c r="E252" s="15">
        <v>42.009887999999997</v>
      </c>
      <c r="F252" s="15">
        <v>2014800</v>
      </c>
      <c r="G252" s="15">
        <v>31.707405000000001</v>
      </c>
      <c r="H252" s="38">
        <f t="shared" si="11"/>
        <v>-2.5615288080717009E-2</v>
      </c>
      <c r="I252" s="30">
        <f t="shared" si="9"/>
        <v>-2.5615288080717009E-2</v>
      </c>
      <c r="S252" s="38">
        <v>2049.6201169999999</v>
      </c>
      <c r="T252" s="30">
        <f t="shared" si="10"/>
        <v>-1.4477826648337327E-2</v>
      </c>
      <c r="U252" s="38"/>
      <c r="V252" s="38"/>
      <c r="W252" s="38"/>
      <c r="X252" s="38"/>
    </row>
    <row r="253" spans="1:24">
      <c r="A253" s="16">
        <v>41246</v>
      </c>
      <c r="B253" s="15">
        <v>42.399887999999997</v>
      </c>
      <c r="C253" s="15">
        <v>43.749881999999999</v>
      </c>
      <c r="D253" s="15">
        <v>41.149890999999997</v>
      </c>
      <c r="E253" s="15">
        <v>42.109887000000001</v>
      </c>
      <c r="F253" s="15">
        <v>2810300</v>
      </c>
      <c r="G253" s="15">
        <v>31.782879999999999</v>
      </c>
      <c r="H253" s="38">
        <f t="shared" si="11"/>
        <v>2.377530217506676E-3</v>
      </c>
      <c r="I253" s="30">
        <f t="shared" si="9"/>
        <v>2.377530217506676E-3</v>
      </c>
      <c r="S253" s="38">
        <v>2079.51001</v>
      </c>
      <c r="T253" s="30">
        <f t="shared" si="10"/>
        <v>-1.1056592615916112E-2</v>
      </c>
      <c r="U253" s="38"/>
      <c r="V253" s="38"/>
      <c r="W253" s="38"/>
      <c r="X253" s="38"/>
    </row>
    <row r="254" spans="1:24">
      <c r="A254" s="16">
        <v>41247</v>
      </c>
      <c r="B254" s="15">
        <v>42.129886999999997</v>
      </c>
      <c r="C254" s="15">
        <v>43.679881999999999</v>
      </c>
      <c r="D254" s="15">
        <v>41.299891000000002</v>
      </c>
      <c r="E254" s="15">
        <v>42.879888000000001</v>
      </c>
      <c r="F254" s="15">
        <v>2135600</v>
      </c>
      <c r="G254" s="15">
        <v>32.364046000000002</v>
      </c>
      <c r="H254" s="38">
        <f t="shared" si="11"/>
        <v>1.8120335241022509E-2</v>
      </c>
      <c r="I254" s="30">
        <f t="shared" si="9"/>
        <v>1.8120335241022509E-2</v>
      </c>
      <c r="S254" s="38">
        <v>2102.6298830000001</v>
      </c>
      <c r="T254" s="30">
        <f t="shared" si="10"/>
        <v>1.0623939088487118E-2</v>
      </c>
      <c r="U254" s="38"/>
      <c r="V254" s="38"/>
      <c r="W254" s="38"/>
      <c r="X254" s="38"/>
    </row>
    <row r="255" spans="1:24">
      <c r="A255" s="16">
        <v>41248</v>
      </c>
      <c r="B255" s="15">
        <v>42.809887000000003</v>
      </c>
      <c r="C255" s="15">
        <v>43.309885999999999</v>
      </c>
      <c r="D255" s="15">
        <v>40.699891000000001</v>
      </c>
      <c r="E255" s="15">
        <v>41.209888999999997</v>
      </c>
      <c r="F255" s="15">
        <v>2671300</v>
      </c>
      <c r="G255" s="15">
        <v>31.103597000000001</v>
      </c>
      <c r="H255" s="38">
        <f t="shared" si="11"/>
        <v>-3.9724643615757602E-2</v>
      </c>
      <c r="I255" s="30">
        <f t="shared" si="9"/>
        <v>-3.9724643615757602E-2</v>
      </c>
      <c r="S255" s="38">
        <v>2080.4099120000001</v>
      </c>
      <c r="T255" s="30">
        <f t="shared" si="10"/>
        <v>-4.6517999903487525E-3</v>
      </c>
      <c r="U255" s="38"/>
      <c r="V255" s="38"/>
      <c r="W255" s="38"/>
      <c r="X255" s="38"/>
    </row>
    <row r="256" spans="1:24">
      <c r="A256" s="16">
        <v>41249</v>
      </c>
      <c r="B256" s="15">
        <v>41.149890999999997</v>
      </c>
      <c r="C256" s="15">
        <v>41.389890999999999</v>
      </c>
      <c r="D256" s="15">
        <v>39.199897</v>
      </c>
      <c r="E256" s="15">
        <v>40.249893</v>
      </c>
      <c r="F256" s="15">
        <v>1947300</v>
      </c>
      <c r="G256" s="15">
        <v>30.379028999999999</v>
      </c>
      <c r="H256" s="38">
        <f t="shared" si="11"/>
        <v>-2.3570936821318077E-2</v>
      </c>
      <c r="I256" s="30">
        <f t="shared" si="9"/>
        <v>-2.3570936821318077E-2</v>
      </c>
      <c r="S256" s="38">
        <v>2090.110107</v>
      </c>
      <c r="T256" s="30">
        <f t="shared" si="10"/>
        <v>5.934414473988609E-4</v>
      </c>
      <c r="U256" s="38"/>
      <c r="V256" s="38"/>
      <c r="W256" s="38"/>
      <c r="X256" s="38"/>
    </row>
    <row r="257" spans="1:24">
      <c r="A257" s="16">
        <v>41250</v>
      </c>
      <c r="B257" s="15">
        <v>41.999889000000003</v>
      </c>
      <c r="C257" s="15">
        <v>43.199886999999997</v>
      </c>
      <c r="D257" s="15">
        <v>41.499890000000001</v>
      </c>
      <c r="E257" s="15">
        <v>42.959885</v>
      </c>
      <c r="F257" s="15">
        <v>3911300</v>
      </c>
      <c r="G257" s="15">
        <v>32.424424999999999</v>
      </c>
      <c r="H257" s="38">
        <f t="shared" si="11"/>
        <v>6.5159461974887825E-2</v>
      </c>
      <c r="I257" s="30">
        <f t="shared" si="9"/>
        <v>6.5159461974887825E-2</v>
      </c>
      <c r="S257" s="38">
        <v>2088.8701169999999</v>
      </c>
      <c r="T257" s="30">
        <f t="shared" si="10"/>
        <v>-1.2914090666574113E-4</v>
      </c>
      <c r="U257" s="38"/>
      <c r="V257" s="38"/>
      <c r="W257" s="38"/>
      <c r="X257" s="38"/>
    </row>
    <row r="258" spans="1:24">
      <c r="A258" s="16">
        <v>41253</v>
      </c>
      <c r="B258" s="15">
        <v>43.049885000000003</v>
      </c>
      <c r="C258" s="15">
        <v>44.919882000000001</v>
      </c>
      <c r="D258" s="15">
        <v>42.419887000000003</v>
      </c>
      <c r="E258" s="15">
        <v>43.969884999999998</v>
      </c>
      <c r="F258" s="15">
        <v>2623200</v>
      </c>
      <c r="G258" s="15">
        <v>33.186732999999997</v>
      </c>
      <c r="H258" s="38">
        <f t="shared" si="11"/>
        <v>2.3238190809240496E-2</v>
      </c>
      <c r="I258" s="30">
        <f t="shared" si="9"/>
        <v>2.3238190809240496E-2</v>
      </c>
      <c r="S258" s="38">
        <v>2089.139893</v>
      </c>
      <c r="T258" s="30">
        <f t="shared" si="10"/>
        <v>1.2212500944798874E-3</v>
      </c>
      <c r="U258" s="38"/>
      <c r="V258" s="38"/>
      <c r="W258" s="38"/>
      <c r="X258" s="38"/>
    </row>
    <row r="259" spans="1:24">
      <c r="A259" s="16">
        <v>41254</v>
      </c>
      <c r="B259" s="15">
        <v>44.19988</v>
      </c>
      <c r="C259" s="15">
        <v>44.769879000000003</v>
      </c>
      <c r="D259" s="15">
        <v>43.119884999999996</v>
      </c>
      <c r="E259" s="15">
        <v>43.499881999999999</v>
      </c>
      <c r="F259" s="15">
        <v>1668000</v>
      </c>
      <c r="G259" s="15">
        <v>32.831992999999997</v>
      </c>
      <c r="H259" s="38">
        <f t="shared" si="11"/>
        <v>-1.0746751282326709E-2</v>
      </c>
      <c r="I259" s="30">
        <f t="shared" ref="I259:I322" si="12">H259</f>
        <v>-1.0746751282326709E-2</v>
      </c>
      <c r="S259" s="38">
        <v>2086.5900879999999</v>
      </c>
      <c r="T259" s="30">
        <f t="shared" ref="T259:T322" si="13">LN(S259/S260)</f>
        <v>-1.2356238490984315E-3</v>
      </c>
      <c r="U259" s="38"/>
      <c r="V259" s="38"/>
      <c r="W259" s="38"/>
      <c r="X259" s="38"/>
    </row>
    <row r="260" spans="1:24">
      <c r="A260" s="16">
        <v>41255</v>
      </c>
      <c r="B260" s="15">
        <v>43.499881999999999</v>
      </c>
      <c r="C260" s="15">
        <v>43.729883000000001</v>
      </c>
      <c r="D260" s="15">
        <v>42.269886999999997</v>
      </c>
      <c r="E260" s="15">
        <v>42.379885999999999</v>
      </c>
      <c r="F260" s="15">
        <v>1121200</v>
      </c>
      <c r="G260" s="15">
        <v>31.986664000000001</v>
      </c>
      <c r="H260" s="38">
        <f t="shared" ref="H260:H323" si="14">LN(G260/G259)</f>
        <v>-2.6084370406343167E-2</v>
      </c>
      <c r="I260" s="30">
        <f t="shared" si="12"/>
        <v>-2.6084370406343167E-2</v>
      </c>
      <c r="S260" s="38">
        <v>2089.169922</v>
      </c>
      <c r="T260" s="30">
        <f t="shared" si="13"/>
        <v>3.8029554525950086E-3</v>
      </c>
      <c r="U260" s="38"/>
      <c r="V260" s="38"/>
      <c r="W260" s="38"/>
      <c r="X260" s="38"/>
    </row>
    <row r="261" spans="1:24">
      <c r="A261" s="16">
        <v>41256</v>
      </c>
      <c r="B261" s="15">
        <v>42.599887000000003</v>
      </c>
      <c r="C261" s="15">
        <v>42.939886000000001</v>
      </c>
      <c r="D261" s="15">
        <v>41.949888000000001</v>
      </c>
      <c r="E261" s="15">
        <v>42.409885000000003</v>
      </c>
      <c r="F261" s="15">
        <v>1006500</v>
      </c>
      <c r="G261" s="15">
        <v>32.009307</v>
      </c>
      <c r="H261" s="38">
        <f t="shared" si="14"/>
        <v>7.0763832757139223E-4</v>
      </c>
      <c r="I261" s="30">
        <f t="shared" si="12"/>
        <v>7.0763832757139223E-4</v>
      </c>
      <c r="S261" s="38">
        <v>2081.23999</v>
      </c>
      <c r="T261" s="30">
        <f t="shared" si="13"/>
        <v>-1.1237403815994775E-3</v>
      </c>
      <c r="U261" s="38"/>
      <c r="V261" s="38"/>
      <c r="W261" s="38"/>
      <c r="X261" s="38"/>
    </row>
    <row r="262" spans="1:24">
      <c r="A262" s="16">
        <v>41257</v>
      </c>
      <c r="B262" s="15">
        <v>42.219886000000002</v>
      </c>
      <c r="C262" s="15">
        <v>43.289887</v>
      </c>
      <c r="D262" s="15">
        <v>42.059888999999998</v>
      </c>
      <c r="E262" s="15">
        <v>42.259887999999997</v>
      </c>
      <c r="F262" s="15">
        <v>1050900</v>
      </c>
      <c r="G262" s="15">
        <v>31.896094000000002</v>
      </c>
      <c r="H262" s="38">
        <f t="shared" si="14"/>
        <v>-3.5431471101673323E-3</v>
      </c>
      <c r="I262" s="30">
        <f t="shared" si="12"/>
        <v>-3.5431471101673323E-3</v>
      </c>
      <c r="S262" s="38">
        <v>2083.580078</v>
      </c>
      <c r="T262" s="30">
        <f t="shared" si="13"/>
        <v>1.6033230015307577E-2</v>
      </c>
      <c r="U262" s="38"/>
      <c r="V262" s="38"/>
      <c r="W262" s="38"/>
      <c r="X262" s="38"/>
    </row>
    <row r="263" spans="1:24">
      <c r="A263" s="16">
        <v>41260</v>
      </c>
      <c r="B263" s="15">
        <v>42.469887999999997</v>
      </c>
      <c r="C263" s="15">
        <v>44.089880999999998</v>
      </c>
      <c r="D263" s="15">
        <v>41.879886999999997</v>
      </c>
      <c r="E263" s="15">
        <v>44.069882</v>
      </c>
      <c r="F263" s="15">
        <v>1418700</v>
      </c>
      <c r="G263" s="15">
        <v>33.262205999999999</v>
      </c>
      <c r="H263" s="38">
        <f t="shared" si="14"/>
        <v>4.1938240329617738E-2</v>
      </c>
      <c r="I263" s="30">
        <f t="shared" si="12"/>
        <v>4.1938240329617738E-2</v>
      </c>
      <c r="S263" s="38">
        <v>2050.4399410000001</v>
      </c>
      <c r="T263" s="30">
        <f t="shared" si="13"/>
        <v>-1.3402770185119402E-3</v>
      </c>
      <c r="U263" s="38"/>
      <c r="V263" s="38"/>
      <c r="W263" s="38"/>
      <c r="X263" s="38"/>
    </row>
    <row r="264" spans="1:24">
      <c r="A264" s="16">
        <v>41261</v>
      </c>
      <c r="B264" s="15">
        <v>44.399883000000003</v>
      </c>
      <c r="C264" s="15">
        <v>45.429878000000002</v>
      </c>
      <c r="D264" s="15">
        <v>43.999881000000002</v>
      </c>
      <c r="E264" s="15">
        <v>44.299881999999997</v>
      </c>
      <c r="F264" s="15">
        <v>1927200</v>
      </c>
      <c r="G264" s="15">
        <v>33.435800999999998</v>
      </c>
      <c r="H264" s="38">
        <f t="shared" si="14"/>
        <v>5.205414668005847E-3</v>
      </c>
      <c r="I264" s="30">
        <f t="shared" si="12"/>
        <v>5.205414668005847E-3</v>
      </c>
      <c r="S264" s="38">
        <v>2053.1899410000001</v>
      </c>
      <c r="T264" s="30">
        <f t="shared" si="13"/>
        <v>1.4793302627265626E-2</v>
      </c>
      <c r="U264" s="38"/>
      <c r="V264" s="38"/>
      <c r="W264" s="38"/>
      <c r="X264" s="38"/>
    </row>
    <row r="265" spans="1:24">
      <c r="A265" s="16">
        <v>41262</v>
      </c>
      <c r="B265" s="15">
        <v>44.459881000000003</v>
      </c>
      <c r="C265" s="15">
        <v>45.079881</v>
      </c>
      <c r="D265" s="15">
        <v>43.999881000000002</v>
      </c>
      <c r="E265" s="15">
        <v>44.279882000000001</v>
      </c>
      <c r="F265" s="15">
        <v>905400</v>
      </c>
      <c r="G265" s="15">
        <v>33.420706000000003</v>
      </c>
      <c r="H265" s="38">
        <f t="shared" si="14"/>
        <v>-4.5156413141650144E-4</v>
      </c>
      <c r="I265" s="30">
        <f t="shared" si="12"/>
        <v>-4.5156413141650144E-4</v>
      </c>
      <c r="S265" s="38">
        <v>2023.040039</v>
      </c>
      <c r="T265" s="30">
        <f t="shared" si="13"/>
        <v>-1.1270640608151911E-2</v>
      </c>
      <c r="U265" s="38"/>
      <c r="V265" s="38"/>
      <c r="W265" s="38"/>
      <c r="X265" s="38"/>
    </row>
    <row r="266" spans="1:24">
      <c r="A266" s="16">
        <v>41263</v>
      </c>
      <c r="B266" s="15">
        <v>44.079884</v>
      </c>
      <c r="C266" s="15">
        <v>44.769879000000003</v>
      </c>
      <c r="D266" s="15">
        <v>43.629885999999999</v>
      </c>
      <c r="E266" s="15">
        <v>44.229880999999999</v>
      </c>
      <c r="F266" s="15">
        <v>1071200</v>
      </c>
      <c r="G266" s="15">
        <v>33.382967999999998</v>
      </c>
      <c r="H266" s="38">
        <f t="shared" si="14"/>
        <v>-1.1298182197089679E-3</v>
      </c>
      <c r="I266" s="30">
        <f t="shared" si="12"/>
        <v>-1.1298182197089679E-3</v>
      </c>
      <c r="S266" s="38">
        <v>2045.969971</v>
      </c>
      <c r="T266" s="30">
        <f t="shared" si="13"/>
        <v>-1.4089163191530417E-2</v>
      </c>
      <c r="U266" s="38"/>
      <c r="V266" s="38"/>
      <c r="W266" s="38"/>
      <c r="X266" s="38"/>
    </row>
    <row r="267" spans="1:24">
      <c r="A267" s="16">
        <v>41264</v>
      </c>
      <c r="B267" s="15">
        <v>43.139884000000002</v>
      </c>
      <c r="C267" s="15">
        <v>43.699885999999999</v>
      </c>
      <c r="D267" s="15">
        <v>40.309893000000002</v>
      </c>
      <c r="E267" s="15">
        <v>40.829891000000003</v>
      </c>
      <c r="F267" s="15">
        <v>3702700</v>
      </c>
      <c r="G267" s="15">
        <v>30.816790000000001</v>
      </c>
      <c r="H267" s="38">
        <f t="shared" si="14"/>
        <v>-7.9986158478865962E-2</v>
      </c>
      <c r="I267" s="30">
        <f t="shared" si="12"/>
        <v>-7.9986158478865962E-2</v>
      </c>
      <c r="S267" s="38">
        <v>2075</v>
      </c>
      <c r="T267" s="30">
        <f t="shared" si="13"/>
        <v>-3.2333074641793741E-3</v>
      </c>
      <c r="U267" s="38"/>
      <c r="V267" s="38"/>
      <c r="W267" s="38"/>
      <c r="X267" s="38"/>
    </row>
    <row r="268" spans="1:24">
      <c r="A268" s="16">
        <v>41267</v>
      </c>
      <c r="B268" s="15">
        <v>40.949890000000003</v>
      </c>
      <c r="C268" s="15">
        <v>41.209888999999997</v>
      </c>
      <c r="D268" s="15">
        <v>40.179892000000002</v>
      </c>
      <c r="E268" s="15">
        <v>40.369891000000003</v>
      </c>
      <c r="F268" s="15">
        <v>821200</v>
      </c>
      <c r="G268" s="15">
        <v>30.4696</v>
      </c>
      <c r="H268" s="38">
        <f t="shared" si="14"/>
        <v>-1.1330206075455299E-2</v>
      </c>
      <c r="I268" s="30">
        <f t="shared" si="12"/>
        <v>-1.1330206075455299E-2</v>
      </c>
      <c r="S268" s="38">
        <v>2081.719971</v>
      </c>
      <c r="T268" s="30">
        <f t="shared" si="13"/>
        <v>1.5094553561973928E-3</v>
      </c>
      <c r="U268" s="38"/>
      <c r="V268" s="38"/>
      <c r="W268" s="38"/>
      <c r="X268" s="38"/>
    </row>
    <row r="269" spans="1:24">
      <c r="A269" s="16">
        <v>41269</v>
      </c>
      <c r="B269" s="15">
        <v>40.409891999999999</v>
      </c>
      <c r="C269" s="15">
        <v>40.609890999999998</v>
      </c>
      <c r="D269" s="15">
        <v>38.529898000000003</v>
      </c>
      <c r="E269" s="15">
        <v>39.389895000000003</v>
      </c>
      <c r="F269" s="15">
        <v>1865800</v>
      </c>
      <c r="G269" s="15">
        <v>29.729938000000001</v>
      </c>
      <c r="H269" s="38">
        <f t="shared" si="14"/>
        <v>-2.4574913672647022E-2</v>
      </c>
      <c r="I269" s="30">
        <f t="shared" si="12"/>
        <v>-2.4574913672647022E-2</v>
      </c>
      <c r="S269" s="38">
        <v>2078.580078</v>
      </c>
      <c r="T269" s="30">
        <f t="shared" si="13"/>
        <v>-9.871290634763304E-3</v>
      </c>
      <c r="U269" s="38"/>
      <c r="V269" s="38"/>
      <c r="W269" s="38"/>
      <c r="X269" s="38"/>
    </row>
    <row r="270" spans="1:24">
      <c r="A270" s="16">
        <v>41270</v>
      </c>
      <c r="B270" s="15">
        <v>39.589894000000001</v>
      </c>
      <c r="C270" s="15">
        <v>40.739891999999998</v>
      </c>
      <c r="D270" s="15">
        <v>38.499896999999997</v>
      </c>
      <c r="E270" s="15">
        <v>39.299895999999997</v>
      </c>
      <c r="F270" s="15">
        <v>1745800</v>
      </c>
      <c r="G270" s="15">
        <v>29.662009000000001</v>
      </c>
      <c r="H270" s="38">
        <f t="shared" si="14"/>
        <v>-2.2874828340048109E-3</v>
      </c>
      <c r="I270" s="30">
        <f t="shared" si="12"/>
        <v>-2.2874828340048109E-3</v>
      </c>
      <c r="S270" s="38">
        <v>2099.1999510000001</v>
      </c>
      <c r="T270" s="30">
        <f t="shared" si="13"/>
        <v>-3.4768203303673869E-4</v>
      </c>
      <c r="U270" s="38"/>
      <c r="V270" s="38"/>
      <c r="W270" s="38"/>
      <c r="X270" s="38"/>
    </row>
    <row r="271" spans="1:24">
      <c r="A271" s="16">
        <v>41271</v>
      </c>
      <c r="B271" s="15">
        <v>39.209896000000001</v>
      </c>
      <c r="C271" s="15">
        <v>39.819893999999998</v>
      </c>
      <c r="D271" s="15">
        <v>38.399897000000003</v>
      </c>
      <c r="E271" s="15">
        <v>39.499893999999998</v>
      </c>
      <c r="F271" s="15">
        <v>1035400</v>
      </c>
      <c r="G271" s="15">
        <v>29.81296</v>
      </c>
      <c r="H271" s="38">
        <f t="shared" si="14"/>
        <v>5.0761295606741958E-3</v>
      </c>
      <c r="I271" s="30">
        <f t="shared" si="12"/>
        <v>5.0761295606741958E-3</v>
      </c>
      <c r="S271" s="38">
        <v>2099.929932</v>
      </c>
      <c r="T271" s="30">
        <f t="shared" si="13"/>
        <v>-1.1327897786013324E-3</v>
      </c>
      <c r="U271" s="38"/>
      <c r="V271" s="38"/>
      <c r="W271" s="38"/>
      <c r="X271" s="38"/>
    </row>
    <row r="272" spans="1:24">
      <c r="A272" s="16">
        <v>41274</v>
      </c>
      <c r="B272" s="15">
        <v>39.359893999999997</v>
      </c>
      <c r="C272" s="15">
        <v>41.629888000000001</v>
      </c>
      <c r="D272" s="15">
        <v>39.269894000000001</v>
      </c>
      <c r="E272" s="15">
        <v>41.359889000000003</v>
      </c>
      <c r="F272" s="15">
        <v>2175600</v>
      </c>
      <c r="G272" s="15">
        <v>31.216811</v>
      </c>
      <c r="H272" s="38">
        <f t="shared" si="14"/>
        <v>4.6013565510889642E-2</v>
      </c>
      <c r="I272" s="30">
        <f t="shared" si="12"/>
        <v>4.6013565510889642E-2</v>
      </c>
      <c r="S272" s="38">
        <v>2102.3100589999999</v>
      </c>
      <c r="T272" s="30">
        <f t="shared" si="13"/>
        <v>-3.5516667167835828E-3</v>
      </c>
      <c r="U272" s="38"/>
      <c r="V272" s="38"/>
      <c r="W272" s="38"/>
      <c r="X272" s="38"/>
    </row>
    <row r="273" spans="1:24">
      <c r="A273" s="16">
        <v>41276</v>
      </c>
      <c r="B273" s="15">
        <v>42.289887</v>
      </c>
      <c r="C273" s="15">
        <v>43.249882999999997</v>
      </c>
      <c r="D273" s="15">
        <v>40.589891999999999</v>
      </c>
      <c r="E273" s="15">
        <v>41.699888000000001</v>
      </c>
      <c r="F273" s="15">
        <v>1780900</v>
      </c>
      <c r="G273" s="15">
        <v>31.473428999999999</v>
      </c>
      <c r="H273" s="38">
        <f t="shared" si="14"/>
        <v>8.1869022458594277E-3</v>
      </c>
      <c r="I273" s="30">
        <f t="shared" si="12"/>
        <v>8.1869022458594277E-3</v>
      </c>
      <c r="S273" s="38">
        <v>2109.790039</v>
      </c>
      <c r="T273" s="30">
        <f t="shared" si="13"/>
        <v>2.7243528137560241E-3</v>
      </c>
      <c r="U273" s="38"/>
      <c r="V273" s="38"/>
      <c r="W273" s="38"/>
      <c r="X273" s="38"/>
    </row>
    <row r="274" spans="1:24">
      <c r="A274" s="16">
        <v>41277</v>
      </c>
      <c r="B274" s="15">
        <v>41.769888000000002</v>
      </c>
      <c r="C274" s="15">
        <v>42.869884999999996</v>
      </c>
      <c r="D274" s="15">
        <v>41.189889999999998</v>
      </c>
      <c r="E274" s="15">
        <v>42.259887999999997</v>
      </c>
      <c r="F274" s="15">
        <v>1189700</v>
      </c>
      <c r="G274" s="15">
        <v>31.896094000000002</v>
      </c>
      <c r="H274" s="38">
        <f t="shared" si="14"/>
        <v>1.3339891097051434E-2</v>
      </c>
      <c r="I274" s="30">
        <f t="shared" si="12"/>
        <v>1.3339891097051434E-2</v>
      </c>
      <c r="S274" s="38">
        <v>2104.0500489999999</v>
      </c>
      <c r="T274" s="30">
        <f t="shared" si="13"/>
        <v>1.1803876623389281E-2</v>
      </c>
      <c r="U274" s="38"/>
      <c r="V274" s="38"/>
      <c r="W274" s="38"/>
      <c r="X274" s="38"/>
    </row>
    <row r="275" spans="1:24">
      <c r="A275" s="16">
        <v>41278</v>
      </c>
      <c r="B275" s="15">
        <v>42.459885999999997</v>
      </c>
      <c r="C275" s="15">
        <v>42.459885999999997</v>
      </c>
      <c r="D275" s="15">
        <v>41.569890000000001</v>
      </c>
      <c r="E275" s="15">
        <v>42.189886999999999</v>
      </c>
      <c r="F275" s="15">
        <v>821200</v>
      </c>
      <c r="G275" s="15">
        <v>31.843260999999998</v>
      </c>
      <c r="H275" s="38">
        <f t="shared" si="14"/>
        <v>-1.6577830792243167E-3</v>
      </c>
      <c r="I275" s="30">
        <f t="shared" si="12"/>
        <v>-1.6577830792243167E-3</v>
      </c>
      <c r="S275" s="38">
        <v>2079.360107</v>
      </c>
      <c r="T275" s="30">
        <f t="shared" si="13"/>
        <v>-4.8214818389651134E-3</v>
      </c>
      <c r="U275" s="38"/>
      <c r="V275" s="38"/>
      <c r="W275" s="38"/>
      <c r="X275" s="38"/>
    </row>
    <row r="276" spans="1:24">
      <c r="A276" s="16">
        <v>41281</v>
      </c>
      <c r="B276" s="15">
        <v>41.949888000000001</v>
      </c>
      <c r="C276" s="15">
        <v>43.349885</v>
      </c>
      <c r="D276" s="15">
        <v>41.899889000000002</v>
      </c>
      <c r="E276" s="15">
        <v>42.919885999999998</v>
      </c>
      <c r="F276" s="15">
        <v>1265000</v>
      </c>
      <c r="G276" s="15">
        <v>32.394235000000002</v>
      </c>
      <c r="H276" s="38">
        <f t="shared" si="14"/>
        <v>1.7154700794233882E-2</v>
      </c>
      <c r="I276" s="30">
        <f t="shared" si="12"/>
        <v>1.7154700794233882E-2</v>
      </c>
      <c r="S276" s="38">
        <v>2089.4099120000001</v>
      </c>
      <c r="T276" s="30">
        <f t="shared" si="13"/>
        <v>-4.4987559745411469E-4</v>
      </c>
      <c r="U276" s="38"/>
      <c r="V276" s="38"/>
      <c r="W276" s="38"/>
      <c r="X276" s="38"/>
    </row>
    <row r="277" spans="1:24">
      <c r="A277" s="16">
        <v>41282</v>
      </c>
      <c r="B277" s="15">
        <v>43.659882000000003</v>
      </c>
      <c r="C277" s="15">
        <v>43.779882999999998</v>
      </c>
      <c r="D277" s="15">
        <v>38.999896</v>
      </c>
      <c r="E277" s="15">
        <v>40.159892999999997</v>
      </c>
      <c r="F277" s="15">
        <v>6869200</v>
      </c>
      <c r="G277" s="15">
        <v>30.311101000000001</v>
      </c>
      <c r="H277" s="38">
        <f t="shared" si="14"/>
        <v>-6.646645981240501E-2</v>
      </c>
      <c r="I277" s="30">
        <f t="shared" si="12"/>
        <v>-6.646645981240501E-2</v>
      </c>
      <c r="S277" s="38">
        <v>2090.3500979999999</v>
      </c>
      <c r="T277" s="30">
        <f t="shared" si="13"/>
        <v>1.1770488448379798E-2</v>
      </c>
      <c r="U277" s="38"/>
      <c r="V277" s="38"/>
      <c r="W277" s="38"/>
      <c r="X277" s="38"/>
    </row>
    <row r="278" spans="1:24">
      <c r="A278" s="16">
        <v>41283</v>
      </c>
      <c r="B278" s="15">
        <v>40.499892000000003</v>
      </c>
      <c r="C278" s="15">
        <v>41.429889000000003</v>
      </c>
      <c r="D278" s="15">
        <v>40.269891999999999</v>
      </c>
      <c r="E278" s="15">
        <v>40.769891000000001</v>
      </c>
      <c r="F278" s="15">
        <v>1701200</v>
      </c>
      <c r="G278" s="15">
        <v>30.771502999999999</v>
      </c>
      <c r="H278" s="38">
        <f t="shared" si="14"/>
        <v>1.5075019364533378E-2</v>
      </c>
      <c r="I278" s="30">
        <f t="shared" si="12"/>
        <v>1.5075019364533378E-2</v>
      </c>
      <c r="S278" s="38">
        <v>2065.889893</v>
      </c>
      <c r="T278" s="30">
        <f t="shared" si="13"/>
        <v>-2.5573858343901608E-3</v>
      </c>
      <c r="U278" s="38"/>
      <c r="V278" s="38"/>
      <c r="W278" s="38"/>
      <c r="X278" s="38"/>
    </row>
    <row r="279" spans="1:24">
      <c r="A279" s="16">
        <v>41284</v>
      </c>
      <c r="B279" s="15">
        <v>41.189889999999998</v>
      </c>
      <c r="C279" s="15">
        <v>41.579889999999999</v>
      </c>
      <c r="D279" s="15">
        <v>40.619891000000003</v>
      </c>
      <c r="E279" s="15">
        <v>41.299891000000002</v>
      </c>
      <c r="F279" s="15">
        <v>1313800</v>
      </c>
      <c r="G279" s="15">
        <v>31.171527000000001</v>
      </c>
      <c r="H279" s="38">
        <f t="shared" si="14"/>
        <v>1.2916047572347942E-2</v>
      </c>
      <c r="I279" s="30">
        <f t="shared" si="12"/>
        <v>1.2916047572347942E-2</v>
      </c>
      <c r="S279" s="38">
        <v>2071.179932</v>
      </c>
      <c r="T279" s="30">
        <f t="shared" si="13"/>
        <v>-1.9149326619372631E-3</v>
      </c>
      <c r="U279" s="38"/>
      <c r="V279" s="38"/>
      <c r="W279" s="38"/>
      <c r="X279" s="38"/>
    </row>
    <row r="280" spans="1:24">
      <c r="A280" s="16">
        <v>41285</v>
      </c>
      <c r="B280" s="15">
        <v>41.169890000000002</v>
      </c>
      <c r="C280" s="15">
        <v>41.679889000000003</v>
      </c>
      <c r="D280" s="15">
        <v>40.529890999999999</v>
      </c>
      <c r="E280" s="15">
        <v>40.949890000000003</v>
      </c>
      <c r="F280" s="15">
        <v>721600</v>
      </c>
      <c r="G280" s="15">
        <v>30.907360000000001</v>
      </c>
      <c r="H280" s="38">
        <f t="shared" si="14"/>
        <v>-8.5107387484226298E-3</v>
      </c>
      <c r="I280" s="30">
        <f t="shared" si="12"/>
        <v>-8.5107387484226298E-3</v>
      </c>
      <c r="S280" s="38">
        <v>2075.1499020000001</v>
      </c>
      <c r="T280" s="30">
        <f t="shared" si="13"/>
        <v>1.0969953689202727E-2</v>
      </c>
      <c r="U280" s="38"/>
      <c r="V280" s="38"/>
      <c r="W280" s="38"/>
      <c r="X280" s="38"/>
    </row>
    <row r="281" spans="1:24">
      <c r="A281" s="16">
        <v>41288</v>
      </c>
      <c r="B281" s="15">
        <v>41.749889000000003</v>
      </c>
      <c r="C281" s="15">
        <v>44.789878000000002</v>
      </c>
      <c r="D281" s="15">
        <v>41.629888000000001</v>
      </c>
      <c r="E281" s="15">
        <v>44.599882000000001</v>
      </c>
      <c r="F281" s="15">
        <v>3502200</v>
      </c>
      <c r="G281" s="15">
        <v>33.662230000000001</v>
      </c>
      <c r="H281" s="38">
        <f t="shared" si="14"/>
        <v>8.5382094067119788E-2</v>
      </c>
      <c r="I281" s="30">
        <f t="shared" si="12"/>
        <v>8.5382094067119788E-2</v>
      </c>
      <c r="S281" s="38">
        <v>2052.51001</v>
      </c>
      <c r="T281" s="30">
        <f t="shared" si="13"/>
        <v>1.6490847328002923E-2</v>
      </c>
      <c r="U281" s="38"/>
      <c r="V281" s="38"/>
      <c r="W281" s="38"/>
      <c r="X281" s="38"/>
    </row>
    <row r="282" spans="1:24">
      <c r="A282" s="16">
        <v>41289</v>
      </c>
      <c r="B282" s="15">
        <v>44.549880999999999</v>
      </c>
      <c r="C282" s="15">
        <v>45.299878999999997</v>
      </c>
      <c r="D282" s="15">
        <v>44.039884999999998</v>
      </c>
      <c r="E282" s="15">
        <v>44.219884</v>
      </c>
      <c r="F282" s="15">
        <v>1660200</v>
      </c>
      <c r="G282" s="15">
        <v>33.375422</v>
      </c>
      <c r="H282" s="38">
        <f t="shared" si="14"/>
        <v>-8.5566764756647758E-3</v>
      </c>
      <c r="I282" s="30">
        <f t="shared" si="12"/>
        <v>-8.5566764756647758E-3</v>
      </c>
      <c r="S282" s="38">
        <v>2018.9399410000001</v>
      </c>
      <c r="T282" s="30">
        <f t="shared" si="13"/>
        <v>-5.8424493431773871E-3</v>
      </c>
      <c r="U282" s="38"/>
      <c r="V282" s="38"/>
      <c r="W282" s="38"/>
      <c r="X282" s="38"/>
    </row>
    <row r="283" spans="1:24">
      <c r="A283" s="16">
        <v>41290</v>
      </c>
      <c r="B283" s="15">
        <v>44.009883000000002</v>
      </c>
      <c r="C283" s="15">
        <v>46.459876999999999</v>
      </c>
      <c r="D283" s="15">
        <v>43.999881000000002</v>
      </c>
      <c r="E283" s="15">
        <v>45.529879000000001</v>
      </c>
      <c r="F283" s="15">
        <v>2752000</v>
      </c>
      <c r="G283" s="15">
        <v>34.364154999999997</v>
      </c>
      <c r="H283" s="38">
        <f t="shared" si="14"/>
        <v>2.9194254464684669E-2</v>
      </c>
      <c r="I283" s="30">
        <f t="shared" si="12"/>
        <v>2.9194254464684669E-2</v>
      </c>
      <c r="S283" s="38">
        <v>2030.7700199999999</v>
      </c>
      <c r="T283" s="30">
        <f t="shared" si="13"/>
        <v>-1.4221007367133545E-3</v>
      </c>
      <c r="U283" s="38"/>
      <c r="V283" s="38"/>
      <c r="W283" s="38"/>
      <c r="X283" s="38"/>
    </row>
    <row r="284" spans="1:24">
      <c r="A284" s="16">
        <v>41291</v>
      </c>
      <c r="B284" s="15">
        <v>45.799878</v>
      </c>
      <c r="C284" s="15">
        <v>46.559873000000003</v>
      </c>
      <c r="D284" s="15">
        <v>45.379877</v>
      </c>
      <c r="E284" s="15">
        <v>45.609876999999997</v>
      </c>
      <c r="F284" s="15">
        <v>1128400</v>
      </c>
      <c r="G284" s="15">
        <v>34.424534000000001</v>
      </c>
      <c r="H284" s="38">
        <f t="shared" si="14"/>
        <v>1.7554925492505699E-3</v>
      </c>
      <c r="I284" s="30">
        <f t="shared" si="12"/>
        <v>1.7554925492505699E-3</v>
      </c>
      <c r="S284" s="38">
        <v>2033.660034</v>
      </c>
      <c r="T284" s="30">
        <f t="shared" si="13"/>
        <v>2.7050902843496526E-4</v>
      </c>
      <c r="U284" s="38"/>
      <c r="V284" s="38"/>
      <c r="W284" s="38"/>
      <c r="X284" s="38"/>
    </row>
    <row r="285" spans="1:24">
      <c r="A285" s="16">
        <v>41292</v>
      </c>
      <c r="B285" s="15">
        <v>45.629876000000003</v>
      </c>
      <c r="C285" s="15">
        <v>46.749875000000003</v>
      </c>
      <c r="D285" s="15">
        <v>44.749879999999997</v>
      </c>
      <c r="E285" s="15">
        <v>46.659875</v>
      </c>
      <c r="F285" s="15">
        <v>1562900</v>
      </c>
      <c r="G285" s="15">
        <v>35.217030999999999</v>
      </c>
      <c r="H285" s="38">
        <f t="shared" si="14"/>
        <v>2.2760292971633289E-2</v>
      </c>
      <c r="I285" s="30">
        <f t="shared" si="12"/>
        <v>2.2760292971633289E-2</v>
      </c>
      <c r="S285" s="38">
        <v>2033.1099850000001</v>
      </c>
      <c r="T285" s="30">
        <f t="shared" si="13"/>
        <v>4.5600613744872197E-3</v>
      </c>
      <c r="U285" s="38"/>
      <c r="V285" s="38"/>
      <c r="W285" s="38"/>
      <c r="X285" s="38"/>
    </row>
    <row r="286" spans="1:24">
      <c r="A286" s="16">
        <v>41296</v>
      </c>
      <c r="B286" s="15">
        <v>46.579878000000001</v>
      </c>
      <c r="C286" s="15">
        <v>46.659875</v>
      </c>
      <c r="D286" s="15">
        <v>44.779881000000003</v>
      </c>
      <c r="E286" s="15">
        <v>45.80988</v>
      </c>
      <c r="F286" s="15">
        <v>1317300</v>
      </c>
      <c r="G286" s="15">
        <v>34.575488</v>
      </c>
      <c r="H286" s="38">
        <f t="shared" si="14"/>
        <v>-1.8384809125188351E-2</v>
      </c>
      <c r="I286" s="30">
        <f t="shared" si="12"/>
        <v>-1.8384809125188351E-2</v>
      </c>
      <c r="S286" s="38">
        <v>2023.8599850000001</v>
      </c>
      <c r="T286" s="30">
        <f t="shared" si="13"/>
        <v>1.474355129517228E-2</v>
      </c>
      <c r="U286" s="38"/>
      <c r="V286" s="38"/>
      <c r="W286" s="38"/>
      <c r="X286" s="38"/>
    </row>
    <row r="287" spans="1:24">
      <c r="A287" s="16">
        <v>41297</v>
      </c>
      <c r="B287" s="15">
        <v>45.609876999999997</v>
      </c>
      <c r="C287" s="15">
        <v>46.759877000000003</v>
      </c>
      <c r="D287" s="15">
        <v>44.999879</v>
      </c>
      <c r="E287" s="15">
        <v>45.059882000000002</v>
      </c>
      <c r="F287" s="15">
        <v>1193000</v>
      </c>
      <c r="G287" s="15">
        <v>34.009419000000001</v>
      </c>
      <c r="H287" s="38">
        <f t="shared" si="14"/>
        <v>-1.6507476033249022E-2</v>
      </c>
      <c r="I287" s="30">
        <f t="shared" si="12"/>
        <v>-1.6507476033249022E-2</v>
      </c>
      <c r="S287" s="38">
        <v>1994.23999</v>
      </c>
      <c r="T287" s="30">
        <f t="shared" si="13"/>
        <v>-4.7274308267142729E-3</v>
      </c>
      <c r="U287" s="38"/>
      <c r="V287" s="38"/>
      <c r="W287" s="38"/>
      <c r="X287" s="38"/>
    </row>
    <row r="288" spans="1:24">
      <c r="A288" s="16">
        <v>41298</v>
      </c>
      <c r="B288" s="15">
        <v>45.299878999999997</v>
      </c>
      <c r="C288" s="15">
        <v>46.489877999999997</v>
      </c>
      <c r="D288" s="15">
        <v>45.069879</v>
      </c>
      <c r="E288" s="15">
        <v>45.399881000000001</v>
      </c>
      <c r="F288" s="15">
        <v>1029300</v>
      </c>
      <c r="G288" s="15">
        <v>34.266036999999997</v>
      </c>
      <c r="H288" s="38">
        <f t="shared" si="14"/>
        <v>7.5171730353781954E-3</v>
      </c>
      <c r="I288" s="30">
        <f t="shared" si="12"/>
        <v>7.5171730353781954E-3</v>
      </c>
      <c r="S288" s="38">
        <v>2003.6899410000001</v>
      </c>
      <c r="T288" s="30">
        <f t="shared" si="13"/>
        <v>-6.8488239238575872E-3</v>
      </c>
      <c r="U288" s="38"/>
      <c r="V288" s="38"/>
      <c r="W288" s="38"/>
      <c r="X288" s="38"/>
    </row>
    <row r="289" spans="1:24">
      <c r="A289" s="16">
        <v>41299</v>
      </c>
      <c r="B289" s="15">
        <v>45.699876000000003</v>
      </c>
      <c r="C289" s="15">
        <v>45.879874999999998</v>
      </c>
      <c r="D289" s="15">
        <v>44.889879999999998</v>
      </c>
      <c r="E289" s="15">
        <v>45.119880000000002</v>
      </c>
      <c r="F289" s="15">
        <v>1001000</v>
      </c>
      <c r="G289" s="15">
        <v>34.054704000000001</v>
      </c>
      <c r="H289" s="38">
        <f t="shared" si="14"/>
        <v>-6.1865158642873197E-3</v>
      </c>
      <c r="I289" s="30">
        <f t="shared" si="12"/>
        <v>-6.1865158642873197E-3</v>
      </c>
      <c r="S289" s="38">
        <v>2017.459961</v>
      </c>
      <c r="T289" s="30">
        <f t="shared" si="13"/>
        <v>1.2746643338301428E-3</v>
      </c>
      <c r="U289" s="38"/>
      <c r="V289" s="38"/>
      <c r="W289" s="38"/>
      <c r="X289" s="38"/>
    </row>
    <row r="290" spans="1:24">
      <c r="A290" s="16">
        <v>41302</v>
      </c>
      <c r="B290" s="15">
        <v>45.139879000000001</v>
      </c>
      <c r="C290" s="15">
        <v>48.069871999999997</v>
      </c>
      <c r="D290" s="15">
        <v>45.029879999999999</v>
      </c>
      <c r="E290" s="15">
        <v>47.919874</v>
      </c>
      <c r="F290" s="15">
        <v>1671100</v>
      </c>
      <c r="G290" s="15">
        <v>36.168028999999997</v>
      </c>
      <c r="H290" s="38">
        <f t="shared" si="14"/>
        <v>6.020737897228555E-2</v>
      </c>
      <c r="I290" s="30">
        <f t="shared" si="12"/>
        <v>6.020737897228555E-2</v>
      </c>
      <c r="S290" s="38">
        <v>2014.8900149999999</v>
      </c>
      <c r="T290" s="30">
        <f t="shared" si="13"/>
        <v>7.2484859143041565E-4</v>
      </c>
      <c r="U290" s="38"/>
      <c r="V290" s="38"/>
      <c r="W290" s="38"/>
      <c r="X290" s="38"/>
    </row>
    <row r="291" spans="1:24">
      <c r="A291" s="16">
        <v>41303</v>
      </c>
      <c r="B291" s="15">
        <v>47.839872</v>
      </c>
      <c r="C291" s="15">
        <v>48.409871000000003</v>
      </c>
      <c r="D291" s="15">
        <v>46.759877000000003</v>
      </c>
      <c r="E291" s="15">
        <v>47.389873999999999</v>
      </c>
      <c r="F291" s="15">
        <v>1349600</v>
      </c>
      <c r="G291" s="15">
        <v>35.768005000000002</v>
      </c>
      <c r="H291" s="38">
        <f t="shared" si="14"/>
        <v>-1.1121773084314482E-2</v>
      </c>
      <c r="I291" s="30">
        <f t="shared" si="12"/>
        <v>-1.1121773084314482E-2</v>
      </c>
      <c r="S291" s="38">
        <v>2013.4300539999999</v>
      </c>
      <c r="T291" s="30">
        <f t="shared" si="13"/>
        <v>8.7797803155266266E-3</v>
      </c>
      <c r="U291" s="38"/>
      <c r="V291" s="38"/>
      <c r="W291" s="38"/>
      <c r="X291" s="38"/>
    </row>
    <row r="292" spans="1:24">
      <c r="A292" s="16">
        <v>41304</v>
      </c>
      <c r="B292" s="15">
        <v>47.199872999999997</v>
      </c>
      <c r="C292" s="15">
        <v>47.399870999999997</v>
      </c>
      <c r="D292" s="15">
        <v>45.759878999999998</v>
      </c>
      <c r="E292" s="15">
        <v>46.389876000000001</v>
      </c>
      <c r="F292" s="15">
        <v>918700</v>
      </c>
      <c r="G292" s="15">
        <v>35.013247</v>
      </c>
      <c r="H292" s="38">
        <f t="shared" si="14"/>
        <v>-2.1327303125376871E-2</v>
      </c>
      <c r="I292" s="30">
        <f t="shared" si="12"/>
        <v>-2.1327303125376871E-2</v>
      </c>
      <c r="S292" s="38">
        <v>1995.829956</v>
      </c>
      <c r="T292" s="30">
        <f t="shared" si="13"/>
        <v>8.0035198025308167E-3</v>
      </c>
      <c r="U292" s="38"/>
      <c r="V292" s="38"/>
      <c r="W292" s="38"/>
      <c r="X292" s="38"/>
    </row>
    <row r="293" spans="1:24">
      <c r="A293" s="16">
        <v>41305</v>
      </c>
      <c r="B293" s="15">
        <v>45.839877000000001</v>
      </c>
      <c r="C293" s="15">
        <v>46.999873999999998</v>
      </c>
      <c r="D293" s="15">
        <v>45.839877000000001</v>
      </c>
      <c r="E293" s="15">
        <v>46.949872999999997</v>
      </c>
      <c r="F293" s="15">
        <v>1075400</v>
      </c>
      <c r="G293" s="15">
        <v>35.43591</v>
      </c>
      <c r="H293" s="38">
        <f t="shared" si="14"/>
        <v>1.1999237160467387E-2</v>
      </c>
      <c r="I293" s="30">
        <f t="shared" si="12"/>
        <v>1.1999237160467387E-2</v>
      </c>
      <c r="S293" s="38">
        <v>1979.920044</v>
      </c>
      <c r="T293" s="30">
        <f t="shared" si="13"/>
        <v>-3.5946894030197459E-3</v>
      </c>
      <c r="U293" s="38"/>
      <c r="V293" s="38"/>
      <c r="W293" s="38"/>
      <c r="X293" s="38"/>
    </row>
    <row r="294" spans="1:24">
      <c r="A294" s="16">
        <v>41306</v>
      </c>
      <c r="B294" s="15">
        <v>47.239876000000002</v>
      </c>
      <c r="C294" s="15">
        <v>47.769871999999999</v>
      </c>
      <c r="D294" s="15">
        <v>46.769874000000002</v>
      </c>
      <c r="E294" s="15">
        <v>47.549874000000003</v>
      </c>
      <c r="F294" s="15">
        <v>1134400</v>
      </c>
      <c r="G294" s="15">
        <v>35.888767000000001</v>
      </c>
      <c r="H294" s="38">
        <f t="shared" si="14"/>
        <v>1.2698636839323499E-2</v>
      </c>
      <c r="I294" s="30">
        <f t="shared" si="12"/>
        <v>1.2698636839323499E-2</v>
      </c>
      <c r="S294" s="38">
        <v>1987.0500489999999</v>
      </c>
      <c r="T294" s="30">
        <f t="shared" si="13"/>
        <v>1.8124593785162658E-2</v>
      </c>
      <c r="U294" s="38"/>
      <c r="V294" s="38"/>
      <c r="W294" s="38"/>
      <c r="X294" s="38"/>
    </row>
    <row r="295" spans="1:24">
      <c r="A295" s="16">
        <v>41309</v>
      </c>
      <c r="B295" s="15">
        <v>47.229874000000002</v>
      </c>
      <c r="C295" s="15">
        <v>47.89987</v>
      </c>
      <c r="D295" s="15">
        <v>46.039875000000002</v>
      </c>
      <c r="E295" s="15">
        <v>46.369877000000002</v>
      </c>
      <c r="F295" s="15">
        <v>746500</v>
      </c>
      <c r="G295" s="15">
        <v>34.998151999999997</v>
      </c>
      <c r="H295" s="38">
        <f t="shared" si="14"/>
        <v>-2.5129089500395566E-2</v>
      </c>
      <c r="I295" s="30">
        <f t="shared" si="12"/>
        <v>-2.5129089500395566E-2</v>
      </c>
      <c r="S295" s="38">
        <v>1951.3599850000001</v>
      </c>
      <c r="T295" s="30">
        <f t="shared" si="13"/>
        <v>1.4213792986497257E-2</v>
      </c>
      <c r="U295" s="38"/>
      <c r="V295" s="38"/>
      <c r="W295" s="38"/>
      <c r="X295" s="38"/>
    </row>
    <row r="296" spans="1:24">
      <c r="A296" s="16">
        <v>41310</v>
      </c>
      <c r="B296" s="15">
        <v>46.529876999999999</v>
      </c>
      <c r="C296" s="15">
        <v>48.019871000000002</v>
      </c>
      <c r="D296" s="15">
        <v>46.249876</v>
      </c>
      <c r="E296" s="15">
        <v>47.369875</v>
      </c>
      <c r="F296" s="15">
        <v>750900</v>
      </c>
      <c r="G296" s="15">
        <v>35.752910999999997</v>
      </c>
      <c r="H296" s="38">
        <f t="shared" si="14"/>
        <v>2.133643230303504E-2</v>
      </c>
      <c r="I296" s="30">
        <f t="shared" si="12"/>
        <v>2.133643230303504E-2</v>
      </c>
      <c r="S296" s="38">
        <v>1923.8199460000001</v>
      </c>
      <c r="T296" s="30">
        <f t="shared" si="13"/>
        <v>1.9719386827028343E-3</v>
      </c>
      <c r="U296" s="38"/>
      <c r="V296" s="38"/>
      <c r="W296" s="38"/>
      <c r="X296" s="38"/>
    </row>
    <row r="297" spans="1:24">
      <c r="A297" s="16">
        <v>41311</v>
      </c>
      <c r="B297" s="15">
        <v>47.139875000000004</v>
      </c>
      <c r="C297" s="15">
        <v>47.689874000000003</v>
      </c>
      <c r="D297" s="15">
        <v>46.819875000000003</v>
      </c>
      <c r="E297" s="15">
        <v>47.399870999999997</v>
      </c>
      <c r="F297" s="15">
        <v>516000</v>
      </c>
      <c r="G297" s="15">
        <v>35.775551</v>
      </c>
      <c r="H297" s="38">
        <f t="shared" si="14"/>
        <v>6.330347423393922E-4</v>
      </c>
      <c r="I297" s="30">
        <f t="shared" si="12"/>
        <v>6.330347423393922E-4</v>
      </c>
      <c r="S297" s="38">
        <v>1920.030029</v>
      </c>
      <c r="T297" s="30">
        <f t="shared" si="13"/>
        <v>1.8895898353574289E-2</v>
      </c>
      <c r="U297" s="38"/>
      <c r="V297" s="38"/>
      <c r="W297" s="38"/>
      <c r="X297" s="38"/>
    </row>
    <row r="298" spans="1:24">
      <c r="A298" s="16">
        <v>41312</v>
      </c>
      <c r="B298" s="15">
        <v>47.499873000000001</v>
      </c>
      <c r="C298" s="15">
        <v>47.719870999999998</v>
      </c>
      <c r="D298" s="15">
        <v>46.049877000000002</v>
      </c>
      <c r="E298" s="15">
        <v>47.129873000000003</v>
      </c>
      <c r="F298" s="15">
        <v>496500</v>
      </c>
      <c r="G298" s="15">
        <v>35.571765999999997</v>
      </c>
      <c r="H298" s="38">
        <f t="shared" si="14"/>
        <v>-5.7124938326410099E-3</v>
      </c>
      <c r="I298" s="30">
        <f t="shared" si="12"/>
        <v>-5.7124938326410099E-3</v>
      </c>
      <c r="S298" s="38">
        <v>1884.089966</v>
      </c>
      <c r="T298" s="30">
        <f t="shared" si="13"/>
        <v>1.2320937592521393E-3</v>
      </c>
      <c r="U298" s="38"/>
      <c r="V298" s="38"/>
      <c r="W298" s="38"/>
      <c r="X298" s="38"/>
    </row>
    <row r="299" spans="1:24">
      <c r="A299" s="16">
        <v>41313</v>
      </c>
      <c r="B299" s="15">
        <v>47.249873999999998</v>
      </c>
      <c r="C299" s="15">
        <v>47.849874</v>
      </c>
      <c r="D299" s="15">
        <v>47.079877000000003</v>
      </c>
      <c r="E299" s="15">
        <v>47.419876000000002</v>
      </c>
      <c r="F299" s="15">
        <v>469000</v>
      </c>
      <c r="G299" s="15">
        <v>35.790649000000002</v>
      </c>
      <c r="H299" s="38">
        <f t="shared" si="14"/>
        <v>6.1344248622050377E-3</v>
      </c>
      <c r="I299" s="30">
        <f t="shared" si="12"/>
        <v>6.1344248622050377E-3</v>
      </c>
      <c r="S299" s="38">
        <v>1881.7700199999999</v>
      </c>
      <c r="T299" s="30">
        <f t="shared" si="13"/>
        <v>-2.6001211006746214E-2</v>
      </c>
      <c r="U299" s="38"/>
      <c r="V299" s="38"/>
      <c r="W299" s="38"/>
      <c r="X299" s="38"/>
    </row>
    <row r="300" spans="1:24">
      <c r="A300" s="16">
        <v>41316</v>
      </c>
      <c r="B300" s="15">
        <v>47.239876000000002</v>
      </c>
      <c r="C300" s="15">
        <v>48.499870999999999</v>
      </c>
      <c r="D300" s="15">
        <v>46.599876999999999</v>
      </c>
      <c r="E300" s="15">
        <v>47.96987</v>
      </c>
      <c r="F300" s="15">
        <v>591600</v>
      </c>
      <c r="G300" s="15">
        <v>36.205764000000002</v>
      </c>
      <c r="H300" s="38">
        <f t="shared" si="14"/>
        <v>1.1531674505482613E-2</v>
      </c>
      <c r="I300" s="30">
        <f t="shared" si="12"/>
        <v>1.1531674505482613E-2</v>
      </c>
      <c r="S300" s="38">
        <v>1931.339966</v>
      </c>
      <c r="T300" s="30">
        <f t="shared" si="13"/>
        <v>-4.6590158688575067E-4</v>
      </c>
      <c r="U300" s="38"/>
      <c r="V300" s="38"/>
      <c r="W300" s="38"/>
      <c r="X300" s="38"/>
    </row>
    <row r="301" spans="1:24">
      <c r="A301" s="16">
        <v>41317</v>
      </c>
      <c r="B301" s="15">
        <v>47.839872</v>
      </c>
      <c r="C301" s="15">
        <v>48.169874</v>
      </c>
      <c r="D301" s="15">
        <v>47.589872999999997</v>
      </c>
      <c r="E301" s="15">
        <v>47.749872000000003</v>
      </c>
      <c r="F301" s="15">
        <v>443100</v>
      </c>
      <c r="G301" s="15">
        <v>36.039718000000001</v>
      </c>
      <c r="H301" s="38">
        <f t="shared" si="14"/>
        <v>-4.5967246056307764E-3</v>
      </c>
      <c r="I301" s="30">
        <f t="shared" si="12"/>
        <v>-4.5967246056307764E-3</v>
      </c>
      <c r="S301" s="38">
        <v>1932.23999</v>
      </c>
      <c r="T301" s="30">
        <f t="shared" si="13"/>
        <v>-3.3686521134926087E-3</v>
      </c>
      <c r="U301" s="38"/>
      <c r="V301" s="38"/>
      <c r="W301" s="38"/>
      <c r="X301" s="38"/>
    </row>
    <row r="302" spans="1:24">
      <c r="A302" s="16">
        <v>41318</v>
      </c>
      <c r="B302" s="15">
        <v>47.999872000000003</v>
      </c>
      <c r="C302" s="15">
        <v>48.749870000000001</v>
      </c>
      <c r="D302" s="15">
        <v>47.319873999999999</v>
      </c>
      <c r="E302" s="15">
        <v>47.619874000000003</v>
      </c>
      <c r="F302" s="15">
        <v>599900</v>
      </c>
      <c r="G302" s="15">
        <v>35.941600000000001</v>
      </c>
      <c r="H302" s="38">
        <f t="shared" si="14"/>
        <v>-2.7262090635657237E-3</v>
      </c>
      <c r="I302" s="30">
        <f t="shared" si="12"/>
        <v>-2.7262090635657237E-3</v>
      </c>
      <c r="S302" s="38">
        <v>1938.76001</v>
      </c>
      <c r="T302" s="30">
        <f t="shared" si="13"/>
        <v>-2.0507439880633901E-3</v>
      </c>
      <c r="U302" s="38"/>
      <c r="V302" s="38"/>
      <c r="W302" s="38"/>
      <c r="X302" s="38"/>
    </row>
    <row r="303" spans="1:24">
      <c r="A303" s="16">
        <v>41319</v>
      </c>
      <c r="B303" s="15">
        <v>47.279874999999997</v>
      </c>
      <c r="C303" s="15">
        <v>48.789869000000003</v>
      </c>
      <c r="D303" s="15">
        <v>47.149876999999996</v>
      </c>
      <c r="E303" s="15">
        <v>48.459871999999997</v>
      </c>
      <c r="F303" s="15">
        <v>741300</v>
      </c>
      <c r="G303" s="15">
        <v>36.575597999999999</v>
      </c>
      <c r="H303" s="38">
        <f t="shared" si="14"/>
        <v>1.7485897731683232E-2</v>
      </c>
      <c r="I303" s="30">
        <f t="shared" si="12"/>
        <v>1.7485897731683232E-2</v>
      </c>
      <c r="S303" s="38">
        <v>1942.73999</v>
      </c>
      <c r="T303" s="30">
        <f t="shared" si="13"/>
        <v>-1.2394930290949867E-2</v>
      </c>
      <c r="U303" s="38"/>
      <c r="V303" s="38"/>
      <c r="W303" s="38"/>
      <c r="X303" s="38"/>
    </row>
    <row r="304" spans="1:24">
      <c r="A304" s="16">
        <v>41320</v>
      </c>
      <c r="B304" s="15">
        <v>48.599871999999998</v>
      </c>
      <c r="C304" s="15">
        <v>48.789869000000003</v>
      </c>
      <c r="D304" s="15">
        <v>46.579878000000001</v>
      </c>
      <c r="E304" s="15">
        <v>47.329875999999999</v>
      </c>
      <c r="F304" s="15">
        <v>1220300</v>
      </c>
      <c r="G304" s="15">
        <v>35.722721</v>
      </c>
      <c r="H304" s="38">
        <f t="shared" si="14"/>
        <v>-2.3594367819413879E-2</v>
      </c>
      <c r="I304" s="30">
        <f t="shared" si="12"/>
        <v>-2.3594367819413879E-2</v>
      </c>
      <c r="S304" s="38">
        <v>1966.969971</v>
      </c>
      <c r="T304" s="30">
        <f t="shared" si="13"/>
        <v>4.5553923362219801E-3</v>
      </c>
      <c r="U304" s="38"/>
      <c r="V304" s="38"/>
      <c r="W304" s="38"/>
      <c r="X304" s="38"/>
    </row>
    <row r="305" spans="1:24">
      <c r="A305" s="16">
        <v>41324</v>
      </c>
      <c r="B305" s="15">
        <v>47.599874999999997</v>
      </c>
      <c r="C305" s="15">
        <v>48.749870000000001</v>
      </c>
      <c r="D305" s="15">
        <v>47.439875000000001</v>
      </c>
      <c r="E305" s="15">
        <v>48.539869000000003</v>
      </c>
      <c r="F305" s="15">
        <v>799600</v>
      </c>
      <c r="G305" s="15">
        <v>36.635975999999999</v>
      </c>
      <c r="H305" s="38">
        <f t="shared" si="14"/>
        <v>2.5243779528237045E-2</v>
      </c>
      <c r="I305" s="30">
        <f t="shared" si="12"/>
        <v>2.5243779528237045E-2</v>
      </c>
      <c r="S305" s="38">
        <v>1958.030029</v>
      </c>
      <c r="T305" s="30">
        <f t="shared" si="13"/>
        <v>-1.6296231019642143E-2</v>
      </c>
      <c r="U305" s="38"/>
      <c r="V305" s="38"/>
      <c r="W305" s="38"/>
      <c r="X305" s="38"/>
    </row>
    <row r="306" spans="1:24">
      <c r="A306" s="16">
        <v>41325</v>
      </c>
      <c r="B306" s="15">
        <v>48.619872000000001</v>
      </c>
      <c r="C306" s="15">
        <v>49.179868999999997</v>
      </c>
      <c r="D306" s="15">
        <v>47.839872</v>
      </c>
      <c r="E306" s="15">
        <v>47.89987</v>
      </c>
      <c r="F306" s="15">
        <v>567000</v>
      </c>
      <c r="G306" s="15">
        <v>36.152929999999998</v>
      </c>
      <c r="H306" s="38">
        <f t="shared" si="14"/>
        <v>-1.3272711951214126E-2</v>
      </c>
      <c r="I306" s="30">
        <f t="shared" si="12"/>
        <v>-1.3272711951214126E-2</v>
      </c>
      <c r="S306" s="38">
        <v>1990.1999510000001</v>
      </c>
      <c r="T306" s="30">
        <f t="shared" si="13"/>
        <v>-2.5643447325231369E-3</v>
      </c>
      <c r="U306" s="38"/>
      <c r="V306" s="38"/>
      <c r="W306" s="38"/>
      <c r="X306" s="38"/>
    </row>
    <row r="307" spans="1:24">
      <c r="A307" s="16">
        <v>41326</v>
      </c>
      <c r="B307" s="15">
        <v>47.669874999999998</v>
      </c>
      <c r="C307" s="15">
        <v>48.379869999999997</v>
      </c>
      <c r="D307" s="15">
        <v>46.589874999999999</v>
      </c>
      <c r="E307" s="15">
        <v>47.359873</v>
      </c>
      <c r="F307" s="15">
        <v>742600</v>
      </c>
      <c r="G307" s="15">
        <v>35.745361000000003</v>
      </c>
      <c r="H307" s="38">
        <f t="shared" si="14"/>
        <v>-1.1337498013554629E-2</v>
      </c>
      <c r="I307" s="30">
        <f t="shared" si="12"/>
        <v>-1.1337498013554629E-2</v>
      </c>
      <c r="S307" s="38">
        <v>1995.3100589999999</v>
      </c>
      <c r="T307" s="30">
        <f t="shared" si="13"/>
        <v>8.6677408281392605E-3</v>
      </c>
      <c r="U307" s="38"/>
      <c r="V307" s="38"/>
      <c r="W307" s="38"/>
      <c r="X307" s="38"/>
    </row>
    <row r="308" spans="1:24">
      <c r="A308" s="16">
        <v>41327</v>
      </c>
      <c r="B308" s="15">
        <v>47.589872999999997</v>
      </c>
      <c r="C308" s="15">
        <v>48.469869000000003</v>
      </c>
      <c r="D308" s="15">
        <v>46.549875999999998</v>
      </c>
      <c r="E308" s="15">
        <v>47.189875999999998</v>
      </c>
      <c r="F308" s="15">
        <v>577000</v>
      </c>
      <c r="G308" s="15">
        <v>35.617054000000003</v>
      </c>
      <c r="H308" s="38">
        <f t="shared" si="14"/>
        <v>-3.5959303859997476E-3</v>
      </c>
      <c r="I308" s="30">
        <f t="shared" si="12"/>
        <v>-3.5959303859997476E-3</v>
      </c>
      <c r="S308" s="38">
        <v>1978.089966</v>
      </c>
      <c r="T308" s="30">
        <f t="shared" si="13"/>
        <v>1.2749687874278685E-2</v>
      </c>
      <c r="U308" s="38"/>
      <c r="V308" s="38"/>
      <c r="W308" s="38"/>
      <c r="X308" s="38"/>
    </row>
    <row r="309" spans="1:24">
      <c r="A309" s="16">
        <v>41330</v>
      </c>
      <c r="B309" s="15">
        <v>47.339872999999997</v>
      </c>
      <c r="C309" s="15">
        <v>47.539872000000003</v>
      </c>
      <c r="D309" s="15">
        <v>45.999876999999998</v>
      </c>
      <c r="E309" s="15">
        <v>46.029877999999997</v>
      </c>
      <c r="F309" s="15">
        <v>730100</v>
      </c>
      <c r="G309" s="15">
        <v>34.741534000000001</v>
      </c>
      <c r="H309" s="38">
        <f t="shared" si="14"/>
        <v>-2.4888651666496949E-2</v>
      </c>
      <c r="I309" s="30">
        <f t="shared" si="12"/>
        <v>-2.4888651666496949E-2</v>
      </c>
      <c r="S309" s="38">
        <v>1953.030029</v>
      </c>
      <c r="T309" s="30">
        <f t="shared" si="13"/>
        <v>-4.0980414626955409E-3</v>
      </c>
      <c r="U309" s="38"/>
      <c r="V309" s="38"/>
      <c r="W309" s="38"/>
      <c r="X309" s="38"/>
    </row>
    <row r="310" spans="1:24">
      <c r="A310" s="16">
        <v>41331</v>
      </c>
      <c r="B310" s="15">
        <v>46.129874999999998</v>
      </c>
      <c r="C310" s="15">
        <v>46.979875</v>
      </c>
      <c r="D310" s="15">
        <v>45.059882000000002</v>
      </c>
      <c r="E310" s="15">
        <v>45.429878000000002</v>
      </c>
      <c r="F310" s="15">
        <v>804300</v>
      </c>
      <c r="G310" s="15">
        <v>34.288677</v>
      </c>
      <c r="H310" s="38">
        <f t="shared" si="14"/>
        <v>-1.3120733376577277E-2</v>
      </c>
      <c r="I310" s="30">
        <f t="shared" si="12"/>
        <v>-1.3120733376577277E-2</v>
      </c>
      <c r="S310" s="38">
        <v>1961.0500489999999</v>
      </c>
      <c r="T310" s="30">
        <f t="shared" si="13"/>
        <v>4.4770065646443351E-3</v>
      </c>
      <c r="U310" s="38"/>
      <c r="V310" s="38"/>
      <c r="W310" s="38"/>
      <c r="X310" s="38"/>
    </row>
    <row r="311" spans="1:24">
      <c r="A311" s="16">
        <v>41332</v>
      </c>
      <c r="B311" s="15">
        <v>45.939878999999998</v>
      </c>
      <c r="C311" s="15">
        <v>48.049872999999998</v>
      </c>
      <c r="D311" s="15">
        <v>45.689878999999998</v>
      </c>
      <c r="E311" s="15">
        <v>47.469870999999998</v>
      </c>
      <c r="F311" s="15">
        <v>1331200</v>
      </c>
      <c r="G311" s="15">
        <v>35.828384</v>
      </c>
      <c r="H311" s="38">
        <f t="shared" si="14"/>
        <v>4.3925245376468192E-2</v>
      </c>
      <c r="I311" s="30">
        <f t="shared" si="12"/>
        <v>4.3925245376468192E-2</v>
      </c>
      <c r="S311" s="38">
        <v>1952.290039</v>
      </c>
      <c r="T311" s="30">
        <f t="shared" si="13"/>
        <v>5.2640754451046302E-3</v>
      </c>
      <c r="U311" s="38"/>
      <c r="V311" s="38"/>
      <c r="W311" s="38"/>
      <c r="X311" s="38"/>
    </row>
    <row r="312" spans="1:24">
      <c r="A312" s="16">
        <v>41333</v>
      </c>
      <c r="B312" s="15">
        <v>48.929868999999997</v>
      </c>
      <c r="C312" s="15">
        <v>48.949869</v>
      </c>
      <c r="D312" s="15">
        <v>44.19988</v>
      </c>
      <c r="E312" s="15">
        <v>44.999879</v>
      </c>
      <c r="F312" s="15">
        <v>3157900</v>
      </c>
      <c r="G312" s="15">
        <v>33.964131000000002</v>
      </c>
      <c r="H312" s="38">
        <f t="shared" si="14"/>
        <v>-5.3435431275036936E-2</v>
      </c>
      <c r="I312" s="30">
        <f t="shared" si="12"/>
        <v>-5.3435431275036936E-2</v>
      </c>
      <c r="S312" s="38">
        <v>1942.040039</v>
      </c>
      <c r="T312" s="30">
        <f t="shared" si="13"/>
        <v>-1.3995035710028114E-2</v>
      </c>
      <c r="U312" s="38"/>
      <c r="V312" s="38"/>
      <c r="W312" s="38"/>
      <c r="X312" s="38"/>
    </row>
    <row r="313" spans="1:24">
      <c r="A313" s="16">
        <v>41334</v>
      </c>
      <c r="B313" s="15">
        <v>44.849881000000003</v>
      </c>
      <c r="C313" s="15">
        <v>44.849881000000003</v>
      </c>
      <c r="D313" s="15">
        <v>43.749881999999999</v>
      </c>
      <c r="E313" s="15">
        <v>44.359879999999997</v>
      </c>
      <c r="F313" s="15">
        <v>1545200</v>
      </c>
      <c r="G313" s="15">
        <v>33.481085</v>
      </c>
      <c r="H313" s="38">
        <f t="shared" si="14"/>
        <v>-1.4324344651190828E-2</v>
      </c>
      <c r="I313" s="30">
        <f t="shared" si="12"/>
        <v>-1.4324344651190828E-2</v>
      </c>
      <c r="S313" s="38">
        <v>1969.410034</v>
      </c>
      <c r="T313" s="30">
        <f t="shared" si="13"/>
        <v>2.477363695127497E-2</v>
      </c>
      <c r="U313" s="38"/>
      <c r="V313" s="38"/>
      <c r="W313" s="38"/>
      <c r="X313" s="38"/>
    </row>
    <row r="314" spans="1:24">
      <c r="A314" s="16">
        <v>41337</v>
      </c>
      <c r="B314" s="15">
        <v>44.359879999999997</v>
      </c>
      <c r="C314" s="15">
        <v>44.769879000000003</v>
      </c>
      <c r="D314" s="15">
        <v>43.719884999999998</v>
      </c>
      <c r="E314" s="15">
        <v>44.169882999999999</v>
      </c>
      <c r="F314" s="15">
        <v>824700</v>
      </c>
      <c r="G314" s="15">
        <v>33.337684000000003</v>
      </c>
      <c r="H314" s="38">
        <f t="shared" si="14"/>
        <v>-4.2922437005857043E-3</v>
      </c>
      <c r="I314" s="30">
        <f t="shared" si="12"/>
        <v>-4.2922437005857043E-3</v>
      </c>
      <c r="S314" s="38">
        <v>1921.219971</v>
      </c>
      <c r="T314" s="30">
        <f t="shared" si="13"/>
        <v>-1.5448308659813455E-2</v>
      </c>
      <c r="U314" s="38"/>
      <c r="V314" s="38"/>
      <c r="W314" s="38"/>
      <c r="X314" s="38"/>
    </row>
    <row r="315" spans="1:24">
      <c r="A315" s="16">
        <v>41338</v>
      </c>
      <c r="B315" s="15">
        <v>45.449877000000001</v>
      </c>
      <c r="C315" s="15">
        <v>47.469870999999998</v>
      </c>
      <c r="D315" s="15">
        <v>45.449877000000001</v>
      </c>
      <c r="E315" s="15">
        <v>46.629874000000001</v>
      </c>
      <c r="F315" s="15">
        <v>2319500</v>
      </c>
      <c r="G315" s="15">
        <v>35.194386999999999</v>
      </c>
      <c r="H315" s="38">
        <f t="shared" si="14"/>
        <v>5.4198200858657244E-2</v>
      </c>
      <c r="I315" s="30">
        <f t="shared" si="12"/>
        <v>5.4198200858657244E-2</v>
      </c>
      <c r="S315" s="38">
        <v>1951.130005</v>
      </c>
      <c r="T315" s="30">
        <f t="shared" si="13"/>
        <v>1.1641159398742432E-3</v>
      </c>
      <c r="U315" s="38"/>
      <c r="V315" s="38"/>
      <c r="W315" s="38"/>
      <c r="X315" s="38"/>
    </row>
    <row r="316" spans="1:24">
      <c r="A316" s="16">
        <v>41339</v>
      </c>
      <c r="B316" s="15">
        <v>46.899876999999996</v>
      </c>
      <c r="C316" s="15">
        <v>46.949872999999997</v>
      </c>
      <c r="D316" s="15">
        <v>45.749876999999998</v>
      </c>
      <c r="E316" s="15">
        <v>46.279877999999997</v>
      </c>
      <c r="F316" s="15">
        <v>560000</v>
      </c>
      <c r="G316" s="15">
        <v>34.930224000000003</v>
      </c>
      <c r="H316" s="38">
        <f t="shared" si="14"/>
        <v>-7.5341380378149336E-3</v>
      </c>
      <c r="I316" s="30">
        <f t="shared" si="12"/>
        <v>-7.5341380378149336E-3</v>
      </c>
      <c r="S316" s="38">
        <v>1948.8599850000001</v>
      </c>
      <c r="T316" s="30">
        <f t="shared" si="13"/>
        <v>1.8127671026470109E-2</v>
      </c>
      <c r="U316" s="38"/>
      <c r="V316" s="38"/>
      <c r="W316" s="38"/>
      <c r="X316" s="38"/>
    </row>
    <row r="317" spans="1:24">
      <c r="A317" s="16">
        <v>41340</v>
      </c>
      <c r="B317" s="15">
        <v>46.259878</v>
      </c>
      <c r="C317" s="15">
        <v>49.109867999999999</v>
      </c>
      <c r="D317" s="15">
        <v>46.019875999999996</v>
      </c>
      <c r="E317" s="15">
        <v>48.889870999999999</v>
      </c>
      <c r="F317" s="15">
        <v>1763200</v>
      </c>
      <c r="G317" s="15">
        <v>36.900143999999997</v>
      </c>
      <c r="H317" s="38">
        <f t="shared" si="14"/>
        <v>5.4862981854061424E-2</v>
      </c>
      <c r="I317" s="30">
        <f t="shared" si="12"/>
        <v>5.4862981854061424E-2</v>
      </c>
      <c r="S317" s="38">
        <v>1913.849976</v>
      </c>
      <c r="T317" s="30">
        <f t="shared" si="13"/>
        <v>-3.0022649772647417E-2</v>
      </c>
      <c r="U317" s="38"/>
      <c r="V317" s="38"/>
      <c r="W317" s="38"/>
      <c r="X317" s="38"/>
    </row>
    <row r="318" spans="1:24">
      <c r="A318" s="16">
        <v>41341</v>
      </c>
      <c r="B318" s="15">
        <v>49.109867999999999</v>
      </c>
      <c r="C318" s="15">
        <v>50.939867</v>
      </c>
      <c r="D318" s="15">
        <v>48.139871999999997</v>
      </c>
      <c r="E318" s="15">
        <v>49.679867999999999</v>
      </c>
      <c r="F318" s="15">
        <v>1913900</v>
      </c>
      <c r="G318" s="15">
        <v>37.496402000000003</v>
      </c>
      <c r="H318" s="38">
        <f t="shared" si="14"/>
        <v>1.6029528228631389E-2</v>
      </c>
      <c r="I318" s="30">
        <f t="shared" si="12"/>
        <v>1.6029528228631389E-2</v>
      </c>
      <c r="S318" s="38">
        <v>1972.1800539999999</v>
      </c>
      <c r="T318" s="30">
        <f t="shared" si="13"/>
        <v>-8.4270784584924117E-3</v>
      </c>
      <c r="U318" s="38"/>
      <c r="V318" s="38"/>
      <c r="W318" s="38"/>
      <c r="X318" s="38"/>
    </row>
    <row r="319" spans="1:24">
      <c r="A319" s="16">
        <v>41344</v>
      </c>
      <c r="B319" s="15">
        <v>49.929867000000002</v>
      </c>
      <c r="C319" s="15">
        <v>52.179862</v>
      </c>
      <c r="D319" s="15">
        <v>49.329866000000003</v>
      </c>
      <c r="E319" s="15">
        <v>51.109864000000002</v>
      </c>
      <c r="F319" s="15">
        <v>1875900</v>
      </c>
      <c r="G319" s="15">
        <v>38.575707000000001</v>
      </c>
      <c r="H319" s="38">
        <f t="shared" si="14"/>
        <v>2.8377744307346152E-2</v>
      </c>
      <c r="I319" s="30">
        <f t="shared" si="12"/>
        <v>2.8377744307346152E-2</v>
      </c>
      <c r="S319" s="38">
        <v>1988.869995</v>
      </c>
      <c r="T319" s="30">
        <f t="shared" si="13"/>
        <v>6.0855118835607827E-4</v>
      </c>
      <c r="U319" s="38"/>
      <c r="V319" s="38"/>
      <c r="W319" s="38"/>
      <c r="X319" s="38"/>
    </row>
    <row r="320" spans="1:24">
      <c r="A320" s="16">
        <v>41345</v>
      </c>
      <c r="B320" s="15">
        <v>50.879863999999998</v>
      </c>
      <c r="C320" s="15">
        <v>51.399861999999999</v>
      </c>
      <c r="D320" s="15">
        <v>49.879866</v>
      </c>
      <c r="E320" s="15">
        <v>50.019866999999998</v>
      </c>
      <c r="F320" s="15">
        <v>1231400</v>
      </c>
      <c r="G320" s="15">
        <v>37.753019999999999</v>
      </c>
      <c r="H320" s="38">
        <f t="shared" si="14"/>
        <v>-2.1557253518664558E-2</v>
      </c>
      <c r="I320" s="30">
        <f t="shared" si="12"/>
        <v>-2.1557253518664558E-2</v>
      </c>
      <c r="S320" s="38">
        <v>1987.660034</v>
      </c>
      <c r="T320" s="30">
        <f t="shared" si="13"/>
        <v>2.4007254278508312E-2</v>
      </c>
      <c r="U320" s="38"/>
      <c r="V320" s="38"/>
      <c r="W320" s="38"/>
      <c r="X320" s="38"/>
    </row>
    <row r="321" spans="1:24">
      <c r="A321" s="16">
        <v>41346</v>
      </c>
      <c r="B321" s="15">
        <v>50.239863999999997</v>
      </c>
      <c r="C321" s="15">
        <v>51.499864000000002</v>
      </c>
      <c r="D321" s="15">
        <v>50.219864999999999</v>
      </c>
      <c r="E321" s="15">
        <v>51.009861999999998</v>
      </c>
      <c r="F321" s="15">
        <v>1172700</v>
      </c>
      <c r="G321" s="15">
        <v>38.500228999999997</v>
      </c>
      <c r="H321" s="38">
        <f t="shared" si="14"/>
        <v>1.9598716832792549E-2</v>
      </c>
      <c r="I321" s="30">
        <f t="shared" si="12"/>
        <v>1.9598716832792549E-2</v>
      </c>
      <c r="S321" s="38">
        <v>1940.51001</v>
      </c>
      <c r="T321" s="30">
        <f t="shared" si="13"/>
        <v>3.8291299743553803E-2</v>
      </c>
      <c r="U321" s="38"/>
      <c r="V321" s="38"/>
      <c r="W321" s="38"/>
      <c r="X321" s="38"/>
    </row>
    <row r="322" spans="1:24">
      <c r="A322" s="16">
        <v>41347</v>
      </c>
      <c r="B322" s="15">
        <v>51.069865</v>
      </c>
      <c r="C322" s="15">
        <v>52.859859999999998</v>
      </c>
      <c r="D322" s="15">
        <v>50.619866999999999</v>
      </c>
      <c r="E322" s="15">
        <v>52.489859000000003</v>
      </c>
      <c r="F322" s="15">
        <v>1343700</v>
      </c>
      <c r="G322" s="15">
        <v>39.617272999999997</v>
      </c>
      <c r="H322" s="38">
        <f t="shared" si="14"/>
        <v>2.8601020699286196E-2</v>
      </c>
      <c r="I322" s="30">
        <f t="shared" si="12"/>
        <v>2.8601020699286196E-2</v>
      </c>
      <c r="S322" s="38">
        <v>1867.6099850000001</v>
      </c>
      <c r="T322" s="30">
        <f t="shared" si="13"/>
        <v>-1.3614249963910554E-2</v>
      </c>
      <c r="U322" s="38"/>
      <c r="V322" s="38"/>
      <c r="W322" s="38"/>
      <c r="X322" s="38"/>
    </row>
    <row r="323" spans="1:24">
      <c r="A323" s="16">
        <v>41348</v>
      </c>
      <c r="B323" s="15">
        <v>52.569862000000001</v>
      </c>
      <c r="C323" s="15">
        <v>53.359858000000003</v>
      </c>
      <c r="D323" s="15">
        <v>51.199863000000001</v>
      </c>
      <c r="E323" s="15">
        <v>51.819862999999998</v>
      </c>
      <c r="F323" s="15">
        <v>1622400</v>
      </c>
      <c r="G323" s="15">
        <v>39.111586000000003</v>
      </c>
      <c r="H323" s="38">
        <f t="shared" si="14"/>
        <v>-1.2846469793664966E-2</v>
      </c>
      <c r="I323" s="30">
        <f t="shared" ref="I323:I386" si="15">H323</f>
        <v>-1.2846469793664966E-2</v>
      </c>
      <c r="S323" s="38">
        <v>1893.209961</v>
      </c>
      <c r="T323" s="30">
        <f t="shared" ref="T323:T386" si="16">LN(S323/S324)</f>
        <v>-4.0211444491884053E-2</v>
      </c>
      <c r="U323" s="38"/>
      <c r="V323" s="38"/>
      <c r="W323" s="38"/>
      <c r="X323" s="38"/>
    </row>
    <row r="324" spans="1:24">
      <c r="A324" s="16">
        <v>41351</v>
      </c>
      <c r="B324" s="15">
        <v>51.129863</v>
      </c>
      <c r="C324" s="15">
        <v>52.969859</v>
      </c>
      <c r="D324" s="15">
        <v>50.769865000000003</v>
      </c>
      <c r="E324" s="15">
        <v>52.099859000000002</v>
      </c>
      <c r="F324" s="15">
        <v>827500</v>
      </c>
      <c r="G324" s="15">
        <v>39.322915999999999</v>
      </c>
      <c r="H324" s="38">
        <f t="shared" ref="H324:H387" si="17">LN(G324/G323)</f>
        <v>5.3887130280280112E-3</v>
      </c>
      <c r="I324" s="30">
        <f t="shared" si="15"/>
        <v>5.3887130280280112E-3</v>
      </c>
      <c r="S324" s="38">
        <v>1970.8900149999999</v>
      </c>
      <c r="T324" s="30">
        <f t="shared" si="16"/>
        <v>-3.236924211323932E-2</v>
      </c>
      <c r="U324" s="38"/>
      <c r="V324" s="38"/>
      <c r="W324" s="38"/>
      <c r="X324" s="38"/>
    </row>
    <row r="325" spans="1:24">
      <c r="A325" s="16">
        <v>41352</v>
      </c>
      <c r="B325" s="15">
        <v>52.169859000000002</v>
      </c>
      <c r="C325" s="15">
        <v>52.399858999999999</v>
      </c>
      <c r="D325" s="15">
        <v>50.789864000000001</v>
      </c>
      <c r="E325" s="15">
        <v>51.749862999999998</v>
      </c>
      <c r="F325" s="15">
        <v>820800</v>
      </c>
      <c r="G325" s="15">
        <v>39.058753000000003</v>
      </c>
      <c r="H325" s="38">
        <f t="shared" si="17"/>
        <v>-6.7404535659503755E-3</v>
      </c>
      <c r="I325" s="30">
        <f t="shared" si="15"/>
        <v>-6.7404535659503755E-3</v>
      </c>
      <c r="S325" s="38">
        <v>2035.7299800000001</v>
      </c>
      <c r="T325" s="30">
        <f t="shared" si="16"/>
        <v>-2.1325960481545045E-2</v>
      </c>
      <c r="U325" s="38"/>
      <c r="V325" s="38"/>
      <c r="W325" s="38"/>
      <c r="X325" s="38"/>
    </row>
    <row r="326" spans="1:24">
      <c r="A326" s="16">
        <v>41353</v>
      </c>
      <c r="B326" s="15">
        <v>52.469859999999997</v>
      </c>
      <c r="C326" s="15">
        <v>52.469859999999997</v>
      </c>
      <c r="D326" s="15">
        <v>51.799863999999999</v>
      </c>
      <c r="E326" s="15">
        <v>52.299863000000002</v>
      </c>
      <c r="F326" s="15">
        <v>527100</v>
      </c>
      <c r="G326" s="15">
        <v>39.473871000000003</v>
      </c>
      <c r="H326" s="38">
        <f t="shared" si="17"/>
        <v>1.0571959657023846E-2</v>
      </c>
      <c r="I326" s="30">
        <f t="shared" si="15"/>
        <v>1.0571959657023846E-2</v>
      </c>
      <c r="S326" s="38">
        <v>2079.610107</v>
      </c>
      <c r="T326" s="30">
        <f t="shared" si="16"/>
        <v>-8.2891366720709101E-3</v>
      </c>
      <c r="U326" s="38"/>
      <c r="V326" s="38"/>
      <c r="W326" s="38"/>
      <c r="X326" s="38"/>
    </row>
    <row r="327" spans="1:24">
      <c r="A327" s="16">
        <v>41354</v>
      </c>
      <c r="B327" s="15">
        <v>51.899861000000001</v>
      </c>
      <c r="C327" s="15">
        <v>52.559859000000003</v>
      </c>
      <c r="D327" s="15">
        <v>51.229864999999997</v>
      </c>
      <c r="E327" s="15">
        <v>51.679862999999997</v>
      </c>
      <c r="F327" s="15">
        <v>359200</v>
      </c>
      <c r="G327" s="15">
        <v>39.005918999999999</v>
      </c>
      <c r="H327" s="38">
        <f t="shared" si="17"/>
        <v>-1.1925555508088803E-2</v>
      </c>
      <c r="I327" s="30">
        <f t="shared" si="15"/>
        <v>-1.1925555508088803E-2</v>
      </c>
      <c r="S327" s="38">
        <v>2096.919922</v>
      </c>
      <c r="T327" s="30">
        <f t="shared" si="16"/>
        <v>-2.628982682793983E-3</v>
      </c>
      <c r="U327" s="38"/>
      <c r="V327" s="38"/>
      <c r="W327" s="38"/>
      <c r="X327" s="38"/>
    </row>
    <row r="328" spans="1:24">
      <c r="A328" s="16">
        <v>41355</v>
      </c>
      <c r="B328" s="15">
        <v>51.799863999999999</v>
      </c>
      <c r="C328" s="15">
        <v>52.979861</v>
      </c>
      <c r="D328" s="15">
        <v>51.59986</v>
      </c>
      <c r="E328" s="15">
        <v>52.049863000000002</v>
      </c>
      <c r="F328" s="15">
        <v>483600</v>
      </c>
      <c r="G328" s="15">
        <v>39.285181000000001</v>
      </c>
      <c r="H328" s="38">
        <f t="shared" si="17"/>
        <v>7.1339701290375297E-3</v>
      </c>
      <c r="I328" s="30">
        <f t="shared" si="15"/>
        <v>7.1339701290375297E-3</v>
      </c>
      <c r="S328" s="38">
        <v>2102.4399410000001</v>
      </c>
      <c r="T328" s="30">
        <f t="shared" si="16"/>
        <v>5.1978915460573353E-3</v>
      </c>
      <c r="U328" s="38"/>
      <c r="V328" s="38"/>
      <c r="W328" s="38"/>
      <c r="X328" s="38"/>
    </row>
    <row r="329" spans="1:24">
      <c r="A329" s="16">
        <v>41358</v>
      </c>
      <c r="B329" s="15">
        <v>52.169859000000002</v>
      </c>
      <c r="C329" s="15">
        <v>52.549861999999997</v>
      </c>
      <c r="D329" s="15">
        <v>50.909865000000003</v>
      </c>
      <c r="E329" s="15">
        <v>51.399861999999999</v>
      </c>
      <c r="F329" s="15">
        <v>607600</v>
      </c>
      <c r="G329" s="15">
        <v>38.794586000000002</v>
      </c>
      <c r="H329" s="38">
        <f t="shared" si="17"/>
        <v>-1.256667316297975E-2</v>
      </c>
      <c r="I329" s="30">
        <f t="shared" si="15"/>
        <v>-1.256667316297975E-2</v>
      </c>
      <c r="S329" s="38">
        <v>2091.540039</v>
      </c>
      <c r="T329" s="30">
        <f t="shared" si="16"/>
        <v>3.904332041982352E-3</v>
      </c>
      <c r="U329" s="38"/>
      <c r="V329" s="38"/>
      <c r="W329" s="38"/>
      <c r="X329" s="38"/>
    </row>
    <row r="330" spans="1:24">
      <c r="A330" s="16">
        <v>41359</v>
      </c>
      <c r="B330" s="15">
        <v>51.679862999999997</v>
      </c>
      <c r="C330" s="15">
        <v>51.809860999999998</v>
      </c>
      <c r="D330" s="15">
        <v>49.969866000000003</v>
      </c>
      <c r="E330" s="15">
        <v>50.889865999999998</v>
      </c>
      <c r="F330" s="15">
        <v>628100</v>
      </c>
      <c r="G330" s="15">
        <v>38.409661</v>
      </c>
      <c r="H330" s="38">
        <f t="shared" si="17"/>
        <v>-9.971684318430778E-3</v>
      </c>
      <c r="I330" s="30">
        <f t="shared" si="15"/>
        <v>-9.971684318430778E-3</v>
      </c>
      <c r="S330" s="38">
        <v>2083.389893</v>
      </c>
      <c r="T330" s="30">
        <f t="shared" si="16"/>
        <v>-1.2760257482792195E-3</v>
      </c>
      <c r="U330" s="38"/>
      <c r="V330" s="38"/>
      <c r="W330" s="38"/>
      <c r="X330" s="38"/>
    </row>
    <row r="331" spans="1:24">
      <c r="A331" s="16">
        <v>41360</v>
      </c>
      <c r="B331" s="15">
        <v>50.599862999999999</v>
      </c>
      <c r="C331" s="15">
        <v>50.849862000000002</v>
      </c>
      <c r="D331" s="15">
        <v>50.049867999999996</v>
      </c>
      <c r="E331" s="15">
        <v>50.669862999999999</v>
      </c>
      <c r="F331" s="15">
        <v>544100</v>
      </c>
      <c r="G331" s="15">
        <v>38.243611000000001</v>
      </c>
      <c r="H331" s="38">
        <f t="shared" si="17"/>
        <v>-4.3325028509632532E-3</v>
      </c>
      <c r="I331" s="30">
        <f t="shared" si="15"/>
        <v>-4.3325028509632532E-3</v>
      </c>
      <c r="S331" s="38">
        <v>2086.0500489999999</v>
      </c>
      <c r="T331" s="30">
        <f t="shared" si="16"/>
        <v>9.4960389304633061E-4</v>
      </c>
      <c r="U331" s="38"/>
      <c r="V331" s="38"/>
      <c r="W331" s="38"/>
      <c r="X331" s="38"/>
    </row>
    <row r="332" spans="1:24">
      <c r="A332" s="16">
        <v>41361</v>
      </c>
      <c r="B332" s="15">
        <v>50.819865999999998</v>
      </c>
      <c r="C332" s="15">
        <v>50.849862000000002</v>
      </c>
      <c r="D332" s="15">
        <v>49.049869999999999</v>
      </c>
      <c r="E332" s="15">
        <v>49.969866000000003</v>
      </c>
      <c r="F332" s="15">
        <v>1078200</v>
      </c>
      <c r="G332" s="15">
        <v>37.715280999999997</v>
      </c>
      <c r="H332" s="38">
        <f t="shared" si="17"/>
        <v>-1.3911169746990608E-2</v>
      </c>
      <c r="I332" s="30">
        <f t="shared" si="15"/>
        <v>-1.3911169746990608E-2</v>
      </c>
      <c r="S332" s="38">
        <v>2084.070068</v>
      </c>
      <c r="T332" s="30">
        <f t="shared" si="16"/>
        <v>-9.6030650234122886E-3</v>
      </c>
      <c r="U332" s="38"/>
      <c r="V332" s="38"/>
      <c r="W332" s="38"/>
      <c r="X332" s="38"/>
    </row>
    <row r="333" spans="1:24">
      <c r="A333" s="16">
        <v>41365</v>
      </c>
      <c r="B333" s="15">
        <v>50.009864</v>
      </c>
      <c r="C333" s="15">
        <v>50.739863</v>
      </c>
      <c r="D333" s="15">
        <v>50.009864</v>
      </c>
      <c r="E333" s="15">
        <v>50.599862999999999</v>
      </c>
      <c r="F333" s="15">
        <v>749600</v>
      </c>
      <c r="G333" s="15">
        <v>38.190778000000002</v>
      </c>
      <c r="H333" s="38">
        <f t="shared" si="17"/>
        <v>1.2528728960703082E-2</v>
      </c>
      <c r="I333" s="30">
        <f t="shared" si="15"/>
        <v>1.2528728960703082E-2</v>
      </c>
      <c r="S333" s="38">
        <v>2104.179932</v>
      </c>
      <c r="T333" s="30">
        <f t="shared" si="16"/>
        <v>1.2726835975794628E-2</v>
      </c>
      <c r="U333" s="38"/>
      <c r="V333" s="38"/>
      <c r="W333" s="38"/>
      <c r="X333" s="38"/>
    </row>
    <row r="334" spans="1:24">
      <c r="A334" s="16">
        <v>41366</v>
      </c>
      <c r="B334" s="15">
        <v>50.609864999999999</v>
      </c>
      <c r="C334" s="15">
        <v>50.979864999999997</v>
      </c>
      <c r="D334" s="15">
        <v>50.019866999999998</v>
      </c>
      <c r="E334" s="15">
        <v>50.579863000000003</v>
      </c>
      <c r="F334" s="15">
        <v>577100</v>
      </c>
      <c r="G334" s="15">
        <v>38.175682999999999</v>
      </c>
      <c r="H334" s="38">
        <f t="shared" si="17"/>
        <v>-3.9533062024690369E-4</v>
      </c>
      <c r="I334" s="30">
        <f t="shared" si="15"/>
        <v>-3.9533062024690369E-4</v>
      </c>
      <c r="S334" s="38">
        <v>2077.570068</v>
      </c>
      <c r="T334" s="30">
        <f t="shared" si="16"/>
        <v>-2.8790232242949477E-3</v>
      </c>
      <c r="U334" s="38"/>
      <c r="V334" s="38"/>
      <c r="W334" s="38"/>
      <c r="X334" s="38"/>
    </row>
    <row r="335" spans="1:24">
      <c r="A335" s="16">
        <v>41367</v>
      </c>
      <c r="B335" s="15">
        <v>50.529868</v>
      </c>
      <c r="C335" s="15">
        <v>51.139865</v>
      </c>
      <c r="D335" s="15">
        <v>49.059868000000002</v>
      </c>
      <c r="E335" s="15">
        <v>49.529870000000003</v>
      </c>
      <c r="F335" s="15">
        <v>814200</v>
      </c>
      <c r="G335" s="15">
        <v>37.383189999999999</v>
      </c>
      <c r="H335" s="38">
        <f t="shared" si="17"/>
        <v>-2.0977604094694017E-2</v>
      </c>
      <c r="I335" s="30">
        <f t="shared" si="15"/>
        <v>-2.0977604094694017E-2</v>
      </c>
      <c r="S335" s="38">
        <v>2083.5600589999999</v>
      </c>
      <c r="T335" s="30">
        <f t="shared" si="16"/>
        <v>-7.7831957796706099E-3</v>
      </c>
      <c r="U335" s="38"/>
      <c r="V335" s="38"/>
      <c r="W335" s="38"/>
      <c r="X335" s="38"/>
    </row>
    <row r="336" spans="1:24">
      <c r="A336" s="16">
        <v>41368</v>
      </c>
      <c r="B336" s="15">
        <v>49.749867999999999</v>
      </c>
      <c r="C336" s="15">
        <v>50.859864000000002</v>
      </c>
      <c r="D336" s="15">
        <v>49.749867999999999</v>
      </c>
      <c r="E336" s="15">
        <v>50.489863999999997</v>
      </c>
      <c r="F336" s="15">
        <v>681200</v>
      </c>
      <c r="G336" s="15">
        <v>38.107754999999997</v>
      </c>
      <c r="H336" s="38">
        <f t="shared" si="17"/>
        <v>1.9196666587547127E-2</v>
      </c>
      <c r="I336" s="30">
        <f t="shared" si="15"/>
        <v>1.9196666587547127E-2</v>
      </c>
      <c r="S336" s="38">
        <v>2099.8400879999999</v>
      </c>
      <c r="T336" s="30">
        <f t="shared" si="16"/>
        <v>3.1098384092550632E-3</v>
      </c>
      <c r="U336" s="38"/>
      <c r="V336" s="38"/>
      <c r="W336" s="38"/>
      <c r="X336" s="38"/>
    </row>
    <row r="337" spans="1:24">
      <c r="A337" s="16">
        <v>41369</v>
      </c>
      <c r="B337" s="15">
        <v>49.589868000000003</v>
      </c>
      <c r="C337" s="15">
        <v>49.699866999999998</v>
      </c>
      <c r="D337" s="15">
        <v>48.739868000000001</v>
      </c>
      <c r="E337" s="15">
        <v>49.419865999999999</v>
      </c>
      <c r="F337" s="15">
        <v>693200</v>
      </c>
      <c r="G337" s="15">
        <v>37.300162999999998</v>
      </c>
      <c r="H337" s="38">
        <f t="shared" si="17"/>
        <v>-2.1420108114201541E-2</v>
      </c>
      <c r="I337" s="30">
        <f t="shared" si="15"/>
        <v>-2.1420108114201541E-2</v>
      </c>
      <c r="S337" s="38">
        <v>2093.320068</v>
      </c>
      <c r="T337" s="30">
        <f t="shared" si="16"/>
        <v>-2.2522393088201631E-3</v>
      </c>
      <c r="U337" s="38"/>
      <c r="V337" s="38"/>
      <c r="W337" s="38"/>
      <c r="X337" s="38"/>
    </row>
    <row r="338" spans="1:24">
      <c r="A338" s="16">
        <v>41372</v>
      </c>
      <c r="B338" s="15">
        <v>49.419865999999999</v>
      </c>
      <c r="C338" s="15">
        <v>50.319867000000002</v>
      </c>
      <c r="D338" s="15">
        <v>49.009872000000001</v>
      </c>
      <c r="E338" s="15">
        <v>50.219864999999999</v>
      </c>
      <c r="F338" s="15">
        <v>379100</v>
      </c>
      <c r="G338" s="15">
        <v>37.903970999999999</v>
      </c>
      <c r="H338" s="38">
        <f t="shared" si="17"/>
        <v>1.6058185711969573E-2</v>
      </c>
      <c r="I338" s="30">
        <f t="shared" si="15"/>
        <v>1.6058185711969573E-2</v>
      </c>
      <c r="S338" s="38">
        <v>2098.040039</v>
      </c>
      <c r="T338" s="30">
        <f t="shared" si="16"/>
        <v>-2.7606940266825457E-3</v>
      </c>
      <c r="U338" s="38"/>
      <c r="V338" s="38"/>
      <c r="W338" s="38"/>
      <c r="X338" s="38"/>
    </row>
    <row r="339" spans="1:24">
      <c r="A339" s="16">
        <v>41373</v>
      </c>
      <c r="B339" s="15">
        <v>50.199866</v>
      </c>
      <c r="C339" s="15">
        <v>51.139865</v>
      </c>
      <c r="D339" s="15">
        <v>49.619869000000001</v>
      </c>
      <c r="E339" s="15">
        <v>50.629863999999998</v>
      </c>
      <c r="F339" s="15">
        <v>560700</v>
      </c>
      <c r="G339" s="15">
        <v>38.213422000000001</v>
      </c>
      <c r="H339" s="38">
        <f t="shared" si="17"/>
        <v>8.1309328307817147E-3</v>
      </c>
      <c r="I339" s="30">
        <f t="shared" si="15"/>
        <v>8.1309328307817147E-3</v>
      </c>
      <c r="S339" s="38">
        <v>2103.8400879999999</v>
      </c>
      <c r="T339" s="30">
        <f t="shared" si="16"/>
        <v>-2.2741038379837917E-3</v>
      </c>
      <c r="U339" s="38"/>
      <c r="V339" s="38"/>
      <c r="W339" s="38"/>
      <c r="X339" s="38"/>
    </row>
    <row r="340" spans="1:24">
      <c r="A340" s="16">
        <v>41374</v>
      </c>
      <c r="B340" s="15">
        <v>50.729866000000001</v>
      </c>
      <c r="C340" s="15">
        <v>52.929859999999998</v>
      </c>
      <c r="D340" s="15">
        <v>50.729866000000001</v>
      </c>
      <c r="E340" s="15">
        <v>52.789859</v>
      </c>
      <c r="F340" s="15">
        <v>978100</v>
      </c>
      <c r="G340" s="15">
        <v>39.843701000000003</v>
      </c>
      <c r="H340" s="38">
        <f t="shared" si="17"/>
        <v>4.1777509831959228E-2</v>
      </c>
      <c r="I340" s="30">
        <f t="shared" si="15"/>
        <v>4.1777509831959228E-2</v>
      </c>
      <c r="S340" s="38">
        <v>2108.6298830000001</v>
      </c>
      <c r="T340" s="30">
        <f t="shared" si="16"/>
        <v>2.8367163378208414E-5</v>
      </c>
      <c r="U340" s="38"/>
      <c r="V340" s="38"/>
      <c r="W340" s="38"/>
      <c r="X340" s="38"/>
    </row>
    <row r="341" spans="1:24">
      <c r="A341" s="16">
        <v>41375</v>
      </c>
      <c r="B341" s="15">
        <v>52.719859</v>
      </c>
      <c r="C341" s="15">
        <v>53.499859000000001</v>
      </c>
      <c r="D341" s="15">
        <v>52.319862000000001</v>
      </c>
      <c r="E341" s="15">
        <v>52.459862999999999</v>
      </c>
      <c r="F341" s="15">
        <v>637900</v>
      </c>
      <c r="G341" s="15">
        <v>39.594633000000002</v>
      </c>
      <c r="H341" s="38">
        <f t="shared" si="17"/>
        <v>-6.270746215779107E-3</v>
      </c>
      <c r="I341" s="30">
        <f t="shared" si="15"/>
        <v>-6.270746215779107E-3</v>
      </c>
      <c r="S341" s="38">
        <v>2108.570068</v>
      </c>
      <c r="T341" s="30">
        <f t="shared" si="16"/>
        <v>7.2921427569481731E-3</v>
      </c>
      <c r="U341" s="38"/>
      <c r="V341" s="38"/>
      <c r="W341" s="38"/>
      <c r="X341" s="38"/>
    </row>
    <row r="342" spans="1:24">
      <c r="A342" s="16">
        <v>41376</v>
      </c>
      <c r="B342" s="15">
        <v>52.509858000000001</v>
      </c>
      <c r="C342" s="15">
        <v>52.509858000000001</v>
      </c>
      <c r="D342" s="15">
        <v>51.629862000000003</v>
      </c>
      <c r="E342" s="15">
        <v>52.23986</v>
      </c>
      <c r="F342" s="15">
        <v>403900</v>
      </c>
      <c r="G342" s="15">
        <v>39.428583000000003</v>
      </c>
      <c r="H342" s="38">
        <f t="shared" si="17"/>
        <v>-4.2025686322886393E-3</v>
      </c>
      <c r="I342" s="30">
        <f t="shared" si="15"/>
        <v>-4.2025686322886393E-3</v>
      </c>
      <c r="S342" s="38">
        <v>2093.25</v>
      </c>
      <c r="T342" s="30">
        <f t="shared" si="16"/>
        <v>1.2310073597852267E-2</v>
      </c>
      <c r="U342" s="38"/>
      <c r="V342" s="38"/>
      <c r="W342" s="38"/>
      <c r="X342" s="38"/>
    </row>
    <row r="343" spans="1:24">
      <c r="A343" s="16">
        <v>41379</v>
      </c>
      <c r="B343" s="15">
        <v>52.769860000000001</v>
      </c>
      <c r="C343" s="15">
        <v>54.219856</v>
      </c>
      <c r="D343" s="15">
        <v>48.349873000000002</v>
      </c>
      <c r="E343" s="15">
        <v>48.699869</v>
      </c>
      <c r="F343" s="15">
        <v>1255600</v>
      </c>
      <c r="G343" s="15">
        <v>36.756737999999999</v>
      </c>
      <c r="H343" s="38">
        <f t="shared" si="17"/>
        <v>-7.016945434842925E-2</v>
      </c>
      <c r="I343" s="30">
        <f t="shared" si="15"/>
        <v>-7.016945434842925E-2</v>
      </c>
      <c r="S343" s="38">
        <v>2067.639893</v>
      </c>
      <c r="T343" s="30">
        <f t="shared" si="16"/>
        <v>-5.7917546957350231E-3</v>
      </c>
      <c r="U343" s="38"/>
      <c r="V343" s="38"/>
      <c r="W343" s="38"/>
      <c r="X343" s="38"/>
    </row>
    <row r="344" spans="1:24">
      <c r="A344" s="16">
        <v>41380</v>
      </c>
      <c r="B344" s="15">
        <v>49.309866999999997</v>
      </c>
      <c r="C344" s="15">
        <v>49.929867000000002</v>
      </c>
      <c r="D344" s="15">
        <v>48.649867999999998</v>
      </c>
      <c r="E344" s="15">
        <v>48.779871999999997</v>
      </c>
      <c r="F344" s="15">
        <v>666500</v>
      </c>
      <c r="G344" s="15">
        <v>36.817121</v>
      </c>
      <c r="H344" s="38">
        <f t="shared" si="17"/>
        <v>1.6414257557805937E-3</v>
      </c>
      <c r="I344" s="30">
        <f t="shared" si="15"/>
        <v>1.6414257557805937E-3</v>
      </c>
      <c r="S344" s="38">
        <v>2079.6499020000001</v>
      </c>
      <c r="T344" s="30">
        <f t="shared" si="16"/>
        <v>-1.0761020698430391E-2</v>
      </c>
      <c r="U344" s="38"/>
      <c r="V344" s="38"/>
      <c r="W344" s="38"/>
      <c r="X344" s="38"/>
    </row>
    <row r="345" spans="1:24">
      <c r="A345" s="16">
        <v>41381</v>
      </c>
      <c r="B345" s="15">
        <v>48.379869999999997</v>
      </c>
      <c r="C345" s="15">
        <v>48.769869</v>
      </c>
      <c r="D345" s="15">
        <v>46.709876000000001</v>
      </c>
      <c r="E345" s="15">
        <v>47.049875</v>
      </c>
      <c r="F345" s="15">
        <v>824000</v>
      </c>
      <c r="G345" s="15">
        <v>35.511387999999997</v>
      </c>
      <c r="H345" s="38">
        <f t="shared" si="17"/>
        <v>-3.6109547775346071E-2</v>
      </c>
      <c r="I345" s="30">
        <f t="shared" si="15"/>
        <v>-3.6109547775346071E-2</v>
      </c>
      <c r="S345" s="38">
        <v>2102.1499020000001</v>
      </c>
      <c r="T345" s="30">
        <f t="shared" si="16"/>
        <v>-5.6922102123075392E-3</v>
      </c>
      <c r="U345" s="38"/>
      <c r="V345" s="38"/>
      <c r="W345" s="38"/>
      <c r="X345" s="38"/>
    </row>
    <row r="346" spans="1:24">
      <c r="A346" s="16">
        <v>41382</v>
      </c>
      <c r="B346" s="15">
        <v>47.279874999999997</v>
      </c>
      <c r="C346" s="15">
        <v>47.499873000000001</v>
      </c>
      <c r="D346" s="15">
        <v>45.799878</v>
      </c>
      <c r="E346" s="15">
        <v>45.999876999999998</v>
      </c>
      <c r="F346" s="15">
        <v>701400</v>
      </c>
      <c r="G346" s="15">
        <v>34.718890000000002</v>
      </c>
      <c r="H346" s="38">
        <f t="shared" si="17"/>
        <v>-2.2569514537046219E-2</v>
      </c>
      <c r="I346" s="30">
        <f t="shared" si="15"/>
        <v>-2.2569514537046219E-2</v>
      </c>
      <c r="S346" s="38">
        <v>2114.1499020000001</v>
      </c>
      <c r="T346" s="30">
        <f t="shared" si="16"/>
        <v>-2.3905652122773076E-3</v>
      </c>
      <c r="U346" s="38"/>
      <c r="V346" s="38"/>
      <c r="W346" s="38"/>
      <c r="X346" s="38"/>
    </row>
    <row r="347" spans="1:24">
      <c r="A347" s="16">
        <v>41383</v>
      </c>
      <c r="B347" s="15">
        <v>45.989879000000002</v>
      </c>
      <c r="C347" s="15">
        <v>46.629874000000001</v>
      </c>
      <c r="D347" s="15">
        <v>45.609876999999997</v>
      </c>
      <c r="E347" s="15">
        <v>46.179876</v>
      </c>
      <c r="F347" s="15">
        <v>717400</v>
      </c>
      <c r="G347" s="15">
        <v>34.854745999999999</v>
      </c>
      <c r="H347" s="38">
        <f t="shared" si="17"/>
        <v>3.9053923435578264E-3</v>
      </c>
      <c r="I347" s="30">
        <f t="shared" si="15"/>
        <v>3.9053923435578264E-3</v>
      </c>
      <c r="S347" s="38">
        <v>2119.209961</v>
      </c>
      <c r="T347" s="30">
        <f t="shared" si="16"/>
        <v>-4.2707960737403163E-3</v>
      </c>
      <c r="U347" s="38"/>
      <c r="V347" s="38"/>
      <c r="W347" s="38"/>
      <c r="X347" s="38"/>
    </row>
    <row r="348" spans="1:24">
      <c r="A348" s="16">
        <v>41386</v>
      </c>
      <c r="B348" s="15">
        <v>46.299877000000002</v>
      </c>
      <c r="C348" s="15">
        <v>46.689877000000003</v>
      </c>
      <c r="D348" s="15">
        <v>45.699876000000003</v>
      </c>
      <c r="E348" s="15">
        <v>46.619877000000002</v>
      </c>
      <c r="F348" s="15">
        <v>617400</v>
      </c>
      <c r="G348" s="15">
        <v>35.186841999999999</v>
      </c>
      <c r="H348" s="38">
        <f t="shared" si="17"/>
        <v>9.4828943241134916E-3</v>
      </c>
      <c r="I348" s="30">
        <f t="shared" si="15"/>
        <v>9.4828943241134916E-3</v>
      </c>
      <c r="S348" s="38">
        <v>2128.280029</v>
      </c>
      <c r="T348" s="30">
        <f t="shared" si="16"/>
        <v>7.7093628613465076E-4</v>
      </c>
      <c r="U348" s="38"/>
      <c r="V348" s="38"/>
      <c r="W348" s="38"/>
      <c r="X348" s="38"/>
    </row>
    <row r="349" spans="1:24">
      <c r="A349" s="16">
        <v>41387</v>
      </c>
      <c r="B349" s="15">
        <v>46.729875</v>
      </c>
      <c r="C349" s="15">
        <v>47.89987</v>
      </c>
      <c r="D349" s="15">
        <v>46.569876000000001</v>
      </c>
      <c r="E349" s="15">
        <v>47.769871999999999</v>
      </c>
      <c r="F349" s="15">
        <v>719900</v>
      </c>
      <c r="G349" s="15">
        <v>36.054813000000003</v>
      </c>
      <c r="H349" s="38">
        <f t="shared" si="17"/>
        <v>2.4368157931994174E-2</v>
      </c>
      <c r="I349" s="30">
        <f t="shared" si="15"/>
        <v>2.4368157931994174E-2</v>
      </c>
      <c r="S349" s="38">
        <v>2126.639893</v>
      </c>
      <c r="T349" s="30">
        <f t="shared" si="16"/>
        <v>1.1055718522485251E-3</v>
      </c>
      <c r="U349" s="38"/>
      <c r="V349" s="38"/>
      <c r="W349" s="38"/>
      <c r="X349" s="38"/>
    </row>
    <row r="350" spans="1:24">
      <c r="A350" s="16">
        <v>41388</v>
      </c>
      <c r="B350" s="15">
        <v>47.739874999999998</v>
      </c>
      <c r="C350" s="15">
        <v>48.679870000000001</v>
      </c>
      <c r="D350" s="15">
        <v>47.739874999999998</v>
      </c>
      <c r="E350" s="15">
        <v>48.339871000000002</v>
      </c>
      <c r="F350" s="15">
        <v>807000</v>
      </c>
      <c r="G350" s="15">
        <v>36.485025</v>
      </c>
      <c r="H350" s="38">
        <f t="shared" si="17"/>
        <v>1.1861538595770636E-2</v>
      </c>
      <c r="I350" s="30">
        <f t="shared" si="15"/>
        <v>1.1861538595770636E-2</v>
      </c>
      <c r="S350" s="38">
        <v>2124.290039</v>
      </c>
      <c r="T350" s="30">
        <f t="shared" si="16"/>
        <v>7.9827335781697557E-3</v>
      </c>
      <c r="U350" s="38"/>
      <c r="V350" s="38"/>
      <c r="W350" s="38"/>
      <c r="X350" s="38"/>
    </row>
    <row r="351" spans="1:24">
      <c r="A351" s="16">
        <v>41389</v>
      </c>
      <c r="B351" s="15">
        <v>48.579867999999998</v>
      </c>
      <c r="C351" s="15">
        <v>50.779867000000003</v>
      </c>
      <c r="D351" s="15">
        <v>48.339871000000002</v>
      </c>
      <c r="E351" s="15">
        <v>50.519865000000003</v>
      </c>
      <c r="F351" s="15">
        <v>966800</v>
      </c>
      <c r="G351" s="15">
        <v>38.130398999999997</v>
      </c>
      <c r="H351" s="38">
        <f t="shared" si="17"/>
        <v>4.4109935585689264E-2</v>
      </c>
      <c r="I351" s="30">
        <f t="shared" si="15"/>
        <v>4.4109935585689264E-2</v>
      </c>
      <c r="S351" s="38">
        <v>2107.3999020000001</v>
      </c>
      <c r="T351" s="30">
        <f t="shared" si="16"/>
        <v>-7.35256382355035E-4</v>
      </c>
      <c r="U351" s="38"/>
      <c r="V351" s="38"/>
      <c r="W351" s="38"/>
      <c r="X351" s="38"/>
    </row>
    <row r="352" spans="1:24">
      <c r="A352" s="16">
        <v>41390</v>
      </c>
      <c r="B352" s="15">
        <v>50.639865999999998</v>
      </c>
      <c r="C352" s="15">
        <v>51.91986</v>
      </c>
      <c r="D352" s="15">
        <v>50.369867999999997</v>
      </c>
      <c r="E352" s="15">
        <v>51.339863999999999</v>
      </c>
      <c r="F352" s="15">
        <v>749200</v>
      </c>
      <c r="G352" s="15">
        <v>38.749302</v>
      </c>
      <c r="H352" s="38">
        <f t="shared" si="17"/>
        <v>1.6100904717756818E-2</v>
      </c>
      <c r="I352" s="30">
        <f t="shared" si="15"/>
        <v>1.6100904717756818E-2</v>
      </c>
      <c r="S352" s="38">
        <v>2108.9499510000001</v>
      </c>
      <c r="T352" s="30">
        <f t="shared" si="16"/>
        <v>4.4432729912807552E-3</v>
      </c>
      <c r="U352" s="38"/>
      <c r="V352" s="38"/>
      <c r="W352" s="38"/>
      <c r="X352" s="38"/>
    </row>
    <row r="353" spans="1:24">
      <c r="A353" s="16">
        <v>41393</v>
      </c>
      <c r="B353" s="15">
        <v>51.679862999999997</v>
      </c>
      <c r="C353" s="15">
        <v>51.98986</v>
      </c>
      <c r="D353" s="15">
        <v>49.799869000000001</v>
      </c>
      <c r="E353" s="15">
        <v>49.919865000000001</v>
      </c>
      <c r="F353" s="15">
        <v>702900</v>
      </c>
      <c r="G353" s="15">
        <v>37.677542000000003</v>
      </c>
      <c r="H353" s="38">
        <f t="shared" si="17"/>
        <v>-2.8048528699181362E-2</v>
      </c>
      <c r="I353" s="30">
        <f t="shared" si="15"/>
        <v>-2.8048528699181362E-2</v>
      </c>
      <c r="S353" s="38">
        <v>2099.6000979999999</v>
      </c>
      <c r="T353" s="30">
        <f t="shared" si="16"/>
        <v>1.1005268761367724E-2</v>
      </c>
      <c r="U353" s="38"/>
      <c r="V353" s="38"/>
      <c r="W353" s="38"/>
      <c r="X353" s="38"/>
    </row>
    <row r="354" spans="1:24">
      <c r="A354" s="16">
        <v>41394</v>
      </c>
      <c r="B354" s="15">
        <v>49.879866</v>
      </c>
      <c r="C354" s="15">
        <v>52.089861999999997</v>
      </c>
      <c r="D354" s="15">
        <v>49.809866</v>
      </c>
      <c r="E354" s="15">
        <v>51.339863999999999</v>
      </c>
      <c r="F354" s="15">
        <v>836000</v>
      </c>
      <c r="G354" s="15">
        <v>38.749302</v>
      </c>
      <c r="H354" s="38">
        <f t="shared" si="17"/>
        <v>2.804852869918141E-2</v>
      </c>
      <c r="I354" s="30">
        <f t="shared" si="15"/>
        <v>2.804852869918141E-2</v>
      </c>
      <c r="S354" s="38">
        <v>2076.6201169999999</v>
      </c>
      <c r="T354" s="30">
        <f t="shared" si="16"/>
        <v>1.2262986096672604E-2</v>
      </c>
      <c r="U354" s="38"/>
      <c r="V354" s="38"/>
      <c r="W354" s="38"/>
      <c r="X354" s="38"/>
    </row>
    <row r="355" spans="1:24">
      <c r="A355" s="16">
        <v>41395</v>
      </c>
      <c r="B355" s="15">
        <v>51.019863999999998</v>
      </c>
      <c r="C355" s="15">
        <v>51.569864000000003</v>
      </c>
      <c r="D355" s="15">
        <v>49.829864999999998</v>
      </c>
      <c r="E355" s="15">
        <v>50.039866000000004</v>
      </c>
      <c r="F355" s="15">
        <v>764600</v>
      </c>
      <c r="G355" s="15">
        <v>37.768115000000002</v>
      </c>
      <c r="H355" s="38">
        <f t="shared" si="17"/>
        <v>-2.5647514588805639E-2</v>
      </c>
      <c r="I355" s="30">
        <f t="shared" si="15"/>
        <v>-2.5647514588805639E-2</v>
      </c>
      <c r="S355" s="38">
        <v>2051.3100589999999</v>
      </c>
      <c r="T355" s="30">
        <f t="shared" si="16"/>
        <v>2.259647701629263E-3</v>
      </c>
      <c r="U355" s="38"/>
      <c r="V355" s="38"/>
      <c r="W355" s="38"/>
      <c r="X355" s="38"/>
    </row>
    <row r="356" spans="1:24">
      <c r="A356" s="16">
        <v>41396</v>
      </c>
      <c r="B356" s="15">
        <v>50.099868999999998</v>
      </c>
      <c r="C356" s="15">
        <v>51.569864000000003</v>
      </c>
      <c r="D356" s="15">
        <v>50.099868999999998</v>
      </c>
      <c r="E356" s="15">
        <v>51.149861999999999</v>
      </c>
      <c r="F356" s="15">
        <v>642200</v>
      </c>
      <c r="G356" s="15">
        <v>38.605896000000001</v>
      </c>
      <c r="H356" s="38">
        <f t="shared" si="17"/>
        <v>2.1939782775184661E-2</v>
      </c>
      <c r="I356" s="30">
        <f t="shared" si="15"/>
        <v>2.1939782775184661E-2</v>
      </c>
      <c r="S356" s="38">
        <v>2046.6800539999999</v>
      </c>
      <c r="T356" s="30">
        <f t="shared" si="16"/>
        <v>-1.6792964823456991E-2</v>
      </c>
      <c r="U356" s="38"/>
      <c r="V356" s="38"/>
      <c r="W356" s="38"/>
      <c r="X356" s="38"/>
    </row>
    <row r="357" spans="1:24">
      <c r="A357" s="16">
        <v>41397</v>
      </c>
      <c r="B357" s="15">
        <v>51.929862</v>
      </c>
      <c r="C357" s="15">
        <v>52.589860999999999</v>
      </c>
      <c r="D357" s="15">
        <v>51.179864000000002</v>
      </c>
      <c r="E357" s="15">
        <v>51.449863000000001</v>
      </c>
      <c r="F357" s="15">
        <v>705400</v>
      </c>
      <c r="G357" s="15">
        <v>38.832324999999997</v>
      </c>
      <c r="H357" s="38">
        <f t="shared" si="17"/>
        <v>5.8480074150208151E-3</v>
      </c>
      <c r="I357" s="30">
        <f t="shared" si="15"/>
        <v>5.8480074150208151E-3</v>
      </c>
      <c r="S357" s="38">
        <v>2081.3400879999999</v>
      </c>
      <c r="T357" s="30">
        <f t="shared" si="16"/>
        <v>6.0625605331265549E-3</v>
      </c>
      <c r="U357" s="38"/>
      <c r="V357" s="38"/>
      <c r="W357" s="38"/>
      <c r="X357" s="38"/>
    </row>
    <row r="358" spans="1:24">
      <c r="A358" s="16">
        <v>41400</v>
      </c>
      <c r="B358" s="15">
        <v>51.449863000000001</v>
      </c>
      <c r="C358" s="15">
        <v>52.479861999999997</v>
      </c>
      <c r="D358" s="15">
        <v>51.449863000000001</v>
      </c>
      <c r="E358" s="15">
        <v>52.079859999999996</v>
      </c>
      <c r="F358" s="15">
        <v>449000</v>
      </c>
      <c r="G358" s="15">
        <v>39.307820999999997</v>
      </c>
      <c r="H358" s="38">
        <f t="shared" si="17"/>
        <v>1.2170488374115251E-2</v>
      </c>
      <c r="I358" s="30">
        <f t="shared" si="15"/>
        <v>1.2170488374115251E-2</v>
      </c>
      <c r="S358" s="38">
        <v>2068.76001</v>
      </c>
      <c r="T358" s="30">
        <f t="shared" si="16"/>
        <v>-3.8692324426552824E-3</v>
      </c>
      <c r="U358" s="38"/>
      <c r="V358" s="38"/>
      <c r="W358" s="38"/>
      <c r="X358" s="38"/>
    </row>
    <row r="359" spans="1:24">
      <c r="A359" s="16">
        <v>41401</v>
      </c>
      <c r="B359" s="15">
        <v>52.089861999999997</v>
      </c>
      <c r="C359" s="15">
        <v>52.939857000000003</v>
      </c>
      <c r="D359" s="15">
        <v>51.639864000000003</v>
      </c>
      <c r="E359" s="15">
        <v>52.439858000000001</v>
      </c>
      <c r="F359" s="15">
        <v>804200</v>
      </c>
      <c r="G359" s="15">
        <v>39.579534000000002</v>
      </c>
      <c r="H359" s="38">
        <f t="shared" si="17"/>
        <v>6.8886597726573167E-3</v>
      </c>
      <c r="I359" s="30">
        <f t="shared" si="15"/>
        <v>6.8886597726573167E-3</v>
      </c>
      <c r="S359" s="38">
        <v>2076.780029</v>
      </c>
      <c r="T359" s="30">
        <f t="shared" si="16"/>
        <v>-3.0807039266700365E-4</v>
      </c>
      <c r="U359" s="38"/>
      <c r="V359" s="38"/>
      <c r="W359" s="38"/>
      <c r="X359" s="38"/>
    </row>
    <row r="360" spans="1:24">
      <c r="A360" s="16">
        <v>41402</v>
      </c>
      <c r="B360" s="15">
        <v>52.469859999999997</v>
      </c>
      <c r="C360" s="15">
        <v>53.239857000000001</v>
      </c>
      <c r="D360" s="15">
        <v>52.419859000000002</v>
      </c>
      <c r="E360" s="15">
        <v>52.629860000000001</v>
      </c>
      <c r="F360" s="15">
        <v>867200</v>
      </c>
      <c r="G360" s="15">
        <v>39.722940000000001</v>
      </c>
      <c r="H360" s="38">
        <f t="shared" si="17"/>
        <v>3.6166880825856122E-3</v>
      </c>
      <c r="I360" s="30">
        <f t="shared" si="15"/>
        <v>3.6166880825856122E-3</v>
      </c>
      <c r="S360" s="38">
        <v>2077.419922</v>
      </c>
      <c r="T360" s="30">
        <f t="shared" si="16"/>
        <v>6.9120966992928731E-3</v>
      </c>
      <c r="U360" s="38"/>
      <c r="V360" s="38"/>
      <c r="W360" s="38"/>
      <c r="X360" s="38"/>
    </row>
    <row r="361" spans="1:24">
      <c r="A361" s="16">
        <v>41403</v>
      </c>
      <c r="B361" s="15">
        <v>52.539859999999997</v>
      </c>
      <c r="C361" s="15">
        <v>53.849854999999998</v>
      </c>
      <c r="D361" s="15">
        <v>52.539859999999997</v>
      </c>
      <c r="E361" s="15">
        <v>52.989857999999998</v>
      </c>
      <c r="F361" s="15">
        <v>540700</v>
      </c>
      <c r="G361" s="15">
        <v>39.994652000000002</v>
      </c>
      <c r="H361" s="38">
        <f t="shared" si="17"/>
        <v>6.8168906106408746E-3</v>
      </c>
      <c r="I361" s="30">
        <f t="shared" si="15"/>
        <v>6.8168906106408746E-3</v>
      </c>
      <c r="S361" s="38">
        <v>2063.110107</v>
      </c>
      <c r="T361" s="30">
        <f t="shared" si="16"/>
        <v>2.6549619429538794E-3</v>
      </c>
      <c r="U361" s="38"/>
      <c r="V361" s="38"/>
      <c r="W361" s="38"/>
      <c r="X361" s="38"/>
    </row>
    <row r="362" spans="1:24">
      <c r="A362" s="16">
        <v>41404</v>
      </c>
      <c r="B362" s="15">
        <v>53.009856999999997</v>
      </c>
      <c r="C362" s="15">
        <v>56.929850000000002</v>
      </c>
      <c r="D362" s="15">
        <v>52.379860000000001</v>
      </c>
      <c r="E362" s="15">
        <v>56.829849000000003</v>
      </c>
      <c r="F362" s="15">
        <v>1624600</v>
      </c>
      <c r="G362" s="15">
        <v>42.892924999999998</v>
      </c>
      <c r="H362" s="38">
        <f t="shared" si="17"/>
        <v>6.9961148743221013E-2</v>
      </c>
      <c r="I362" s="30">
        <f t="shared" si="15"/>
        <v>6.9961148743221013E-2</v>
      </c>
      <c r="S362" s="38">
        <v>2057.639893</v>
      </c>
      <c r="T362" s="30">
        <f t="shared" si="16"/>
        <v>-2.1086969192055022E-2</v>
      </c>
      <c r="U362" s="38"/>
      <c r="V362" s="38"/>
      <c r="W362" s="38"/>
      <c r="X362" s="38"/>
    </row>
    <row r="363" spans="1:24">
      <c r="A363" s="16">
        <v>41407</v>
      </c>
      <c r="B363" s="15">
        <v>56.569847000000003</v>
      </c>
      <c r="C363" s="15">
        <v>56.849848000000001</v>
      </c>
      <c r="D363" s="15">
        <v>55.129854000000002</v>
      </c>
      <c r="E363" s="15">
        <v>55.86985</v>
      </c>
      <c r="F363" s="15">
        <v>797900</v>
      </c>
      <c r="G363" s="15">
        <v>42.168356000000003</v>
      </c>
      <c r="H363" s="38">
        <f t="shared" si="17"/>
        <v>-1.7036811980453859E-2</v>
      </c>
      <c r="I363" s="30">
        <f t="shared" si="15"/>
        <v>-1.7036811980453859E-2</v>
      </c>
      <c r="S363" s="38">
        <v>2101.48999</v>
      </c>
      <c r="T363" s="30">
        <f t="shared" si="16"/>
        <v>-3.9015604969013028E-4</v>
      </c>
      <c r="U363" s="38"/>
      <c r="V363" s="38"/>
      <c r="W363" s="38"/>
      <c r="X363" s="38"/>
    </row>
    <row r="364" spans="1:24">
      <c r="A364" s="16">
        <v>41408</v>
      </c>
      <c r="B364" s="15">
        <v>55.759850999999998</v>
      </c>
      <c r="C364" s="15">
        <v>57.299846000000002</v>
      </c>
      <c r="D364" s="15">
        <v>55.489851999999999</v>
      </c>
      <c r="E364" s="15">
        <v>57.129849</v>
      </c>
      <c r="F364" s="15">
        <v>548000</v>
      </c>
      <c r="G364" s="15">
        <v>43.119354000000001</v>
      </c>
      <c r="H364" s="38">
        <f t="shared" si="17"/>
        <v>2.2301863103332639E-2</v>
      </c>
      <c r="I364" s="30">
        <f t="shared" si="15"/>
        <v>2.2301863103332639E-2</v>
      </c>
      <c r="S364" s="38">
        <v>2102.3100589999999</v>
      </c>
      <c r="T364" s="30">
        <f t="shared" si="16"/>
        <v>-2.9780039040750291E-3</v>
      </c>
      <c r="U364" s="38"/>
      <c r="V364" s="38"/>
      <c r="W364" s="38"/>
      <c r="X364" s="38"/>
    </row>
    <row r="365" spans="1:24">
      <c r="A365" s="16">
        <v>41409</v>
      </c>
      <c r="B365" s="15">
        <v>57.219849000000004</v>
      </c>
      <c r="C365" s="15">
        <v>60.719839999999998</v>
      </c>
      <c r="D365" s="15">
        <v>56.999845999999998</v>
      </c>
      <c r="E365" s="15">
        <v>58.169845000000002</v>
      </c>
      <c r="F365" s="15">
        <v>1617900</v>
      </c>
      <c r="G365" s="15">
        <v>43.904302000000001</v>
      </c>
      <c r="H365" s="38">
        <f t="shared" si="17"/>
        <v>1.8040365682682632E-2</v>
      </c>
      <c r="I365" s="30">
        <f t="shared" si="15"/>
        <v>1.8040365682682632E-2</v>
      </c>
      <c r="S365" s="38">
        <v>2108.580078</v>
      </c>
      <c r="T365" s="30">
        <f t="shared" si="16"/>
        <v>-7.3804656966740398E-3</v>
      </c>
      <c r="U365" s="38"/>
      <c r="V365" s="38"/>
      <c r="W365" s="38"/>
      <c r="X365" s="38"/>
    </row>
    <row r="366" spans="1:24">
      <c r="A366" s="16">
        <v>41410</v>
      </c>
      <c r="B366" s="15">
        <v>57.949846999999998</v>
      </c>
      <c r="C366" s="15">
        <v>58.919843999999998</v>
      </c>
      <c r="D366" s="15">
        <v>57.149847999999999</v>
      </c>
      <c r="E366" s="15">
        <v>57.539847999999999</v>
      </c>
      <c r="F366" s="15">
        <v>837300</v>
      </c>
      <c r="G366" s="15">
        <v>43.428804999999997</v>
      </c>
      <c r="H366" s="38">
        <f t="shared" si="17"/>
        <v>-1.0889380098158109E-2</v>
      </c>
      <c r="I366" s="30">
        <f t="shared" si="15"/>
        <v>-1.0889380098158109E-2</v>
      </c>
      <c r="S366" s="38">
        <v>2124.1999510000001</v>
      </c>
      <c r="T366" s="30">
        <f t="shared" si="16"/>
        <v>6.356661823521784E-4</v>
      </c>
      <c r="U366" s="38"/>
      <c r="V366" s="38"/>
      <c r="W366" s="38"/>
      <c r="X366" s="38"/>
    </row>
    <row r="367" spans="1:24">
      <c r="A367" s="16">
        <v>41411</v>
      </c>
      <c r="B367" s="15">
        <v>58.319842999999999</v>
      </c>
      <c r="C367" s="15">
        <v>58.579844999999999</v>
      </c>
      <c r="D367" s="15">
        <v>57.119847</v>
      </c>
      <c r="E367" s="15">
        <v>57.519849000000001</v>
      </c>
      <c r="F367" s="15">
        <v>776800</v>
      </c>
      <c r="G367" s="15">
        <v>43.413710000000002</v>
      </c>
      <c r="H367" s="38">
        <f t="shared" si="17"/>
        <v>-3.4764078751106794E-4</v>
      </c>
      <c r="I367" s="30">
        <f t="shared" si="15"/>
        <v>-3.4764078751106794E-4</v>
      </c>
      <c r="S367" s="38">
        <v>2122.8500979999999</v>
      </c>
      <c r="T367" s="30">
        <f t="shared" si="16"/>
        <v>6.0763682545493542E-3</v>
      </c>
      <c r="U367" s="38"/>
      <c r="V367" s="38"/>
      <c r="W367" s="38"/>
      <c r="X367" s="38"/>
    </row>
    <row r="368" spans="1:24">
      <c r="A368" s="16">
        <v>41414</v>
      </c>
      <c r="B368" s="15">
        <v>57.479844999999997</v>
      </c>
      <c r="C368" s="15">
        <v>58.259844999999999</v>
      </c>
      <c r="D368" s="15">
        <v>56.539850999999999</v>
      </c>
      <c r="E368" s="15">
        <v>57.979844</v>
      </c>
      <c r="F368" s="15">
        <v>996500</v>
      </c>
      <c r="G368" s="15">
        <v>43.760896000000002</v>
      </c>
      <c r="H368" s="38">
        <f t="shared" si="17"/>
        <v>7.9653433856281299E-3</v>
      </c>
      <c r="I368" s="30">
        <f t="shared" si="15"/>
        <v>7.9653433856281299E-3</v>
      </c>
      <c r="S368" s="38">
        <v>2109.98999</v>
      </c>
      <c r="T368" s="30">
        <f t="shared" si="16"/>
        <v>-5.3176152385387195E-3</v>
      </c>
      <c r="U368" s="38"/>
      <c r="V368" s="38"/>
      <c r="W368" s="38"/>
      <c r="X368" s="38"/>
    </row>
    <row r="369" spans="1:24">
      <c r="A369" s="16">
        <v>41415</v>
      </c>
      <c r="B369" s="15">
        <v>57.949846999999998</v>
      </c>
      <c r="C369" s="15">
        <v>60.299838999999999</v>
      </c>
      <c r="D369" s="15">
        <v>57.949846999999998</v>
      </c>
      <c r="E369" s="15">
        <v>59.789842999999998</v>
      </c>
      <c r="F369" s="15">
        <v>1206800</v>
      </c>
      <c r="G369" s="15">
        <v>45.127012000000001</v>
      </c>
      <c r="H369" s="38">
        <f t="shared" si="17"/>
        <v>3.0740369692644331E-2</v>
      </c>
      <c r="I369" s="30">
        <f t="shared" si="15"/>
        <v>3.0740369692644331E-2</v>
      </c>
      <c r="S369" s="38">
        <v>2121.23999</v>
      </c>
      <c r="T369" s="30">
        <f t="shared" si="16"/>
        <v>9.8540001369309162E-3</v>
      </c>
      <c r="U369" s="38"/>
      <c r="V369" s="38"/>
      <c r="W369" s="38"/>
      <c r="X369" s="38"/>
    </row>
    <row r="370" spans="1:24">
      <c r="A370" s="16">
        <v>41416</v>
      </c>
      <c r="B370" s="15">
        <v>60.089838</v>
      </c>
      <c r="C370" s="15">
        <v>60.739840000000001</v>
      </c>
      <c r="D370" s="15">
        <v>57.739846999999997</v>
      </c>
      <c r="E370" s="15">
        <v>58.369844000000001</v>
      </c>
      <c r="F370" s="15">
        <v>1104300</v>
      </c>
      <c r="G370" s="15">
        <v>44.055253</v>
      </c>
      <c r="H370" s="38">
        <f t="shared" si="17"/>
        <v>-2.4036406793004148E-2</v>
      </c>
      <c r="I370" s="30">
        <f t="shared" si="15"/>
        <v>-2.4036406793004148E-2</v>
      </c>
      <c r="S370" s="38">
        <v>2100.4399410000001</v>
      </c>
      <c r="T370" s="30">
        <f t="shared" si="16"/>
        <v>1.9776842314756056E-3</v>
      </c>
      <c r="U370" s="38"/>
      <c r="V370" s="38"/>
      <c r="W370" s="38"/>
      <c r="X370" s="38"/>
    </row>
    <row r="371" spans="1:24">
      <c r="A371" s="16">
        <v>41417</v>
      </c>
      <c r="B371" s="15">
        <v>57.999842999999998</v>
      </c>
      <c r="C371" s="15">
        <v>59.339840000000002</v>
      </c>
      <c r="D371" s="15">
        <v>57.529845999999999</v>
      </c>
      <c r="E371" s="15">
        <v>58.169845000000002</v>
      </c>
      <c r="F371" s="15">
        <v>1810100</v>
      </c>
      <c r="G371" s="15">
        <v>43.904302000000001</v>
      </c>
      <c r="H371" s="38">
        <f t="shared" si="17"/>
        <v>-3.4322853995991391E-3</v>
      </c>
      <c r="I371" s="30">
        <f t="shared" si="15"/>
        <v>-3.4322853995991391E-3</v>
      </c>
      <c r="S371" s="38">
        <v>2096.290039</v>
      </c>
      <c r="T371" s="30">
        <f t="shared" si="16"/>
        <v>5.6737303135299989E-3</v>
      </c>
      <c r="U371" s="38"/>
      <c r="V371" s="38"/>
      <c r="W371" s="38"/>
      <c r="X371" s="38"/>
    </row>
    <row r="372" spans="1:24">
      <c r="A372" s="16">
        <v>41418</v>
      </c>
      <c r="B372" s="15">
        <v>48.799871000000003</v>
      </c>
      <c r="C372" s="15">
        <v>50.759863000000003</v>
      </c>
      <c r="D372" s="15">
        <v>47.329875999999999</v>
      </c>
      <c r="E372" s="15">
        <v>50.249867000000002</v>
      </c>
      <c r="F372" s="15">
        <v>10489700</v>
      </c>
      <c r="G372" s="15">
        <v>37.926614999999998</v>
      </c>
      <c r="H372" s="38">
        <f t="shared" si="17"/>
        <v>-0.14635920234869398</v>
      </c>
      <c r="I372" s="30">
        <f t="shared" si="15"/>
        <v>-0.14635920234869398</v>
      </c>
      <c r="S372" s="38">
        <v>2084.429932</v>
      </c>
      <c r="T372" s="30">
        <f t="shared" si="16"/>
        <v>-4.6332892479042445E-3</v>
      </c>
      <c r="U372" s="38"/>
      <c r="V372" s="38"/>
      <c r="W372" s="38"/>
      <c r="X372" s="38"/>
    </row>
    <row r="373" spans="1:24">
      <c r="A373" s="16">
        <v>41422</v>
      </c>
      <c r="B373" s="15">
        <v>50.489863999999997</v>
      </c>
      <c r="C373" s="15">
        <v>51.359862999999997</v>
      </c>
      <c r="D373" s="15">
        <v>48.509872999999999</v>
      </c>
      <c r="E373" s="15">
        <v>48.979869999999998</v>
      </c>
      <c r="F373" s="15">
        <v>2794600</v>
      </c>
      <c r="G373" s="15">
        <v>36.968071999999999</v>
      </c>
      <c r="H373" s="38">
        <f t="shared" si="17"/>
        <v>-2.559848717893155E-2</v>
      </c>
      <c r="I373" s="30">
        <f t="shared" si="15"/>
        <v>-2.559848717893155E-2</v>
      </c>
      <c r="S373" s="38">
        <v>2094.110107</v>
      </c>
      <c r="T373" s="30">
        <f t="shared" si="16"/>
        <v>-7.0188746545117725E-3</v>
      </c>
      <c r="U373" s="38"/>
      <c r="V373" s="38"/>
      <c r="W373" s="38"/>
      <c r="X373" s="38"/>
    </row>
    <row r="374" spans="1:24">
      <c r="A374" s="16">
        <v>41423</v>
      </c>
      <c r="B374" s="15">
        <v>48.549872000000001</v>
      </c>
      <c r="C374" s="15">
        <v>50.699865000000003</v>
      </c>
      <c r="D374" s="15">
        <v>48.199869999999997</v>
      </c>
      <c r="E374" s="15">
        <v>50.229866999999999</v>
      </c>
      <c r="F374" s="15">
        <v>1789500</v>
      </c>
      <c r="G374" s="15">
        <v>37.911520000000003</v>
      </c>
      <c r="H374" s="38">
        <f t="shared" si="17"/>
        <v>2.5200402489761936E-2</v>
      </c>
      <c r="I374" s="30">
        <f t="shared" si="15"/>
        <v>2.5200402489761936E-2</v>
      </c>
      <c r="S374" s="38">
        <v>2108.860107</v>
      </c>
      <c r="T374" s="30">
        <f t="shared" si="16"/>
        <v>1.7371166381222091E-3</v>
      </c>
      <c r="U374" s="38"/>
      <c r="V374" s="38"/>
      <c r="W374" s="38"/>
      <c r="X374" s="38"/>
    </row>
    <row r="375" spans="1:24">
      <c r="A375" s="16">
        <v>41424</v>
      </c>
      <c r="B375" s="15">
        <v>50.479866999999999</v>
      </c>
      <c r="C375" s="15">
        <v>50.479866999999999</v>
      </c>
      <c r="D375" s="15">
        <v>48.349873000000002</v>
      </c>
      <c r="E375" s="15">
        <v>48.359870000000001</v>
      </c>
      <c r="F375" s="15">
        <v>1467500</v>
      </c>
      <c r="G375" s="15">
        <v>36.500120000000003</v>
      </c>
      <c r="H375" s="38">
        <f t="shared" si="17"/>
        <v>-3.79394754319392E-2</v>
      </c>
      <c r="I375" s="30">
        <f t="shared" si="15"/>
        <v>-3.79394754319392E-2</v>
      </c>
      <c r="S375" s="38">
        <v>2105.1999510000001</v>
      </c>
      <c r="T375" s="30">
        <f t="shared" si="16"/>
        <v>1.1970491836123859E-2</v>
      </c>
      <c r="U375" s="38"/>
      <c r="V375" s="38"/>
      <c r="W375" s="38"/>
      <c r="X375" s="38"/>
    </row>
    <row r="376" spans="1:24">
      <c r="A376" s="16">
        <v>41425</v>
      </c>
      <c r="B376" s="15">
        <v>48.179870999999999</v>
      </c>
      <c r="C376" s="15">
        <v>49.639868999999997</v>
      </c>
      <c r="D376" s="15">
        <v>48.139871999999997</v>
      </c>
      <c r="E376" s="15">
        <v>48.829867</v>
      </c>
      <c r="F376" s="15">
        <v>1084000</v>
      </c>
      <c r="G376" s="15">
        <v>36.854855999999998</v>
      </c>
      <c r="H376" s="38">
        <f t="shared" si="17"/>
        <v>9.6718391754372513E-3</v>
      </c>
      <c r="I376" s="30">
        <f t="shared" si="15"/>
        <v>9.6718391754372513E-3</v>
      </c>
      <c r="S376" s="38">
        <v>2080.1499020000001</v>
      </c>
      <c r="T376" s="30">
        <f t="shared" si="16"/>
        <v>4.1826549652815233E-4</v>
      </c>
      <c r="U376" s="38"/>
      <c r="V376" s="38"/>
      <c r="W376" s="38"/>
      <c r="X376" s="38"/>
    </row>
    <row r="377" spans="1:24">
      <c r="A377" s="16">
        <v>41428</v>
      </c>
      <c r="B377" s="15">
        <v>48.869871000000003</v>
      </c>
      <c r="C377" s="15">
        <v>49.609867000000001</v>
      </c>
      <c r="D377" s="15">
        <v>47.889873000000001</v>
      </c>
      <c r="E377" s="15">
        <v>49.249868999999997</v>
      </c>
      <c r="F377" s="15">
        <v>1236300</v>
      </c>
      <c r="G377" s="15">
        <v>37.171855999999998</v>
      </c>
      <c r="H377" s="38">
        <f t="shared" si="17"/>
        <v>8.5645283743093856E-3</v>
      </c>
      <c r="I377" s="30">
        <f t="shared" si="15"/>
        <v>8.5645283743093856E-3</v>
      </c>
      <c r="S377" s="38">
        <v>2079.280029</v>
      </c>
      <c r="T377" s="30">
        <f t="shared" si="16"/>
        <v>-6.4955604213555807E-3</v>
      </c>
      <c r="U377" s="38"/>
      <c r="V377" s="38"/>
      <c r="W377" s="38"/>
      <c r="X377" s="38"/>
    </row>
    <row r="378" spans="1:24">
      <c r="A378" s="16">
        <v>41429</v>
      </c>
      <c r="B378" s="15">
        <v>49.119871000000003</v>
      </c>
      <c r="C378" s="15">
        <v>49.639868999999997</v>
      </c>
      <c r="D378" s="15">
        <v>47.719870999999998</v>
      </c>
      <c r="E378" s="15">
        <v>48.039870999999998</v>
      </c>
      <c r="F378" s="15">
        <v>953700</v>
      </c>
      <c r="G378" s="15">
        <v>36.258597000000002</v>
      </c>
      <c r="H378" s="38">
        <f t="shared" si="17"/>
        <v>-2.4875404000307726E-2</v>
      </c>
      <c r="I378" s="30">
        <f t="shared" si="15"/>
        <v>-2.4875404000307726E-2</v>
      </c>
      <c r="S378" s="38">
        <v>2092.830078</v>
      </c>
      <c r="T378" s="30">
        <f t="shared" si="16"/>
        <v>-1.4372153446468713E-3</v>
      </c>
      <c r="U378" s="38"/>
      <c r="V378" s="38"/>
      <c r="W378" s="38"/>
      <c r="X378" s="38"/>
    </row>
    <row r="379" spans="1:24">
      <c r="A379" s="16">
        <v>41430</v>
      </c>
      <c r="B379" s="15">
        <v>47.999872000000003</v>
      </c>
      <c r="C379" s="15">
        <v>48.369872000000001</v>
      </c>
      <c r="D379" s="15">
        <v>47.199872999999997</v>
      </c>
      <c r="E379" s="15">
        <v>47.339872999999997</v>
      </c>
      <c r="F379" s="15">
        <v>1235100</v>
      </c>
      <c r="G379" s="15">
        <v>35.730266999999998</v>
      </c>
      <c r="H379" s="38">
        <f t="shared" si="17"/>
        <v>-1.4678367084308716E-2</v>
      </c>
      <c r="I379" s="30">
        <f t="shared" si="15"/>
        <v>-1.4678367084308716E-2</v>
      </c>
      <c r="S379" s="38">
        <v>2095.8400879999999</v>
      </c>
      <c r="T379" s="30">
        <f t="shared" si="16"/>
        <v>-8.6605619929224897E-3</v>
      </c>
      <c r="U379" s="38"/>
      <c r="V379" s="38"/>
      <c r="W379" s="38"/>
      <c r="X379" s="38"/>
    </row>
    <row r="380" spans="1:24">
      <c r="A380" s="16">
        <v>41431</v>
      </c>
      <c r="B380" s="15">
        <v>47.509875000000001</v>
      </c>
      <c r="C380" s="15">
        <v>47.529874999999997</v>
      </c>
      <c r="D380" s="15">
        <v>46.279877999999997</v>
      </c>
      <c r="E380" s="15">
        <v>47.099876000000002</v>
      </c>
      <c r="F380" s="15">
        <v>1199900</v>
      </c>
      <c r="G380" s="15">
        <v>35.549126000000001</v>
      </c>
      <c r="H380" s="38">
        <f t="shared" si="17"/>
        <v>-5.0825738637933935E-3</v>
      </c>
      <c r="I380" s="30">
        <f t="shared" si="15"/>
        <v>-5.0825738637933935E-3</v>
      </c>
      <c r="S380" s="38">
        <v>2114.070068</v>
      </c>
      <c r="T380" s="30">
        <f t="shared" si="16"/>
        <v>2.116629136818338E-3</v>
      </c>
      <c r="U380" s="38"/>
      <c r="V380" s="38"/>
      <c r="W380" s="38"/>
      <c r="X380" s="38"/>
    </row>
    <row r="381" spans="1:24">
      <c r="A381" s="16">
        <v>41432</v>
      </c>
      <c r="B381" s="15">
        <v>47.399870999999997</v>
      </c>
      <c r="C381" s="15">
        <v>48.079873999999997</v>
      </c>
      <c r="D381" s="15">
        <v>46.709876000000001</v>
      </c>
      <c r="E381" s="15">
        <v>47.559871000000001</v>
      </c>
      <c r="F381" s="15">
        <v>1021400</v>
      </c>
      <c r="G381" s="15">
        <v>35.896312000000002</v>
      </c>
      <c r="H381" s="38">
        <f t="shared" si="17"/>
        <v>9.7189895565405054E-3</v>
      </c>
      <c r="I381" s="30">
        <f t="shared" si="15"/>
        <v>9.7189895565405054E-3</v>
      </c>
      <c r="S381" s="38">
        <v>2109.6000979999999</v>
      </c>
      <c r="T381" s="30">
        <f t="shared" si="16"/>
        <v>-1.0091047804279632E-3</v>
      </c>
      <c r="U381" s="38"/>
      <c r="V381" s="38"/>
      <c r="W381" s="38"/>
      <c r="X381" s="38"/>
    </row>
    <row r="382" spans="1:24">
      <c r="A382" s="16">
        <v>41435</v>
      </c>
      <c r="B382" s="15">
        <v>47.559871000000001</v>
      </c>
      <c r="C382" s="15">
        <v>48.169874</v>
      </c>
      <c r="D382" s="15">
        <v>46.559873000000003</v>
      </c>
      <c r="E382" s="15">
        <v>46.709876000000001</v>
      </c>
      <c r="F382" s="15">
        <v>1089900</v>
      </c>
      <c r="G382" s="15">
        <v>35.254770000000001</v>
      </c>
      <c r="H382" s="38">
        <f t="shared" si="17"/>
        <v>-1.8033721159747794E-2</v>
      </c>
      <c r="I382" s="30">
        <f t="shared" si="15"/>
        <v>-1.8033721159747794E-2</v>
      </c>
      <c r="S382" s="38">
        <v>2111.7299800000001</v>
      </c>
      <c r="T382" s="30">
        <f t="shared" si="16"/>
        <v>2.0573430769848127E-3</v>
      </c>
      <c r="U382" s="38"/>
      <c r="V382" s="38"/>
      <c r="W382" s="38"/>
      <c r="X382" s="38"/>
    </row>
    <row r="383" spans="1:24">
      <c r="A383" s="16">
        <v>41436</v>
      </c>
      <c r="B383" s="15">
        <v>46.379874000000001</v>
      </c>
      <c r="C383" s="15">
        <v>46.959876000000001</v>
      </c>
      <c r="D383" s="15">
        <v>45.929876</v>
      </c>
      <c r="E383" s="15">
        <v>46.139876999999998</v>
      </c>
      <c r="F383" s="15">
        <v>718200</v>
      </c>
      <c r="G383" s="15">
        <v>34.824556999999999</v>
      </c>
      <c r="H383" s="38">
        <f t="shared" si="17"/>
        <v>-1.2278040414033829E-2</v>
      </c>
      <c r="I383" s="30">
        <f t="shared" si="15"/>
        <v>-1.2278040414033829E-2</v>
      </c>
      <c r="S383" s="38">
        <v>2107.389893</v>
      </c>
      <c r="T383" s="30">
        <f t="shared" si="16"/>
        <v>-6.3385149544391154E-3</v>
      </c>
      <c r="U383" s="38"/>
      <c r="V383" s="38"/>
      <c r="W383" s="38"/>
      <c r="X383" s="38"/>
    </row>
    <row r="384" spans="1:24">
      <c r="A384" s="16">
        <v>41437</v>
      </c>
      <c r="B384" s="15">
        <v>46.419877999999997</v>
      </c>
      <c r="C384" s="15">
        <v>46.419877999999997</v>
      </c>
      <c r="D384" s="15">
        <v>44.899881999999998</v>
      </c>
      <c r="E384" s="15">
        <v>45.069879</v>
      </c>
      <c r="F384" s="15">
        <v>719300</v>
      </c>
      <c r="G384" s="15">
        <v>34.016964999999999</v>
      </c>
      <c r="H384" s="38">
        <f t="shared" si="17"/>
        <v>-2.3463428078402869E-2</v>
      </c>
      <c r="I384" s="30">
        <f t="shared" si="15"/>
        <v>-2.3463428078402869E-2</v>
      </c>
      <c r="S384" s="38">
        <v>2120.790039</v>
      </c>
      <c r="T384" s="30">
        <f t="shared" si="16"/>
        <v>-1.2675637262110088E-3</v>
      </c>
      <c r="U384" s="38"/>
      <c r="V384" s="38"/>
      <c r="W384" s="38"/>
      <c r="X384" s="38"/>
    </row>
    <row r="385" spans="1:24">
      <c r="A385" s="16">
        <v>41438</v>
      </c>
      <c r="B385" s="15">
        <v>45.069879</v>
      </c>
      <c r="C385" s="15">
        <v>47.419876000000002</v>
      </c>
      <c r="D385" s="15">
        <v>44.839879000000003</v>
      </c>
      <c r="E385" s="15">
        <v>47.209874999999997</v>
      </c>
      <c r="F385" s="15">
        <v>1126400</v>
      </c>
      <c r="G385" s="15">
        <v>35.632148999999998</v>
      </c>
      <c r="H385" s="38">
        <f t="shared" si="17"/>
        <v>4.638892138078754E-2</v>
      </c>
      <c r="I385" s="30">
        <f t="shared" si="15"/>
        <v>4.638892138078754E-2</v>
      </c>
      <c r="S385" s="38">
        <v>2123.4799800000001</v>
      </c>
      <c r="T385" s="30">
        <f t="shared" si="16"/>
        <v>9.1209187900458677E-3</v>
      </c>
      <c r="U385" s="38"/>
      <c r="V385" s="38"/>
      <c r="W385" s="38"/>
      <c r="X385" s="38"/>
    </row>
    <row r="386" spans="1:24">
      <c r="A386" s="16">
        <v>41439</v>
      </c>
      <c r="B386" s="15">
        <v>46.989877</v>
      </c>
      <c r="C386" s="15">
        <v>47.859870999999998</v>
      </c>
      <c r="D386" s="15">
        <v>46.219873999999997</v>
      </c>
      <c r="E386" s="15">
        <v>46.519874999999999</v>
      </c>
      <c r="F386" s="15">
        <v>650600</v>
      </c>
      <c r="G386" s="15">
        <v>35.111364000000002</v>
      </c>
      <c r="H386" s="38">
        <f t="shared" si="17"/>
        <v>-1.4723453384354362E-2</v>
      </c>
      <c r="I386" s="30">
        <f t="shared" si="15"/>
        <v>-1.4723453384354362E-2</v>
      </c>
      <c r="S386" s="38">
        <v>2104.1999510000001</v>
      </c>
      <c r="T386" s="30">
        <f t="shared" si="16"/>
        <v>-1.0335205180265266E-2</v>
      </c>
      <c r="U386" s="38"/>
      <c r="V386" s="38"/>
      <c r="W386" s="38"/>
      <c r="X386" s="38"/>
    </row>
    <row r="387" spans="1:24">
      <c r="A387" s="16">
        <v>41442</v>
      </c>
      <c r="B387" s="15">
        <v>46.969873</v>
      </c>
      <c r="C387" s="15">
        <v>47.739874999999998</v>
      </c>
      <c r="D387" s="15">
        <v>46.549875999999998</v>
      </c>
      <c r="E387" s="15">
        <v>46.839874000000002</v>
      </c>
      <c r="F387" s="15">
        <v>827800</v>
      </c>
      <c r="G387" s="15">
        <v>35.352887000000003</v>
      </c>
      <c r="H387" s="38">
        <f t="shared" si="17"/>
        <v>6.8552192754936774E-3</v>
      </c>
      <c r="I387" s="30">
        <f t="shared" ref="I387:I450" si="18">H387</f>
        <v>6.8552192754936774E-3</v>
      </c>
      <c r="S387" s="38">
        <v>2126.0600589999999</v>
      </c>
      <c r="T387" s="30">
        <f t="shared" ref="T387:T450" si="19">LN(S387/S388)</f>
        <v>-2.2363847897467698E-3</v>
      </c>
      <c r="U387" s="38"/>
      <c r="V387" s="38"/>
      <c r="W387" s="38"/>
      <c r="X387" s="38"/>
    </row>
    <row r="388" spans="1:24">
      <c r="A388" s="16">
        <v>41443</v>
      </c>
      <c r="B388" s="15">
        <v>46.839874000000002</v>
      </c>
      <c r="C388" s="15">
        <v>47.259875999999998</v>
      </c>
      <c r="D388" s="15">
        <v>46.279877999999997</v>
      </c>
      <c r="E388" s="15">
        <v>47.059871999999999</v>
      </c>
      <c r="F388" s="15">
        <v>487100</v>
      </c>
      <c r="G388" s="15">
        <v>35.518932999999997</v>
      </c>
      <c r="H388" s="38">
        <f t="shared" ref="H388:H451" si="20">LN(G388/G387)</f>
        <v>4.6858202264686245E-3</v>
      </c>
      <c r="I388" s="30">
        <f t="shared" si="18"/>
        <v>4.6858202264686245E-3</v>
      </c>
      <c r="S388" s="38">
        <v>2130.820068</v>
      </c>
      <c r="T388" s="30">
        <f t="shared" si="19"/>
        <v>2.3351455783891246E-3</v>
      </c>
      <c r="U388" s="38"/>
      <c r="V388" s="38"/>
      <c r="W388" s="38"/>
      <c r="X388" s="38"/>
    </row>
    <row r="389" spans="1:24">
      <c r="A389" s="16">
        <v>41444</v>
      </c>
      <c r="B389" s="15">
        <v>47.059871999999999</v>
      </c>
      <c r="C389" s="15">
        <v>47.629871000000001</v>
      </c>
      <c r="D389" s="15">
        <v>46.139876999999998</v>
      </c>
      <c r="E389" s="15">
        <v>46.449874999999999</v>
      </c>
      <c r="F389" s="15">
        <v>661500</v>
      </c>
      <c r="G389" s="15">
        <v>35.058531000000002</v>
      </c>
      <c r="H389" s="38">
        <f t="shared" si="20"/>
        <v>-1.304689924377136E-2</v>
      </c>
      <c r="I389" s="30">
        <f t="shared" si="18"/>
        <v>-1.304689924377136E-2</v>
      </c>
      <c r="S389" s="38">
        <v>2125.8500979999999</v>
      </c>
      <c r="T389" s="30">
        <f t="shared" si="19"/>
        <v>-9.3094923034876148E-4</v>
      </c>
      <c r="U389" s="38"/>
      <c r="V389" s="38"/>
      <c r="W389" s="38"/>
      <c r="X389" s="38"/>
    </row>
    <row r="390" spans="1:24">
      <c r="A390" s="16">
        <v>41445</v>
      </c>
      <c r="B390" s="15">
        <v>45.999876999999998</v>
      </c>
      <c r="C390" s="15">
        <v>46.139876999999998</v>
      </c>
      <c r="D390" s="15">
        <v>44.059883999999997</v>
      </c>
      <c r="E390" s="15">
        <v>44.319881000000002</v>
      </c>
      <c r="F390" s="15">
        <v>1178900</v>
      </c>
      <c r="G390" s="15">
        <v>33.450896</v>
      </c>
      <c r="H390" s="38">
        <f t="shared" si="20"/>
        <v>-4.6940406550967345E-2</v>
      </c>
      <c r="I390" s="30">
        <f t="shared" si="18"/>
        <v>-4.6940406550967345E-2</v>
      </c>
      <c r="S390" s="38">
        <v>2127.830078</v>
      </c>
      <c r="T390" s="30">
        <f t="shared" si="19"/>
        <v>-6.4358157586455564E-4</v>
      </c>
      <c r="U390" s="38"/>
      <c r="V390" s="38"/>
      <c r="W390" s="38"/>
      <c r="X390" s="38"/>
    </row>
    <row r="391" spans="1:24">
      <c r="A391" s="16">
        <v>41446</v>
      </c>
      <c r="B391" s="15">
        <v>44.579883000000002</v>
      </c>
      <c r="C391" s="15">
        <v>44.769879000000003</v>
      </c>
      <c r="D391" s="15">
        <v>43.339883</v>
      </c>
      <c r="E391" s="15">
        <v>44.009883000000002</v>
      </c>
      <c r="F391" s="15">
        <v>1493200</v>
      </c>
      <c r="G391" s="15">
        <v>33.216921999999997</v>
      </c>
      <c r="H391" s="38">
        <f t="shared" si="20"/>
        <v>-7.0191275983094315E-3</v>
      </c>
      <c r="I391" s="30">
        <f t="shared" si="18"/>
        <v>-7.0191275983094315E-3</v>
      </c>
      <c r="S391" s="38">
        <v>2129.1999510000001</v>
      </c>
      <c r="T391" s="30">
        <f t="shared" si="19"/>
        <v>3.0433126126717365E-3</v>
      </c>
      <c r="U391" s="38"/>
      <c r="V391" s="38"/>
      <c r="W391" s="38"/>
      <c r="X391" s="38"/>
    </row>
    <row r="392" spans="1:24">
      <c r="A392" s="16">
        <v>41449</v>
      </c>
      <c r="B392" s="15">
        <v>43.449886999999997</v>
      </c>
      <c r="C392" s="15">
        <v>43.549883000000001</v>
      </c>
      <c r="D392" s="15">
        <v>42.469887999999997</v>
      </c>
      <c r="E392" s="15">
        <v>43.089883</v>
      </c>
      <c r="F392" s="15">
        <v>886200</v>
      </c>
      <c r="G392" s="15">
        <v>32.522542000000001</v>
      </c>
      <c r="H392" s="38">
        <f t="shared" si="20"/>
        <v>-2.1125995958934527E-2</v>
      </c>
      <c r="I392" s="30">
        <f t="shared" si="18"/>
        <v>-2.1125995958934527E-2</v>
      </c>
      <c r="S392" s="38">
        <v>2122.7299800000001</v>
      </c>
      <c r="T392" s="30">
        <f t="shared" si="19"/>
        <v>7.6811844498031457E-4</v>
      </c>
      <c r="U392" s="38"/>
      <c r="V392" s="38"/>
      <c r="W392" s="38"/>
      <c r="X392" s="38"/>
    </row>
    <row r="393" spans="1:24">
      <c r="A393" s="16">
        <v>41450</v>
      </c>
      <c r="B393" s="15">
        <v>43.629885999999999</v>
      </c>
      <c r="C393" s="15">
        <v>43.919884000000003</v>
      </c>
      <c r="D393" s="15">
        <v>42.649887</v>
      </c>
      <c r="E393" s="15">
        <v>43.299883999999999</v>
      </c>
      <c r="F393" s="15">
        <v>690500</v>
      </c>
      <c r="G393" s="15">
        <v>32.681041999999998</v>
      </c>
      <c r="H393" s="38">
        <f t="shared" si="20"/>
        <v>4.8617055220284691E-3</v>
      </c>
      <c r="I393" s="30">
        <f t="shared" si="18"/>
        <v>4.8617055220284691E-3</v>
      </c>
      <c r="S393" s="38">
        <v>2121.1000979999999</v>
      </c>
      <c r="T393" s="30">
        <f t="shared" si="19"/>
        <v>1.0721604647198088E-2</v>
      </c>
      <c r="U393" s="38"/>
      <c r="V393" s="38"/>
      <c r="W393" s="38"/>
      <c r="X393" s="38"/>
    </row>
    <row r="394" spans="1:24">
      <c r="A394" s="16">
        <v>41451</v>
      </c>
      <c r="B394" s="15">
        <v>43.589882000000003</v>
      </c>
      <c r="C394" s="15">
        <v>43.94988</v>
      </c>
      <c r="D394" s="15">
        <v>42.769883999999998</v>
      </c>
      <c r="E394" s="15">
        <v>43.549883000000001</v>
      </c>
      <c r="F394" s="15">
        <v>739500</v>
      </c>
      <c r="G394" s="15">
        <v>32.869731999999999</v>
      </c>
      <c r="H394" s="38">
        <f t="shared" si="20"/>
        <v>5.7570798831757834E-3</v>
      </c>
      <c r="I394" s="30">
        <f t="shared" si="18"/>
        <v>5.7570798831757834E-3</v>
      </c>
      <c r="S394" s="38">
        <v>2098.4799800000001</v>
      </c>
      <c r="T394" s="30">
        <f t="shared" si="19"/>
        <v>-3.0500142470446046E-4</v>
      </c>
      <c r="U394" s="38"/>
      <c r="V394" s="38"/>
      <c r="W394" s="38"/>
      <c r="X394" s="38"/>
    </row>
    <row r="395" spans="1:24">
      <c r="A395" s="16">
        <v>41452</v>
      </c>
      <c r="B395" s="15">
        <v>43.729883000000001</v>
      </c>
      <c r="C395" s="15">
        <v>43.729883000000001</v>
      </c>
      <c r="D395" s="15">
        <v>42.629888000000001</v>
      </c>
      <c r="E395" s="15">
        <v>42.769883999999998</v>
      </c>
      <c r="F395" s="15">
        <v>1267700</v>
      </c>
      <c r="G395" s="15">
        <v>32.281019000000001</v>
      </c>
      <c r="H395" s="38">
        <f t="shared" si="20"/>
        <v>-1.8072823874003455E-2</v>
      </c>
      <c r="I395" s="30">
        <f t="shared" si="18"/>
        <v>-1.8072823874003455E-2</v>
      </c>
      <c r="S395" s="38">
        <v>2099.1201169999999</v>
      </c>
      <c r="T395" s="30">
        <f t="shared" si="19"/>
        <v>-2.9539964693172764E-3</v>
      </c>
      <c r="U395" s="38"/>
      <c r="V395" s="38"/>
      <c r="W395" s="38"/>
      <c r="X395" s="38"/>
    </row>
    <row r="396" spans="1:24">
      <c r="A396" s="16">
        <v>41453</v>
      </c>
      <c r="B396" s="15">
        <v>42.519888999999999</v>
      </c>
      <c r="C396" s="15">
        <v>42.769883999999998</v>
      </c>
      <c r="D396" s="15">
        <v>41.999889000000003</v>
      </c>
      <c r="E396" s="15">
        <v>42.079887999999997</v>
      </c>
      <c r="F396" s="15">
        <v>2088300</v>
      </c>
      <c r="G396" s="15">
        <v>31.760238000000001</v>
      </c>
      <c r="H396" s="38">
        <f t="shared" si="20"/>
        <v>-1.626428038395265E-2</v>
      </c>
      <c r="I396" s="30">
        <f t="shared" si="18"/>
        <v>-1.626428038395265E-2</v>
      </c>
      <c r="S396" s="38">
        <v>2105.330078</v>
      </c>
      <c r="T396" s="30">
        <f t="shared" si="19"/>
        <v>-5.1025566779002406E-3</v>
      </c>
      <c r="U396" s="38"/>
      <c r="V396" s="38"/>
      <c r="W396" s="38"/>
      <c r="X396" s="38"/>
    </row>
    <row r="397" spans="1:24">
      <c r="A397" s="16">
        <v>41456</v>
      </c>
      <c r="B397" s="15">
        <v>42.389885999999997</v>
      </c>
      <c r="C397" s="15">
        <v>42.849885999999998</v>
      </c>
      <c r="D397" s="15">
        <v>41.949888000000001</v>
      </c>
      <c r="E397" s="15">
        <v>42.009887999999997</v>
      </c>
      <c r="F397" s="15">
        <v>927800</v>
      </c>
      <c r="G397" s="15">
        <v>31.707405000000001</v>
      </c>
      <c r="H397" s="38">
        <f t="shared" si="20"/>
        <v>-1.6648802352297347E-3</v>
      </c>
      <c r="I397" s="30">
        <f t="shared" si="18"/>
        <v>-1.6648802352297347E-3</v>
      </c>
      <c r="S397" s="38">
        <v>2116.1000979999999</v>
      </c>
      <c r="T397" s="30">
        <f t="shared" si="19"/>
        <v>1.3368148149806192E-2</v>
      </c>
      <c r="U397" s="38"/>
      <c r="V397" s="38"/>
      <c r="W397" s="38"/>
      <c r="X397" s="38"/>
    </row>
    <row r="398" spans="1:24">
      <c r="A398" s="16">
        <v>41457</v>
      </c>
      <c r="B398" s="15">
        <v>42.019888000000002</v>
      </c>
      <c r="C398" s="15">
        <v>42.809887000000003</v>
      </c>
      <c r="D398" s="15">
        <v>41.839888999999999</v>
      </c>
      <c r="E398" s="15">
        <v>42.239888000000001</v>
      </c>
      <c r="F398" s="15">
        <v>2113800</v>
      </c>
      <c r="G398" s="15">
        <v>31.881</v>
      </c>
      <c r="H398" s="38">
        <f t="shared" si="20"/>
        <v>5.4599712402694277E-3</v>
      </c>
      <c r="I398" s="30">
        <f t="shared" si="18"/>
        <v>5.4599712402694277E-3</v>
      </c>
      <c r="S398" s="38">
        <v>2088</v>
      </c>
      <c r="T398" s="30">
        <f t="shared" si="19"/>
        <v>3.7667106347277534E-3</v>
      </c>
      <c r="U398" s="38"/>
      <c r="V398" s="38"/>
      <c r="W398" s="38"/>
      <c r="X398" s="38"/>
    </row>
    <row r="399" spans="1:24">
      <c r="A399" s="16">
        <v>41458</v>
      </c>
      <c r="B399" s="15">
        <v>42.089888000000002</v>
      </c>
      <c r="C399" s="15">
        <v>42.619886000000001</v>
      </c>
      <c r="D399" s="15">
        <v>41.979889</v>
      </c>
      <c r="E399" s="15">
        <v>42.239888000000001</v>
      </c>
      <c r="F399" s="15">
        <v>500900</v>
      </c>
      <c r="G399" s="15">
        <v>31.881</v>
      </c>
      <c r="H399" s="38">
        <f t="shared" si="20"/>
        <v>0</v>
      </c>
      <c r="I399" s="30">
        <f t="shared" si="18"/>
        <v>0</v>
      </c>
      <c r="S399" s="38">
        <v>2080.1499020000001</v>
      </c>
      <c r="T399" s="30">
        <f t="shared" si="19"/>
        <v>-4.46568133609649E-3</v>
      </c>
      <c r="U399" s="38"/>
      <c r="V399" s="38"/>
      <c r="W399" s="38"/>
      <c r="X399" s="38"/>
    </row>
    <row r="400" spans="1:24">
      <c r="A400" s="16">
        <v>41460</v>
      </c>
      <c r="B400" s="15">
        <v>42.819884000000002</v>
      </c>
      <c r="C400" s="15">
        <v>42.969887</v>
      </c>
      <c r="D400" s="15">
        <v>41.999889000000003</v>
      </c>
      <c r="E400" s="15">
        <v>42.129886999999997</v>
      </c>
      <c r="F400" s="15">
        <v>447400</v>
      </c>
      <c r="G400" s="15">
        <v>31.797975000000001</v>
      </c>
      <c r="H400" s="38">
        <f t="shared" si="20"/>
        <v>-2.6076125454289017E-3</v>
      </c>
      <c r="I400" s="30">
        <f t="shared" si="18"/>
        <v>-2.6076125454289017E-3</v>
      </c>
      <c r="S400" s="38">
        <v>2089.459961</v>
      </c>
      <c r="T400" s="30">
        <f t="shared" si="19"/>
        <v>-1.1908003217775753E-2</v>
      </c>
      <c r="U400" s="38"/>
      <c r="V400" s="38"/>
      <c r="W400" s="38"/>
      <c r="X400" s="38"/>
    </row>
    <row r="401" spans="1:24">
      <c r="A401" s="16">
        <v>41463</v>
      </c>
      <c r="B401" s="15">
        <v>42.169888</v>
      </c>
      <c r="C401" s="15">
        <v>42.469887999999997</v>
      </c>
      <c r="D401" s="15">
        <v>41.909889</v>
      </c>
      <c r="E401" s="15">
        <v>42.109887000000001</v>
      </c>
      <c r="F401" s="15">
        <v>831700</v>
      </c>
      <c r="G401" s="15">
        <v>31.782879999999999</v>
      </c>
      <c r="H401" s="38">
        <f t="shared" si="20"/>
        <v>-4.7482847733375217E-4</v>
      </c>
      <c r="I401" s="30">
        <f t="shared" si="18"/>
        <v>-4.7482847733375217E-4</v>
      </c>
      <c r="S401" s="38">
        <v>2114.48999</v>
      </c>
      <c r="T401" s="30">
        <f t="shared" si="19"/>
        <v>2.9364330665656102E-3</v>
      </c>
      <c r="U401" s="38"/>
      <c r="V401" s="38"/>
      <c r="W401" s="38"/>
      <c r="X401" s="38"/>
    </row>
    <row r="402" spans="1:24">
      <c r="A402" s="16">
        <v>41464</v>
      </c>
      <c r="B402" s="15">
        <v>42.529885999999998</v>
      </c>
      <c r="C402" s="15">
        <v>44.009883000000002</v>
      </c>
      <c r="D402" s="15">
        <v>41.989888999999998</v>
      </c>
      <c r="E402" s="15">
        <v>43.429881999999999</v>
      </c>
      <c r="F402" s="15">
        <v>873700</v>
      </c>
      <c r="G402" s="15">
        <v>32.779159999999997</v>
      </c>
      <c r="H402" s="38">
        <f t="shared" si="20"/>
        <v>3.0865167570112595E-2</v>
      </c>
      <c r="I402" s="30">
        <f t="shared" si="18"/>
        <v>3.0865167570112595E-2</v>
      </c>
      <c r="S402" s="38">
        <v>2108.290039</v>
      </c>
      <c r="T402" s="30">
        <f t="shared" si="19"/>
        <v>1.0863776421427699E-2</v>
      </c>
      <c r="U402" s="38"/>
      <c r="V402" s="38"/>
      <c r="W402" s="38"/>
      <c r="X402" s="38"/>
    </row>
    <row r="403" spans="1:24">
      <c r="A403" s="16">
        <v>41465</v>
      </c>
      <c r="B403" s="15">
        <v>43.399886000000002</v>
      </c>
      <c r="C403" s="15">
        <v>44.849881000000003</v>
      </c>
      <c r="D403" s="15">
        <v>43.109887999999998</v>
      </c>
      <c r="E403" s="15">
        <v>44.709881000000003</v>
      </c>
      <c r="F403" s="15">
        <v>1002700</v>
      </c>
      <c r="G403" s="15">
        <v>33.745252000000001</v>
      </c>
      <c r="H403" s="38">
        <f t="shared" si="20"/>
        <v>2.9046778334471723E-2</v>
      </c>
      <c r="I403" s="30">
        <f t="shared" si="18"/>
        <v>2.9046778334471723E-2</v>
      </c>
      <c r="S403" s="38">
        <v>2085.51001</v>
      </c>
      <c r="T403" s="30">
        <f t="shared" si="19"/>
        <v>-1.0180553084023857E-2</v>
      </c>
      <c r="U403" s="38"/>
      <c r="V403" s="38"/>
      <c r="W403" s="38"/>
      <c r="X403" s="38"/>
    </row>
    <row r="404" spans="1:24">
      <c r="A404" s="16">
        <v>41466</v>
      </c>
      <c r="B404" s="15">
        <v>45.239880999999997</v>
      </c>
      <c r="C404" s="15">
        <v>45.679876999999998</v>
      </c>
      <c r="D404" s="15">
        <v>44.729880000000001</v>
      </c>
      <c r="E404" s="15">
        <v>45.449877000000001</v>
      </c>
      <c r="F404" s="15">
        <v>1016700</v>
      </c>
      <c r="G404" s="15">
        <v>34.303772000000002</v>
      </c>
      <c r="H404" s="38">
        <f t="shared" si="20"/>
        <v>1.6415593030535702E-2</v>
      </c>
      <c r="I404" s="30">
        <f t="shared" si="18"/>
        <v>1.6415593030535702E-2</v>
      </c>
      <c r="S404" s="38">
        <v>2106.8500979999999</v>
      </c>
      <c r="T404" s="30">
        <f t="shared" si="19"/>
        <v>-3.7473480752430819E-3</v>
      </c>
      <c r="U404" s="38"/>
      <c r="V404" s="38"/>
      <c r="W404" s="38"/>
      <c r="X404" s="38"/>
    </row>
    <row r="405" spans="1:24">
      <c r="A405" s="16">
        <v>41467</v>
      </c>
      <c r="B405" s="15">
        <v>45.489880999999997</v>
      </c>
      <c r="C405" s="15">
        <v>45.739879999999999</v>
      </c>
      <c r="D405" s="15">
        <v>43.569882999999997</v>
      </c>
      <c r="E405" s="15">
        <v>43.94988</v>
      </c>
      <c r="F405" s="15">
        <v>1073700</v>
      </c>
      <c r="G405" s="15">
        <v>33.171633999999997</v>
      </c>
      <c r="H405" s="38">
        <f t="shared" si="20"/>
        <v>-3.3560205844600385E-2</v>
      </c>
      <c r="I405" s="30">
        <f t="shared" si="18"/>
        <v>-3.3560205844600385E-2</v>
      </c>
      <c r="S405" s="38">
        <v>2114.76001</v>
      </c>
      <c r="T405" s="30">
        <f t="shared" si="19"/>
        <v>2.7654044889026041E-3</v>
      </c>
      <c r="U405" s="38"/>
      <c r="V405" s="38"/>
      <c r="W405" s="38"/>
      <c r="X405" s="38"/>
    </row>
    <row r="406" spans="1:24">
      <c r="A406" s="16">
        <v>41470</v>
      </c>
      <c r="B406" s="15">
        <v>44.069882</v>
      </c>
      <c r="C406" s="15">
        <v>44.259883000000002</v>
      </c>
      <c r="D406" s="15">
        <v>43.489885000000001</v>
      </c>
      <c r="E406" s="15">
        <v>44.049881999999997</v>
      </c>
      <c r="F406" s="15">
        <v>399400</v>
      </c>
      <c r="G406" s="15">
        <v>33.247110999999997</v>
      </c>
      <c r="H406" s="38">
        <f t="shared" si="20"/>
        <v>2.2727629824801834E-3</v>
      </c>
      <c r="I406" s="30">
        <f t="shared" si="18"/>
        <v>2.2727629824801834E-3</v>
      </c>
      <c r="S406" s="38">
        <v>2108.919922</v>
      </c>
      <c r="T406" s="30">
        <f t="shared" si="19"/>
        <v>-4.1499129896262112E-3</v>
      </c>
      <c r="U406" s="38"/>
      <c r="V406" s="38"/>
      <c r="W406" s="38"/>
      <c r="X406" s="38"/>
    </row>
    <row r="407" spans="1:24">
      <c r="A407" s="16">
        <v>41471</v>
      </c>
      <c r="B407" s="15">
        <v>44.139882</v>
      </c>
      <c r="C407" s="15">
        <v>44.489882999999999</v>
      </c>
      <c r="D407" s="15">
        <v>43.709882999999998</v>
      </c>
      <c r="E407" s="15">
        <v>44.159880999999999</v>
      </c>
      <c r="F407" s="15">
        <v>795700</v>
      </c>
      <c r="G407" s="15">
        <v>33.330134000000001</v>
      </c>
      <c r="H407" s="38">
        <f t="shared" si="20"/>
        <v>2.4940366047017395E-3</v>
      </c>
      <c r="I407" s="30">
        <f t="shared" si="18"/>
        <v>2.4940366047017395E-3</v>
      </c>
      <c r="S407" s="38">
        <v>2117.6899410000001</v>
      </c>
      <c r="T407" s="30">
        <f t="shared" si="19"/>
        <v>2.2502664628334234E-3</v>
      </c>
      <c r="U407" s="38"/>
      <c r="V407" s="38"/>
      <c r="W407" s="38"/>
      <c r="X407" s="38"/>
    </row>
    <row r="408" spans="1:24">
      <c r="A408" s="16">
        <v>41472</v>
      </c>
      <c r="B408" s="15">
        <v>44.269880000000001</v>
      </c>
      <c r="C408" s="15">
        <v>44.319881000000002</v>
      </c>
      <c r="D408" s="15">
        <v>43.569882999999997</v>
      </c>
      <c r="E408" s="15">
        <v>43.709882999999998</v>
      </c>
      <c r="F408" s="15">
        <v>514600</v>
      </c>
      <c r="G408" s="15">
        <v>32.990493999999998</v>
      </c>
      <c r="H408" s="38">
        <f t="shared" si="20"/>
        <v>-1.0242453350612888E-2</v>
      </c>
      <c r="I408" s="30">
        <f t="shared" si="18"/>
        <v>-1.0242453350612888E-2</v>
      </c>
      <c r="S408" s="38">
        <v>2112.929932</v>
      </c>
      <c r="T408" s="30">
        <f t="shared" si="19"/>
        <v>2.3549409829866624E-3</v>
      </c>
      <c r="U408" s="38"/>
      <c r="V408" s="38"/>
      <c r="W408" s="38"/>
      <c r="X408" s="38"/>
    </row>
    <row r="409" spans="1:24">
      <c r="A409" s="16">
        <v>41473</v>
      </c>
      <c r="B409" s="15">
        <v>43.819882</v>
      </c>
      <c r="C409" s="15">
        <v>44.139882</v>
      </c>
      <c r="D409" s="15">
        <v>43.299883999999999</v>
      </c>
      <c r="E409" s="15">
        <v>43.569882999999997</v>
      </c>
      <c r="F409" s="15">
        <v>637300</v>
      </c>
      <c r="G409" s="15">
        <v>32.884827000000001</v>
      </c>
      <c r="H409" s="38">
        <f t="shared" si="20"/>
        <v>-3.2080933807013459E-3</v>
      </c>
      <c r="I409" s="30">
        <f t="shared" si="18"/>
        <v>-3.2080933807013459E-3</v>
      </c>
      <c r="S409" s="38">
        <v>2107.959961</v>
      </c>
      <c r="T409" s="30">
        <f t="shared" si="19"/>
        <v>5.0745829128360466E-3</v>
      </c>
      <c r="U409" s="38"/>
      <c r="V409" s="38"/>
      <c r="W409" s="38"/>
      <c r="X409" s="38"/>
    </row>
    <row r="410" spans="1:24">
      <c r="A410" s="16">
        <v>41474</v>
      </c>
      <c r="B410" s="15">
        <v>44.009883000000002</v>
      </c>
      <c r="C410" s="15">
        <v>45.189880000000002</v>
      </c>
      <c r="D410" s="15">
        <v>43.619883999999999</v>
      </c>
      <c r="E410" s="15">
        <v>44.379883999999997</v>
      </c>
      <c r="F410" s="15">
        <v>1197100</v>
      </c>
      <c r="G410" s="15">
        <v>33.496184</v>
      </c>
      <c r="H410" s="38">
        <f t="shared" si="20"/>
        <v>1.8420155912679283E-2</v>
      </c>
      <c r="I410" s="30">
        <f t="shared" si="18"/>
        <v>1.8420155912679283E-2</v>
      </c>
      <c r="S410" s="38">
        <v>2097.290039</v>
      </c>
      <c r="T410" s="30">
        <f t="shared" si="19"/>
        <v>-1.4817023709090096E-3</v>
      </c>
      <c r="U410" s="38"/>
      <c r="V410" s="38"/>
      <c r="W410" s="38"/>
      <c r="X410" s="38"/>
    </row>
    <row r="411" spans="1:24">
      <c r="A411" s="16">
        <v>41477</v>
      </c>
      <c r="B411" s="15">
        <v>44.739882000000001</v>
      </c>
      <c r="C411" s="15">
        <v>44.879883</v>
      </c>
      <c r="D411" s="15">
        <v>43.729883000000001</v>
      </c>
      <c r="E411" s="15">
        <v>44.619880999999999</v>
      </c>
      <c r="F411" s="15">
        <v>759200</v>
      </c>
      <c r="G411" s="15">
        <v>33.677323999999999</v>
      </c>
      <c r="H411" s="38">
        <f t="shared" si="20"/>
        <v>5.3932106408328831E-3</v>
      </c>
      <c r="I411" s="30">
        <f t="shared" si="18"/>
        <v>5.3932106408328831E-3</v>
      </c>
      <c r="S411" s="38">
        <v>2100.3999020000001</v>
      </c>
      <c r="T411" s="30">
        <f t="shared" si="19"/>
        <v>9.1927482501988188E-3</v>
      </c>
      <c r="U411" s="38"/>
      <c r="V411" s="38"/>
      <c r="W411" s="38"/>
      <c r="X411" s="38"/>
    </row>
    <row r="412" spans="1:24">
      <c r="A412" s="16">
        <v>41478</v>
      </c>
      <c r="B412" s="15">
        <v>44.599882000000001</v>
      </c>
      <c r="C412" s="15">
        <v>44.789878000000002</v>
      </c>
      <c r="D412" s="15">
        <v>42.679884000000001</v>
      </c>
      <c r="E412" s="15">
        <v>42.809887000000003</v>
      </c>
      <c r="F412" s="15">
        <v>1269700</v>
      </c>
      <c r="G412" s="15">
        <v>32.311211999999998</v>
      </c>
      <c r="H412" s="38">
        <f t="shared" si="20"/>
        <v>-4.1410441796626854E-2</v>
      </c>
      <c r="I412" s="30">
        <f t="shared" si="18"/>
        <v>-4.1410441796626854E-2</v>
      </c>
      <c r="S412" s="38">
        <v>2081.179932</v>
      </c>
      <c r="T412" s="30">
        <f t="shared" si="19"/>
        <v>-1.1375703905032222E-2</v>
      </c>
      <c r="U412" s="38"/>
      <c r="V412" s="38"/>
      <c r="W412" s="38"/>
      <c r="X412" s="38"/>
    </row>
    <row r="413" spans="1:24">
      <c r="A413" s="16">
        <v>41479</v>
      </c>
      <c r="B413" s="15">
        <v>42.999884000000002</v>
      </c>
      <c r="C413" s="15">
        <v>43.329884999999997</v>
      </c>
      <c r="D413" s="15">
        <v>41.999889000000003</v>
      </c>
      <c r="E413" s="15">
        <v>42.119886999999999</v>
      </c>
      <c r="F413" s="15">
        <v>971600</v>
      </c>
      <c r="G413" s="15">
        <v>31.790427000000001</v>
      </c>
      <c r="H413" s="38">
        <f t="shared" si="20"/>
        <v>-1.6249084009850763E-2</v>
      </c>
      <c r="I413" s="30">
        <f t="shared" si="18"/>
        <v>-1.6249084009850763E-2</v>
      </c>
      <c r="S413" s="38">
        <v>2104.98999</v>
      </c>
      <c r="T413" s="30">
        <f t="shared" si="19"/>
        <v>-7.7874695833246642E-4</v>
      </c>
      <c r="U413" s="38"/>
      <c r="V413" s="38"/>
      <c r="W413" s="38"/>
      <c r="X413" s="38"/>
    </row>
    <row r="414" spans="1:24">
      <c r="A414" s="16">
        <v>41480</v>
      </c>
      <c r="B414" s="15">
        <v>42.029888</v>
      </c>
      <c r="C414" s="15">
        <v>42.999884000000002</v>
      </c>
      <c r="D414" s="15">
        <v>42.029888</v>
      </c>
      <c r="E414" s="15">
        <v>42.769883999999998</v>
      </c>
      <c r="F414" s="15">
        <v>874900</v>
      </c>
      <c r="G414" s="15">
        <v>32.281019000000001</v>
      </c>
      <c r="H414" s="38">
        <f t="shared" si="20"/>
        <v>1.5314203708253687E-2</v>
      </c>
      <c r="I414" s="30">
        <f t="shared" si="18"/>
        <v>1.5314203708253687E-2</v>
      </c>
      <c r="S414" s="38">
        <v>2106.6298830000001</v>
      </c>
      <c r="T414" s="30">
        <f t="shared" si="19"/>
        <v>5.134989081813774E-3</v>
      </c>
      <c r="U414" s="38"/>
      <c r="V414" s="38"/>
      <c r="W414" s="38"/>
      <c r="X414" s="38"/>
    </row>
    <row r="415" spans="1:24">
      <c r="A415" s="16">
        <v>41481</v>
      </c>
      <c r="B415" s="15">
        <v>42.559888000000001</v>
      </c>
      <c r="C415" s="15">
        <v>43.489885000000001</v>
      </c>
      <c r="D415" s="15">
        <v>42.429884999999999</v>
      </c>
      <c r="E415" s="15">
        <v>43.379885999999999</v>
      </c>
      <c r="F415" s="15">
        <v>574800</v>
      </c>
      <c r="G415" s="15">
        <v>32.741425</v>
      </c>
      <c r="H415" s="38">
        <f t="shared" si="20"/>
        <v>1.4161685298612782E-2</v>
      </c>
      <c r="I415" s="30">
        <f t="shared" si="18"/>
        <v>1.4161685298612782E-2</v>
      </c>
      <c r="S415" s="38">
        <v>2095.8400879999999</v>
      </c>
      <c r="T415" s="30">
        <f t="shared" si="19"/>
        <v>1.6284321389502543E-3</v>
      </c>
      <c r="U415" s="38"/>
      <c r="V415" s="38"/>
      <c r="W415" s="38"/>
      <c r="X415" s="38"/>
    </row>
    <row r="416" spans="1:24">
      <c r="A416" s="16">
        <v>41484</v>
      </c>
      <c r="B416" s="15">
        <v>43.039887</v>
      </c>
      <c r="C416" s="15">
        <v>44.079884</v>
      </c>
      <c r="D416" s="15">
        <v>43.019883</v>
      </c>
      <c r="E416" s="15">
        <v>44.039884999999998</v>
      </c>
      <c r="F416" s="15">
        <v>822500</v>
      </c>
      <c r="G416" s="15">
        <v>33.239566000000003</v>
      </c>
      <c r="H416" s="38">
        <f t="shared" si="20"/>
        <v>1.5099817607453003E-2</v>
      </c>
      <c r="I416" s="30">
        <f t="shared" si="18"/>
        <v>1.5099817607453003E-2</v>
      </c>
      <c r="S416" s="38">
        <v>2092.429932</v>
      </c>
      <c r="T416" s="30">
        <f t="shared" si="19"/>
        <v>-4.5918068424737933E-3</v>
      </c>
      <c r="U416" s="38"/>
      <c r="V416" s="38"/>
      <c r="W416" s="38"/>
      <c r="X416" s="38"/>
    </row>
    <row r="417" spans="1:24">
      <c r="A417" s="16">
        <v>41485</v>
      </c>
      <c r="B417" s="15">
        <v>44.299881999999997</v>
      </c>
      <c r="C417" s="15">
        <v>44.539884000000001</v>
      </c>
      <c r="D417" s="15">
        <v>43.809885000000001</v>
      </c>
      <c r="E417" s="15">
        <v>44.359879999999997</v>
      </c>
      <c r="F417" s="15">
        <v>768300</v>
      </c>
      <c r="G417" s="15">
        <v>33.481085</v>
      </c>
      <c r="H417" s="38">
        <f t="shared" si="20"/>
        <v>7.2397391599267578E-3</v>
      </c>
      <c r="I417" s="30">
        <f t="shared" si="18"/>
        <v>7.2397391599267578E-3</v>
      </c>
      <c r="S417" s="38">
        <v>2102.0600589999999</v>
      </c>
      <c r="T417" s="30">
        <f t="shared" si="19"/>
        <v>5.1893769208662789E-3</v>
      </c>
      <c r="U417" s="38"/>
      <c r="V417" s="38"/>
      <c r="W417" s="38"/>
      <c r="X417" s="38"/>
    </row>
    <row r="418" spans="1:24">
      <c r="A418" s="16">
        <v>41486</v>
      </c>
      <c r="B418" s="15">
        <v>44.459881000000003</v>
      </c>
      <c r="C418" s="15">
        <v>45.969875000000002</v>
      </c>
      <c r="D418" s="15">
        <v>44.109879999999997</v>
      </c>
      <c r="E418" s="15">
        <v>45.799878</v>
      </c>
      <c r="F418" s="15">
        <v>1358100</v>
      </c>
      <c r="G418" s="15">
        <v>34.567939000000003</v>
      </c>
      <c r="H418" s="38">
        <f t="shared" si="20"/>
        <v>3.1945981486686502E-2</v>
      </c>
      <c r="I418" s="30">
        <f t="shared" si="18"/>
        <v>3.1945981486686502E-2</v>
      </c>
      <c r="S418" s="38">
        <v>2091.179932</v>
      </c>
      <c r="T418" s="30">
        <f t="shared" si="19"/>
        <v>4.4475762105921478E-3</v>
      </c>
      <c r="U418" s="38"/>
      <c r="V418" s="38"/>
      <c r="W418" s="38"/>
      <c r="X418" s="38"/>
    </row>
    <row r="419" spans="1:24">
      <c r="A419" s="16">
        <v>41487</v>
      </c>
      <c r="B419" s="15">
        <v>45.999876999999998</v>
      </c>
      <c r="C419" s="15">
        <v>47.119875</v>
      </c>
      <c r="D419" s="15">
        <v>45.329881</v>
      </c>
      <c r="E419" s="15">
        <v>46.499875000000003</v>
      </c>
      <c r="F419" s="15">
        <v>1358500</v>
      </c>
      <c r="G419" s="15">
        <v>35.096269999999997</v>
      </c>
      <c r="H419" s="38">
        <f t="shared" si="20"/>
        <v>1.5168223028468951E-2</v>
      </c>
      <c r="I419" s="30">
        <f t="shared" si="18"/>
        <v>1.5168223028468951E-2</v>
      </c>
      <c r="S419" s="38">
        <v>2081.8999020000001</v>
      </c>
      <c r="T419" s="30">
        <f t="shared" si="19"/>
        <v>2.6789414524361062E-3</v>
      </c>
      <c r="U419" s="38"/>
      <c r="V419" s="38"/>
      <c r="W419" s="38"/>
      <c r="X419" s="38"/>
    </row>
    <row r="420" spans="1:24">
      <c r="A420" s="16">
        <v>41488</v>
      </c>
      <c r="B420" s="15">
        <v>46.199874999999999</v>
      </c>
      <c r="C420" s="15">
        <v>47.469870999999998</v>
      </c>
      <c r="D420" s="15">
        <v>45.939878999999998</v>
      </c>
      <c r="E420" s="15">
        <v>46.079878999999998</v>
      </c>
      <c r="F420" s="15">
        <v>697300</v>
      </c>
      <c r="G420" s="15">
        <v>34.779273000000003</v>
      </c>
      <c r="H420" s="38">
        <f t="shared" si="20"/>
        <v>-9.0732511287700407E-3</v>
      </c>
      <c r="I420" s="30">
        <f t="shared" si="18"/>
        <v>-9.0732511287700407E-3</v>
      </c>
      <c r="S420" s="38">
        <v>2076.330078</v>
      </c>
      <c r="T420" s="30">
        <f t="shared" si="19"/>
        <v>-2.0640326786721432E-3</v>
      </c>
      <c r="U420" s="38"/>
      <c r="V420" s="38"/>
      <c r="W420" s="38"/>
      <c r="X420" s="38"/>
    </row>
    <row r="421" spans="1:24">
      <c r="A421" s="16">
        <v>41491</v>
      </c>
      <c r="B421" s="15">
        <v>45.979877000000002</v>
      </c>
      <c r="C421" s="15">
        <v>46.499875000000003</v>
      </c>
      <c r="D421" s="15">
        <v>44.349882000000001</v>
      </c>
      <c r="E421" s="15">
        <v>44.699879000000003</v>
      </c>
      <c r="F421" s="15">
        <v>1267300</v>
      </c>
      <c r="G421" s="15">
        <v>33.737703000000003</v>
      </c>
      <c r="H421" s="38">
        <f t="shared" si="20"/>
        <v>-3.0405610520588572E-2</v>
      </c>
      <c r="I421" s="30">
        <f t="shared" si="18"/>
        <v>-3.0405610520588572E-2</v>
      </c>
      <c r="S421" s="38">
        <v>2080.6201169999999</v>
      </c>
      <c r="T421" s="30">
        <f t="shared" si="19"/>
        <v>6.5870725268106249E-3</v>
      </c>
      <c r="U421" s="38"/>
      <c r="V421" s="38"/>
      <c r="W421" s="38"/>
      <c r="X421" s="38"/>
    </row>
    <row r="422" spans="1:24">
      <c r="A422" s="16">
        <v>41492</v>
      </c>
      <c r="B422" s="15">
        <v>44.439881999999997</v>
      </c>
      <c r="C422" s="15">
        <v>44.439881999999997</v>
      </c>
      <c r="D422" s="15">
        <v>41.939888000000003</v>
      </c>
      <c r="E422" s="15">
        <v>42.329887999999997</v>
      </c>
      <c r="F422" s="15">
        <v>2010200</v>
      </c>
      <c r="G422" s="15">
        <v>31.948927999999999</v>
      </c>
      <c r="H422" s="38">
        <f t="shared" si="20"/>
        <v>-5.4477367534386777E-2</v>
      </c>
      <c r="I422" s="30">
        <f t="shared" si="18"/>
        <v>-5.4477367534386777E-2</v>
      </c>
      <c r="S422" s="38">
        <v>2066.959961</v>
      </c>
      <c r="T422" s="30">
        <f t="shared" si="19"/>
        <v>3.5234525311901902E-3</v>
      </c>
      <c r="U422" s="38"/>
      <c r="V422" s="38"/>
      <c r="W422" s="38"/>
      <c r="X422" s="38"/>
    </row>
    <row r="423" spans="1:24">
      <c r="A423" s="16">
        <v>41493</v>
      </c>
      <c r="B423" s="15">
        <v>42.119886999999999</v>
      </c>
      <c r="C423" s="15">
        <v>42.199886999999997</v>
      </c>
      <c r="D423" s="15">
        <v>41.249890000000001</v>
      </c>
      <c r="E423" s="15">
        <v>41.779888</v>
      </c>
      <c r="F423" s="15">
        <v>1428900</v>
      </c>
      <c r="G423" s="15">
        <v>31.533809999999999</v>
      </c>
      <c r="H423" s="38">
        <f t="shared" si="20"/>
        <v>-1.3078324280440626E-2</v>
      </c>
      <c r="I423" s="30">
        <f t="shared" si="18"/>
        <v>-1.3078324280440626E-2</v>
      </c>
      <c r="S423" s="38">
        <v>2059.6899410000001</v>
      </c>
      <c r="T423" s="30">
        <f t="shared" si="19"/>
        <v>-3.9732546030981607E-3</v>
      </c>
      <c r="U423" s="38"/>
      <c r="V423" s="38"/>
      <c r="W423" s="38"/>
      <c r="X423" s="38"/>
    </row>
    <row r="424" spans="1:24">
      <c r="A424" s="16">
        <v>41494</v>
      </c>
      <c r="B424" s="15">
        <v>42.109887000000001</v>
      </c>
      <c r="C424" s="15">
        <v>42.449888999999999</v>
      </c>
      <c r="D424" s="15">
        <v>41.359889000000003</v>
      </c>
      <c r="E424" s="15">
        <v>41.919888999999998</v>
      </c>
      <c r="F424" s="15">
        <v>1290700</v>
      </c>
      <c r="G424" s="15">
        <v>31.639475999999998</v>
      </c>
      <c r="H424" s="38">
        <f t="shared" si="20"/>
        <v>3.3452778929787159E-3</v>
      </c>
      <c r="I424" s="30">
        <f t="shared" si="18"/>
        <v>3.3452778929787159E-3</v>
      </c>
      <c r="S424" s="38">
        <v>2067.889893</v>
      </c>
      <c r="T424" s="30">
        <f t="shared" si="19"/>
        <v>-8.834685901175145E-3</v>
      </c>
      <c r="U424" s="38"/>
      <c r="V424" s="38"/>
      <c r="W424" s="38"/>
      <c r="X424" s="38"/>
    </row>
    <row r="425" spans="1:24">
      <c r="A425" s="16">
        <v>41495</v>
      </c>
      <c r="B425" s="15">
        <v>42.009887999999997</v>
      </c>
      <c r="C425" s="15">
        <v>42.009887999999997</v>
      </c>
      <c r="D425" s="15">
        <v>40.799892</v>
      </c>
      <c r="E425" s="15">
        <v>41.349890000000002</v>
      </c>
      <c r="F425" s="15">
        <v>1204600</v>
      </c>
      <c r="G425" s="15">
        <v>31.209264000000001</v>
      </c>
      <c r="H425" s="38">
        <f t="shared" si="20"/>
        <v>-1.3690607628094695E-2</v>
      </c>
      <c r="I425" s="30">
        <f t="shared" si="18"/>
        <v>-1.3690607628094695E-2</v>
      </c>
      <c r="S425" s="38">
        <v>2086.23999</v>
      </c>
      <c r="T425" s="30">
        <f t="shared" si="19"/>
        <v>1.2162382307370311E-2</v>
      </c>
      <c r="U425" s="38"/>
      <c r="V425" s="38"/>
      <c r="W425" s="38"/>
      <c r="X425" s="38"/>
    </row>
    <row r="426" spans="1:24">
      <c r="A426" s="16">
        <v>41498</v>
      </c>
      <c r="B426" s="15">
        <v>41.319890999999998</v>
      </c>
      <c r="C426" s="15">
        <v>42.689886000000001</v>
      </c>
      <c r="D426" s="15">
        <v>40.929890999999998</v>
      </c>
      <c r="E426" s="15">
        <v>42.429884999999999</v>
      </c>
      <c r="F426" s="15">
        <v>955300</v>
      </c>
      <c r="G426" s="15">
        <v>32.024400999999997</v>
      </c>
      <c r="H426" s="38">
        <f t="shared" si="20"/>
        <v>2.5783169651053772E-2</v>
      </c>
      <c r="I426" s="30">
        <f t="shared" si="18"/>
        <v>2.5783169651053772E-2</v>
      </c>
      <c r="S426" s="38">
        <v>2061.0200199999999</v>
      </c>
      <c r="T426" s="30">
        <f t="shared" si="19"/>
        <v>2.3657611241204987E-3</v>
      </c>
      <c r="U426" s="38"/>
      <c r="V426" s="38"/>
      <c r="W426" s="38"/>
      <c r="X426" s="38"/>
    </row>
    <row r="427" spans="1:24">
      <c r="A427" s="16">
        <v>41499</v>
      </c>
      <c r="B427" s="15">
        <v>42.359887000000001</v>
      </c>
      <c r="C427" s="15">
        <v>43.019883</v>
      </c>
      <c r="D427" s="15">
        <v>41.619888000000003</v>
      </c>
      <c r="E427" s="15">
        <v>42.169888</v>
      </c>
      <c r="F427" s="15">
        <v>933800</v>
      </c>
      <c r="G427" s="15">
        <v>31.828166</v>
      </c>
      <c r="H427" s="38">
        <f t="shared" si="20"/>
        <v>-6.1465224353006043E-3</v>
      </c>
      <c r="I427" s="30">
        <f t="shared" si="18"/>
        <v>-6.1465224353006043E-3</v>
      </c>
      <c r="S427" s="38">
        <v>2056.1499020000001</v>
      </c>
      <c r="T427" s="30">
        <f t="shared" si="19"/>
        <v>-2.3803309880471176E-3</v>
      </c>
      <c r="U427" s="38"/>
      <c r="V427" s="38"/>
      <c r="W427" s="38"/>
      <c r="X427" s="38"/>
    </row>
    <row r="428" spans="1:24">
      <c r="A428" s="16">
        <v>41500</v>
      </c>
      <c r="B428" s="15">
        <v>42.299886000000001</v>
      </c>
      <c r="C428" s="15">
        <v>42.419887000000003</v>
      </c>
      <c r="D428" s="15">
        <v>41.379888999999999</v>
      </c>
      <c r="E428" s="15">
        <v>41.729889999999997</v>
      </c>
      <c r="F428" s="15">
        <v>1027300</v>
      </c>
      <c r="G428" s="15">
        <v>31.496072999999999</v>
      </c>
      <c r="H428" s="38">
        <f t="shared" si="20"/>
        <v>-1.04887496417942E-2</v>
      </c>
      <c r="I428" s="30">
        <f t="shared" si="18"/>
        <v>-1.04887496417942E-2</v>
      </c>
      <c r="S428" s="38">
        <v>2061.0500489999999</v>
      </c>
      <c r="T428" s="30">
        <f t="shared" si="19"/>
        <v>-1.4665926443847035E-2</v>
      </c>
      <c r="U428" s="38"/>
      <c r="V428" s="38"/>
      <c r="W428" s="38"/>
      <c r="X428" s="38"/>
    </row>
    <row r="429" spans="1:24">
      <c r="A429" s="16">
        <v>41501</v>
      </c>
      <c r="B429" s="15">
        <v>41.709887999999999</v>
      </c>
      <c r="C429" s="15">
        <v>41.879886999999997</v>
      </c>
      <c r="D429" s="15">
        <v>41.009891000000003</v>
      </c>
      <c r="E429" s="15">
        <v>41.729889999999997</v>
      </c>
      <c r="F429" s="15">
        <v>1131800</v>
      </c>
      <c r="G429" s="15">
        <v>31.496072999999999</v>
      </c>
      <c r="H429" s="38">
        <f t="shared" si="20"/>
        <v>0</v>
      </c>
      <c r="I429" s="30">
        <f t="shared" si="18"/>
        <v>0</v>
      </c>
      <c r="S429" s="38">
        <v>2091.5</v>
      </c>
      <c r="T429" s="30">
        <f t="shared" si="19"/>
        <v>-6.1583457609898215E-3</v>
      </c>
      <c r="U429" s="38"/>
      <c r="V429" s="38"/>
      <c r="W429" s="38"/>
      <c r="X429" s="38"/>
    </row>
    <row r="430" spans="1:24">
      <c r="A430" s="16">
        <v>41502</v>
      </c>
      <c r="B430" s="15">
        <v>42.509886999999999</v>
      </c>
      <c r="C430" s="15">
        <v>42.989885999999998</v>
      </c>
      <c r="D430" s="15">
        <v>40.759891000000003</v>
      </c>
      <c r="E430" s="15">
        <v>41.17989</v>
      </c>
      <c r="F430" s="15">
        <v>2670600</v>
      </c>
      <c r="G430" s="15">
        <v>31.080954999999999</v>
      </c>
      <c r="H430" s="38">
        <f t="shared" si="20"/>
        <v>-1.3267619210281469E-2</v>
      </c>
      <c r="I430" s="30">
        <f t="shared" si="18"/>
        <v>-1.3267619210281469E-2</v>
      </c>
      <c r="S430" s="38">
        <v>2104.419922</v>
      </c>
      <c r="T430" s="30">
        <f t="shared" si="19"/>
        <v>-1.7472567103759362E-3</v>
      </c>
      <c r="U430" s="38"/>
      <c r="V430" s="38"/>
      <c r="W430" s="38"/>
      <c r="X430" s="38"/>
    </row>
    <row r="431" spans="1:24">
      <c r="A431" s="16">
        <v>41505</v>
      </c>
      <c r="B431" s="15">
        <v>41.349890000000002</v>
      </c>
      <c r="C431" s="15">
        <v>41.629888000000001</v>
      </c>
      <c r="D431" s="15">
        <v>39.529896000000001</v>
      </c>
      <c r="E431" s="15">
        <v>40.119894000000002</v>
      </c>
      <c r="F431" s="15">
        <v>2095100</v>
      </c>
      <c r="G431" s="15">
        <v>30.280912000000001</v>
      </c>
      <c r="H431" s="38">
        <f t="shared" si="20"/>
        <v>-2.6077705177064422E-2</v>
      </c>
      <c r="I431" s="30">
        <f t="shared" si="18"/>
        <v>-2.6077705177064422E-2</v>
      </c>
      <c r="S431" s="38">
        <v>2108.1000979999999</v>
      </c>
      <c r="T431" s="30">
        <f t="shared" si="19"/>
        <v>8.9723821319605199E-3</v>
      </c>
      <c r="U431" s="38"/>
      <c r="V431" s="38"/>
      <c r="W431" s="38"/>
      <c r="X431" s="38"/>
    </row>
    <row r="432" spans="1:24">
      <c r="A432" s="16">
        <v>41506</v>
      </c>
      <c r="B432" s="15">
        <v>40.219893999999996</v>
      </c>
      <c r="C432" s="15">
        <v>41.699888000000001</v>
      </c>
      <c r="D432" s="15">
        <v>40.199891999999998</v>
      </c>
      <c r="E432" s="15">
        <v>41.589888999999999</v>
      </c>
      <c r="F432" s="15">
        <v>1568100</v>
      </c>
      <c r="G432" s="15">
        <v>31.390405999999999</v>
      </c>
      <c r="H432" s="38">
        <f t="shared" si="20"/>
        <v>3.5984757819609574E-2</v>
      </c>
      <c r="I432" s="30">
        <f t="shared" si="18"/>
        <v>3.5984757819609574E-2</v>
      </c>
      <c r="S432" s="38">
        <v>2089.2700199999999</v>
      </c>
      <c r="T432" s="30">
        <f t="shared" si="19"/>
        <v>-4.8844889025895554E-3</v>
      </c>
      <c r="U432" s="38"/>
      <c r="V432" s="38"/>
      <c r="W432" s="38"/>
      <c r="X432" s="38"/>
    </row>
    <row r="433" spans="1:24">
      <c r="A433" s="16">
        <v>41507</v>
      </c>
      <c r="B433" s="15">
        <v>41.689889000000001</v>
      </c>
      <c r="C433" s="15">
        <v>43.719884999999998</v>
      </c>
      <c r="D433" s="15">
        <v>41.419890000000002</v>
      </c>
      <c r="E433" s="15">
        <v>43.269882000000003</v>
      </c>
      <c r="F433" s="15">
        <v>1932700</v>
      </c>
      <c r="G433" s="15">
        <v>32.658397999999998</v>
      </c>
      <c r="H433" s="38">
        <f t="shared" si="20"/>
        <v>3.9599730686938991E-2</v>
      </c>
      <c r="I433" s="30">
        <f t="shared" si="18"/>
        <v>3.9599730686938991E-2</v>
      </c>
      <c r="S433" s="38">
        <v>2099.5</v>
      </c>
      <c r="T433" s="30">
        <f t="shared" si="19"/>
        <v>1.2085101644750693E-2</v>
      </c>
      <c r="U433" s="38"/>
      <c r="V433" s="38"/>
      <c r="W433" s="38"/>
      <c r="X433" s="38"/>
    </row>
    <row r="434" spans="1:24">
      <c r="A434" s="16">
        <v>41508</v>
      </c>
      <c r="B434" s="15">
        <v>39.729894000000002</v>
      </c>
      <c r="C434" s="15">
        <v>40.739891999999998</v>
      </c>
      <c r="D434" s="15">
        <v>39.059896000000002</v>
      </c>
      <c r="E434" s="15">
        <v>39.719895000000001</v>
      </c>
      <c r="F434" s="15">
        <v>3575700</v>
      </c>
      <c r="G434" s="15">
        <v>29.979008</v>
      </c>
      <c r="H434" s="38">
        <f t="shared" si="20"/>
        <v>-8.5604632111398113E-2</v>
      </c>
      <c r="I434" s="30">
        <f t="shared" si="18"/>
        <v>-8.5604632111398113E-2</v>
      </c>
      <c r="S434" s="38">
        <v>2074.280029</v>
      </c>
      <c r="T434" s="30">
        <f t="shared" si="19"/>
        <v>-3.3256976557031678E-3</v>
      </c>
      <c r="U434" s="38"/>
      <c r="V434" s="38"/>
      <c r="W434" s="38"/>
      <c r="X434" s="38"/>
    </row>
    <row r="435" spans="1:24">
      <c r="A435" s="16">
        <v>41509</v>
      </c>
      <c r="B435" s="15">
        <v>40.099891999999997</v>
      </c>
      <c r="C435" s="15">
        <v>40.199891999999998</v>
      </c>
      <c r="D435" s="15">
        <v>39.249895000000002</v>
      </c>
      <c r="E435" s="15">
        <v>39.599893999999999</v>
      </c>
      <c r="F435" s="15">
        <v>1392800</v>
      </c>
      <c r="G435" s="15">
        <v>29.888435999999999</v>
      </c>
      <c r="H435" s="38">
        <f t="shared" si="20"/>
        <v>-3.0257536667267024E-3</v>
      </c>
      <c r="I435" s="30">
        <f t="shared" si="18"/>
        <v>-3.0257536667267024E-3</v>
      </c>
      <c r="S435" s="38">
        <v>2081.1899410000001</v>
      </c>
      <c r="T435" s="30">
        <f t="shared" si="19"/>
        <v>1.3442908996060394E-2</v>
      </c>
      <c r="U435" s="38"/>
      <c r="V435" s="38"/>
      <c r="W435" s="38"/>
      <c r="X435" s="38"/>
    </row>
    <row r="436" spans="1:24">
      <c r="A436" s="16">
        <v>41512</v>
      </c>
      <c r="B436" s="15">
        <v>39.799894999999999</v>
      </c>
      <c r="C436" s="15">
        <v>40.459893000000001</v>
      </c>
      <c r="D436" s="15">
        <v>39.299895999999997</v>
      </c>
      <c r="E436" s="15">
        <v>39.339894999999999</v>
      </c>
      <c r="F436" s="15">
        <v>1056900</v>
      </c>
      <c r="G436" s="15">
        <v>29.692198999999999</v>
      </c>
      <c r="H436" s="38">
        <f t="shared" si="20"/>
        <v>-6.5872983596314801E-3</v>
      </c>
      <c r="I436" s="30">
        <f t="shared" si="18"/>
        <v>-6.5872983596314801E-3</v>
      </c>
      <c r="S436" s="38">
        <v>2053.3999020000001</v>
      </c>
      <c r="T436" s="30">
        <f t="shared" si="19"/>
        <v>-6.0932371744078879E-3</v>
      </c>
      <c r="U436" s="38"/>
      <c r="V436" s="38"/>
      <c r="W436" s="38"/>
      <c r="X436" s="38"/>
    </row>
    <row r="437" spans="1:24">
      <c r="A437" s="16">
        <v>41513</v>
      </c>
      <c r="B437" s="15">
        <v>39.249895000000002</v>
      </c>
      <c r="C437" s="15">
        <v>41.699888000000001</v>
      </c>
      <c r="D437" s="15">
        <v>38.879897</v>
      </c>
      <c r="E437" s="15">
        <v>40.579892000000001</v>
      </c>
      <c r="F437" s="15">
        <v>1316000</v>
      </c>
      <c r="G437" s="15">
        <v>30.6281</v>
      </c>
      <c r="H437" s="38">
        <f t="shared" si="20"/>
        <v>3.1033536857001595E-2</v>
      </c>
      <c r="I437" s="30">
        <f t="shared" si="18"/>
        <v>3.1033536857001595E-2</v>
      </c>
      <c r="S437" s="38">
        <v>2065.9499510000001</v>
      </c>
      <c r="T437" s="30">
        <f t="shared" si="19"/>
        <v>1.2522702237719055E-2</v>
      </c>
      <c r="U437" s="38"/>
      <c r="V437" s="38"/>
      <c r="W437" s="38"/>
      <c r="X437" s="38"/>
    </row>
    <row r="438" spans="1:24">
      <c r="A438" s="16">
        <v>41514</v>
      </c>
      <c r="B438" s="15">
        <v>40.749890999999998</v>
      </c>
      <c r="C438" s="15">
        <v>41.479889999999997</v>
      </c>
      <c r="D438" s="15">
        <v>40.269891999999999</v>
      </c>
      <c r="E438" s="15">
        <v>40.869889999999998</v>
      </c>
      <c r="F438" s="15">
        <v>809800</v>
      </c>
      <c r="G438" s="15">
        <v>30.846979000000001</v>
      </c>
      <c r="H438" s="38">
        <f t="shared" si="20"/>
        <v>7.1209318788483687E-3</v>
      </c>
      <c r="I438" s="30">
        <f t="shared" si="18"/>
        <v>7.1209318788483687E-3</v>
      </c>
      <c r="S438" s="38">
        <v>2040.23999</v>
      </c>
      <c r="T438" s="30">
        <f t="shared" si="19"/>
        <v>-1.9195207034580692E-3</v>
      </c>
      <c r="U438" s="38"/>
      <c r="V438" s="38"/>
      <c r="W438" s="38"/>
      <c r="X438" s="38"/>
    </row>
    <row r="439" spans="1:24">
      <c r="A439" s="16">
        <v>41515</v>
      </c>
      <c r="B439" s="15">
        <v>40.78989</v>
      </c>
      <c r="C439" s="15">
        <v>41.879886999999997</v>
      </c>
      <c r="D439" s="15">
        <v>40.499892000000003</v>
      </c>
      <c r="E439" s="15">
        <v>41.559890000000003</v>
      </c>
      <c r="F439" s="15">
        <v>710100</v>
      </c>
      <c r="G439" s="15">
        <v>31.367764000000001</v>
      </c>
      <c r="H439" s="38">
        <f t="shared" si="20"/>
        <v>1.674192126012515E-2</v>
      </c>
      <c r="I439" s="30">
        <f t="shared" si="18"/>
        <v>1.674192126012515E-2</v>
      </c>
      <c r="S439" s="38">
        <v>2044.160034</v>
      </c>
      <c r="T439" s="30">
        <f t="shared" si="19"/>
        <v>-1.7106821197868119E-2</v>
      </c>
      <c r="U439" s="38"/>
      <c r="V439" s="38"/>
      <c r="W439" s="38"/>
      <c r="X439" s="38"/>
    </row>
    <row r="440" spans="1:24">
      <c r="A440" s="16">
        <v>41516</v>
      </c>
      <c r="B440" s="15">
        <v>41.519888999999999</v>
      </c>
      <c r="C440" s="15">
        <v>44.549880999999999</v>
      </c>
      <c r="D440" s="15">
        <v>41.119889000000001</v>
      </c>
      <c r="E440" s="15">
        <v>44.239884000000004</v>
      </c>
      <c r="F440" s="15">
        <v>1944500</v>
      </c>
      <c r="G440" s="15">
        <v>33.390517000000003</v>
      </c>
      <c r="H440" s="38">
        <f t="shared" si="20"/>
        <v>6.2491196142632599E-2</v>
      </c>
      <c r="I440" s="30">
        <f t="shared" si="18"/>
        <v>6.2491196142632599E-2</v>
      </c>
      <c r="S440" s="38">
        <v>2079.429932</v>
      </c>
      <c r="T440" s="30">
        <f t="shared" si="19"/>
        <v>3.9366624176442495E-3</v>
      </c>
      <c r="U440" s="38"/>
      <c r="V440" s="38"/>
      <c r="W440" s="38"/>
      <c r="X440" s="38"/>
    </row>
    <row r="441" spans="1:24">
      <c r="A441" s="16">
        <v>41520</v>
      </c>
      <c r="B441" s="15">
        <v>44.449879000000003</v>
      </c>
      <c r="C441" s="15">
        <v>45.269877999999999</v>
      </c>
      <c r="D441" s="15">
        <v>44.239884000000004</v>
      </c>
      <c r="E441" s="15">
        <v>44.839879000000003</v>
      </c>
      <c r="F441" s="15">
        <v>1589200</v>
      </c>
      <c r="G441" s="15">
        <v>33.84337</v>
      </c>
      <c r="H441" s="38">
        <f t="shared" si="20"/>
        <v>1.3471178554613217E-2</v>
      </c>
      <c r="I441" s="30">
        <f t="shared" si="18"/>
        <v>1.3471178554613217E-2</v>
      </c>
      <c r="S441" s="38">
        <v>2071.26001</v>
      </c>
      <c r="T441" s="30">
        <f t="shared" si="19"/>
        <v>-1.4275356219564148E-2</v>
      </c>
      <c r="U441" s="38"/>
      <c r="V441" s="38"/>
      <c r="W441" s="38"/>
      <c r="X441" s="38"/>
    </row>
    <row r="442" spans="1:24">
      <c r="A442" s="16">
        <v>41521</v>
      </c>
      <c r="B442" s="15">
        <v>44.819879999999998</v>
      </c>
      <c r="C442" s="15">
        <v>46.169879000000002</v>
      </c>
      <c r="D442" s="15">
        <v>44.389881000000003</v>
      </c>
      <c r="E442" s="15">
        <v>45.129882000000002</v>
      </c>
      <c r="F442" s="15">
        <v>1557400</v>
      </c>
      <c r="G442" s="15">
        <v>34.062252999999998</v>
      </c>
      <c r="H442" s="38">
        <f t="shared" si="20"/>
        <v>6.4467049529713157E-3</v>
      </c>
      <c r="I442" s="30">
        <f t="shared" si="18"/>
        <v>6.4467049529713157E-3</v>
      </c>
      <c r="S442" s="38">
        <v>2101.040039</v>
      </c>
      <c r="T442" s="30">
        <f t="shared" si="19"/>
        <v>1.1953653627569873E-3</v>
      </c>
      <c r="U442" s="38"/>
      <c r="V442" s="38"/>
      <c r="W442" s="38"/>
      <c r="X442" s="38"/>
    </row>
    <row r="443" spans="1:24">
      <c r="A443" s="16">
        <v>41522</v>
      </c>
      <c r="B443" s="15">
        <v>44.579883000000002</v>
      </c>
      <c r="C443" s="15">
        <v>49.049869999999999</v>
      </c>
      <c r="D443" s="15">
        <v>44.549880999999999</v>
      </c>
      <c r="E443" s="15">
        <v>47.959873000000002</v>
      </c>
      <c r="F443" s="15">
        <v>2438900</v>
      </c>
      <c r="G443" s="15">
        <v>36.198217999999997</v>
      </c>
      <c r="H443" s="38">
        <f t="shared" si="20"/>
        <v>6.0820070079698758E-2</v>
      </c>
      <c r="I443" s="30">
        <f t="shared" si="18"/>
        <v>6.0820070079698758E-2</v>
      </c>
      <c r="S443" s="38">
        <v>2098.530029</v>
      </c>
      <c r="T443" s="30">
        <f t="shared" si="19"/>
        <v>-4.3981612307754693E-3</v>
      </c>
      <c r="U443" s="38"/>
      <c r="V443" s="38"/>
      <c r="W443" s="38"/>
      <c r="X443" s="38"/>
    </row>
    <row r="444" spans="1:24">
      <c r="A444" s="16">
        <v>41523</v>
      </c>
      <c r="B444" s="15">
        <v>48.399869000000002</v>
      </c>
      <c r="C444" s="15">
        <v>48.399869000000002</v>
      </c>
      <c r="D444" s="15">
        <v>46.329878000000001</v>
      </c>
      <c r="E444" s="15">
        <v>47.049875</v>
      </c>
      <c r="F444" s="15">
        <v>1195000</v>
      </c>
      <c r="G444" s="15">
        <v>35.511387999999997</v>
      </c>
      <c r="H444" s="38">
        <f t="shared" si="20"/>
        <v>-1.9156457328663445E-2</v>
      </c>
      <c r="I444" s="30">
        <f t="shared" si="18"/>
        <v>-1.9156457328663445E-2</v>
      </c>
      <c r="S444" s="38">
        <v>2107.780029</v>
      </c>
      <c r="T444" s="30">
        <f t="shared" si="19"/>
        <v>-4.5488729439078276E-3</v>
      </c>
      <c r="U444" s="38"/>
      <c r="V444" s="38"/>
      <c r="W444" s="38"/>
      <c r="X444" s="38"/>
    </row>
    <row r="445" spans="1:24">
      <c r="A445" s="16">
        <v>41526</v>
      </c>
      <c r="B445" s="15">
        <v>47.029876000000002</v>
      </c>
      <c r="C445" s="15">
        <v>55.239852999999997</v>
      </c>
      <c r="D445" s="15">
        <v>47.029876000000002</v>
      </c>
      <c r="E445" s="15">
        <v>53.069859999999998</v>
      </c>
      <c r="F445" s="15">
        <v>3843000</v>
      </c>
      <c r="G445" s="15">
        <v>40.055034999999997</v>
      </c>
      <c r="H445" s="38">
        <f t="shared" si="20"/>
        <v>0.12040094969316542</v>
      </c>
      <c r="I445" s="30">
        <f t="shared" si="18"/>
        <v>0.12040094969316542</v>
      </c>
      <c r="S445" s="38">
        <v>2117.389893</v>
      </c>
      <c r="T445" s="30">
        <f t="shared" si="19"/>
        <v>6.1062383803760925E-3</v>
      </c>
      <c r="U445" s="38"/>
      <c r="V445" s="38"/>
      <c r="W445" s="38"/>
      <c r="X445" s="38"/>
    </row>
    <row r="446" spans="1:24">
      <c r="A446" s="16">
        <v>41527</v>
      </c>
      <c r="B446" s="15">
        <v>53.019858999999997</v>
      </c>
      <c r="C446" s="15">
        <v>59.239843</v>
      </c>
      <c r="D446" s="15">
        <v>52.899858000000002</v>
      </c>
      <c r="E446" s="15">
        <v>56.639847000000003</v>
      </c>
      <c r="F446" s="15">
        <v>5005400</v>
      </c>
      <c r="G446" s="15">
        <v>42.749519999999997</v>
      </c>
      <c r="H446" s="38">
        <f t="shared" si="20"/>
        <v>6.5103583784333077E-2</v>
      </c>
      <c r="I446" s="30">
        <f t="shared" si="18"/>
        <v>6.5103583784333077E-2</v>
      </c>
      <c r="S446" s="38">
        <v>2104.5</v>
      </c>
      <c r="T446" s="30">
        <f t="shared" si="19"/>
        <v>-2.9606829375931087E-3</v>
      </c>
      <c r="U446" s="38"/>
      <c r="V446" s="38"/>
      <c r="W446" s="38"/>
      <c r="X446" s="38"/>
    </row>
    <row r="447" spans="1:24">
      <c r="A447" s="16">
        <v>41528</v>
      </c>
      <c r="B447" s="15">
        <v>56.719850000000001</v>
      </c>
      <c r="C447" s="15">
        <v>57.499844000000003</v>
      </c>
      <c r="D447" s="15">
        <v>53.259856999999997</v>
      </c>
      <c r="E447" s="15">
        <v>55.799849000000002</v>
      </c>
      <c r="F447" s="15">
        <v>2379400</v>
      </c>
      <c r="G447" s="15">
        <v>42.115523000000003</v>
      </c>
      <c r="H447" s="38">
        <f t="shared" si="20"/>
        <v>-1.4941577181088777E-2</v>
      </c>
      <c r="I447" s="30">
        <f t="shared" si="18"/>
        <v>-1.4941577181088777E-2</v>
      </c>
      <c r="S447" s="38">
        <v>2110.73999</v>
      </c>
      <c r="T447" s="30">
        <f t="shared" si="19"/>
        <v>-1.4771185417172892E-3</v>
      </c>
      <c r="U447" s="38"/>
      <c r="V447" s="38"/>
      <c r="W447" s="38"/>
      <c r="X447" s="38"/>
    </row>
    <row r="448" spans="1:24">
      <c r="A448" s="16">
        <v>41529</v>
      </c>
      <c r="B448" s="15">
        <v>56.499851999999997</v>
      </c>
      <c r="C448" s="15">
        <v>59.219844000000002</v>
      </c>
      <c r="D448" s="15">
        <v>55.629852</v>
      </c>
      <c r="E448" s="15">
        <v>58.829844000000001</v>
      </c>
      <c r="F448" s="15">
        <v>2751100</v>
      </c>
      <c r="G448" s="15">
        <v>44.402442999999998</v>
      </c>
      <c r="H448" s="38">
        <f t="shared" si="20"/>
        <v>5.2878100378548391E-2</v>
      </c>
      <c r="I448" s="30">
        <f t="shared" si="18"/>
        <v>5.2878100378548391E-2</v>
      </c>
      <c r="S448" s="38">
        <v>2113.860107</v>
      </c>
      <c r="T448" s="30">
        <f t="shared" si="19"/>
        <v>-7.6601694159734123E-4</v>
      </c>
      <c r="U448" s="38"/>
      <c r="V448" s="38"/>
      <c r="W448" s="38"/>
      <c r="X448" s="38"/>
    </row>
    <row r="449" spans="1:24">
      <c r="A449" s="16">
        <v>41530</v>
      </c>
      <c r="B449" s="15">
        <v>59.499839999999999</v>
      </c>
      <c r="C449" s="15">
        <v>60.449837000000002</v>
      </c>
      <c r="D449" s="15">
        <v>57.979844</v>
      </c>
      <c r="E449" s="15">
        <v>60.419840000000001</v>
      </c>
      <c r="F449" s="15">
        <v>2445900</v>
      </c>
      <c r="G449" s="15">
        <v>45.602508999999998</v>
      </c>
      <c r="H449" s="38">
        <f t="shared" si="20"/>
        <v>2.666824648949593E-2</v>
      </c>
      <c r="I449" s="30">
        <f t="shared" si="18"/>
        <v>2.666824648949593E-2</v>
      </c>
      <c r="S449" s="38">
        <v>2115.4799800000001</v>
      </c>
      <c r="T449" s="30">
        <f t="shared" si="19"/>
        <v>2.7549722990950704E-3</v>
      </c>
      <c r="U449" s="38"/>
      <c r="V449" s="38"/>
      <c r="W449" s="38"/>
      <c r="X449" s="38"/>
    </row>
    <row r="450" spans="1:24">
      <c r="A450" s="16">
        <v>41533</v>
      </c>
      <c r="B450" s="15">
        <v>60.839835999999998</v>
      </c>
      <c r="C450" s="15">
        <v>63.439832000000003</v>
      </c>
      <c r="D450" s="15">
        <v>59.819839000000002</v>
      </c>
      <c r="E450" s="15">
        <v>61.349837000000001</v>
      </c>
      <c r="F450" s="15">
        <v>1814200</v>
      </c>
      <c r="G450" s="15">
        <v>46.304434000000001</v>
      </c>
      <c r="H450" s="38">
        <f t="shared" si="20"/>
        <v>1.5274986308993915E-2</v>
      </c>
      <c r="I450" s="30">
        <f t="shared" si="18"/>
        <v>1.5274986308993915E-2</v>
      </c>
      <c r="S450" s="38">
        <v>2109.6599120000001</v>
      </c>
      <c r="T450" s="30">
        <f t="shared" si="19"/>
        <v>-3.0338534527620388E-4</v>
      </c>
      <c r="U450" s="38"/>
      <c r="V450" s="38"/>
      <c r="W450" s="38"/>
      <c r="X450" s="38"/>
    </row>
    <row r="451" spans="1:24">
      <c r="A451" s="16">
        <v>41534</v>
      </c>
      <c r="B451" s="15">
        <v>60.999836000000002</v>
      </c>
      <c r="C451" s="15">
        <v>63.899827000000002</v>
      </c>
      <c r="D451" s="15">
        <v>60.079841000000002</v>
      </c>
      <c r="E451" s="15">
        <v>62.029834999999999</v>
      </c>
      <c r="F451" s="15">
        <v>3455700</v>
      </c>
      <c r="G451" s="15">
        <v>46.81767</v>
      </c>
      <c r="H451" s="38">
        <f t="shared" si="20"/>
        <v>1.1022972521267617E-2</v>
      </c>
      <c r="I451" s="30">
        <f t="shared" ref="I451:I514" si="21">H451</f>
        <v>1.1022972521267617E-2</v>
      </c>
      <c r="S451" s="38">
        <v>2110.3000489999999</v>
      </c>
      <c r="T451" s="30">
        <f t="shared" ref="T451:T514" si="22">LN(S451/S452)</f>
        <v>6.1078428844464306E-3</v>
      </c>
      <c r="U451" s="38"/>
      <c r="V451" s="38"/>
      <c r="W451" s="38"/>
      <c r="X451" s="38"/>
    </row>
    <row r="452" spans="1:24">
      <c r="A452" s="16">
        <v>41535</v>
      </c>
      <c r="B452" s="15">
        <v>61.879832999999998</v>
      </c>
      <c r="C452" s="15">
        <v>61.989837000000001</v>
      </c>
      <c r="D452" s="15">
        <v>57.799844999999998</v>
      </c>
      <c r="E452" s="15">
        <v>59.619841000000001</v>
      </c>
      <c r="F452" s="15">
        <v>3149500</v>
      </c>
      <c r="G452" s="15">
        <v>44.998700999999997</v>
      </c>
      <c r="H452" s="38">
        <f t="shared" ref="H452:H515" si="23">LN(G452/G451)</f>
        <v>-3.9627073079772715E-2</v>
      </c>
      <c r="I452" s="30">
        <f t="shared" si="21"/>
        <v>-3.9627073079772715E-2</v>
      </c>
      <c r="S452" s="38">
        <v>2097.4499510000001</v>
      </c>
      <c r="T452" s="30">
        <f t="shared" si="22"/>
        <v>-1.0626219688207137E-3</v>
      </c>
      <c r="U452" s="38"/>
      <c r="V452" s="38"/>
      <c r="W452" s="38"/>
      <c r="X452" s="38"/>
    </row>
    <row r="453" spans="1:24">
      <c r="A453" s="16">
        <v>41536</v>
      </c>
      <c r="B453" s="15">
        <v>59.919840999999998</v>
      </c>
      <c r="C453" s="15">
        <v>60.299838999999999</v>
      </c>
      <c r="D453" s="15">
        <v>56.609850999999999</v>
      </c>
      <c r="E453" s="15">
        <v>58.109847000000002</v>
      </c>
      <c r="F453" s="15">
        <v>1761000</v>
      </c>
      <c r="G453" s="15">
        <v>43.859017999999999</v>
      </c>
      <c r="H453" s="38">
        <f t="shared" si="23"/>
        <v>-2.5653269368792073E-2</v>
      </c>
      <c r="I453" s="30">
        <f t="shared" si="21"/>
        <v>-2.5653269368792073E-2</v>
      </c>
      <c r="S453" s="38">
        <v>2099.679932</v>
      </c>
      <c r="T453" s="30">
        <f t="shared" si="22"/>
        <v>-3.1435850414654552E-4</v>
      </c>
      <c r="U453" s="38"/>
      <c r="V453" s="38"/>
      <c r="W453" s="38"/>
      <c r="X453" s="38"/>
    </row>
    <row r="454" spans="1:24">
      <c r="A454" s="16">
        <v>41537</v>
      </c>
      <c r="B454" s="15">
        <v>59.099843</v>
      </c>
      <c r="C454" s="15">
        <v>59.159841</v>
      </c>
      <c r="D454" s="15">
        <v>56.789850000000001</v>
      </c>
      <c r="E454" s="15">
        <v>58.469845999999997</v>
      </c>
      <c r="F454" s="15">
        <v>2250000</v>
      </c>
      <c r="G454" s="15">
        <v>44.13073</v>
      </c>
      <c r="H454" s="38">
        <f t="shared" si="23"/>
        <v>6.17601186132414E-3</v>
      </c>
      <c r="I454" s="30">
        <f t="shared" si="21"/>
        <v>6.17601186132414E-3</v>
      </c>
      <c r="S454" s="38">
        <v>2100.3400879999999</v>
      </c>
      <c r="T454" s="30">
        <f t="shared" si="22"/>
        <v>1.5962998616407095E-3</v>
      </c>
      <c r="U454" s="38"/>
      <c r="V454" s="38"/>
      <c r="W454" s="38"/>
      <c r="X454" s="38"/>
    </row>
    <row r="455" spans="1:24">
      <c r="A455" s="16">
        <v>41540</v>
      </c>
      <c r="B455" s="15">
        <v>58.269846999999999</v>
      </c>
      <c r="C455" s="15">
        <v>58.969844000000002</v>
      </c>
      <c r="D455" s="15">
        <v>56.639847000000003</v>
      </c>
      <c r="E455" s="15">
        <v>57.839843000000002</v>
      </c>
      <c r="F455" s="15">
        <v>1239300</v>
      </c>
      <c r="G455" s="15">
        <v>43.655230000000003</v>
      </c>
      <c r="H455" s="38">
        <f t="shared" si="23"/>
        <v>-1.0833273347433394E-2</v>
      </c>
      <c r="I455" s="30">
        <f t="shared" si="21"/>
        <v>-1.0833273347433394E-2</v>
      </c>
      <c r="S455" s="38">
        <v>2096.98999</v>
      </c>
      <c r="T455" s="30">
        <f t="shared" si="22"/>
        <v>4.0664593404575655E-3</v>
      </c>
      <c r="U455" s="38"/>
      <c r="V455" s="38"/>
      <c r="W455" s="38"/>
      <c r="X455" s="38"/>
    </row>
    <row r="456" spans="1:24">
      <c r="A456" s="16">
        <v>41541</v>
      </c>
      <c r="B456" s="15">
        <v>58.059846</v>
      </c>
      <c r="C456" s="15">
        <v>58.659841999999998</v>
      </c>
      <c r="D456" s="15">
        <v>57.249845000000001</v>
      </c>
      <c r="E456" s="15">
        <v>57.879846999999998</v>
      </c>
      <c r="F456" s="15">
        <v>814400</v>
      </c>
      <c r="G456" s="15">
        <v>43.685423</v>
      </c>
      <c r="H456" s="38">
        <f t="shared" si="23"/>
        <v>6.9138482861398577E-4</v>
      </c>
      <c r="I456" s="30">
        <f t="shared" si="21"/>
        <v>6.9138482861398577E-4</v>
      </c>
      <c r="S456" s="38">
        <v>2088.4799800000001</v>
      </c>
      <c r="T456" s="30">
        <f t="shared" si="22"/>
        <v>9.598294984990317E-3</v>
      </c>
      <c r="U456" s="38"/>
      <c r="V456" s="38"/>
      <c r="W456" s="38"/>
      <c r="X456" s="38"/>
    </row>
    <row r="457" spans="1:24">
      <c r="A457" s="16">
        <v>41542</v>
      </c>
      <c r="B457" s="15">
        <v>57.949846999999998</v>
      </c>
      <c r="C457" s="15">
        <v>60.02984</v>
      </c>
      <c r="D457" s="15">
        <v>57.319845000000001</v>
      </c>
      <c r="E457" s="15">
        <v>59.719842999999997</v>
      </c>
      <c r="F457" s="15">
        <v>1438100</v>
      </c>
      <c r="G457" s="15">
        <v>45.074179000000001</v>
      </c>
      <c r="H457" s="38">
        <f t="shared" si="23"/>
        <v>3.1295078175155505E-2</v>
      </c>
      <c r="I457" s="30">
        <f t="shared" si="21"/>
        <v>3.1295078175155505E-2</v>
      </c>
      <c r="S457" s="38">
        <v>2068.530029</v>
      </c>
      <c r="T457" s="30">
        <f t="shared" si="22"/>
        <v>-2.9034206552188216E-5</v>
      </c>
      <c r="U457" s="38"/>
      <c r="V457" s="38"/>
      <c r="W457" s="38"/>
      <c r="X457" s="38"/>
    </row>
    <row r="458" spans="1:24">
      <c r="A458" s="16">
        <v>41543</v>
      </c>
      <c r="B458" s="15">
        <v>59.799840000000003</v>
      </c>
      <c r="C458" s="15">
        <v>60.859836000000001</v>
      </c>
      <c r="D458" s="15">
        <v>58.609845999999997</v>
      </c>
      <c r="E458" s="15">
        <v>60.379840999999999</v>
      </c>
      <c r="F458" s="15">
        <v>1226900</v>
      </c>
      <c r="G458" s="15">
        <v>45.572319999999998</v>
      </c>
      <c r="H458" s="38">
        <f t="shared" si="23"/>
        <v>1.0990959830870681E-2</v>
      </c>
      <c r="I458" s="30">
        <f t="shared" si="21"/>
        <v>1.0990959830870681E-2</v>
      </c>
      <c r="S458" s="38">
        <v>2068.5900879999999</v>
      </c>
      <c r="T458" s="30">
        <f t="shared" si="22"/>
        <v>1.0618979721447666E-2</v>
      </c>
      <c r="U458" s="38"/>
      <c r="V458" s="38"/>
      <c r="W458" s="38"/>
      <c r="X458" s="38"/>
    </row>
    <row r="459" spans="1:24">
      <c r="A459" s="16">
        <v>41544</v>
      </c>
      <c r="B459" s="15">
        <v>60.059842000000003</v>
      </c>
      <c r="C459" s="15">
        <v>60.069839000000002</v>
      </c>
      <c r="D459" s="15">
        <v>57.709845000000001</v>
      </c>
      <c r="E459" s="15">
        <v>59.049841999999998</v>
      </c>
      <c r="F459" s="15">
        <v>712700</v>
      </c>
      <c r="G459" s="15">
        <v>44.568489</v>
      </c>
      <c r="H459" s="38">
        <f t="shared" si="23"/>
        <v>-2.2273430010573074E-2</v>
      </c>
      <c r="I459" s="30">
        <f t="shared" si="21"/>
        <v>-2.2273430010573074E-2</v>
      </c>
      <c r="S459" s="38">
        <v>2046.73999</v>
      </c>
      <c r="T459" s="30">
        <f t="shared" si="22"/>
        <v>-4.2562395694247922E-3</v>
      </c>
      <c r="U459" s="38"/>
      <c r="V459" s="38"/>
      <c r="W459" s="38"/>
      <c r="X459" s="38"/>
    </row>
    <row r="460" spans="1:24">
      <c r="A460" s="16">
        <v>41547</v>
      </c>
      <c r="B460" s="15">
        <v>58.579844999999999</v>
      </c>
      <c r="C460" s="15">
        <v>60.409838000000001</v>
      </c>
      <c r="D460" s="15">
        <v>57.499844000000003</v>
      </c>
      <c r="E460" s="15">
        <v>59.489843</v>
      </c>
      <c r="F460" s="15">
        <v>934000</v>
      </c>
      <c r="G460" s="15">
        <v>44.900584000000002</v>
      </c>
      <c r="H460" s="38">
        <f t="shared" si="23"/>
        <v>7.4237166889685388E-3</v>
      </c>
      <c r="I460" s="30">
        <f t="shared" si="21"/>
        <v>7.4237166889685388E-3</v>
      </c>
      <c r="S460" s="38">
        <v>2055.469971</v>
      </c>
      <c r="T460" s="30">
        <f t="shared" si="22"/>
        <v>-3.4240276947173063E-3</v>
      </c>
      <c r="U460" s="38"/>
      <c r="V460" s="38"/>
      <c r="W460" s="38"/>
      <c r="X460" s="38"/>
    </row>
    <row r="461" spans="1:24">
      <c r="A461" s="16">
        <v>41548</v>
      </c>
      <c r="B461" s="15">
        <v>59.88984</v>
      </c>
      <c r="C461" s="15">
        <v>65.999824000000004</v>
      </c>
      <c r="D461" s="15">
        <v>59.839838999999998</v>
      </c>
      <c r="E461" s="15">
        <v>63.759832000000003</v>
      </c>
      <c r="F461" s="15">
        <v>2207600</v>
      </c>
      <c r="G461" s="15">
        <v>48.123403000000003</v>
      </c>
      <c r="H461" s="38">
        <f t="shared" si="23"/>
        <v>6.9317806296612092E-2</v>
      </c>
      <c r="I461" s="30">
        <f t="shared" si="21"/>
        <v>6.9317806296612092E-2</v>
      </c>
      <c r="S461" s="38">
        <v>2062.5200199999999</v>
      </c>
      <c r="T461" s="30">
        <f t="shared" si="22"/>
        <v>1.0238810823374916E-2</v>
      </c>
      <c r="U461" s="38"/>
      <c r="V461" s="38"/>
      <c r="W461" s="38"/>
      <c r="X461" s="38"/>
    </row>
    <row r="462" spans="1:24">
      <c r="A462" s="16">
        <v>41549</v>
      </c>
      <c r="B462" s="15">
        <v>63.209831999999999</v>
      </c>
      <c r="C462" s="15">
        <v>65.639825999999999</v>
      </c>
      <c r="D462" s="15">
        <v>62.969830000000002</v>
      </c>
      <c r="E462" s="15">
        <v>64.559826000000001</v>
      </c>
      <c r="F462" s="15">
        <v>1552200</v>
      </c>
      <c r="G462" s="15">
        <v>48.727207</v>
      </c>
      <c r="H462" s="38">
        <f t="shared" si="23"/>
        <v>1.2468931749175649E-2</v>
      </c>
      <c r="I462" s="30">
        <f t="shared" si="21"/>
        <v>1.2468931749175649E-2</v>
      </c>
      <c r="S462" s="38">
        <v>2041.51001</v>
      </c>
      <c r="T462" s="30">
        <f t="shared" si="22"/>
        <v>-4.1647063128333371E-3</v>
      </c>
      <c r="U462" s="38"/>
      <c r="V462" s="38"/>
      <c r="W462" s="38"/>
      <c r="X462" s="38"/>
    </row>
    <row r="463" spans="1:24">
      <c r="A463" s="16">
        <v>41550</v>
      </c>
      <c r="B463" s="15">
        <v>64.299829000000003</v>
      </c>
      <c r="C463" s="15">
        <v>64.949826000000002</v>
      </c>
      <c r="D463" s="15">
        <v>63.449829000000001</v>
      </c>
      <c r="E463" s="15">
        <v>63.989832</v>
      </c>
      <c r="F463" s="15">
        <v>1073100</v>
      </c>
      <c r="G463" s="15">
        <v>48.296998000000002</v>
      </c>
      <c r="H463" s="38">
        <f t="shared" si="23"/>
        <v>-8.8681338730980559E-3</v>
      </c>
      <c r="I463" s="30">
        <f t="shared" si="21"/>
        <v>-8.8681338730980559E-3</v>
      </c>
      <c r="S463" s="38">
        <v>2050.030029</v>
      </c>
      <c r="T463" s="30">
        <f t="shared" si="22"/>
        <v>1.4336238227742741E-2</v>
      </c>
      <c r="U463" s="38"/>
      <c r="V463" s="38"/>
      <c r="W463" s="38"/>
      <c r="X463" s="38"/>
    </row>
    <row r="464" spans="1:24">
      <c r="A464" s="16">
        <v>41551</v>
      </c>
      <c r="B464" s="15">
        <v>63.799830999999998</v>
      </c>
      <c r="C464" s="15">
        <v>64.889827999999994</v>
      </c>
      <c r="D464" s="15">
        <v>63.399833999999998</v>
      </c>
      <c r="E464" s="15">
        <v>64.099830999999995</v>
      </c>
      <c r="F464" s="15">
        <v>726100</v>
      </c>
      <c r="G464" s="15">
        <v>48.380020999999999</v>
      </c>
      <c r="H464" s="38">
        <f t="shared" si="23"/>
        <v>1.7175337276230057E-3</v>
      </c>
      <c r="I464" s="30">
        <f t="shared" si="21"/>
        <v>1.7175337276230057E-3</v>
      </c>
      <c r="S464" s="38">
        <v>2020.849976</v>
      </c>
      <c r="T464" s="30">
        <f t="shared" si="22"/>
        <v>1.2879170322592387E-2</v>
      </c>
      <c r="U464" s="38"/>
      <c r="V464" s="38"/>
      <c r="W464" s="38"/>
      <c r="X464" s="38"/>
    </row>
    <row r="465" spans="1:24">
      <c r="A465" s="16">
        <v>41554</v>
      </c>
      <c r="B465" s="15">
        <v>63.299832000000002</v>
      </c>
      <c r="C465" s="15">
        <v>64.979827</v>
      </c>
      <c r="D465" s="15">
        <v>63.009833999999998</v>
      </c>
      <c r="E465" s="15">
        <v>64.279830000000004</v>
      </c>
      <c r="F465" s="15">
        <v>842900</v>
      </c>
      <c r="G465" s="15">
        <v>48.515877000000003</v>
      </c>
      <c r="H465" s="38">
        <f t="shared" si="23"/>
        <v>2.804165951866409E-3</v>
      </c>
      <c r="I465" s="30">
        <f t="shared" si="21"/>
        <v>2.804165951866409E-3</v>
      </c>
      <c r="S465" s="38">
        <v>1994.98999</v>
      </c>
      <c r="T465" s="30">
        <f t="shared" si="22"/>
        <v>-1.3077099123800286E-2</v>
      </c>
      <c r="U465" s="38"/>
      <c r="V465" s="38"/>
      <c r="W465" s="38"/>
      <c r="X465" s="38"/>
    </row>
    <row r="466" spans="1:24">
      <c r="A466" s="16">
        <v>41555</v>
      </c>
      <c r="B466" s="15">
        <v>64.149827000000002</v>
      </c>
      <c r="C466" s="15">
        <v>64.769827000000006</v>
      </c>
      <c r="D466" s="15">
        <v>61.889834999999998</v>
      </c>
      <c r="E466" s="15">
        <v>63.049832000000002</v>
      </c>
      <c r="F466" s="15">
        <v>905600</v>
      </c>
      <c r="G466" s="15">
        <v>47.587524000000002</v>
      </c>
      <c r="H466" s="38">
        <f t="shared" si="23"/>
        <v>-1.9320479154706149E-2</v>
      </c>
      <c r="I466" s="30">
        <f t="shared" si="21"/>
        <v>-1.9320479154706149E-2</v>
      </c>
      <c r="S466" s="38">
        <v>2021.25</v>
      </c>
      <c r="T466" s="30">
        <f t="shared" si="22"/>
        <v>9.4895171480104974E-3</v>
      </c>
      <c r="U466" s="38"/>
      <c r="V466" s="38"/>
      <c r="W466" s="38"/>
      <c r="X466" s="38"/>
    </row>
    <row r="467" spans="1:24">
      <c r="A467" s="16">
        <v>41556</v>
      </c>
      <c r="B467" s="15">
        <v>62.939833</v>
      </c>
      <c r="C467" s="15">
        <v>63.499830000000003</v>
      </c>
      <c r="D467" s="15">
        <v>59.349842000000002</v>
      </c>
      <c r="E467" s="15">
        <v>59.569839999999999</v>
      </c>
      <c r="F467" s="15">
        <v>1122600</v>
      </c>
      <c r="G467" s="15">
        <v>44.960963</v>
      </c>
      <c r="H467" s="38">
        <f t="shared" si="23"/>
        <v>-5.6776001647412755E-2</v>
      </c>
      <c r="I467" s="30">
        <f t="shared" si="21"/>
        <v>-5.6776001647412755E-2</v>
      </c>
      <c r="S467" s="38">
        <v>2002.160034</v>
      </c>
      <c r="T467" s="30">
        <f t="shared" si="22"/>
        <v>-1.358750298545512E-2</v>
      </c>
      <c r="U467" s="38"/>
      <c r="V467" s="38"/>
      <c r="W467" s="38"/>
      <c r="X467" s="38"/>
    </row>
    <row r="468" spans="1:24">
      <c r="A468" s="16">
        <v>41557</v>
      </c>
      <c r="B468" s="15">
        <v>59.719842999999997</v>
      </c>
      <c r="C468" s="15">
        <v>59.719842999999997</v>
      </c>
      <c r="D468" s="15">
        <v>54.609856000000001</v>
      </c>
      <c r="E468" s="15">
        <v>55.269854000000002</v>
      </c>
      <c r="F468" s="15">
        <v>2636000</v>
      </c>
      <c r="G468" s="15">
        <v>41.715502999999998</v>
      </c>
      <c r="H468" s="38">
        <f t="shared" si="23"/>
        <v>-7.4921790101151423E-2</v>
      </c>
      <c r="I468" s="30">
        <f t="shared" si="21"/>
        <v>-7.4921790101151423E-2</v>
      </c>
      <c r="S468" s="38">
        <v>2029.5500489999999</v>
      </c>
      <c r="T468" s="30">
        <f t="shared" si="22"/>
        <v>-1.3478287784341066E-2</v>
      </c>
      <c r="U468" s="38"/>
      <c r="V468" s="38"/>
      <c r="W468" s="38"/>
      <c r="X468" s="38"/>
    </row>
    <row r="469" spans="1:24">
      <c r="A469" s="16">
        <v>41558</v>
      </c>
      <c r="B469" s="15">
        <v>55.139851</v>
      </c>
      <c r="C469" s="15">
        <v>56.359850999999999</v>
      </c>
      <c r="D469" s="15">
        <v>54.039856</v>
      </c>
      <c r="E469" s="15">
        <v>54.889851</v>
      </c>
      <c r="F469" s="15">
        <v>1610600</v>
      </c>
      <c r="G469" s="15">
        <v>41.428691999999998</v>
      </c>
      <c r="H469" s="38">
        <f t="shared" si="23"/>
        <v>-6.8991500282469332E-3</v>
      </c>
      <c r="I469" s="30">
        <f t="shared" si="21"/>
        <v>-6.8991500282469332E-3</v>
      </c>
      <c r="S469" s="38">
        <v>2057.0900879999999</v>
      </c>
      <c r="T469" s="30">
        <f t="shared" si="22"/>
        <v>2.5651682269424068E-3</v>
      </c>
      <c r="U469" s="38"/>
      <c r="V469" s="38"/>
      <c r="W469" s="38"/>
      <c r="X469" s="38"/>
    </row>
    <row r="470" spans="1:24">
      <c r="A470" s="16">
        <v>41561</v>
      </c>
      <c r="B470" s="15">
        <v>54.479857000000003</v>
      </c>
      <c r="C470" s="15">
        <v>55.989851000000002</v>
      </c>
      <c r="D470" s="15">
        <v>53.169857</v>
      </c>
      <c r="E470" s="15">
        <v>54.749856000000001</v>
      </c>
      <c r="F470" s="15">
        <v>1301400</v>
      </c>
      <c r="G470" s="15">
        <v>41.323028999999998</v>
      </c>
      <c r="H470" s="38">
        <f t="shared" si="23"/>
        <v>-2.5537367959770534E-3</v>
      </c>
      <c r="I470" s="30">
        <f t="shared" si="21"/>
        <v>-2.5537367959770534E-3</v>
      </c>
      <c r="S470" s="38">
        <v>2051.820068</v>
      </c>
      <c r="T470" s="30">
        <f t="shared" si="22"/>
        <v>-5.5066562878371269E-3</v>
      </c>
      <c r="U470" s="38"/>
      <c r="V470" s="38"/>
      <c r="W470" s="38"/>
      <c r="X470" s="38"/>
    </row>
    <row r="471" spans="1:24">
      <c r="A471" s="16">
        <v>41562</v>
      </c>
      <c r="B471" s="15">
        <v>54.749856000000001</v>
      </c>
      <c r="C471" s="15">
        <v>56.059851000000002</v>
      </c>
      <c r="D471" s="15">
        <v>53.019858999999997</v>
      </c>
      <c r="E471" s="15">
        <v>53.939855000000001</v>
      </c>
      <c r="F471" s="15">
        <v>2445100</v>
      </c>
      <c r="G471" s="15">
        <v>40.711672</v>
      </c>
      <c r="H471" s="38">
        <f t="shared" si="23"/>
        <v>-1.4905114808395648E-2</v>
      </c>
      <c r="I471" s="30">
        <f t="shared" si="21"/>
        <v>-1.4905114808395648E-2</v>
      </c>
      <c r="S471" s="38">
        <v>2063.1499020000001</v>
      </c>
      <c r="T471" s="30">
        <f t="shared" si="22"/>
        <v>1.5154312961683942E-2</v>
      </c>
      <c r="U471" s="38"/>
      <c r="V471" s="38"/>
      <c r="W471" s="38"/>
      <c r="X471" s="38"/>
    </row>
    <row r="472" spans="1:24">
      <c r="A472" s="16">
        <v>41563</v>
      </c>
      <c r="B472" s="15">
        <v>54.179856999999998</v>
      </c>
      <c r="C472" s="15">
        <v>55.849850000000004</v>
      </c>
      <c r="D472" s="15">
        <v>53.749858000000003</v>
      </c>
      <c r="E472" s="15">
        <v>54.179856999999998</v>
      </c>
      <c r="F472" s="15">
        <v>1292600</v>
      </c>
      <c r="G472" s="15">
        <v>40.892816000000003</v>
      </c>
      <c r="H472" s="38">
        <f t="shared" si="23"/>
        <v>4.4395670376667223E-3</v>
      </c>
      <c r="I472" s="30">
        <f t="shared" si="21"/>
        <v>4.4395670376667223E-3</v>
      </c>
      <c r="S472" s="38">
        <v>2032.119995</v>
      </c>
      <c r="T472" s="30">
        <f t="shared" si="22"/>
        <v>4.720464879542292E-3</v>
      </c>
      <c r="U472" s="38"/>
      <c r="V472" s="38"/>
      <c r="W472" s="38"/>
      <c r="X472" s="38"/>
    </row>
    <row r="473" spans="1:24">
      <c r="A473" s="16">
        <v>41564</v>
      </c>
      <c r="B473" s="15">
        <v>53.949857000000002</v>
      </c>
      <c r="C473" s="15">
        <v>54.879854000000002</v>
      </c>
      <c r="D473" s="15">
        <v>53.449857999999999</v>
      </c>
      <c r="E473" s="15">
        <v>54.499856999999999</v>
      </c>
      <c r="F473" s="15">
        <v>1119000</v>
      </c>
      <c r="G473" s="15">
        <v>41.134338999999997</v>
      </c>
      <c r="H473" s="38">
        <f t="shared" si="23"/>
        <v>5.8888717517294612E-3</v>
      </c>
      <c r="I473" s="30">
        <f t="shared" si="21"/>
        <v>5.8888717517294612E-3</v>
      </c>
      <c r="S473" s="38">
        <v>2022.5500489999999</v>
      </c>
      <c r="T473" s="30">
        <f t="shared" si="22"/>
        <v>1.5487524912989278E-3</v>
      </c>
      <c r="U473" s="38"/>
      <c r="V473" s="38"/>
      <c r="W473" s="38"/>
      <c r="X473" s="38"/>
    </row>
    <row r="474" spans="1:24">
      <c r="A474" s="16">
        <v>41565</v>
      </c>
      <c r="B474" s="15">
        <v>54.719853999999998</v>
      </c>
      <c r="C474" s="15">
        <v>56.809849</v>
      </c>
      <c r="D474" s="15">
        <v>53.919854999999998</v>
      </c>
      <c r="E474" s="15">
        <v>56.389848000000001</v>
      </c>
      <c r="F474" s="15">
        <v>1286700</v>
      </c>
      <c r="G474" s="15">
        <v>42.560830000000003</v>
      </c>
      <c r="H474" s="38">
        <f t="shared" si="23"/>
        <v>3.4091075272106558E-2</v>
      </c>
      <c r="I474" s="30">
        <f t="shared" si="21"/>
        <v>3.4091075272106558E-2</v>
      </c>
      <c r="S474" s="38">
        <v>2019.420044</v>
      </c>
      <c r="T474" s="30">
        <f t="shared" si="22"/>
        <v>1.3334893185903807E-2</v>
      </c>
      <c r="U474" s="38"/>
      <c r="V474" s="38"/>
      <c r="W474" s="38"/>
      <c r="X474" s="38"/>
    </row>
    <row r="475" spans="1:24">
      <c r="A475" s="16">
        <v>41568</v>
      </c>
      <c r="B475" s="15">
        <v>55.999853000000002</v>
      </c>
      <c r="C475" s="15">
        <v>56.389848000000001</v>
      </c>
      <c r="D475" s="15">
        <v>54.609856000000001</v>
      </c>
      <c r="E475" s="15">
        <v>56.159852999999998</v>
      </c>
      <c r="F475" s="15">
        <v>1403200</v>
      </c>
      <c r="G475" s="15">
        <v>42.387239000000001</v>
      </c>
      <c r="H475" s="38">
        <f t="shared" si="23"/>
        <v>-4.0869967658002434E-3</v>
      </c>
      <c r="I475" s="30">
        <f t="shared" si="21"/>
        <v>-4.0869967658002434E-3</v>
      </c>
      <c r="S475" s="38">
        <v>1992.670044</v>
      </c>
      <c r="T475" s="30">
        <f t="shared" si="22"/>
        <v>-9.2909032101848917E-3</v>
      </c>
      <c r="U475" s="38"/>
      <c r="V475" s="38"/>
      <c r="W475" s="38"/>
      <c r="X475" s="38"/>
    </row>
    <row r="476" spans="1:24">
      <c r="A476" s="16">
        <v>41569</v>
      </c>
      <c r="B476" s="15">
        <v>56.389848000000001</v>
      </c>
      <c r="C476" s="15">
        <v>56.989848000000002</v>
      </c>
      <c r="D476" s="15">
        <v>55.179855000000003</v>
      </c>
      <c r="E476" s="15">
        <v>56.149850999999998</v>
      </c>
      <c r="F476" s="15">
        <v>1036900</v>
      </c>
      <c r="G476" s="15">
        <v>42.379689999999997</v>
      </c>
      <c r="H476" s="38">
        <f t="shared" si="23"/>
        <v>-1.781119148474014E-4</v>
      </c>
      <c r="I476" s="30">
        <f t="shared" si="21"/>
        <v>-1.781119148474014E-4</v>
      </c>
      <c r="S476" s="38">
        <v>2011.2700199999999</v>
      </c>
      <c r="T476" s="30">
        <f t="shared" si="22"/>
        <v>-5.8300285881662875E-3</v>
      </c>
      <c r="U476" s="38"/>
      <c r="V476" s="38"/>
      <c r="W476" s="38"/>
      <c r="X476" s="38"/>
    </row>
    <row r="477" spans="1:24">
      <c r="A477" s="16">
        <v>41570</v>
      </c>
      <c r="B477" s="15">
        <v>55.849850000000004</v>
      </c>
      <c r="C477" s="15">
        <v>56.399850000000001</v>
      </c>
      <c r="D477" s="15">
        <v>54.909855999999998</v>
      </c>
      <c r="E477" s="15">
        <v>55.649852000000003</v>
      </c>
      <c r="F477" s="15">
        <v>900500</v>
      </c>
      <c r="G477" s="15">
        <v>42.002310000000001</v>
      </c>
      <c r="H477" s="38">
        <f t="shared" si="23"/>
        <v>-8.9446212713576705E-3</v>
      </c>
      <c r="I477" s="30">
        <f t="shared" si="21"/>
        <v>-8.9446212713576705E-3</v>
      </c>
      <c r="S477" s="38">
        <v>2023.030029</v>
      </c>
      <c r="T477" s="30">
        <f t="shared" si="22"/>
        <v>-2.5818856981186258E-3</v>
      </c>
      <c r="U477" s="38"/>
      <c r="V477" s="38"/>
      <c r="W477" s="38"/>
      <c r="X477" s="38"/>
    </row>
    <row r="478" spans="1:24">
      <c r="A478" s="16">
        <v>41571</v>
      </c>
      <c r="B478" s="15">
        <v>55.499853999999999</v>
      </c>
      <c r="C478" s="15">
        <v>56.209848999999998</v>
      </c>
      <c r="D478" s="15">
        <v>55.009853</v>
      </c>
      <c r="E478" s="15">
        <v>55.819848999999998</v>
      </c>
      <c r="F478" s="15">
        <v>765800</v>
      </c>
      <c r="G478" s="15">
        <v>42.130617000000001</v>
      </c>
      <c r="H478" s="38">
        <f t="shared" si="23"/>
        <v>3.0501042587391036E-3</v>
      </c>
      <c r="I478" s="30">
        <f t="shared" si="21"/>
        <v>3.0501042587391036E-3</v>
      </c>
      <c r="S478" s="38">
        <v>2028.26001</v>
      </c>
      <c r="T478" s="30">
        <f t="shared" si="22"/>
        <v>-8.1266169265894958E-3</v>
      </c>
      <c r="U478" s="38"/>
      <c r="V478" s="38"/>
      <c r="W478" s="38"/>
      <c r="X478" s="38"/>
    </row>
    <row r="479" spans="1:24">
      <c r="A479" s="16">
        <v>41572</v>
      </c>
      <c r="B479" s="15">
        <v>55.779850000000003</v>
      </c>
      <c r="C479" s="15">
        <v>56.129851000000002</v>
      </c>
      <c r="D479" s="15">
        <v>54.949854999999999</v>
      </c>
      <c r="E479" s="15">
        <v>55.889848999999998</v>
      </c>
      <c r="F479" s="15">
        <v>530600</v>
      </c>
      <c r="G479" s="15">
        <v>42.183450999999998</v>
      </c>
      <c r="H479" s="38">
        <f t="shared" si="23"/>
        <v>1.2532667007700046E-3</v>
      </c>
      <c r="I479" s="30">
        <f t="shared" si="21"/>
        <v>1.2532667007700046E-3</v>
      </c>
      <c r="S479" s="38">
        <v>2044.8100589999999</v>
      </c>
      <c r="T479" s="30">
        <f t="shared" si="22"/>
        <v>-8.4393221529863015E-3</v>
      </c>
      <c r="U479" s="38"/>
      <c r="V479" s="38"/>
      <c r="W479" s="38"/>
      <c r="X479" s="38"/>
    </row>
    <row r="480" spans="1:24">
      <c r="A480" s="16">
        <v>41575</v>
      </c>
      <c r="B480" s="15">
        <v>55.519854000000002</v>
      </c>
      <c r="C480" s="15">
        <v>55.969850999999998</v>
      </c>
      <c r="D480" s="15">
        <v>55.169851999999999</v>
      </c>
      <c r="E480" s="15">
        <v>55.559851999999999</v>
      </c>
      <c r="F480" s="15">
        <v>410200</v>
      </c>
      <c r="G480" s="15">
        <v>41.934381999999999</v>
      </c>
      <c r="H480" s="38">
        <f t="shared" si="23"/>
        <v>-5.9219244957703305E-3</v>
      </c>
      <c r="I480" s="30">
        <f t="shared" si="21"/>
        <v>-5.9219244957703305E-3</v>
      </c>
      <c r="S480" s="38">
        <v>2062.139893</v>
      </c>
      <c r="T480" s="30">
        <f t="shared" si="22"/>
        <v>1.773016853612145E-2</v>
      </c>
      <c r="U480" s="38"/>
      <c r="V480" s="38"/>
      <c r="W480" s="38"/>
      <c r="X480" s="38"/>
    </row>
    <row r="481" spans="1:24">
      <c r="A481" s="16">
        <v>41576</v>
      </c>
      <c r="B481" s="15">
        <v>55.259852000000002</v>
      </c>
      <c r="C481" s="15">
        <v>62.649835000000003</v>
      </c>
      <c r="D481" s="15">
        <v>55.129854000000002</v>
      </c>
      <c r="E481" s="15">
        <v>62.089832999999999</v>
      </c>
      <c r="F481" s="15">
        <v>2867500</v>
      </c>
      <c r="G481" s="15">
        <v>46.862954000000002</v>
      </c>
      <c r="H481" s="38">
        <f t="shared" si="23"/>
        <v>0.11112140669721823</v>
      </c>
      <c r="I481" s="30">
        <f t="shared" si="21"/>
        <v>0.11112140669721823</v>
      </c>
      <c r="S481" s="38">
        <v>2025.900024</v>
      </c>
      <c r="T481" s="30">
        <f t="shared" si="22"/>
        <v>1.1562735816043841E-2</v>
      </c>
      <c r="U481" s="38"/>
      <c r="V481" s="38"/>
      <c r="W481" s="38"/>
      <c r="X481" s="38"/>
    </row>
    <row r="482" spans="1:24">
      <c r="A482" s="16">
        <v>41577</v>
      </c>
      <c r="B482" s="15">
        <v>61.969836999999998</v>
      </c>
      <c r="C482" s="15">
        <v>62.999831999999998</v>
      </c>
      <c r="D482" s="15">
        <v>58.139843999999997</v>
      </c>
      <c r="E482" s="15">
        <v>58.669843999999998</v>
      </c>
      <c r="F482" s="15">
        <v>1420100</v>
      </c>
      <c r="G482" s="15">
        <v>44.281680999999999</v>
      </c>
      <c r="H482" s="38">
        <f t="shared" si="23"/>
        <v>-5.6656399849056641E-2</v>
      </c>
      <c r="I482" s="30">
        <f t="shared" si="21"/>
        <v>-5.6656399849056641E-2</v>
      </c>
      <c r="S482" s="38">
        <v>2002.6099850000001</v>
      </c>
      <c r="T482" s="30">
        <f t="shared" si="22"/>
        <v>-8.9332548391871259E-3</v>
      </c>
      <c r="U482" s="38"/>
      <c r="V482" s="38"/>
      <c r="W482" s="38"/>
      <c r="X482" s="38"/>
    </row>
    <row r="483" spans="1:24">
      <c r="A483" s="16">
        <v>41578</v>
      </c>
      <c r="B483" s="15">
        <v>58.649844999999999</v>
      </c>
      <c r="C483" s="15">
        <v>59.039845</v>
      </c>
      <c r="D483" s="15">
        <v>56.789850000000001</v>
      </c>
      <c r="E483" s="15">
        <v>58.079846000000003</v>
      </c>
      <c r="F483" s="15">
        <v>837500</v>
      </c>
      <c r="G483" s="15">
        <v>43.836373999999999</v>
      </c>
      <c r="H483" s="38">
        <f t="shared" si="23"/>
        <v>-1.0107140717727097E-2</v>
      </c>
      <c r="I483" s="30">
        <f t="shared" si="21"/>
        <v>-1.0107140717727097E-2</v>
      </c>
      <c r="S483" s="38">
        <v>2020.579956</v>
      </c>
      <c r="T483" s="30">
        <f t="shared" si="22"/>
        <v>-1.8447213476145048E-2</v>
      </c>
      <c r="U483" s="38"/>
      <c r="V483" s="38"/>
      <c r="W483" s="38"/>
      <c r="X483" s="38"/>
    </row>
    <row r="484" spans="1:24">
      <c r="A484" s="16">
        <v>41579</v>
      </c>
      <c r="B484" s="15">
        <v>58.539845999999997</v>
      </c>
      <c r="C484" s="15">
        <v>59.079842999999997</v>
      </c>
      <c r="D484" s="15">
        <v>57.369846000000003</v>
      </c>
      <c r="E484" s="15">
        <v>58.169845000000002</v>
      </c>
      <c r="F484" s="15">
        <v>561300</v>
      </c>
      <c r="G484" s="15">
        <v>43.904302000000001</v>
      </c>
      <c r="H484" s="38">
        <f t="shared" si="23"/>
        <v>1.5483813589803773E-3</v>
      </c>
      <c r="I484" s="30">
        <f t="shared" si="21"/>
        <v>1.5483813589803773E-3</v>
      </c>
      <c r="S484" s="38">
        <v>2058.1999510000001</v>
      </c>
      <c r="T484" s="30">
        <f t="shared" si="22"/>
        <v>-3.4002138968464108E-4</v>
      </c>
      <c r="U484" s="38"/>
      <c r="V484" s="38"/>
      <c r="W484" s="38"/>
      <c r="X484" s="38"/>
    </row>
    <row r="485" spans="1:24">
      <c r="A485" s="16">
        <v>41582</v>
      </c>
      <c r="B485" s="15">
        <v>58.189844999999998</v>
      </c>
      <c r="C485" s="15">
        <v>61.119836999999997</v>
      </c>
      <c r="D485" s="15">
        <v>57.399847999999999</v>
      </c>
      <c r="E485" s="15">
        <v>60.859836000000001</v>
      </c>
      <c r="F485" s="15">
        <v>1205100</v>
      </c>
      <c r="G485" s="15">
        <v>45.934601000000001</v>
      </c>
      <c r="H485" s="38">
        <f t="shared" si="23"/>
        <v>4.5206356774624187E-2</v>
      </c>
      <c r="I485" s="30">
        <f t="shared" si="21"/>
        <v>4.5206356774624187E-2</v>
      </c>
      <c r="S485" s="38">
        <v>2058.8999020000001</v>
      </c>
      <c r="T485" s="30">
        <f t="shared" si="22"/>
        <v>-1.0364383893445015E-2</v>
      </c>
      <c r="U485" s="38"/>
      <c r="V485" s="38"/>
      <c r="W485" s="38"/>
      <c r="X485" s="38"/>
    </row>
    <row r="486" spans="1:24">
      <c r="A486" s="16">
        <v>41583</v>
      </c>
      <c r="B486" s="15">
        <v>60.379840999999999</v>
      </c>
      <c r="C486" s="15">
        <v>60.849839000000003</v>
      </c>
      <c r="D486" s="15">
        <v>59.129843999999999</v>
      </c>
      <c r="E486" s="15">
        <v>60.239840999999998</v>
      </c>
      <c r="F486" s="15">
        <v>771200</v>
      </c>
      <c r="G486" s="15">
        <v>45.466653000000001</v>
      </c>
      <c r="H486" s="38">
        <f t="shared" si="23"/>
        <v>-1.0239511344004689E-2</v>
      </c>
      <c r="I486" s="30">
        <f t="shared" si="21"/>
        <v>-1.0239511344004689E-2</v>
      </c>
      <c r="S486" s="38">
        <v>2080.3500979999999</v>
      </c>
      <c r="T486" s="30">
        <f t="shared" si="22"/>
        <v>-4.9005926973648417E-3</v>
      </c>
      <c r="U486" s="38"/>
      <c r="V486" s="38"/>
      <c r="W486" s="38"/>
      <c r="X486" s="38"/>
    </row>
    <row r="487" spans="1:24">
      <c r="A487" s="16">
        <v>41584</v>
      </c>
      <c r="B487" s="15">
        <v>60.299838999999999</v>
      </c>
      <c r="C487" s="15">
        <v>60.699835999999998</v>
      </c>
      <c r="D487" s="15">
        <v>57.499844000000003</v>
      </c>
      <c r="E487" s="15">
        <v>57.799844999999998</v>
      </c>
      <c r="F487" s="15">
        <v>735500</v>
      </c>
      <c r="G487" s="15">
        <v>43.625039999999998</v>
      </c>
      <c r="H487" s="38">
        <f t="shared" si="23"/>
        <v>-4.1347858727081598E-2</v>
      </c>
      <c r="I487" s="30">
        <f t="shared" si="21"/>
        <v>-4.1347858727081598E-2</v>
      </c>
      <c r="S487" s="38">
        <v>2090.570068</v>
      </c>
      <c r="T487" s="30">
        <f t="shared" si="22"/>
        <v>8.6140303177227714E-4</v>
      </c>
      <c r="U487" s="38"/>
      <c r="V487" s="38"/>
      <c r="W487" s="38"/>
      <c r="X487" s="38"/>
    </row>
    <row r="488" spans="1:24">
      <c r="A488" s="16">
        <v>41585</v>
      </c>
      <c r="B488" s="15">
        <v>58.029845000000002</v>
      </c>
      <c r="C488" s="15">
        <v>59.049841999999998</v>
      </c>
      <c r="D488" s="15">
        <v>55.959848999999998</v>
      </c>
      <c r="E488" s="15">
        <v>56.379851000000002</v>
      </c>
      <c r="F488" s="15">
        <v>889800</v>
      </c>
      <c r="G488" s="15">
        <v>42.553285000000002</v>
      </c>
      <c r="H488" s="38">
        <f t="shared" si="23"/>
        <v>-2.4874242098005657E-2</v>
      </c>
      <c r="I488" s="30">
        <f t="shared" si="21"/>
        <v>-2.4874242098005657E-2</v>
      </c>
      <c r="S488" s="38">
        <v>2088.7700199999999</v>
      </c>
      <c r="T488" s="30">
        <f t="shared" si="22"/>
        <v>3.3041101164722553E-3</v>
      </c>
      <c r="U488" s="38"/>
      <c r="V488" s="38"/>
      <c r="W488" s="38"/>
      <c r="X488" s="38"/>
    </row>
    <row r="489" spans="1:24">
      <c r="A489" s="16">
        <v>41586</v>
      </c>
      <c r="B489" s="15">
        <v>56.239849999999997</v>
      </c>
      <c r="C489" s="15">
        <v>57.289848999999997</v>
      </c>
      <c r="D489" s="15">
        <v>55.86985</v>
      </c>
      <c r="E489" s="15">
        <v>56.719850000000001</v>
      </c>
      <c r="F489" s="15">
        <v>681100</v>
      </c>
      <c r="G489" s="15">
        <v>42.809902999999998</v>
      </c>
      <c r="H489" s="38">
        <f t="shared" si="23"/>
        <v>6.0123989989367159E-3</v>
      </c>
      <c r="I489" s="30">
        <f t="shared" si="21"/>
        <v>6.0123989989367159E-3</v>
      </c>
      <c r="S489" s="38">
        <v>2081.8798830000001</v>
      </c>
      <c r="T489" s="30">
        <f t="shared" si="22"/>
        <v>-1.3930621104517706E-4</v>
      </c>
      <c r="U489" s="38"/>
      <c r="V489" s="38"/>
      <c r="W489" s="38"/>
      <c r="X489" s="38"/>
    </row>
    <row r="490" spans="1:24">
      <c r="A490" s="16">
        <v>41589</v>
      </c>
      <c r="B490" s="15">
        <v>56.579849000000003</v>
      </c>
      <c r="C490" s="15">
        <v>60.329839999999997</v>
      </c>
      <c r="D490" s="15">
        <v>56.579849000000003</v>
      </c>
      <c r="E490" s="15">
        <v>59.979838999999998</v>
      </c>
      <c r="F490" s="15">
        <v>960000</v>
      </c>
      <c r="G490" s="15">
        <v>45.270414000000002</v>
      </c>
      <c r="H490" s="38">
        <f t="shared" si="23"/>
        <v>5.5884252206729469E-2</v>
      </c>
      <c r="I490" s="30">
        <f t="shared" si="21"/>
        <v>5.5884252206729469E-2</v>
      </c>
      <c r="S490" s="38">
        <v>2082.169922</v>
      </c>
      <c r="T490" s="30">
        <f t="shared" si="22"/>
        <v>1.7448387198071571E-3</v>
      </c>
      <c r="U490" s="38"/>
      <c r="V490" s="38"/>
      <c r="W490" s="38"/>
      <c r="X490" s="38"/>
    </row>
    <row r="491" spans="1:24">
      <c r="A491" s="16">
        <v>41590</v>
      </c>
      <c r="B491" s="15">
        <v>59.679839000000001</v>
      </c>
      <c r="C491" s="15">
        <v>64.489825999999994</v>
      </c>
      <c r="D491" s="15">
        <v>58.819842000000001</v>
      </c>
      <c r="E491" s="15">
        <v>61.699834000000003</v>
      </c>
      <c r="F491" s="15">
        <v>1112800</v>
      </c>
      <c r="G491" s="15">
        <v>46.568598000000001</v>
      </c>
      <c r="H491" s="38">
        <f t="shared" si="23"/>
        <v>2.8272744787887799E-2</v>
      </c>
      <c r="I491" s="30">
        <f t="shared" si="21"/>
        <v>2.8272744787887799E-2</v>
      </c>
      <c r="S491" s="38">
        <v>2078.540039</v>
      </c>
      <c r="T491" s="30">
        <f t="shared" si="22"/>
        <v>3.8032226158686553E-3</v>
      </c>
      <c r="U491" s="38"/>
      <c r="V491" s="38"/>
      <c r="W491" s="38"/>
      <c r="X491" s="38"/>
    </row>
    <row r="492" spans="1:24">
      <c r="A492" s="16">
        <v>41591</v>
      </c>
      <c r="B492" s="15">
        <v>61.349837000000001</v>
      </c>
      <c r="C492" s="15">
        <v>64.169831000000002</v>
      </c>
      <c r="D492" s="15">
        <v>60.979837000000003</v>
      </c>
      <c r="E492" s="15">
        <v>63.889830000000003</v>
      </c>
      <c r="F492" s="15">
        <v>908200</v>
      </c>
      <c r="G492" s="15">
        <v>48.221521000000003</v>
      </c>
      <c r="H492" s="38">
        <f t="shared" si="23"/>
        <v>3.48789638606396E-2</v>
      </c>
      <c r="I492" s="30">
        <f t="shared" si="21"/>
        <v>3.48789638606396E-2</v>
      </c>
      <c r="S492" s="38">
        <v>2070.6499020000001</v>
      </c>
      <c r="T492" s="30">
        <f t="shared" si="22"/>
        <v>4.5596380288210562E-3</v>
      </c>
      <c r="U492" s="38"/>
      <c r="V492" s="38"/>
      <c r="W492" s="38"/>
      <c r="X492" s="38"/>
    </row>
    <row r="493" spans="1:24">
      <c r="A493" s="16">
        <v>41592</v>
      </c>
      <c r="B493" s="15">
        <v>63.509833</v>
      </c>
      <c r="C493" s="15">
        <v>64.799828000000005</v>
      </c>
      <c r="D493" s="15">
        <v>62.239835999999997</v>
      </c>
      <c r="E493" s="15">
        <v>63.679830000000003</v>
      </c>
      <c r="F493" s="15">
        <v>1209600</v>
      </c>
      <c r="G493" s="15">
        <v>48.063020000000002</v>
      </c>
      <c r="H493" s="38">
        <f t="shared" si="23"/>
        <v>-3.2923487306939542E-3</v>
      </c>
      <c r="I493" s="30">
        <f t="shared" si="21"/>
        <v>-3.2923487306939542E-3</v>
      </c>
      <c r="S493" s="38">
        <v>2061.2299800000001</v>
      </c>
      <c r="T493" s="30">
        <f t="shared" si="22"/>
        <v>2.3731374483640814E-2</v>
      </c>
      <c r="U493" s="38"/>
      <c r="V493" s="38"/>
      <c r="W493" s="38"/>
      <c r="X493" s="38"/>
    </row>
    <row r="494" spans="1:24">
      <c r="A494" s="16">
        <v>41593</v>
      </c>
      <c r="B494" s="15">
        <v>64.679827000000003</v>
      </c>
      <c r="C494" s="15">
        <v>65.699824000000007</v>
      </c>
      <c r="D494" s="15">
        <v>63.599831999999999</v>
      </c>
      <c r="E494" s="15">
        <v>64.389829000000006</v>
      </c>
      <c r="F494" s="15">
        <v>1297300</v>
      </c>
      <c r="G494" s="15">
        <v>48.5989</v>
      </c>
      <c r="H494" s="38">
        <f t="shared" si="23"/>
        <v>1.1087830452336253E-2</v>
      </c>
      <c r="I494" s="30">
        <f t="shared" si="21"/>
        <v>1.1087830452336253E-2</v>
      </c>
      <c r="S494" s="38">
        <v>2012.8900149999999</v>
      </c>
      <c r="T494" s="30">
        <f t="shared" si="22"/>
        <v>2.0148073536758092E-2</v>
      </c>
      <c r="U494" s="38"/>
      <c r="V494" s="38"/>
      <c r="W494" s="38"/>
      <c r="X494" s="38"/>
    </row>
    <row r="495" spans="1:24">
      <c r="A495" s="16">
        <v>41596</v>
      </c>
      <c r="B495" s="15">
        <v>64.019829000000001</v>
      </c>
      <c r="C495" s="15">
        <v>65.189828000000006</v>
      </c>
      <c r="D495" s="15">
        <v>62.699831000000003</v>
      </c>
      <c r="E495" s="15">
        <v>63.009833999999998</v>
      </c>
      <c r="F495" s="15">
        <v>936200</v>
      </c>
      <c r="G495" s="15">
        <v>47.557333999999997</v>
      </c>
      <c r="H495" s="38">
        <f t="shared" si="23"/>
        <v>-2.1664882162863726E-2</v>
      </c>
      <c r="I495" s="30">
        <f t="shared" si="21"/>
        <v>-2.1664882162863726E-2</v>
      </c>
      <c r="S495" s="38">
        <v>1972.73999</v>
      </c>
      <c r="T495" s="30">
        <f t="shared" si="22"/>
        <v>-8.5252600430867614E-3</v>
      </c>
      <c r="U495" s="38"/>
      <c r="V495" s="38"/>
      <c r="W495" s="38"/>
      <c r="X495" s="38"/>
    </row>
    <row r="496" spans="1:24">
      <c r="A496" s="16">
        <v>41597</v>
      </c>
      <c r="B496" s="15">
        <v>62.699831000000003</v>
      </c>
      <c r="C496" s="15">
        <v>63.819830000000003</v>
      </c>
      <c r="D496" s="15">
        <v>61.319836000000002</v>
      </c>
      <c r="E496" s="15">
        <v>61.609833999999999</v>
      </c>
      <c r="F496" s="15">
        <v>622200</v>
      </c>
      <c r="G496" s="15">
        <v>46.50067</v>
      </c>
      <c r="H496" s="38">
        <f t="shared" si="23"/>
        <v>-2.2469293650923032E-2</v>
      </c>
      <c r="I496" s="30">
        <f t="shared" si="21"/>
        <v>-2.2469293650923032E-2</v>
      </c>
      <c r="S496" s="38">
        <v>1989.630005</v>
      </c>
      <c r="T496" s="30">
        <f t="shared" si="22"/>
        <v>-6.3627861855108849E-3</v>
      </c>
      <c r="U496" s="38"/>
      <c r="V496" s="38"/>
      <c r="W496" s="38"/>
      <c r="X496" s="38"/>
    </row>
    <row r="497" spans="1:24">
      <c r="A497" s="16">
        <v>41598</v>
      </c>
      <c r="B497" s="15">
        <v>61.789833000000002</v>
      </c>
      <c r="C497" s="15">
        <v>62.719830999999999</v>
      </c>
      <c r="D497" s="15">
        <v>60.699835999999998</v>
      </c>
      <c r="E497" s="15">
        <v>61.699834000000003</v>
      </c>
      <c r="F497" s="15">
        <v>937400</v>
      </c>
      <c r="G497" s="15">
        <v>46.568598000000001</v>
      </c>
      <c r="H497" s="38">
        <f t="shared" si="23"/>
        <v>1.459730231504994E-3</v>
      </c>
      <c r="I497" s="30">
        <f t="shared" si="21"/>
        <v>1.459730231504994E-3</v>
      </c>
      <c r="S497" s="38">
        <v>2002.329956</v>
      </c>
      <c r="T497" s="30">
        <f t="shared" si="22"/>
        <v>-1.6346465792101281E-2</v>
      </c>
      <c r="U497" s="38"/>
      <c r="V497" s="38"/>
      <c r="W497" s="38"/>
      <c r="X497" s="38"/>
    </row>
    <row r="498" spans="1:24">
      <c r="A498" s="16">
        <v>41599</v>
      </c>
      <c r="B498" s="15">
        <v>58.559845000000003</v>
      </c>
      <c r="C498" s="15">
        <v>64.499827999999994</v>
      </c>
      <c r="D498" s="15">
        <v>58.099845000000002</v>
      </c>
      <c r="E498" s="15">
        <v>59.929837999999997</v>
      </c>
      <c r="F498" s="15">
        <v>1356900</v>
      </c>
      <c r="G498" s="15">
        <v>45.232675</v>
      </c>
      <c r="H498" s="38">
        <f t="shared" si="23"/>
        <v>-2.9106727419958539E-2</v>
      </c>
      <c r="I498" s="30">
        <f t="shared" si="21"/>
        <v>-2.9106727419958539E-2</v>
      </c>
      <c r="S498" s="38">
        <v>2035.329956</v>
      </c>
      <c r="T498" s="30">
        <f t="shared" si="22"/>
        <v>4.5254337712382214E-3</v>
      </c>
      <c r="U498" s="38"/>
      <c r="V498" s="38"/>
      <c r="W498" s="38"/>
      <c r="X498" s="38"/>
    </row>
    <row r="499" spans="1:24">
      <c r="A499" s="16">
        <v>41600</v>
      </c>
      <c r="B499" s="15">
        <v>59.969842</v>
      </c>
      <c r="C499" s="15">
        <v>61.839834000000003</v>
      </c>
      <c r="D499" s="15">
        <v>59.899842</v>
      </c>
      <c r="E499" s="15">
        <v>61.339835000000001</v>
      </c>
      <c r="F499" s="15">
        <v>688800</v>
      </c>
      <c r="G499" s="15">
        <v>46.296885000000003</v>
      </c>
      <c r="H499" s="38">
        <f t="shared" si="23"/>
        <v>2.3254956307965407E-2</v>
      </c>
      <c r="I499" s="30">
        <f t="shared" si="21"/>
        <v>2.3254956307965407E-2</v>
      </c>
      <c r="S499" s="38">
        <v>2026.1400149999999</v>
      </c>
      <c r="T499" s="30">
        <f t="shared" si="22"/>
        <v>-1.6486120835066051E-2</v>
      </c>
      <c r="U499" s="38"/>
      <c r="V499" s="38"/>
      <c r="W499" s="38"/>
      <c r="X499" s="38"/>
    </row>
    <row r="500" spans="1:24">
      <c r="A500" s="16">
        <v>41603</v>
      </c>
      <c r="B500" s="15">
        <v>61.799835000000002</v>
      </c>
      <c r="C500" s="15">
        <v>67.499820999999997</v>
      </c>
      <c r="D500" s="15">
        <v>61.499834999999997</v>
      </c>
      <c r="E500" s="15">
        <v>65.799825999999996</v>
      </c>
      <c r="F500" s="15">
        <v>2064500</v>
      </c>
      <c r="G500" s="15">
        <v>49.663110000000003</v>
      </c>
      <c r="H500" s="38">
        <f t="shared" si="23"/>
        <v>7.0187723763753054E-2</v>
      </c>
      <c r="I500" s="30">
        <f t="shared" si="21"/>
        <v>7.0187723763753054E-2</v>
      </c>
      <c r="S500" s="38">
        <v>2059.820068</v>
      </c>
      <c r="T500" s="30">
        <f t="shared" si="22"/>
        <v>-2.3785219748231713E-4</v>
      </c>
      <c r="U500" s="38"/>
      <c r="V500" s="38"/>
      <c r="W500" s="38"/>
      <c r="X500" s="38"/>
    </row>
    <row r="501" spans="1:24">
      <c r="A501" s="16">
        <v>41604</v>
      </c>
      <c r="B501" s="15">
        <v>64.929827000000003</v>
      </c>
      <c r="C501" s="15">
        <v>67.379819999999995</v>
      </c>
      <c r="D501" s="15">
        <v>64.129827000000006</v>
      </c>
      <c r="E501" s="15">
        <v>64.549829000000003</v>
      </c>
      <c r="F501" s="15">
        <v>1445000</v>
      </c>
      <c r="G501" s="15">
        <v>48.719662</v>
      </c>
      <c r="H501" s="38">
        <f t="shared" si="23"/>
        <v>-1.9179718199974105E-2</v>
      </c>
      <c r="I501" s="30">
        <f t="shared" si="21"/>
        <v>-1.9179718199974105E-2</v>
      </c>
      <c r="S501" s="38">
        <v>2060.3100589999999</v>
      </c>
      <c r="T501" s="30">
        <f t="shared" si="22"/>
        <v>-7.2830218621909391E-3</v>
      </c>
      <c r="U501" s="38"/>
      <c r="V501" s="38"/>
      <c r="W501" s="38"/>
      <c r="X501" s="38"/>
    </row>
    <row r="502" spans="1:24">
      <c r="A502" s="16">
        <v>41605</v>
      </c>
      <c r="B502" s="15">
        <v>64.749826999999996</v>
      </c>
      <c r="C502" s="15">
        <v>65.419822999999994</v>
      </c>
      <c r="D502" s="15">
        <v>62.599834000000001</v>
      </c>
      <c r="E502" s="15">
        <v>63.679830000000003</v>
      </c>
      <c r="F502" s="15">
        <v>1016500</v>
      </c>
      <c r="G502" s="15">
        <v>48.063020000000002</v>
      </c>
      <c r="H502" s="38">
        <f t="shared" si="23"/>
        <v>-1.3569619321840153E-2</v>
      </c>
      <c r="I502" s="30">
        <f t="shared" si="21"/>
        <v>-1.3569619321840153E-2</v>
      </c>
      <c r="S502" s="38">
        <v>2075.3701169999999</v>
      </c>
      <c r="T502" s="30">
        <f t="shared" si="22"/>
        <v>1.6638314482451343E-3</v>
      </c>
      <c r="U502" s="38"/>
      <c r="V502" s="38"/>
      <c r="W502" s="38"/>
      <c r="X502" s="38"/>
    </row>
    <row r="503" spans="1:24">
      <c r="A503" s="16">
        <v>41607</v>
      </c>
      <c r="B503" s="15">
        <v>64.249829000000005</v>
      </c>
      <c r="C503" s="15">
        <v>64.989824999999996</v>
      </c>
      <c r="D503" s="15">
        <v>61.689836</v>
      </c>
      <c r="E503" s="15">
        <v>63.529831999999999</v>
      </c>
      <c r="F503" s="15">
        <v>1039100</v>
      </c>
      <c r="G503" s="15">
        <v>47.949807999999997</v>
      </c>
      <c r="H503" s="38">
        <f t="shared" si="23"/>
        <v>-2.3582693026899036E-3</v>
      </c>
      <c r="I503" s="30">
        <f t="shared" si="21"/>
        <v>-2.3582693026899036E-3</v>
      </c>
      <c r="S503" s="38">
        <v>2071.919922</v>
      </c>
      <c r="T503" s="30">
        <f t="shared" si="22"/>
        <v>-1.162571611194858E-3</v>
      </c>
      <c r="U503" s="38"/>
      <c r="V503" s="38"/>
      <c r="W503" s="38"/>
      <c r="X503" s="38"/>
    </row>
    <row r="504" spans="1:24">
      <c r="A504" s="16">
        <v>41610</v>
      </c>
      <c r="B504" s="15">
        <v>63.529831999999999</v>
      </c>
      <c r="C504" s="15">
        <v>64.849829</v>
      </c>
      <c r="D504" s="15">
        <v>59.999839000000001</v>
      </c>
      <c r="E504" s="15">
        <v>60.199841999999997</v>
      </c>
      <c r="F504" s="15">
        <v>1758400</v>
      </c>
      <c r="G504" s="15">
        <v>45.436463000000003</v>
      </c>
      <c r="H504" s="38">
        <f t="shared" si="23"/>
        <v>-5.3839864675578712E-2</v>
      </c>
      <c r="I504" s="30">
        <f t="shared" si="21"/>
        <v>-5.3839864675578712E-2</v>
      </c>
      <c r="S504" s="38">
        <v>2074.330078</v>
      </c>
      <c r="T504" s="30">
        <f t="shared" si="22"/>
        <v>3.7576736905965669E-3</v>
      </c>
      <c r="U504" s="38"/>
      <c r="V504" s="38"/>
      <c r="W504" s="38"/>
      <c r="X504" s="38"/>
    </row>
    <row r="505" spans="1:24">
      <c r="A505" s="16">
        <v>41611</v>
      </c>
      <c r="B505" s="15">
        <v>59.879841999999996</v>
      </c>
      <c r="C505" s="15">
        <v>60.27984</v>
      </c>
      <c r="D505" s="15">
        <v>55.549849999999999</v>
      </c>
      <c r="E505" s="15">
        <v>55.549849999999999</v>
      </c>
      <c r="F505" s="15">
        <v>4266500</v>
      </c>
      <c r="G505" s="15">
        <v>41.926833000000002</v>
      </c>
      <c r="H505" s="38">
        <f t="shared" si="23"/>
        <v>-8.0388904791067112E-2</v>
      </c>
      <c r="I505" s="30">
        <f t="shared" si="21"/>
        <v>-8.0388904791067112E-2</v>
      </c>
      <c r="S505" s="38">
        <v>2066.5500489999999</v>
      </c>
      <c r="T505" s="30">
        <f t="shared" si="22"/>
        <v>6.3641670398569801E-3</v>
      </c>
      <c r="U505" s="38"/>
      <c r="V505" s="38"/>
      <c r="W505" s="38"/>
      <c r="X505" s="38"/>
    </row>
    <row r="506" spans="1:24">
      <c r="A506" s="16">
        <v>41612</v>
      </c>
      <c r="B506" s="15">
        <v>52.619857000000003</v>
      </c>
      <c r="C506" s="15">
        <v>52.649858999999999</v>
      </c>
      <c r="D506" s="15">
        <v>50.179865999999997</v>
      </c>
      <c r="E506" s="15">
        <v>50.919862000000002</v>
      </c>
      <c r="F506" s="15">
        <v>6704400</v>
      </c>
      <c r="G506" s="15">
        <v>38.432301000000002</v>
      </c>
      <c r="H506" s="38">
        <f t="shared" si="23"/>
        <v>-8.7027749801882576E-2</v>
      </c>
      <c r="I506" s="30">
        <f t="shared" si="21"/>
        <v>-8.7027749801882576E-2</v>
      </c>
      <c r="S506" s="38">
        <v>2053.4399410000001</v>
      </c>
      <c r="T506" s="30">
        <f t="shared" si="22"/>
        <v>-6.8527897391607124E-3</v>
      </c>
      <c r="U506" s="38"/>
      <c r="V506" s="38"/>
      <c r="W506" s="38"/>
      <c r="X506" s="38"/>
    </row>
    <row r="507" spans="1:24">
      <c r="A507" s="16">
        <v>41613</v>
      </c>
      <c r="B507" s="15">
        <v>50.089866999999998</v>
      </c>
      <c r="C507" s="15">
        <v>52.569862000000001</v>
      </c>
      <c r="D507" s="15">
        <v>49.599870000000003</v>
      </c>
      <c r="E507" s="15">
        <v>49.979868000000003</v>
      </c>
      <c r="F507" s="15">
        <v>4065700</v>
      </c>
      <c r="G507" s="15">
        <v>37.722830000000002</v>
      </c>
      <c r="H507" s="38">
        <f t="shared" si="23"/>
        <v>-1.8632796419847004E-2</v>
      </c>
      <c r="I507" s="30">
        <f t="shared" si="21"/>
        <v>-1.8632796419847004E-2</v>
      </c>
      <c r="S507" s="38">
        <v>2067.5600589999999</v>
      </c>
      <c r="T507" s="30">
        <f t="shared" si="22"/>
        <v>-2.5456643802205699E-3</v>
      </c>
      <c r="U507" s="38"/>
      <c r="V507" s="38"/>
      <c r="W507" s="38"/>
      <c r="X507" s="38"/>
    </row>
    <row r="508" spans="1:24">
      <c r="A508" s="16">
        <v>41614</v>
      </c>
      <c r="B508" s="15">
        <v>51.739860999999998</v>
      </c>
      <c r="C508" s="15">
        <v>51.999862</v>
      </c>
      <c r="D508" s="15">
        <v>47.829875000000001</v>
      </c>
      <c r="E508" s="15">
        <v>48.089871000000002</v>
      </c>
      <c r="F508" s="15">
        <v>3963800</v>
      </c>
      <c r="G508" s="15">
        <v>36.296335999999997</v>
      </c>
      <c r="H508" s="38">
        <f t="shared" si="23"/>
        <v>-3.8548681924802382E-2</v>
      </c>
      <c r="I508" s="30">
        <f t="shared" si="21"/>
        <v>-3.8548681924802382E-2</v>
      </c>
      <c r="S508" s="38">
        <v>2072.830078</v>
      </c>
      <c r="T508" s="30">
        <f t="shared" si="22"/>
        <v>2.8020525549233778E-3</v>
      </c>
      <c r="U508" s="38"/>
      <c r="V508" s="38"/>
      <c r="W508" s="38"/>
      <c r="X508" s="38"/>
    </row>
    <row r="509" spans="1:24">
      <c r="A509" s="16">
        <v>41617</v>
      </c>
      <c r="B509" s="15">
        <v>48.119872999999998</v>
      </c>
      <c r="C509" s="15">
        <v>48.559868999999999</v>
      </c>
      <c r="D509" s="15">
        <v>46.499875000000003</v>
      </c>
      <c r="E509" s="15">
        <v>47.719870999999998</v>
      </c>
      <c r="F509" s="15">
        <v>3152900</v>
      </c>
      <c r="G509" s="15">
        <v>36.017074000000001</v>
      </c>
      <c r="H509" s="38">
        <f t="shared" si="23"/>
        <v>-7.7236957375100279E-3</v>
      </c>
      <c r="I509" s="30">
        <f t="shared" si="21"/>
        <v>-7.7236957375100279E-3</v>
      </c>
      <c r="S509" s="38">
        <v>2067.030029</v>
      </c>
      <c r="T509" s="30">
        <f t="shared" si="22"/>
        <v>-1.1506915591880367E-3</v>
      </c>
      <c r="U509" s="38"/>
      <c r="V509" s="38"/>
      <c r="W509" s="38"/>
      <c r="X509" s="38"/>
    </row>
    <row r="510" spans="1:24">
      <c r="A510" s="16">
        <v>41618</v>
      </c>
      <c r="B510" s="15">
        <v>47.499873000000001</v>
      </c>
      <c r="C510" s="15">
        <v>48.499870999999999</v>
      </c>
      <c r="D510" s="15">
        <v>46.299877000000002</v>
      </c>
      <c r="E510" s="15">
        <v>46.859873999999998</v>
      </c>
      <c r="F510" s="15">
        <v>2378200</v>
      </c>
      <c r="G510" s="15">
        <v>35.367981999999998</v>
      </c>
      <c r="H510" s="38">
        <f t="shared" si="23"/>
        <v>-1.8186156210548886E-2</v>
      </c>
      <c r="I510" s="30">
        <f t="shared" si="21"/>
        <v>-1.8186156210548886E-2</v>
      </c>
      <c r="S510" s="38">
        <v>2069.4099120000001</v>
      </c>
      <c r="T510" s="30">
        <f t="shared" si="22"/>
        <v>2.8599297608858914E-3</v>
      </c>
      <c r="U510" s="38"/>
      <c r="V510" s="38"/>
      <c r="W510" s="38"/>
      <c r="X510" s="38"/>
    </row>
    <row r="511" spans="1:24">
      <c r="A511" s="16">
        <v>41619</v>
      </c>
      <c r="B511" s="15">
        <v>47.609872000000003</v>
      </c>
      <c r="C511" s="15">
        <v>48.499870999999999</v>
      </c>
      <c r="D511" s="15">
        <v>45.979877000000002</v>
      </c>
      <c r="E511" s="15">
        <v>46.309879000000002</v>
      </c>
      <c r="F511" s="15">
        <v>2439700</v>
      </c>
      <c r="G511" s="15">
        <v>34.952868000000002</v>
      </c>
      <c r="H511" s="38">
        <f t="shared" si="23"/>
        <v>-1.1806422190270718E-2</v>
      </c>
      <c r="I511" s="30">
        <f t="shared" si="21"/>
        <v>-1.1806422190270718E-2</v>
      </c>
      <c r="S511" s="38">
        <v>2063.5</v>
      </c>
      <c r="T511" s="30">
        <f t="shared" si="22"/>
        <v>5.2232126037382535E-3</v>
      </c>
      <c r="U511" s="38"/>
      <c r="V511" s="38"/>
      <c r="W511" s="38"/>
      <c r="X511" s="38"/>
    </row>
    <row r="512" spans="1:24">
      <c r="A512" s="16">
        <v>41620</v>
      </c>
      <c r="B512" s="15">
        <v>46.179876</v>
      </c>
      <c r="C512" s="15">
        <v>46.989877</v>
      </c>
      <c r="D512" s="15">
        <v>45.629876000000003</v>
      </c>
      <c r="E512" s="15">
        <v>46.609873999999998</v>
      </c>
      <c r="F512" s="15">
        <v>2135600</v>
      </c>
      <c r="G512" s="15">
        <v>35.179291999999997</v>
      </c>
      <c r="H512" s="38">
        <f t="shared" si="23"/>
        <v>6.4570886369254635E-3</v>
      </c>
      <c r="I512" s="30">
        <f t="shared" si="21"/>
        <v>6.4570886369254635E-3</v>
      </c>
      <c r="S512" s="38">
        <v>2052.75</v>
      </c>
      <c r="T512" s="30">
        <f t="shared" si="22"/>
        <v>1.9651638682952766E-3</v>
      </c>
      <c r="U512" s="38"/>
      <c r="V512" s="38"/>
      <c r="W512" s="38"/>
      <c r="X512" s="38"/>
    </row>
    <row r="513" spans="1:24">
      <c r="A513" s="16">
        <v>41621</v>
      </c>
      <c r="B513" s="15">
        <v>46.549875999999998</v>
      </c>
      <c r="C513" s="15">
        <v>47.539872000000003</v>
      </c>
      <c r="D513" s="15">
        <v>45.279879999999999</v>
      </c>
      <c r="E513" s="15">
        <v>45.359876999999997</v>
      </c>
      <c r="F513" s="15">
        <v>1667100</v>
      </c>
      <c r="G513" s="15">
        <v>34.235844</v>
      </c>
      <c r="H513" s="38">
        <f t="shared" si="23"/>
        <v>-2.7184448633935324E-2</v>
      </c>
      <c r="I513" s="30">
        <f t="shared" si="21"/>
        <v>-2.7184448633935324E-2</v>
      </c>
      <c r="S513" s="38">
        <v>2048.719971</v>
      </c>
      <c r="T513" s="30">
        <f t="shared" si="22"/>
        <v>-1.5022868144790934E-3</v>
      </c>
      <c r="U513" s="38"/>
      <c r="V513" s="38"/>
      <c r="W513" s="38"/>
      <c r="X513" s="38"/>
    </row>
    <row r="514" spans="1:24">
      <c r="A514" s="16">
        <v>41624</v>
      </c>
      <c r="B514" s="15">
        <v>45.339877999999999</v>
      </c>
      <c r="C514" s="15">
        <v>46.099877999999997</v>
      </c>
      <c r="D514" s="15">
        <v>44.069882</v>
      </c>
      <c r="E514" s="15">
        <v>44.099882999999998</v>
      </c>
      <c r="F514" s="15">
        <v>2824400</v>
      </c>
      <c r="G514" s="15">
        <v>33.284849999999999</v>
      </c>
      <c r="H514" s="38">
        <f t="shared" si="23"/>
        <v>-2.8170826893864166E-2</v>
      </c>
      <c r="I514" s="30">
        <f t="shared" si="21"/>
        <v>-2.8170826893864166E-2</v>
      </c>
      <c r="S514" s="38">
        <v>2051.8000489999999</v>
      </c>
      <c r="T514" s="30">
        <f t="shared" si="22"/>
        <v>5.1208495790618968E-3</v>
      </c>
      <c r="U514" s="38"/>
      <c r="V514" s="38"/>
      <c r="W514" s="38"/>
      <c r="X514" s="38"/>
    </row>
    <row r="515" spans="1:24">
      <c r="A515" s="16">
        <v>41625</v>
      </c>
      <c r="B515" s="15">
        <v>44.019880999999998</v>
      </c>
      <c r="C515" s="15">
        <v>46.099877999999997</v>
      </c>
      <c r="D515" s="15">
        <v>43.619883999999999</v>
      </c>
      <c r="E515" s="15">
        <v>44.449879000000003</v>
      </c>
      <c r="F515" s="15">
        <v>3283200</v>
      </c>
      <c r="G515" s="15">
        <v>33.549013000000002</v>
      </c>
      <c r="H515" s="38">
        <f t="shared" si="23"/>
        <v>7.9051056989692878E-3</v>
      </c>
      <c r="I515" s="30">
        <f t="shared" ref="I515:I578" si="24">H515</f>
        <v>7.9051056989692878E-3</v>
      </c>
      <c r="S515" s="38">
        <v>2041.3199460000001</v>
      </c>
      <c r="T515" s="30">
        <f t="shared" ref="T515:T578" si="25">LN(S515/S516)</f>
        <v>7.3508877776274207E-4</v>
      </c>
      <c r="U515" s="38"/>
      <c r="V515" s="38"/>
      <c r="W515" s="38"/>
      <c r="X515" s="38"/>
    </row>
    <row r="516" spans="1:24">
      <c r="A516" s="16">
        <v>41626</v>
      </c>
      <c r="B516" s="15">
        <v>44.519879000000003</v>
      </c>
      <c r="C516" s="15">
        <v>44.979880000000001</v>
      </c>
      <c r="D516" s="15">
        <v>43.069884000000002</v>
      </c>
      <c r="E516" s="15">
        <v>43.94988</v>
      </c>
      <c r="F516" s="15">
        <v>1934300</v>
      </c>
      <c r="G516" s="15">
        <v>33.171633999999997</v>
      </c>
      <c r="H516" s="38">
        <f t="shared" ref="H516:H579" si="26">LN(G516/G515)</f>
        <v>-1.1312331080582022E-2</v>
      </c>
      <c r="I516" s="30">
        <f t="shared" si="24"/>
        <v>-1.1312331080582022E-2</v>
      </c>
      <c r="S516" s="38">
        <v>2039.8199460000001</v>
      </c>
      <c r="T516" s="30">
        <f t="shared" si="25"/>
        <v>2.4024123365344922E-4</v>
      </c>
      <c r="U516" s="38"/>
      <c r="V516" s="38"/>
      <c r="W516" s="38"/>
      <c r="X516" s="38"/>
    </row>
    <row r="517" spans="1:24">
      <c r="A517" s="16">
        <v>41627</v>
      </c>
      <c r="B517" s="15">
        <v>43.539886000000003</v>
      </c>
      <c r="C517" s="15">
        <v>46.439877000000003</v>
      </c>
      <c r="D517" s="15">
        <v>43.449886999999997</v>
      </c>
      <c r="E517" s="15">
        <v>45.489880999999997</v>
      </c>
      <c r="F517" s="15">
        <v>3161400</v>
      </c>
      <c r="G517" s="15">
        <v>34.333964999999999</v>
      </c>
      <c r="H517" s="38">
        <f t="shared" si="26"/>
        <v>3.4439984324111633E-2</v>
      </c>
      <c r="I517" s="30">
        <f t="shared" si="24"/>
        <v>3.4439984324111633E-2</v>
      </c>
      <c r="S517" s="38">
        <v>2039.329956</v>
      </c>
      <c r="T517" s="30">
        <f t="shared" si="25"/>
        <v>5.2970440158390175E-4</v>
      </c>
      <c r="U517" s="38"/>
      <c r="V517" s="38"/>
      <c r="W517" s="38"/>
      <c r="X517" s="38"/>
    </row>
    <row r="518" spans="1:24">
      <c r="A518" s="16">
        <v>41628</v>
      </c>
      <c r="B518" s="15">
        <v>45.459879000000001</v>
      </c>
      <c r="C518" s="15">
        <v>46.229877000000002</v>
      </c>
      <c r="D518" s="15">
        <v>44.869880999999999</v>
      </c>
      <c r="E518" s="15">
        <v>45.939878999999998</v>
      </c>
      <c r="F518" s="15">
        <v>6799200</v>
      </c>
      <c r="G518" s="15">
        <v>34.673605999999999</v>
      </c>
      <c r="H518" s="38">
        <f t="shared" si="26"/>
        <v>9.8436660676926527E-3</v>
      </c>
      <c r="I518" s="30">
        <f t="shared" si="24"/>
        <v>9.8436660676926527E-3</v>
      </c>
      <c r="S518" s="38">
        <v>2038.25</v>
      </c>
      <c r="T518" s="30">
        <f t="shared" si="25"/>
        <v>-7.0136272063750277E-4</v>
      </c>
      <c r="U518" s="38"/>
      <c r="V518" s="38"/>
      <c r="W518" s="38"/>
      <c r="X518" s="38"/>
    </row>
    <row r="519" spans="1:24">
      <c r="A519" s="16">
        <v>41631</v>
      </c>
      <c r="B519" s="15">
        <v>45.819876999999998</v>
      </c>
      <c r="C519" s="15">
        <v>47.199872999999997</v>
      </c>
      <c r="D519" s="15">
        <v>45.179878000000002</v>
      </c>
      <c r="E519" s="15">
        <v>45.639878000000003</v>
      </c>
      <c r="F519" s="15">
        <v>1842500</v>
      </c>
      <c r="G519" s="15">
        <v>34.447178000000001</v>
      </c>
      <c r="H519" s="38">
        <f t="shared" si="26"/>
        <v>-6.5516852338743502E-3</v>
      </c>
      <c r="I519" s="30">
        <f t="shared" si="24"/>
        <v>-6.5516852338743502E-3</v>
      </c>
      <c r="S519" s="38">
        <v>2039.6800539999999</v>
      </c>
      <c r="T519" s="30">
        <f t="shared" si="25"/>
        <v>6.9645165701919096E-4</v>
      </c>
      <c r="U519" s="38"/>
      <c r="V519" s="38"/>
      <c r="W519" s="38"/>
      <c r="X519" s="38"/>
    </row>
    <row r="520" spans="1:24">
      <c r="A520" s="16">
        <v>41632</v>
      </c>
      <c r="B520" s="15">
        <v>45.759878999999998</v>
      </c>
      <c r="C520" s="15">
        <v>46.849876999999999</v>
      </c>
      <c r="D520" s="15">
        <v>45.299878999999997</v>
      </c>
      <c r="E520" s="15">
        <v>46.499875000000003</v>
      </c>
      <c r="F520" s="15">
        <v>882200</v>
      </c>
      <c r="G520" s="15">
        <v>35.096269999999997</v>
      </c>
      <c r="H520" s="38">
        <f t="shared" si="26"/>
        <v>1.8667778734374356E-2</v>
      </c>
      <c r="I520" s="30">
        <f t="shared" si="24"/>
        <v>1.8667778734374356E-2</v>
      </c>
      <c r="S520" s="38">
        <v>2038.26001</v>
      </c>
      <c r="T520" s="30">
        <f t="shared" si="25"/>
        <v>3.1153271076324886E-3</v>
      </c>
      <c r="U520" s="38"/>
      <c r="V520" s="38"/>
      <c r="W520" s="38"/>
      <c r="X520" s="38"/>
    </row>
    <row r="521" spans="1:24">
      <c r="A521" s="16">
        <v>41634</v>
      </c>
      <c r="B521" s="15">
        <v>46.849876999999999</v>
      </c>
      <c r="C521" s="15">
        <v>47.199872999999997</v>
      </c>
      <c r="D521" s="15">
        <v>46.489877999999997</v>
      </c>
      <c r="E521" s="15">
        <v>46.949872999999997</v>
      </c>
      <c r="F521" s="15">
        <v>993900</v>
      </c>
      <c r="G521" s="15">
        <v>35.43591</v>
      </c>
      <c r="H521" s="38">
        <f t="shared" si="26"/>
        <v>9.6308557377877049E-3</v>
      </c>
      <c r="I521" s="30">
        <f t="shared" si="24"/>
        <v>9.6308557377877049E-3</v>
      </c>
      <c r="S521" s="38">
        <v>2031.920044</v>
      </c>
      <c r="T521" s="30">
        <f t="shared" si="25"/>
        <v>3.4952512292501896E-4</v>
      </c>
      <c r="U521" s="38"/>
      <c r="V521" s="38"/>
      <c r="W521" s="38"/>
      <c r="X521" s="38"/>
    </row>
    <row r="522" spans="1:24">
      <c r="A522" s="16">
        <v>41635</v>
      </c>
      <c r="B522" s="15">
        <v>47.079877000000003</v>
      </c>
      <c r="C522" s="15">
        <v>47.199872999999997</v>
      </c>
      <c r="D522" s="15">
        <v>45.869878</v>
      </c>
      <c r="E522" s="15">
        <v>46.159875999999997</v>
      </c>
      <c r="F522" s="15">
        <v>874000</v>
      </c>
      <c r="G522" s="15">
        <v>34.839652000000001</v>
      </c>
      <c r="H522" s="38">
        <f t="shared" si="26"/>
        <v>-1.6969549341043919E-2</v>
      </c>
      <c r="I522" s="30">
        <f t="shared" si="24"/>
        <v>-1.6969549341043919E-2</v>
      </c>
      <c r="S522" s="38">
        <v>2031.209961</v>
      </c>
      <c r="T522" s="30">
        <f t="shared" si="25"/>
        <v>3.7684038179458044E-3</v>
      </c>
      <c r="U522" s="38"/>
      <c r="V522" s="38"/>
      <c r="W522" s="38"/>
      <c r="X522" s="38"/>
    </row>
    <row r="523" spans="1:24">
      <c r="A523" s="16">
        <v>41638</v>
      </c>
      <c r="B523" s="15">
        <v>46.229877000000002</v>
      </c>
      <c r="C523" s="15">
        <v>47.859870999999998</v>
      </c>
      <c r="D523" s="15">
        <v>45.989879000000002</v>
      </c>
      <c r="E523" s="15">
        <v>47.699871999999999</v>
      </c>
      <c r="F523" s="15">
        <v>1361800</v>
      </c>
      <c r="G523" s="15">
        <v>36.001978999999999</v>
      </c>
      <c r="H523" s="38">
        <f t="shared" si="26"/>
        <v>3.2817745751942136E-2</v>
      </c>
      <c r="I523" s="30">
        <f t="shared" si="24"/>
        <v>3.2817745751942136E-2</v>
      </c>
      <c r="S523" s="38">
        <v>2023.5699460000001</v>
      </c>
      <c r="T523" s="30">
        <f t="shared" si="25"/>
        <v>5.6843107121705662E-3</v>
      </c>
      <c r="U523" s="38"/>
      <c r="V523" s="38"/>
      <c r="W523" s="38"/>
      <c r="X523" s="38"/>
    </row>
    <row r="524" spans="1:24">
      <c r="A524" s="16">
        <v>41639</v>
      </c>
      <c r="B524" s="15">
        <v>47.669874999999998</v>
      </c>
      <c r="C524" s="15">
        <v>49.239866999999997</v>
      </c>
      <c r="D524" s="15">
        <v>47.279874999999997</v>
      </c>
      <c r="E524" s="15">
        <v>49.039867999999998</v>
      </c>
      <c r="F524" s="15">
        <v>1683300</v>
      </c>
      <c r="G524" s="15">
        <v>37.013356000000002</v>
      </c>
      <c r="H524" s="38">
        <f t="shared" si="26"/>
        <v>2.7704911314713115E-2</v>
      </c>
      <c r="I524" s="30">
        <f t="shared" si="24"/>
        <v>2.7704911314713115E-2</v>
      </c>
      <c r="S524" s="38">
        <v>2012.099976</v>
      </c>
      <c r="T524" s="30">
        <f t="shared" si="25"/>
        <v>-2.8338532482108702E-3</v>
      </c>
      <c r="U524" s="38"/>
      <c r="V524" s="38"/>
      <c r="W524" s="38"/>
      <c r="X524" s="38"/>
    </row>
    <row r="525" spans="1:24">
      <c r="A525" s="16">
        <v>41641</v>
      </c>
      <c r="B525" s="15">
        <v>49.049869999999999</v>
      </c>
      <c r="C525" s="15">
        <v>49.979868000000003</v>
      </c>
      <c r="D525" s="15">
        <v>46.869875999999998</v>
      </c>
      <c r="E525" s="15">
        <v>47.079877000000003</v>
      </c>
      <c r="F525" s="15">
        <v>2292500</v>
      </c>
      <c r="G525" s="15">
        <v>35.534032000000003</v>
      </c>
      <c r="H525" s="38">
        <f t="shared" si="26"/>
        <v>-4.0787935322863192E-2</v>
      </c>
      <c r="I525" s="30">
        <f t="shared" si="24"/>
        <v>-4.0787935322863192E-2</v>
      </c>
      <c r="S525" s="38">
        <v>2017.8100589999999</v>
      </c>
      <c r="T525" s="30">
        <f t="shared" si="25"/>
        <v>-1.1892880023623562E-4</v>
      </c>
      <c r="U525" s="38"/>
      <c r="V525" s="38"/>
      <c r="W525" s="38"/>
      <c r="X525" s="38"/>
    </row>
    <row r="526" spans="1:24">
      <c r="A526" s="16">
        <v>41642</v>
      </c>
      <c r="B526" s="15">
        <v>47.269872999999997</v>
      </c>
      <c r="C526" s="15">
        <v>47.619874000000003</v>
      </c>
      <c r="D526" s="15">
        <v>45.749876999999998</v>
      </c>
      <c r="E526" s="15">
        <v>46.129874999999998</v>
      </c>
      <c r="F526" s="15">
        <v>1281000</v>
      </c>
      <c r="G526" s="15">
        <v>34.817008000000001</v>
      </c>
      <c r="H526" s="38">
        <f t="shared" si="26"/>
        <v>-2.0384882139012048E-2</v>
      </c>
      <c r="I526" s="30">
        <f t="shared" si="24"/>
        <v>-2.0384882139012048E-2</v>
      </c>
      <c r="S526" s="38">
        <v>2018.0500489999999</v>
      </c>
      <c r="T526" s="30">
        <f t="shared" si="25"/>
        <v>1.166311452590388E-2</v>
      </c>
      <c r="U526" s="38"/>
      <c r="V526" s="38"/>
      <c r="W526" s="38"/>
      <c r="X526" s="38"/>
    </row>
    <row r="527" spans="1:24">
      <c r="A527" s="16">
        <v>41645</v>
      </c>
      <c r="B527" s="15">
        <v>46.399878999999999</v>
      </c>
      <c r="C527" s="15">
        <v>46.519874999999999</v>
      </c>
      <c r="D527" s="15">
        <v>44.599882000000001</v>
      </c>
      <c r="E527" s="15">
        <v>44.779881000000003</v>
      </c>
      <c r="F527" s="15">
        <v>1685100</v>
      </c>
      <c r="G527" s="15">
        <v>33.798085999999998</v>
      </c>
      <c r="H527" s="38">
        <f t="shared" si="26"/>
        <v>-2.9701829353596165E-2</v>
      </c>
      <c r="I527" s="30">
        <f t="shared" si="24"/>
        <v>-2.9701829353596165E-2</v>
      </c>
      <c r="S527" s="38">
        <v>1994.650024</v>
      </c>
      <c r="T527" s="30">
        <f t="shared" si="25"/>
        <v>6.2107969535819749E-3</v>
      </c>
      <c r="U527" s="38"/>
      <c r="V527" s="38"/>
      <c r="W527" s="38"/>
      <c r="X527" s="38"/>
    </row>
    <row r="528" spans="1:24">
      <c r="A528" s="16">
        <v>41646</v>
      </c>
      <c r="B528" s="15">
        <v>44.749879999999997</v>
      </c>
      <c r="C528" s="15">
        <v>44.969881999999998</v>
      </c>
      <c r="D528" s="15">
        <v>43.109887999999998</v>
      </c>
      <c r="E528" s="15">
        <v>43.829884</v>
      </c>
      <c r="F528" s="15">
        <v>2092800</v>
      </c>
      <c r="G528" s="15">
        <v>33.081066</v>
      </c>
      <c r="H528" s="38">
        <f t="shared" si="26"/>
        <v>-2.1443079121066504E-2</v>
      </c>
      <c r="I528" s="30">
        <f t="shared" si="24"/>
        <v>-2.1443079121066504E-2</v>
      </c>
      <c r="S528" s="38">
        <v>1982.3000489999999</v>
      </c>
      <c r="T528" s="30">
        <f t="shared" si="25"/>
        <v>-1.3863159905223388E-3</v>
      </c>
      <c r="U528" s="38"/>
      <c r="V528" s="38"/>
      <c r="W528" s="38"/>
      <c r="X528" s="38"/>
    </row>
    <row r="529" spans="1:24">
      <c r="A529" s="16">
        <v>41647</v>
      </c>
      <c r="B529" s="15">
        <v>43.329884999999997</v>
      </c>
      <c r="C529" s="15">
        <v>44.269880000000001</v>
      </c>
      <c r="D529" s="15">
        <v>43.049885000000003</v>
      </c>
      <c r="E529" s="15">
        <v>43.969884999999998</v>
      </c>
      <c r="F529" s="15">
        <v>1560500</v>
      </c>
      <c r="G529" s="15">
        <v>33.186732999999997</v>
      </c>
      <c r="H529" s="38">
        <f t="shared" si="26"/>
        <v>3.1890930783904431E-3</v>
      </c>
      <c r="I529" s="30">
        <f t="shared" si="24"/>
        <v>3.1890930783904431E-3</v>
      </c>
      <c r="S529" s="38">
        <v>1985.0500489999999</v>
      </c>
      <c r="T529" s="30">
        <f t="shared" si="25"/>
        <v>1.1868364593755272E-2</v>
      </c>
      <c r="U529" s="38"/>
      <c r="V529" s="38"/>
      <c r="W529" s="38"/>
      <c r="X529" s="38"/>
    </row>
    <row r="530" spans="1:24">
      <c r="A530" s="16">
        <v>41648</v>
      </c>
      <c r="B530" s="15">
        <v>43.729883000000001</v>
      </c>
      <c r="C530" s="15">
        <v>43.839880999999998</v>
      </c>
      <c r="D530" s="15">
        <v>41.219890999999997</v>
      </c>
      <c r="E530" s="15">
        <v>42.569884999999999</v>
      </c>
      <c r="F530" s="15">
        <v>4786200</v>
      </c>
      <c r="G530" s="15">
        <v>32.130068000000001</v>
      </c>
      <c r="H530" s="38">
        <f t="shared" si="26"/>
        <v>-3.2357898096336567E-2</v>
      </c>
      <c r="I530" s="30">
        <f t="shared" si="24"/>
        <v>-3.2357898096336567E-2</v>
      </c>
      <c r="S530" s="38">
        <v>1961.630005</v>
      </c>
      <c r="T530" s="30">
        <f t="shared" si="25"/>
        <v>-1.5026967912613247E-3</v>
      </c>
      <c r="U530" s="38"/>
      <c r="V530" s="38"/>
      <c r="W530" s="38"/>
      <c r="X530" s="38"/>
    </row>
    <row r="531" spans="1:24">
      <c r="A531" s="16">
        <v>41649</v>
      </c>
      <c r="B531" s="15">
        <v>37.899898999999998</v>
      </c>
      <c r="C531" s="15">
        <v>37.959899</v>
      </c>
      <c r="D531" s="15">
        <v>35.499906000000003</v>
      </c>
      <c r="E531" s="15">
        <v>36.709902</v>
      </c>
      <c r="F531" s="15">
        <v>14050700</v>
      </c>
      <c r="G531" s="15">
        <v>27.707184000000002</v>
      </c>
      <c r="H531" s="38">
        <f t="shared" si="26"/>
        <v>-0.14810055977929004</v>
      </c>
      <c r="I531" s="30">
        <f t="shared" si="24"/>
        <v>-0.14810055977929004</v>
      </c>
      <c r="S531" s="38">
        <v>1964.579956</v>
      </c>
      <c r="T531" s="30">
        <f t="shared" si="25"/>
        <v>7.0286902960544542E-3</v>
      </c>
      <c r="U531" s="38"/>
      <c r="V531" s="38"/>
      <c r="W531" s="38"/>
      <c r="X531" s="38"/>
    </row>
    <row r="532" spans="1:24">
      <c r="A532" s="16">
        <v>41652</v>
      </c>
      <c r="B532" s="15">
        <v>36.499904000000001</v>
      </c>
      <c r="C532" s="15">
        <v>37.399900000000002</v>
      </c>
      <c r="D532" s="15">
        <v>35.299905000000003</v>
      </c>
      <c r="E532" s="15">
        <v>35.459904999999999</v>
      </c>
      <c r="F532" s="15">
        <v>6397800</v>
      </c>
      <c r="G532" s="15">
        <v>26.763736000000002</v>
      </c>
      <c r="H532" s="38">
        <f t="shared" si="26"/>
        <v>-3.4643892872846006E-2</v>
      </c>
      <c r="I532" s="30">
        <f t="shared" si="24"/>
        <v>-3.4643892872846006E-2</v>
      </c>
      <c r="S532" s="38">
        <v>1950.8199460000001</v>
      </c>
      <c r="T532" s="30">
        <f t="shared" si="25"/>
        <v>1.2228305755854488E-2</v>
      </c>
      <c r="U532" s="38"/>
      <c r="V532" s="38"/>
      <c r="W532" s="38"/>
      <c r="X532" s="38"/>
    </row>
    <row r="533" spans="1:24">
      <c r="A533" s="16">
        <v>41653</v>
      </c>
      <c r="B533" s="15">
        <v>35.909905999999999</v>
      </c>
      <c r="C533" s="15">
        <v>37.489899000000001</v>
      </c>
      <c r="D533" s="15">
        <v>34.209907999999999</v>
      </c>
      <c r="E533" s="15">
        <v>35.659905999999999</v>
      </c>
      <c r="F533" s="15">
        <v>6295900</v>
      </c>
      <c r="G533" s="15">
        <v>26.914688999999999</v>
      </c>
      <c r="H533" s="38">
        <f t="shared" si="26"/>
        <v>5.624360175614471E-3</v>
      </c>
      <c r="I533" s="30">
        <f t="shared" si="24"/>
        <v>5.624360175614471E-3</v>
      </c>
      <c r="S533" s="38">
        <v>1927.1099850000001</v>
      </c>
      <c r="T533" s="30">
        <f t="shared" si="25"/>
        <v>-7.3261006911145487E-3</v>
      </c>
      <c r="U533" s="38"/>
      <c r="V533" s="38"/>
      <c r="W533" s="38"/>
      <c r="X533" s="38"/>
    </row>
    <row r="534" spans="1:24">
      <c r="A534" s="16">
        <v>41654</v>
      </c>
      <c r="B534" s="15">
        <v>35.929904999999998</v>
      </c>
      <c r="C534" s="15">
        <v>37.439900999999999</v>
      </c>
      <c r="D534" s="15">
        <v>35.299905000000003</v>
      </c>
      <c r="E534" s="15">
        <v>36.699902999999999</v>
      </c>
      <c r="F534" s="15">
        <v>3244500</v>
      </c>
      <c r="G534" s="15">
        <v>27.699636999999999</v>
      </c>
      <c r="H534" s="38">
        <f t="shared" si="26"/>
        <v>2.8747111363162433E-2</v>
      </c>
      <c r="I534" s="30">
        <f t="shared" si="24"/>
        <v>2.8747111363162433E-2</v>
      </c>
      <c r="S534" s="38">
        <v>1941.280029</v>
      </c>
      <c r="T534" s="30">
        <f t="shared" si="25"/>
        <v>1.9385370551728141E-2</v>
      </c>
      <c r="U534" s="38"/>
      <c r="V534" s="38"/>
      <c r="W534" s="38"/>
      <c r="X534" s="38"/>
    </row>
    <row r="535" spans="1:24">
      <c r="A535" s="16">
        <v>41655</v>
      </c>
      <c r="B535" s="15">
        <v>36.569901999999999</v>
      </c>
      <c r="C535" s="15">
        <v>39.929893</v>
      </c>
      <c r="D535" s="15">
        <v>35.979903</v>
      </c>
      <c r="E535" s="15">
        <v>38.369897999999999</v>
      </c>
      <c r="F535" s="15">
        <v>4715000</v>
      </c>
      <c r="G535" s="15">
        <v>28.960083999999998</v>
      </c>
      <c r="H535" s="38">
        <f t="shared" si="26"/>
        <v>4.449915965151046E-2</v>
      </c>
      <c r="I535" s="30">
        <f t="shared" si="24"/>
        <v>4.449915965151046E-2</v>
      </c>
      <c r="S535" s="38">
        <v>1904.01001</v>
      </c>
      <c r="T535" s="30">
        <f t="shared" si="25"/>
        <v>9.1011161201558465E-3</v>
      </c>
      <c r="U535" s="38"/>
      <c r="V535" s="38"/>
      <c r="W535" s="38"/>
      <c r="X535" s="38"/>
    </row>
    <row r="536" spans="1:24">
      <c r="A536" s="16">
        <v>41656</v>
      </c>
      <c r="B536" s="15">
        <v>39.409894999999999</v>
      </c>
      <c r="C536" s="15">
        <v>39.499893999999998</v>
      </c>
      <c r="D536" s="15">
        <v>37.499898999999999</v>
      </c>
      <c r="E536" s="15">
        <v>37.579898999999997</v>
      </c>
      <c r="F536" s="15">
        <v>3580900</v>
      </c>
      <c r="G536" s="15">
        <v>28.363824000000001</v>
      </c>
      <c r="H536" s="38">
        <f t="shared" si="26"/>
        <v>-2.0803937691949485E-2</v>
      </c>
      <c r="I536" s="30">
        <f t="shared" si="24"/>
        <v>-2.0803937691949485E-2</v>
      </c>
      <c r="S536" s="38">
        <v>1886.76001</v>
      </c>
      <c r="T536" s="30">
        <f t="shared" si="25"/>
        <v>1.2801813375545616E-2</v>
      </c>
      <c r="U536" s="38"/>
      <c r="V536" s="38"/>
      <c r="W536" s="38"/>
      <c r="X536" s="38"/>
    </row>
    <row r="537" spans="1:24">
      <c r="A537" s="16">
        <v>41660</v>
      </c>
      <c r="B537" s="15">
        <v>37.709899999999998</v>
      </c>
      <c r="C537" s="15">
        <v>37.989897999999997</v>
      </c>
      <c r="D537" s="15">
        <v>36.599902999999998</v>
      </c>
      <c r="E537" s="15">
        <v>37.849899999999998</v>
      </c>
      <c r="F537" s="15">
        <v>2497600</v>
      </c>
      <c r="G537" s="15">
        <v>28.567609999999998</v>
      </c>
      <c r="H537" s="38">
        <f t="shared" si="26"/>
        <v>7.1590281869205559E-3</v>
      </c>
      <c r="I537" s="30">
        <f t="shared" si="24"/>
        <v>7.1590281869205559E-3</v>
      </c>
      <c r="S537" s="38">
        <v>1862.76001</v>
      </c>
      <c r="T537" s="30">
        <f t="shared" si="25"/>
        <v>1.449674521026141E-4</v>
      </c>
      <c r="U537" s="38"/>
      <c r="V537" s="38"/>
      <c r="W537" s="38"/>
      <c r="X537" s="38"/>
    </row>
    <row r="538" spans="1:24">
      <c r="A538" s="16">
        <v>41661</v>
      </c>
      <c r="B538" s="15">
        <v>37.859900000000003</v>
      </c>
      <c r="C538" s="15">
        <v>38.949897</v>
      </c>
      <c r="D538" s="15">
        <v>37.489899000000001</v>
      </c>
      <c r="E538" s="15">
        <v>37.589899000000003</v>
      </c>
      <c r="F538" s="15">
        <v>2314200</v>
      </c>
      <c r="G538" s="15">
        <v>28.371371</v>
      </c>
      <c r="H538" s="38">
        <f t="shared" si="26"/>
        <v>-6.8929852114972164E-3</v>
      </c>
      <c r="I538" s="30">
        <f t="shared" si="24"/>
        <v>-6.8929852114972164E-3</v>
      </c>
      <c r="S538" s="38">
        <v>1862.48999</v>
      </c>
      <c r="T538" s="30">
        <f t="shared" si="25"/>
        <v>-8.1333007603821214E-3</v>
      </c>
      <c r="U538" s="38"/>
      <c r="V538" s="38"/>
      <c r="W538" s="38"/>
      <c r="X538" s="38"/>
    </row>
    <row r="539" spans="1:24">
      <c r="A539" s="16">
        <v>41662</v>
      </c>
      <c r="B539" s="15">
        <v>37.259901999999997</v>
      </c>
      <c r="C539" s="15">
        <v>37.569898999999999</v>
      </c>
      <c r="D539" s="15">
        <v>36.509903999999999</v>
      </c>
      <c r="E539" s="15">
        <v>37.359901000000001</v>
      </c>
      <c r="F539" s="15">
        <v>1940900</v>
      </c>
      <c r="G539" s="15">
        <v>28.197778</v>
      </c>
      <c r="H539" s="38">
        <f t="shared" si="26"/>
        <v>-6.1373928358782756E-3</v>
      </c>
      <c r="I539" s="30">
        <f t="shared" si="24"/>
        <v>-6.1373928358782756E-3</v>
      </c>
      <c r="S539" s="38">
        <v>1877.6999510000001</v>
      </c>
      <c r="T539" s="30">
        <f t="shared" si="25"/>
        <v>1.5776197143493004E-3</v>
      </c>
      <c r="U539" s="38"/>
      <c r="V539" s="38"/>
      <c r="W539" s="38"/>
      <c r="X539" s="38"/>
    </row>
    <row r="540" spans="1:24">
      <c r="A540" s="16">
        <v>41663</v>
      </c>
      <c r="B540" s="15">
        <v>37.199900999999997</v>
      </c>
      <c r="C540" s="15">
        <v>38.949897</v>
      </c>
      <c r="D540" s="15">
        <v>36.669902999999998</v>
      </c>
      <c r="E540" s="15">
        <v>38.149898</v>
      </c>
      <c r="F540" s="15">
        <v>2013500</v>
      </c>
      <c r="G540" s="15">
        <v>28.794035999999998</v>
      </c>
      <c r="H540" s="38">
        <f t="shared" si="26"/>
        <v>2.0925101850461911E-2</v>
      </c>
      <c r="I540" s="30">
        <f t="shared" si="24"/>
        <v>2.0925101850461911E-2</v>
      </c>
      <c r="S540" s="38">
        <v>1874.73999</v>
      </c>
      <c r="T540" s="30">
        <f t="shared" si="25"/>
        <v>-1.6605033389019107E-2</v>
      </c>
      <c r="U540" s="38"/>
      <c r="V540" s="38"/>
      <c r="W540" s="38"/>
      <c r="X540" s="38"/>
    </row>
    <row r="541" spans="1:24">
      <c r="A541" s="16">
        <v>41666</v>
      </c>
      <c r="B541" s="15">
        <v>38.289898999999998</v>
      </c>
      <c r="C541" s="15">
        <v>38.749896</v>
      </c>
      <c r="D541" s="15">
        <v>36.729902000000003</v>
      </c>
      <c r="E541" s="15">
        <v>38.389898000000002</v>
      </c>
      <c r="F541" s="15">
        <v>1550500</v>
      </c>
      <c r="G541" s="15">
        <v>28.975179000000001</v>
      </c>
      <c r="H541" s="38">
        <f t="shared" si="26"/>
        <v>6.2712845823110833E-3</v>
      </c>
      <c r="I541" s="30">
        <f t="shared" si="24"/>
        <v>6.2712845823110833E-3</v>
      </c>
      <c r="S541" s="38">
        <v>1906.130005</v>
      </c>
      <c r="T541" s="30">
        <f t="shared" si="25"/>
        <v>-1.1517079997145095E-2</v>
      </c>
      <c r="U541" s="38"/>
      <c r="V541" s="38"/>
      <c r="W541" s="38"/>
      <c r="X541" s="38"/>
    </row>
    <row r="542" spans="1:24">
      <c r="A542" s="16">
        <v>41667</v>
      </c>
      <c r="B542" s="15">
        <v>38.699897999999997</v>
      </c>
      <c r="C542" s="15">
        <v>38.949897</v>
      </c>
      <c r="D542" s="15">
        <v>37.649898999999998</v>
      </c>
      <c r="E542" s="15">
        <v>38.409897000000001</v>
      </c>
      <c r="F542" s="15">
        <v>1320300</v>
      </c>
      <c r="G542" s="15">
        <v>28.990272999999998</v>
      </c>
      <c r="H542" s="38">
        <f t="shared" si="26"/>
        <v>5.2079298341903822E-4</v>
      </c>
      <c r="I542" s="30">
        <f t="shared" si="24"/>
        <v>5.2079298341903822E-4</v>
      </c>
      <c r="S542" s="38">
        <v>1928.209961</v>
      </c>
      <c r="T542" s="30">
        <f t="shared" si="25"/>
        <v>-2.0877848600460262E-2</v>
      </c>
      <c r="U542" s="38"/>
      <c r="V542" s="38"/>
      <c r="W542" s="38"/>
      <c r="X542" s="38"/>
    </row>
    <row r="543" spans="1:24">
      <c r="A543" s="16">
        <v>41668</v>
      </c>
      <c r="B543" s="15">
        <v>38.129899000000002</v>
      </c>
      <c r="C543" s="15">
        <v>38.369897999999999</v>
      </c>
      <c r="D543" s="15">
        <v>36.309902999999998</v>
      </c>
      <c r="E543" s="15">
        <v>36.359904</v>
      </c>
      <c r="F543" s="15">
        <v>1961500</v>
      </c>
      <c r="G543" s="15">
        <v>27.443019</v>
      </c>
      <c r="H543" s="38">
        <f t="shared" si="26"/>
        <v>-5.484854125797068E-2</v>
      </c>
      <c r="I543" s="30">
        <f t="shared" si="24"/>
        <v>-5.484854125797068E-2</v>
      </c>
      <c r="S543" s="38">
        <v>1968.8900149999999</v>
      </c>
      <c r="T543" s="30">
        <f t="shared" si="25"/>
        <v>1.7310947462643108E-2</v>
      </c>
      <c r="U543" s="38"/>
      <c r="V543" s="38"/>
      <c r="W543" s="38"/>
      <c r="X543" s="38"/>
    </row>
    <row r="544" spans="1:24">
      <c r="A544" s="16">
        <v>41669</v>
      </c>
      <c r="B544" s="15">
        <v>36.649901999999997</v>
      </c>
      <c r="C544" s="15">
        <v>37.239899999999999</v>
      </c>
      <c r="D544" s="15">
        <v>36.049903999999998</v>
      </c>
      <c r="E544" s="15">
        <v>36.499904000000001</v>
      </c>
      <c r="F544" s="15">
        <v>1363500</v>
      </c>
      <c r="G544" s="15">
        <v>27.548686</v>
      </c>
      <c r="H544" s="38">
        <f t="shared" si="26"/>
        <v>3.8430206900454955E-3</v>
      </c>
      <c r="I544" s="30">
        <f t="shared" si="24"/>
        <v>3.8430206900454955E-3</v>
      </c>
      <c r="S544" s="38">
        <v>1935.099976</v>
      </c>
      <c r="T544" s="30">
        <f t="shared" si="25"/>
        <v>-1.5241618258034852E-2</v>
      </c>
      <c r="U544" s="38"/>
      <c r="V544" s="38"/>
      <c r="W544" s="38"/>
      <c r="X544" s="38"/>
    </row>
    <row r="545" spans="1:24">
      <c r="A545" s="16">
        <v>41670</v>
      </c>
      <c r="B545" s="15">
        <v>36.149903000000002</v>
      </c>
      <c r="C545" s="15">
        <v>36.599902999999998</v>
      </c>
      <c r="D545" s="15">
        <v>34.899908000000003</v>
      </c>
      <c r="E545" s="15">
        <v>36.369903000000001</v>
      </c>
      <c r="F545" s="15">
        <v>2335800</v>
      </c>
      <c r="G545" s="15">
        <v>27.450566999999999</v>
      </c>
      <c r="H545" s="38">
        <f t="shared" si="26"/>
        <v>-3.568015881739852E-3</v>
      </c>
      <c r="I545" s="30">
        <f t="shared" si="24"/>
        <v>-3.568015881739852E-3</v>
      </c>
      <c r="S545" s="38">
        <v>1964.8199460000001</v>
      </c>
      <c r="T545" s="30">
        <f t="shared" si="25"/>
        <v>-1.5663859381090063E-3</v>
      </c>
      <c r="U545" s="38"/>
      <c r="V545" s="38"/>
      <c r="W545" s="38"/>
      <c r="X545" s="38"/>
    </row>
    <row r="546" spans="1:24">
      <c r="A546" s="16">
        <v>41673</v>
      </c>
      <c r="B546" s="15">
        <v>36.429904000000001</v>
      </c>
      <c r="C546" s="15">
        <v>37.029902</v>
      </c>
      <c r="D546" s="15">
        <v>34.999907999999998</v>
      </c>
      <c r="E546" s="15">
        <v>35.229905000000002</v>
      </c>
      <c r="F546" s="15">
        <v>1808700</v>
      </c>
      <c r="G546" s="15">
        <v>26.590140999999999</v>
      </c>
      <c r="H546" s="38">
        <f t="shared" si="26"/>
        <v>-3.1846315493655859E-2</v>
      </c>
      <c r="I546" s="30">
        <f t="shared" si="24"/>
        <v>-3.1846315493655859E-2</v>
      </c>
      <c r="S546" s="38">
        <v>1967.900024</v>
      </c>
      <c r="T546" s="30">
        <f t="shared" si="25"/>
        <v>1.110363528539427E-2</v>
      </c>
      <c r="U546" s="38"/>
      <c r="V546" s="38"/>
      <c r="W546" s="38"/>
      <c r="X546" s="38"/>
    </row>
    <row r="547" spans="1:24">
      <c r="A547" s="16">
        <v>41674</v>
      </c>
      <c r="B547" s="15">
        <v>35.489907000000002</v>
      </c>
      <c r="C547" s="15">
        <v>35.569904000000001</v>
      </c>
      <c r="D547" s="15">
        <v>33.669910999999999</v>
      </c>
      <c r="E547" s="15">
        <v>33.989910000000002</v>
      </c>
      <c r="F547" s="15">
        <v>2881500</v>
      </c>
      <c r="G547" s="15">
        <v>25.654242</v>
      </c>
      <c r="H547" s="38">
        <f t="shared" si="26"/>
        <v>-3.5831569926308315E-2</v>
      </c>
      <c r="I547" s="30">
        <f t="shared" si="24"/>
        <v>-3.5831569926308315E-2</v>
      </c>
      <c r="S547" s="38">
        <v>1946.170044</v>
      </c>
      <c r="T547" s="30">
        <f t="shared" si="25"/>
        <v>5.143448679498555E-6</v>
      </c>
      <c r="U547" s="38"/>
      <c r="V547" s="38"/>
      <c r="W547" s="38"/>
      <c r="X547" s="38"/>
    </row>
    <row r="548" spans="1:24">
      <c r="A548" s="16">
        <v>41675</v>
      </c>
      <c r="B548" s="15">
        <v>33.629908999999998</v>
      </c>
      <c r="C548" s="15">
        <v>35.059905999999998</v>
      </c>
      <c r="D548" s="15">
        <v>32.849912000000003</v>
      </c>
      <c r="E548" s="15">
        <v>34.349908999999997</v>
      </c>
      <c r="F548" s="15">
        <v>2667100</v>
      </c>
      <c r="G548" s="15">
        <v>25.925954000000001</v>
      </c>
      <c r="H548" s="38">
        <f t="shared" si="26"/>
        <v>1.0535613835678649E-2</v>
      </c>
      <c r="I548" s="30">
        <f t="shared" si="24"/>
        <v>1.0535613835678649E-2</v>
      </c>
      <c r="S548" s="38">
        <v>1946.160034</v>
      </c>
      <c r="T548" s="30">
        <f t="shared" si="25"/>
        <v>-1.3337106173277633E-2</v>
      </c>
      <c r="U548" s="38"/>
      <c r="V548" s="38"/>
      <c r="W548" s="38"/>
      <c r="X548" s="38"/>
    </row>
    <row r="549" spans="1:24">
      <c r="A549" s="16">
        <v>41676</v>
      </c>
      <c r="B549" s="15">
        <v>34.429907999999998</v>
      </c>
      <c r="C549" s="15">
        <v>36.309902999999998</v>
      </c>
      <c r="D549" s="15">
        <v>34.189909</v>
      </c>
      <c r="E549" s="15">
        <v>35.819902999999996</v>
      </c>
      <c r="F549" s="15">
        <v>1837800</v>
      </c>
      <c r="G549" s="15">
        <v>27.035449</v>
      </c>
      <c r="H549" s="38">
        <f t="shared" si="26"/>
        <v>4.1904378901033379E-2</v>
      </c>
      <c r="I549" s="30">
        <f t="shared" si="24"/>
        <v>4.1904378901033379E-2</v>
      </c>
      <c r="S549" s="38">
        <v>1972.290039</v>
      </c>
      <c r="T549" s="30">
        <f t="shared" si="25"/>
        <v>-2.7898166629031391E-3</v>
      </c>
      <c r="U549" s="38"/>
      <c r="V549" s="38"/>
      <c r="W549" s="38"/>
      <c r="X549" s="38"/>
    </row>
    <row r="550" spans="1:24">
      <c r="A550" s="16">
        <v>41677</v>
      </c>
      <c r="B550" s="15">
        <v>35.969904</v>
      </c>
      <c r="C550" s="15">
        <v>36.439903000000001</v>
      </c>
      <c r="D550" s="15">
        <v>34.999907999999998</v>
      </c>
      <c r="E550" s="15">
        <v>35.499906000000003</v>
      </c>
      <c r="F550" s="15">
        <v>1379000</v>
      </c>
      <c r="G550" s="15">
        <v>26.793927</v>
      </c>
      <c r="H550" s="38">
        <f t="shared" si="26"/>
        <v>-8.9736734361404395E-3</v>
      </c>
      <c r="I550" s="30">
        <f t="shared" si="24"/>
        <v>-8.9736734361404395E-3</v>
      </c>
      <c r="S550" s="38">
        <v>1977.8000489999999</v>
      </c>
      <c r="T550" s="30">
        <f t="shared" si="25"/>
        <v>-2.5500509788356071E-3</v>
      </c>
      <c r="U550" s="38"/>
      <c r="V550" s="38"/>
      <c r="W550" s="38"/>
      <c r="X550" s="38"/>
    </row>
    <row r="551" spans="1:24">
      <c r="A551" s="16">
        <v>41680</v>
      </c>
      <c r="B551" s="15">
        <v>35.429906000000003</v>
      </c>
      <c r="C551" s="15">
        <v>35.789904</v>
      </c>
      <c r="D551" s="15">
        <v>34.549906999999997</v>
      </c>
      <c r="E551" s="15">
        <v>35.719904</v>
      </c>
      <c r="F551" s="15">
        <v>1080400</v>
      </c>
      <c r="G551" s="15">
        <v>26.959973000000002</v>
      </c>
      <c r="H551" s="38">
        <f t="shared" si="26"/>
        <v>6.1780271994002836E-3</v>
      </c>
      <c r="I551" s="30">
        <f t="shared" si="24"/>
        <v>6.1780271994002836E-3</v>
      </c>
      <c r="S551" s="38">
        <v>1982.849976</v>
      </c>
      <c r="T551" s="30">
        <f t="shared" si="25"/>
        <v>8.5392614520381476E-3</v>
      </c>
      <c r="U551" s="38"/>
      <c r="V551" s="38"/>
      <c r="W551" s="38"/>
      <c r="X551" s="38"/>
    </row>
    <row r="552" spans="1:24">
      <c r="A552" s="16">
        <v>41681</v>
      </c>
      <c r="B552" s="15">
        <v>35.999904999999998</v>
      </c>
      <c r="C552" s="15">
        <v>38.979895999999997</v>
      </c>
      <c r="D552" s="15">
        <v>35.799903999999998</v>
      </c>
      <c r="E552" s="15">
        <v>38.719897000000003</v>
      </c>
      <c r="F552" s="15">
        <v>3071800</v>
      </c>
      <c r="G552" s="15">
        <v>29.224249</v>
      </c>
      <c r="H552" s="38">
        <f t="shared" si="26"/>
        <v>8.0645525290954173E-2</v>
      </c>
      <c r="I552" s="30">
        <f t="shared" si="24"/>
        <v>8.0645525290954173E-2</v>
      </c>
      <c r="S552" s="38">
        <v>1965.98999</v>
      </c>
      <c r="T552" s="30">
        <f t="shared" si="25"/>
        <v>-1.6300913470395792E-2</v>
      </c>
      <c r="U552" s="38"/>
      <c r="V552" s="38"/>
      <c r="W552" s="38"/>
      <c r="X552" s="38"/>
    </row>
    <row r="553" spans="1:24">
      <c r="A553" s="16">
        <v>41682</v>
      </c>
      <c r="B553" s="15">
        <v>38.819896</v>
      </c>
      <c r="C553" s="15">
        <v>40.429892000000002</v>
      </c>
      <c r="D553" s="15">
        <v>38.129899000000002</v>
      </c>
      <c r="E553" s="15">
        <v>40.389893000000001</v>
      </c>
      <c r="F553" s="15">
        <v>2170600</v>
      </c>
      <c r="G553" s="15">
        <v>30.484696</v>
      </c>
      <c r="H553" s="38">
        <f t="shared" si="26"/>
        <v>4.2225977341743076E-2</v>
      </c>
      <c r="I553" s="30">
        <f t="shared" si="24"/>
        <v>4.2225977341743076E-2</v>
      </c>
      <c r="S553" s="38">
        <v>1998.3000489999999</v>
      </c>
      <c r="T553" s="30">
        <f t="shared" si="25"/>
        <v>7.8019766082534792E-3</v>
      </c>
      <c r="U553" s="38"/>
      <c r="V553" s="38"/>
      <c r="W553" s="38"/>
      <c r="X553" s="38"/>
    </row>
    <row r="554" spans="1:24">
      <c r="A554" s="16">
        <v>41683</v>
      </c>
      <c r="B554" s="15">
        <v>39.919893000000002</v>
      </c>
      <c r="C554" s="15">
        <v>44.009883000000002</v>
      </c>
      <c r="D554" s="15">
        <v>39.749893999999998</v>
      </c>
      <c r="E554" s="15">
        <v>43.419885000000001</v>
      </c>
      <c r="F554" s="15">
        <v>3897400</v>
      </c>
      <c r="G554" s="15">
        <v>32.771614999999997</v>
      </c>
      <c r="H554" s="38">
        <f t="shared" si="26"/>
        <v>7.2337957184422735E-2</v>
      </c>
      <c r="I554" s="30">
        <f t="shared" si="24"/>
        <v>7.2337957184422735E-2</v>
      </c>
      <c r="S554" s="38">
        <v>1982.7700199999999</v>
      </c>
      <c r="T554" s="30">
        <f t="shared" si="25"/>
        <v>-5.7932498118750831E-3</v>
      </c>
      <c r="U554" s="38"/>
      <c r="V554" s="38"/>
      <c r="W554" s="38"/>
      <c r="X554" s="38"/>
    </row>
    <row r="555" spans="1:24">
      <c r="A555" s="16">
        <v>41684</v>
      </c>
      <c r="B555" s="15">
        <v>43.369883999999999</v>
      </c>
      <c r="C555" s="15">
        <v>43.489885000000001</v>
      </c>
      <c r="D555" s="15">
        <v>40.799892</v>
      </c>
      <c r="E555" s="15">
        <v>41.439889000000001</v>
      </c>
      <c r="F555" s="15">
        <v>2179900</v>
      </c>
      <c r="G555" s="15">
        <v>31.277191999999999</v>
      </c>
      <c r="H555" s="38">
        <f t="shared" si="26"/>
        <v>-4.6673602550458458E-2</v>
      </c>
      <c r="I555" s="30">
        <f t="shared" si="24"/>
        <v>-4.6673602550458458E-2</v>
      </c>
      <c r="S555" s="38">
        <v>1994.290039</v>
      </c>
      <c r="T555" s="30">
        <f t="shared" si="25"/>
        <v>-8.0456023555977706E-3</v>
      </c>
      <c r="U555" s="38"/>
      <c r="V555" s="38"/>
      <c r="W555" s="38"/>
      <c r="X555" s="38"/>
    </row>
    <row r="556" spans="1:24">
      <c r="A556" s="16">
        <v>41688</v>
      </c>
      <c r="B556" s="15">
        <v>41.189889999999998</v>
      </c>
      <c r="C556" s="15">
        <v>41.989888999999998</v>
      </c>
      <c r="D556" s="15">
        <v>40.639893000000001</v>
      </c>
      <c r="E556" s="15">
        <v>41.169890000000002</v>
      </c>
      <c r="F556" s="15">
        <v>1098100</v>
      </c>
      <c r="G556" s="15">
        <v>31.073407</v>
      </c>
      <c r="H556" s="38">
        <f t="shared" si="26"/>
        <v>-6.5367688170183055E-3</v>
      </c>
      <c r="I556" s="30">
        <f t="shared" si="24"/>
        <v>-6.5367688170183055E-3</v>
      </c>
      <c r="S556" s="38">
        <v>2010.400024</v>
      </c>
      <c r="T556" s="30">
        <f t="shared" si="25"/>
        <v>-4.7738354157513045E-4</v>
      </c>
      <c r="U556" s="38"/>
      <c r="V556" s="38"/>
      <c r="W556" s="38"/>
      <c r="X556" s="38"/>
    </row>
    <row r="557" spans="1:24">
      <c r="A557" s="16">
        <v>41689</v>
      </c>
      <c r="B557" s="15">
        <v>41.17989</v>
      </c>
      <c r="C557" s="15">
        <v>41.419890000000002</v>
      </c>
      <c r="D557" s="15">
        <v>40.009892999999998</v>
      </c>
      <c r="E557" s="15">
        <v>40.979892</v>
      </c>
      <c r="F557" s="15">
        <v>1556100</v>
      </c>
      <c r="G557" s="15">
        <v>30.930004</v>
      </c>
      <c r="H557" s="38">
        <f t="shared" si="26"/>
        <v>-4.6256569883180096E-3</v>
      </c>
      <c r="I557" s="30">
        <f t="shared" si="24"/>
        <v>-4.6256569883180096E-3</v>
      </c>
      <c r="S557" s="38">
        <v>2011.3599850000001</v>
      </c>
      <c r="T557" s="30">
        <f t="shared" si="25"/>
        <v>4.8792570969692309E-3</v>
      </c>
      <c r="U557" s="38"/>
      <c r="V557" s="38"/>
      <c r="W557" s="38"/>
      <c r="X557" s="38"/>
    </row>
    <row r="558" spans="1:24">
      <c r="A558" s="16">
        <v>41690</v>
      </c>
      <c r="B558" s="15">
        <v>41.17989</v>
      </c>
      <c r="C558" s="15">
        <v>42.889885</v>
      </c>
      <c r="D558" s="15">
        <v>40.569892000000003</v>
      </c>
      <c r="E558" s="15">
        <v>41.149890999999997</v>
      </c>
      <c r="F558" s="15">
        <v>1650700</v>
      </c>
      <c r="G558" s="15">
        <v>31.058312999999998</v>
      </c>
      <c r="H558" s="38">
        <f t="shared" si="26"/>
        <v>4.1397859936976224E-3</v>
      </c>
      <c r="I558" s="30">
        <f t="shared" si="24"/>
        <v>4.1397859936976224E-3</v>
      </c>
      <c r="S558" s="38">
        <v>2001.5699460000001</v>
      </c>
      <c r="T558" s="30">
        <f t="shared" si="25"/>
        <v>1.2948051691653573E-3</v>
      </c>
      <c r="U558" s="38"/>
      <c r="V558" s="38"/>
      <c r="W558" s="38"/>
      <c r="X558" s="38"/>
    </row>
    <row r="559" spans="1:24">
      <c r="A559" s="16">
        <v>41691</v>
      </c>
      <c r="B559" s="15">
        <v>41.099890000000002</v>
      </c>
      <c r="C559" s="15">
        <v>41.389890999999999</v>
      </c>
      <c r="D559" s="15">
        <v>40.629893000000003</v>
      </c>
      <c r="E559" s="15">
        <v>40.929890999999998</v>
      </c>
      <c r="F559" s="15">
        <v>1157400</v>
      </c>
      <c r="G559" s="15">
        <v>30.892264999999998</v>
      </c>
      <c r="H559" s="38">
        <f t="shared" si="26"/>
        <v>-5.3606730720319653E-3</v>
      </c>
      <c r="I559" s="30">
        <f t="shared" si="24"/>
        <v>-5.3606730720319653E-3</v>
      </c>
      <c r="S559" s="38">
        <v>1998.9799800000001</v>
      </c>
      <c r="T559" s="30">
        <f t="shared" si="25"/>
        <v>7.4565070309994264E-3</v>
      </c>
      <c r="U559" s="38"/>
      <c r="V559" s="38"/>
      <c r="W559" s="38"/>
      <c r="X559" s="38"/>
    </row>
    <row r="560" spans="1:24">
      <c r="A560" s="16">
        <v>41694</v>
      </c>
      <c r="B560" s="15">
        <v>40.899892000000001</v>
      </c>
      <c r="C560" s="15">
        <v>41.739888999999998</v>
      </c>
      <c r="D560" s="15">
        <v>37.639899999999997</v>
      </c>
      <c r="E560" s="15">
        <v>38.049899000000003</v>
      </c>
      <c r="F560" s="15">
        <v>4498800</v>
      </c>
      <c r="G560" s="15">
        <v>28.718561000000001</v>
      </c>
      <c r="H560" s="38">
        <f t="shared" si="26"/>
        <v>-7.2962190474987448E-2</v>
      </c>
      <c r="I560" s="30">
        <f t="shared" si="24"/>
        <v>-7.2962190474987448E-2</v>
      </c>
      <c r="S560" s="38">
        <v>1984.130005</v>
      </c>
      <c r="T560" s="30">
        <f t="shared" si="25"/>
        <v>-7.1040365756933814E-4</v>
      </c>
      <c r="U560" s="38"/>
      <c r="V560" s="38"/>
      <c r="W560" s="38"/>
      <c r="X560" s="38"/>
    </row>
    <row r="561" spans="1:24">
      <c r="A561" s="16">
        <v>41695</v>
      </c>
      <c r="B561" s="15">
        <v>38.479897000000001</v>
      </c>
      <c r="C561" s="15">
        <v>40.449891000000001</v>
      </c>
      <c r="D561" s="15">
        <v>38.399897000000003</v>
      </c>
      <c r="E561" s="15">
        <v>38.989896000000002</v>
      </c>
      <c r="F561" s="15">
        <v>2383900</v>
      </c>
      <c r="G561" s="15">
        <v>29.428034</v>
      </c>
      <c r="H561" s="38">
        <f t="shared" si="26"/>
        <v>2.4404118963661844E-2</v>
      </c>
      <c r="I561" s="30">
        <f t="shared" si="24"/>
        <v>2.4404118963661844E-2</v>
      </c>
      <c r="S561" s="38">
        <v>1985.540039</v>
      </c>
      <c r="T561" s="30">
        <f t="shared" si="25"/>
        <v>-5.9804054374368917E-3</v>
      </c>
      <c r="U561" s="38"/>
      <c r="V561" s="38"/>
      <c r="W561" s="38"/>
      <c r="X561" s="38"/>
    </row>
    <row r="562" spans="1:24">
      <c r="A562" s="16">
        <v>41696</v>
      </c>
      <c r="B562" s="15">
        <v>39.209896000000001</v>
      </c>
      <c r="C562" s="15">
        <v>41.369889000000001</v>
      </c>
      <c r="D562" s="15">
        <v>38.749896</v>
      </c>
      <c r="E562" s="15">
        <v>40.399892999999999</v>
      </c>
      <c r="F562" s="15">
        <v>2868000</v>
      </c>
      <c r="G562" s="15">
        <v>30.492243999999999</v>
      </c>
      <c r="H562" s="38">
        <f t="shared" si="26"/>
        <v>3.5524598761331239E-2</v>
      </c>
      <c r="I562" s="30">
        <f t="shared" si="24"/>
        <v>3.5524598761331239E-2</v>
      </c>
      <c r="S562" s="38">
        <v>1997.4499510000001</v>
      </c>
      <c r="T562" s="30">
        <f t="shared" si="25"/>
        <v>8.8151688223948085E-4</v>
      </c>
      <c r="U562" s="38"/>
      <c r="V562" s="38"/>
      <c r="W562" s="38"/>
      <c r="X562" s="38"/>
    </row>
    <row r="563" spans="1:24">
      <c r="A563" s="16">
        <v>41697</v>
      </c>
      <c r="B563" s="15">
        <v>41.189889999999998</v>
      </c>
      <c r="C563" s="15">
        <v>43.969884999999998</v>
      </c>
      <c r="D563" s="15">
        <v>40.999890999999998</v>
      </c>
      <c r="E563" s="15">
        <v>43.009886000000002</v>
      </c>
      <c r="F563" s="15">
        <v>4409400</v>
      </c>
      <c r="G563" s="15">
        <v>32.462162999999997</v>
      </c>
      <c r="H563" s="38">
        <f t="shared" si="26"/>
        <v>6.2602839532972382E-2</v>
      </c>
      <c r="I563" s="30">
        <f t="shared" si="24"/>
        <v>6.2602839532972382E-2</v>
      </c>
      <c r="S563" s="38">
        <v>1995.6899410000001</v>
      </c>
      <c r="T563" s="30">
        <f t="shared" si="25"/>
        <v>3.6394436011098351E-3</v>
      </c>
      <c r="U563" s="38"/>
      <c r="V563" s="38"/>
      <c r="W563" s="38"/>
      <c r="X563" s="38"/>
    </row>
    <row r="564" spans="1:24">
      <c r="A564" s="16">
        <v>41698</v>
      </c>
      <c r="B564" s="15">
        <v>42.789887999999998</v>
      </c>
      <c r="C564" s="15">
        <v>44.969881999999998</v>
      </c>
      <c r="D564" s="15">
        <v>42.009887999999997</v>
      </c>
      <c r="E564" s="15">
        <v>44.749879999999997</v>
      </c>
      <c r="F564" s="15">
        <v>3241700</v>
      </c>
      <c r="G564" s="15">
        <v>33.775441999999998</v>
      </c>
      <c r="H564" s="38">
        <f t="shared" si="26"/>
        <v>3.9658774637256207E-2</v>
      </c>
      <c r="I564" s="30">
        <f t="shared" si="24"/>
        <v>3.9658774637256207E-2</v>
      </c>
      <c r="S564" s="38">
        <v>1988.4399410000001</v>
      </c>
      <c r="T564" s="30">
        <f t="shared" si="25"/>
        <v>-6.5665217057652601E-3</v>
      </c>
      <c r="U564" s="38"/>
      <c r="V564" s="38"/>
      <c r="W564" s="38"/>
      <c r="X564" s="38"/>
    </row>
    <row r="565" spans="1:24">
      <c r="A565" s="16">
        <v>41701</v>
      </c>
      <c r="B565" s="15">
        <v>43.499881999999999</v>
      </c>
      <c r="C565" s="15">
        <v>47.119875</v>
      </c>
      <c r="D565" s="15">
        <v>43.069884000000002</v>
      </c>
      <c r="E565" s="15">
        <v>46.239879000000002</v>
      </c>
      <c r="F565" s="15">
        <v>2310100</v>
      </c>
      <c r="G565" s="15">
        <v>34.900033999999998</v>
      </c>
      <c r="H565" s="38">
        <f t="shared" si="26"/>
        <v>3.275383305679086E-2</v>
      </c>
      <c r="I565" s="30">
        <f t="shared" si="24"/>
        <v>3.275383305679086E-2</v>
      </c>
      <c r="S565" s="38">
        <v>2001.540039</v>
      </c>
      <c r="T565" s="30">
        <f t="shared" si="25"/>
        <v>-3.0778459166717516E-3</v>
      </c>
      <c r="U565" s="38"/>
      <c r="V565" s="38"/>
      <c r="W565" s="38"/>
      <c r="X565" s="38"/>
    </row>
    <row r="566" spans="1:24">
      <c r="A566" s="16">
        <v>41702</v>
      </c>
      <c r="B566" s="15">
        <v>46.849876999999999</v>
      </c>
      <c r="C566" s="15">
        <v>48.089871000000002</v>
      </c>
      <c r="D566" s="15">
        <v>45.559880999999997</v>
      </c>
      <c r="E566" s="15">
        <v>45.839877000000001</v>
      </c>
      <c r="F566" s="15">
        <v>2272200</v>
      </c>
      <c r="G566" s="15">
        <v>34.598129</v>
      </c>
      <c r="H566" s="38">
        <f t="shared" si="26"/>
        <v>-8.6881979628846383E-3</v>
      </c>
      <c r="I566" s="30">
        <f t="shared" si="24"/>
        <v>-8.6881979628846383E-3</v>
      </c>
      <c r="S566" s="38">
        <v>2007.709961</v>
      </c>
      <c r="T566" s="30">
        <f t="shared" si="25"/>
        <v>5.0232479433631322E-3</v>
      </c>
      <c r="U566" s="38"/>
      <c r="V566" s="38"/>
      <c r="W566" s="38"/>
      <c r="X566" s="38"/>
    </row>
    <row r="567" spans="1:24">
      <c r="A567" s="16">
        <v>41703</v>
      </c>
      <c r="B567" s="15">
        <v>45.749876999999998</v>
      </c>
      <c r="C567" s="15">
        <v>46.909875</v>
      </c>
      <c r="D567" s="15">
        <v>44.239884000000004</v>
      </c>
      <c r="E567" s="15">
        <v>44.279882000000001</v>
      </c>
      <c r="F567" s="15">
        <v>1744400</v>
      </c>
      <c r="G567" s="15">
        <v>33.420706000000003</v>
      </c>
      <c r="H567" s="38">
        <f t="shared" si="26"/>
        <v>-3.4623957438134539E-2</v>
      </c>
      <c r="I567" s="30">
        <f t="shared" si="24"/>
        <v>-3.4623957438134539E-2</v>
      </c>
      <c r="S567" s="38">
        <v>1997.650024</v>
      </c>
      <c r="T567" s="30">
        <f t="shared" si="25"/>
        <v>-1.5355995603710607E-3</v>
      </c>
      <c r="U567" s="38"/>
      <c r="V567" s="38"/>
      <c r="W567" s="38"/>
      <c r="X567" s="38"/>
    </row>
    <row r="568" spans="1:24">
      <c r="A568" s="16">
        <v>41704</v>
      </c>
      <c r="B568" s="15">
        <v>44.559882999999999</v>
      </c>
      <c r="C568" s="15">
        <v>44.959879999999998</v>
      </c>
      <c r="D568" s="15">
        <v>43.309885999999999</v>
      </c>
      <c r="E568" s="15">
        <v>44.259883000000002</v>
      </c>
      <c r="F568" s="15">
        <v>1169300</v>
      </c>
      <c r="G568" s="15">
        <v>33.405611999999998</v>
      </c>
      <c r="H568" s="38">
        <f t="shared" si="26"/>
        <v>-4.5173819861470962E-4</v>
      </c>
      <c r="I568" s="30">
        <f t="shared" si="24"/>
        <v>-4.5173819861470962E-4</v>
      </c>
      <c r="S568" s="38">
        <v>2000.719971</v>
      </c>
      <c r="T568" s="30">
        <f t="shared" si="25"/>
        <v>-7.7944445614907946E-4</v>
      </c>
      <c r="U568" s="38"/>
      <c r="V568" s="38"/>
      <c r="W568" s="38"/>
      <c r="X568" s="38"/>
    </row>
    <row r="569" spans="1:24">
      <c r="A569" s="16">
        <v>41705</v>
      </c>
      <c r="B569" s="15">
        <v>45.219881999999998</v>
      </c>
      <c r="C569" s="15">
        <v>45.479877999999999</v>
      </c>
      <c r="D569" s="15">
        <v>43.999881000000002</v>
      </c>
      <c r="E569" s="15">
        <v>45.249878000000002</v>
      </c>
      <c r="F569" s="15">
        <v>892100</v>
      </c>
      <c r="G569" s="15">
        <v>34.152821000000003</v>
      </c>
      <c r="H569" s="38">
        <f t="shared" si="26"/>
        <v>2.2121278934132942E-2</v>
      </c>
      <c r="I569" s="30">
        <f t="shared" si="24"/>
        <v>2.2121278934132942E-2</v>
      </c>
      <c r="S569" s="38">
        <v>2002.280029</v>
      </c>
      <c r="T569" s="30">
        <f t="shared" si="25"/>
        <v>-5.4421430747598944E-4</v>
      </c>
      <c r="U569" s="38"/>
      <c r="V569" s="38"/>
      <c r="W569" s="38"/>
      <c r="X569" s="38"/>
    </row>
    <row r="570" spans="1:24">
      <c r="A570" s="16">
        <v>41708</v>
      </c>
      <c r="B570" s="15">
        <v>45.659877999999999</v>
      </c>
      <c r="C570" s="15">
        <v>48.069871999999997</v>
      </c>
      <c r="D570" s="15">
        <v>44.489882999999999</v>
      </c>
      <c r="E570" s="15">
        <v>47.96987</v>
      </c>
      <c r="F570" s="15">
        <v>2384600</v>
      </c>
      <c r="G570" s="15">
        <v>36.205764000000002</v>
      </c>
      <c r="H570" s="38">
        <f t="shared" si="26"/>
        <v>5.8373143921425549E-2</v>
      </c>
      <c r="I570" s="30">
        <f t="shared" si="24"/>
        <v>5.8373143921425549E-2</v>
      </c>
      <c r="S570" s="38">
        <v>2003.369995</v>
      </c>
      <c r="T570" s="30">
        <f t="shared" si="25"/>
        <v>3.3149143879035695E-3</v>
      </c>
      <c r="U570" s="38"/>
      <c r="V570" s="38"/>
      <c r="W570" s="38"/>
      <c r="X570" s="38"/>
    </row>
    <row r="571" spans="1:24">
      <c r="A571" s="16">
        <v>41709</v>
      </c>
      <c r="B571" s="15">
        <v>47.999872000000003</v>
      </c>
      <c r="C571" s="15">
        <v>48.679870000000001</v>
      </c>
      <c r="D571" s="15">
        <v>46.589874999999999</v>
      </c>
      <c r="E571" s="15">
        <v>46.879873000000003</v>
      </c>
      <c r="F571" s="15">
        <v>1698100</v>
      </c>
      <c r="G571" s="15">
        <v>35.383077</v>
      </c>
      <c r="H571" s="38">
        <f t="shared" si="26"/>
        <v>-2.2984677686330703E-2</v>
      </c>
      <c r="I571" s="30">
        <f t="shared" si="24"/>
        <v>-2.2984677686330703E-2</v>
      </c>
      <c r="S571" s="38">
        <v>1996.73999</v>
      </c>
      <c r="T571" s="30">
        <f t="shared" si="25"/>
        <v>-1.6913306037346758E-3</v>
      </c>
      <c r="U571" s="38"/>
      <c r="V571" s="38"/>
      <c r="W571" s="38"/>
      <c r="X571" s="38"/>
    </row>
    <row r="572" spans="1:24">
      <c r="A572" s="16">
        <v>41710</v>
      </c>
      <c r="B572" s="15">
        <v>46.319876000000001</v>
      </c>
      <c r="C572" s="15">
        <v>47.309871999999999</v>
      </c>
      <c r="D572" s="15">
        <v>45.819876999999998</v>
      </c>
      <c r="E572" s="15">
        <v>46.899876999999996</v>
      </c>
      <c r="F572" s="15">
        <v>1022400</v>
      </c>
      <c r="G572" s="15">
        <v>35.398175000000002</v>
      </c>
      <c r="H572" s="38">
        <f t="shared" si="26"/>
        <v>4.2661014894133942E-4</v>
      </c>
      <c r="I572" s="30">
        <f t="shared" si="24"/>
        <v>4.2661014894133942E-4</v>
      </c>
      <c r="S572" s="38">
        <v>2000.119995</v>
      </c>
      <c r="T572" s="30">
        <f t="shared" si="25"/>
        <v>4.9985750321780398E-5</v>
      </c>
      <c r="U572" s="38"/>
      <c r="V572" s="38"/>
      <c r="W572" s="38"/>
      <c r="X572" s="38"/>
    </row>
    <row r="573" spans="1:24">
      <c r="A573" s="16">
        <v>41711</v>
      </c>
      <c r="B573" s="15">
        <v>47.289872000000003</v>
      </c>
      <c r="C573" s="15">
        <v>47.999872000000003</v>
      </c>
      <c r="D573" s="15">
        <v>45.399881000000001</v>
      </c>
      <c r="E573" s="15">
        <v>45.559880999999997</v>
      </c>
      <c r="F573" s="15">
        <v>1408500</v>
      </c>
      <c r="G573" s="15">
        <v>34.386799000000003</v>
      </c>
      <c r="H573" s="38">
        <f t="shared" si="26"/>
        <v>-2.8987524409997668E-2</v>
      </c>
      <c r="I573" s="30">
        <f t="shared" si="24"/>
        <v>-2.8987524409997668E-2</v>
      </c>
      <c r="S573" s="38">
        <v>2000.0200199999999</v>
      </c>
      <c r="T573" s="30">
        <f t="shared" si="25"/>
        <v>1.050529102244025E-3</v>
      </c>
      <c r="U573" s="38"/>
      <c r="V573" s="38"/>
      <c r="W573" s="38"/>
      <c r="X573" s="38"/>
    </row>
    <row r="574" spans="1:24">
      <c r="A574" s="16">
        <v>41712</v>
      </c>
      <c r="B574" s="15">
        <v>45.079881</v>
      </c>
      <c r="C574" s="15">
        <v>46.079878999999998</v>
      </c>
      <c r="D574" s="15">
        <v>43.689883999999999</v>
      </c>
      <c r="E574" s="15">
        <v>44.009883000000002</v>
      </c>
      <c r="F574" s="15">
        <v>1479200</v>
      </c>
      <c r="G574" s="15">
        <v>33.216921999999997</v>
      </c>
      <c r="H574" s="38">
        <f t="shared" si="26"/>
        <v>-3.461329586316414E-2</v>
      </c>
      <c r="I574" s="30">
        <f t="shared" si="24"/>
        <v>-3.461329586316414E-2</v>
      </c>
      <c r="S574" s="38">
        <v>1997.920044</v>
      </c>
      <c r="T574" s="30">
        <f t="shared" si="25"/>
        <v>4.7763540992150867E-3</v>
      </c>
      <c r="U574" s="38"/>
      <c r="V574" s="38"/>
      <c r="W574" s="38"/>
      <c r="X574" s="38"/>
    </row>
    <row r="575" spans="1:24">
      <c r="A575" s="16">
        <v>41715</v>
      </c>
      <c r="B575" s="15">
        <v>44.889879999999998</v>
      </c>
      <c r="C575" s="15">
        <v>46.499875000000003</v>
      </c>
      <c r="D575" s="15">
        <v>44.119881999999997</v>
      </c>
      <c r="E575" s="15">
        <v>44.839879000000003</v>
      </c>
      <c r="F575" s="15">
        <v>1524000</v>
      </c>
      <c r="G575" s="15">
        <v>33.84337</v>
      </c>
      <c r="H575" s="38">
        <f t="shared" si="26"/>
        <v>1.8683671202738856E-2</v>
      </c>
      <c r="I575" s="30">
        <f t="shared" si="24"/>
        <v>1.8683671202738856E-2</v>
      </c>
      <c r="S575" s="38">
        <v>1988.400024</v>
      </c>
      <c r="T575" s="30">
        <f t="shared" si="25"/>
        <v>-1.9945750682435126E-3</v>
      </c>
      <c r="U575" s="38"/>
      <c r="V575" s="38"/>
      <c r="W575" s="38"/>
      <c r="X575" s="38"/>
    </row>
    <row r="576" spans="1:24">
      <c r="A576" s="16">
        <v>41716</v>
      </c>
      <c r="B576" s="15">
        <v>45.229878999999997</v>
      </c>
      <c r="C576" s="15">
        <v>46.389876000000001</v>
      </c>
      <c r="D576" s="15">
        <v>45.019877999999999</v>
      </c>
      <c r="E576" s="15">
        <v>45.879874999999998</v>
      </c>
      <c r="F576" s="15">
        <v>1444300</v>
      </c>
      <c r="G576" s="15">
        <v>34.628318</v>
      </c>
      <c r="H576" s="38">
        <f t="shared" si="26"/>
        <v>2.2928670563164322E-2</v>
      </c>
      <c r="I576" s="30">
        <f t="shared" si="24"/>
        <v>2.2928670563164322E-2</v>
      </c>
      <c r="S576" s="38">
        <v>1992.369995</v>
      </c>
      <c r="T576" s="30">
        <f t="shared" si="25"/>
        <v>2.9455471034691241E-3</v>
      </c>
      <c r="U576" s="38"/>
      <c r="V576" s="38"/>
      <c r="W576" s="38"/>
      <c r="X576" s="38"/>
    </row>
    <row r="577" spans="1:24">
      <c r="A577" s="16">
        <v>41717</v>
      </c>
      <c r="B577" s="15">
        <v>45.759878999999998</v>
      </c>
      <c r="C577" s="15">
        <v>49.339869</v>
      </c>
      <c r="D577" s="15">
        <v>45.559880999999997</v>
      </c>
      <c r="E577" s="15">
        <v>48.299872000000001</v>
      </c>
      <c r="F577" s="15">
        <v>2499500</v>
      </c>
      <c r="G577" s="15">
        <v>36.454836</v>
      </c>
      <c r="H577" s="38">
        <f t="shared" si="26"/>
        <v>5.1402337920032952E-2</v>
      </c>
      <c r="I577" s="30">
        <f t="shared" si="24"/>
        <v>5.1402337920032952E-2</v>
      </c>
      <c r="S577" s="38">
        <v>1986.51001</v>
      </c>
      <c r="T577" s="30">
        <f t="shared" si="25"/>
        <v>2.474748191573312E-3</v>
      </c>
      <c r="U577" s="38"/>
      <c r="V577" s="38"/>
      <c r="W577" s="38"/>
      <c r="X577" s="38"/>
    </row>
    <row r="578" spans="1:24">
      <c r="A578" s="16">
        <v>41718</v>
      </c>
      <c r="B578" s="15">
        <v>48.129869999999997</v>
      </c>
      <c r="C578" s="15">
        <v>49.709868999999998</v>
      </c>
      <c r="D578" s="15">
        <v>46.829877000000003</v>
      </c>
      <c r="E578" s="15">
        <v>48.499870999999999</v>
      </c>
      <c r="F578" s="15">
        <v>2176800</v>
      </c>
      <c r="G578" s="15">
        <v>36.605786999999999</v>
      </c>
      <c r="H578" s="38">
        <f t="shared" si="26"/>
        <v>4.1322181113479222E-3</v>
      </c>
      <c r="I578" s="30">
        <f t="shared" si="24"/>
        <v>4.1322181113479222E-3</v>
      </c>
      <c r="S578" s="38">
        <v>1981.599976</v>
      </c>
      <c r="T578" s="30">
        <f t="shared" si="25"/>
        <v>4.9881905070184923E-3</v>
      </c>
      <c r="U578" s="38"/>
      <c r="V578" s="38"/>
      <c r="W578" s="38"/>
      <c r="X578" s="38"/>
    </row>
    <row r="579" spans="1:24">
      <c r="A579" s="16">
        <v>41719</v>
      </c>
      <c r="B579" s="15">
        <v>49.299869999999999</v>
      </c>
      <c r="C579" s="15">
        <v>49.299869999999999</v>
      </c>
      <c r="D579" s="15">
        <v>47.769871999999999</v>
      </c>
      <c r="E579" s="15">
        <v>47.939874000000003</v>
      </c>
      <c r="F579" s="15">
        <v>2884200</v>
      </c>
      <c r="G579" s="15">
        <v>36.183123999999999</v>
      </c>
      <c r="H579" s="38">
        <f t="shared" si="26"/>
        <v>-1.1613520375514955E-2</v>
      </c>
      <c r="I579" s="30">
        <f t="shared" ref="I579:I642" si="27">H579</f>
        <v>-1.1613520375514955E-2</v>
      </c>
      <c r="S579" s="38">
        <v>1971.73999</v>
      </c>
      <c r="T579" s="30">
        <f t="shared" ref="T579:T642" si="28">LN(S579/S580)</f>
        <v>8.4954828929990414E-3</v>
      </c>
      <c r="U579" s="38"/>
      <c r="V579" s="38"/>
      <c r="W579" s="38"/>
      <c r="X579" s="38"/>
    </row>
    <row r="580" spans="1:24">
      <c r="A580" s="16">
        <v>41722</v>
      </c>
      <c r="B580" s="15">
        <v>48.059869999999997</v>
      </c>
      <c r="C580" s="15">
        <v>48.599871999999998</v>
      </c>
      <c r="D580" s="15">
        <v>46.279877999999997</v>
      </c>
      <c r="E580" s="15">
        <v>48.159872</v>
      </c>
      <c r="F580" s="15">
        <v>1754200</v>
      </c>
      <c r="G580" s="15">
        <v>36.349169000000003</v>
      </c>
      <c r="H580" s="38">
        <f t="shared" ref="H580:H643" si="29">LN(G580/G579)</f>
        <v>4.5785203582240381E-3</v>
      </c>
      <c r="I580" s="30">
        <f t="shared" si="27"/>
        <v>4.5785203582240381E-3</v>
      </c>
      <c r="S580" s="38">
        <v>1955.0600589999999</v>
      </c>
      <c r="T580" s="30">
        <f t="shared" si="28"/>
        <v>-6.1374747621649646E-5</v>
      </c>
      <c r="U580" s="38"/>
      <c r="V580" s="38"/>
      <c r="W580" s="38"/>
      <c r="X580" s="38"/>
    </row>
    <row r="581" spans="1:24">
      <c r="A581" s="16">
        <v>41723</v>
      </c>
      <c r="B581" s="15">
        <v>47.399870999999997</v>
      </c>
      <c r="C581" s="15">
        <v>48.509872999999999</v>
      </c>
      <c r="D581" s="15">
        <v>47.049875</v>
      </c>
      <c r="E581" s="15">
        <v>47.96987</v>
      </c>
      <c r="F581" s="15">
        <v>1335600</v>
      </c>
      <c r="G581" s="15">
        <v>36.205764000000002</v>
      </c>
      <c r="H581" s="38">
        <f t="shared" si="29"/>
        <v>-3.9530099694421025E-3</v>
      </c>
      <c r="I581" s="30">
        <f t="shared" si="27"/>
        <v>-3.9530099694421025E-3</v>
      </c>
      <c r="S581" s="38">
        <v>1955.1800539999999</v>
      </c>
      <c r="T581" s="30">
        <f t="shared" si="28"/>
        <v>4.3363982690421158E-3</v>
      </c>
      <c r="U581" s="38"/>
      <c r="V581" s="38"/>
      <c r="W581" s="38"/>
      <c r="X581" s="38"/>
    </row>
    <row r="582" spans="1:24">
      <c r="A582" s="16">
        <v>41724</v>
      </c>
      <c r="B582" s="15">
        <v>48.399869000000002</v>
      </c>
      <c r="C582" s="15">
        <v>49.439869999999999</v>
      </c>
      <c r="D582" s="15">
        <v>46.479875999999997</v>
      </c>
      <c r="E582" s="15">
        <v>46.639876000000001</v>
      </c>
      <c r="F582" s="15">
        <v>1373000</v>
      </c>
      <c r="G582" s="15">
        <v>35.201936000000003</v>
      </c>
      <c r="H582" s="38">
        <f t="shared" si="29"/>
        <v>-2.8117251584258676E-2</v>
      </c>
      <c r="I582" s="30">
        <f t="shared" si="27"/>
        <v>-2.8117251584258676E-2</v>
      </c>
      <c r="S582" s="38">
        <v>1946.719971</v>
      </c>
      <c r="T582" s="30">
        <f t="shared" si="28"/>
        <v>6.6847672550107134E-3</v>
      </c>
      <c r="U582" s="38"/>
      <c r="V582" s="38"/>
      <c r="W582" s="38"/>
      <c r="X582" s="38"/>
    </row>
    <row r="583" spans="1:24">
      <c r="A583" s="16">
        <v>41725</v>
      </c>
      <c r="B583" s="15">
        <v>46.409875999999997</v>
      </c>
      <c r="C583" s="15">
        <v>47.399870999999997</v>
      </c>
      <c r="D583" s="15">
        <v>45.179878000000002</v>
      </c>
      <c r="E583" s="15">
        <v>46.559873000000003</v>
      </c>
      <c r="F583" s="15">
        <v>1181200</v>
      </c>
      <c r="G583" s="15">
        <v>35.141553999999999</v>
      </c>
      <c r="H583" s="38">
        <f t="shared" si="29"/>
        <v>-1.7167762028989584E-3</v>
      </c>
      <c r="I583" s="30">
        <f t="shared" si="27"/>
        <v>-1.7167762028989584E-3</v>
      </c>
      <c r="S583" s="38">
        <v>1933.75</v>
      </c>
      <c r="T583" s="30">
        <f t="shared" si="28"/>
        <v>-1.6379824023901584E-3</v>
      </c>
      <c r="U583" s="38"/>
      <c r="V583" s="38"/>
      <c r="W583" s="38"/>
      <c r="X583" s="38"/>
    </row>
    <row r="584" spans="1:24">
      <c r="A584" s="16">
        <v>41726</v>
      </c>
      <c r="B584" s="15">
        <v>48.749870000000001</v>
      </c>
      <c r="C584" s="15">
        <v>48.749870000000001</v>
      </c>
      <c r="D584" s="15">
        <v>45.839877000000001</v>
      </c>
      <c r="E584" s="15">
        <v>46.609873999999998</v>
      </c>
      <c r="F584" s="15">
        <v>1341500</v>
      </c>
      <c r="G584" s="15">
        <v>35.179291999999997</v>
      </c>
      <c r="H584" s="38">
        <f t="shared" si="29"/>
        <v>1.0733091471289273E-3</v>
      </c>
      <c r="I584" s="30">
        <f t="shared" si="27"/>
        <v>1.0733091471289273E-3</v>
      </c>
      <c r="S584" s="38">
        <v>1936.920044</v>
      </c>
      <c r="T584" s="30">
        <f t="shared" si="28"/>
        <v>2.7556249610503833E-3</v>
      </c>
      <c r="U584" s="38"/>
      <c r="V584" s="38"/>
      <c r="W584" s="38"/>
      <c r="X584" s="38"/>
    </row>
    <row r="585" spans="1:24">
      <c r="A585" s="16">
        <v>41729</v>
      </c>
      <c r="B585" s="15">
        <v>46.779876000000002</v>
      </c>
      <c r="C585" s="15">
        <v>48.439872999999999</v>
      </c>
      <c r="D585" s="15">
        <v>46.599876999999999</v>
      </c>
      <c r="E585" s="15">
        <v>47.759875000000001</v>
      </c>
      <c r="F585" s="15">
        <v>1130100</v>
      </c>
      <c r="G585" s="15">
        <v>36.047266999999998</v>
      </c>
      <c r="H585" s="38">
        <f t="shared" si="29"/>
        <v>2.437343544820067E-2</v>
      </c>
      <c r="I585" s="30">
        <f t="shared" si="27"/>
        <v>2.437343544820067E-2</v>
      </c>
      <c r="S585" s="38">
        <v>1931.589966</v>
      </c>
      <c r="T585" s="30">
        <f t="shared" si="28"/>
        <v>1.146542280237354E-2</v>
      </c>
      <c r="U585" s="38"/>
      <c r="V585" s="38"/>
      <c r="W585" s="38"/>
      <c r="X585" s="38"/>
    </row>
    <row r="586" spans="1:24">
      <c r="A586" s="16">
        <v>41730</v>
      </c>
      <c r="B586" s="15">
        <v>47.289872000000003</v>
      </c>
      <c r="C586" s="15">
        <v>48.719869000000003</v>
      </c>
      <c r="D586" s="15">
        <v>47.289872000000003</v>
      </c>
      <c r="E586" s="15">
        <v>48.619872000000001</v>
      </c>
      <c r="F586" s="15">
        <v>851900</v>
      </c>
      <c r="G586" s="15">
        <v>36.696359000000001</v>
      </c>
      <c r="H586" s="38">
        <f t="shared" si="29"/>
        <v>1.784649084560402E-2</v>
      </c>
      <c r="I586" s="30">
        <f t="shared" si="27"/>
        <v>1.784649084560402E-2</v>
      </c>
      <c r="S586" s="38">
        <v>1909.5699460000001</v>
      </c>
      <c r="T586" s="30">
        <f t="shared" si="28"/>
        <v>-5.5721154760536261E-3</v>
      </c>
      <c r="U586" s="38"/>
      <c r="V586" s="38"/>
      <c r="W586" s="38"/>
      <c r="X586" s="38"/>
    </row>
    <row r="587" spans="1:24">
      <c r="A587" s="16">
        <v>41731</v>
      </c>
      <c r="B587" s="15">
        <v>48.659871000000003</v>
      </c>
      <c r="C587" s="15">
        <v>51.059863</v>
      </c>
      <c r="D587" s="15">
        <v>48.279873000000002</v>
      </c>
      <c r="E587" s="15">
        <v>50.049867999999996</v>
      </c>
      <c r="F587" s="15">
        <v>2623900</v>
      </c>
      <c r="G587" s="15">
        <v>37.775663999999999</v>
      </c>
      <c r="H587" s="38">
        <f t="shared" si="29"/>
        <v>2.8987545437745354E-2</v>
      </c>
      <c r="I587" s="30">
        <f t="shared" si="27"/>
        <v>2.8987545437745354E-2</v>
      </c>
      <c r="S587" s="38">
        <v>1920.23999</v>
      </c>
      <c r="T587" s="30">
        <f t="shared" si="28"/>
        <v>1.5638271756657665E-5</v>
      </c>
      <c r="U587" s="38"/>
      <c r="V587" s="38"/>
      <c r="W587" s="38"/>
      <c r="X587" s="38"/>
    </row>
    <row r="588" spans="1:24">
      <c r="A588" s="16">
        <v>41732</v>
      </c>
      <c r="B588" s="15">
        <v>50.039866000000004</v>
      </c>
      <c r="C588" s="15">
        <v>50.439867999999997</v>
      </c>
      <c r="D588" s="15">
        <v>48.399869000000002</v>
      </c>
      <c r="E588" s="15">
        <v>50.189869000000002</v>
      </c>
      <c r="F588" s="15">
        <v>1889500</v>
      </c>
      <c r="G588" s="15">
        <v>37.881331000000003</v>
      </c>
      <c r="H588" s="38">
        <f t="shared" si="29"/>
        <v>2.7933192087982004E-3</v>
      </c>
      <c r="I588" s="30">
        <f t="shared" si="27"/>
        <v>2.7933192087982004E-3</v>
      </c>
      <c r="S588" s="38">
        <v>1920.209961</v>
      </c>
      <c r="T588" s="30">
        <f t="shared" si="28"/>
        <v>-9.7326790439134364E-3</v>
      </c>
      <c r="U588" s="38"/>
      <c r="V588" s="38"/>
      <c r="W588" s="38"/>
      <c r="X588" s="38"/>
    </row>
    <row r="589" spans="1:24">
      <c r="A589" s="16">
        <v>41733</v>
      </c>
      <c r="B589" s="15">
        <v>49.699866999999998</v>
      </c>
      <c r="C589" s="15">
        <v>50.729866000000001</v>
      </c>
      <c r="D589" s="15">
        <v>49.529870000000003</v>
      </c>
      <c r="E589" s="15">
        <v>50.209868</v>
      </c>
      <c r="F589" s="15">
        <v>2060800</v>
      </c>
      <c r="G589" s="15">
        <v>37.896425000000001</v>
      </c>
      <c r="H589" s="38">
        <f t="shared" si="29"/>
        <v>3.9837548632652454E-4</v>
      </c>
      <c r="I589" s="30">
        <f t="shared" si="27"/>
        <v>3.9837548632652454E-4</v>
      </c>
      <c r="S589" s="38">
        <v>1938.98999</v>
      </c>
      <c r="T589" s="30">
        <f t="shared" si="28"/>
        <v>7.1633145438523508E-3</v>
      </c>
      <c r="U589" s="38"/>
      <c r="V589" s="38"/>
      <c r="W589" s="38"/>
      <c r="X589" s="38"/>
    </row>
    <row r="590" spans="1:24">
      <c r="A590" s="16">
        <v>41736</v>
      </c>
      <c r="B590" s="15">
        <v>40.969926000000001</v>
      </c>
      <c r="C590" s="15">
        <v>42.469921999999997</v>
      </c>
      <c r="D590" s="15">
        <v>37.999932000000001</v>
      </c>
      <c r="E590" s="15">
        <v>38.099930000000001</v>
      </c>
      <c r="F590" s="15">
        <v>3049900</v>
      </c>
      <c r="G590" s="15">
        <v>35.485301999999997</v>
      </c>
      <c r="H590" s="38">
        <f t="shared" si="29"/>
        <v>-6.5738197883482952E-2</v>
      </c>
      <c r="I590" s="30">
        <f t="shared" si="27"/>
        <v>-6.5738197883482952E-2</v>
      </c>
      <c r="S590" s="38">
        <v>1925.150024</v>
      </c>
      <c r="T590" s="30">
        <f t="shared" si="28"/>
        <v>-2.8632164747045552E-3</v>
      </c>
      <c r="U590" s="38"/>
      <c r="V590" s="38"/>
      <c r="W590" s="38"/>
      <c r="X590" s="38"/>
    </row>
    <row r="591" spans="1:24">
      <c r="A591" s="16">
        <v>41737</v>
      </c>
      <c r="B591" s="15">
        <v>38.169930999999998</v>
      </c>
      <c r="C591" s="15">
        <v>38.479931000000001</v>
      </c>
      <c r="D591" s="15">
        <v>35.839936999999999</v>
      </c>
      <c r="E591" s="15">
        <v>36.989933000000001</v>
      </c>
      <c r="F591" s="15">
        <v>2496300</v>
      </c>
      <c r="G591" s="15">
        <v>34.451478999999999</v>
      </c>
      <c r="H591" s="38">
        <f t="shared" si="29"/>
        <v>-2.9566654255708025E-2</v>
      </c>
      <c r="I591" s="30">
        <f t="shared" si="27"/>
        <v>-2.9566654255708025E-2</v>
      </c>
      <c r="S591" s="38">
        <v>1930.670044</v>
      </c>
      <c r="T591" s="30">
        <f t="shared" si="28"/>
        <v>-2.0201931980177425E-2</v>
      </c>
      <c r="U591" s="38"/>
      <c r="V591" s="38"/>
      <c r="W591" s="38"/>
      <c r="X591" s="38"/>
    </row>
    <row r="592" spans="1:24">
      <c r="A592" s="16">
        <v>41738</v>
      </c>
      <c r="B592" s="15">
        <v>37.249932000000001</v>
      </c>
      <c r="C592" s="15">
        <v>37.369934000000001</v>
      </c>
      <c r="D592" s="15">
        <v>35.899934999999999</v>
      </c>
      <c r="E592" s="15">
        <v>35.969935999999997</v>
      </c>
      <c r="F592" s="15">
        <v>1706600</v>
      </c>
      <c r="G592" s="15">
        <v>33.501480000000001</v>
      </c>
      <c r="H592" s="38">
        <f t="shared" si="29"/>
        <v>-2.7962311363690311E-2</v>
      </c>
      <c r="I592" s="30">
        <f t="shared" si="27"/>
        <v>-2.7962311363690311E-2</v>
      </c>
      <c r="S592" s="38">
        <v>1970.0699460000001</v>
      </c>
      <c r="T592" s="30">
        <f t="shared" si="28"/>
        <v>6.0910859931627437E-5</v>
      </c>
      <c r="U592" s="38"/>
      <c r="V592" s="38"/>
      <c r="W592" s="38"/>
      <c r="X592" s="38"/>
    </row>
    <row r="593" spans="1:24">
      <c r="A593" s="16">
        <v>41739</v>
      </c>
      <c r="B593" s="15">
        <v>36.269933999999999</v>
      </c>
      <c r="C593" s="15">
        <v>36.829931999999999</v>
      </c>
      <c r="D593" s="15">
        <v>34.349936</v>
      </c>
      <c r="E593" s="15">
        <v>34.399934999999999</v>
      </c>
      <c r="F593" s="15">
        <v>1508600</v>
      </c>
      <c r="G593" s="15">
        <v>32.039222000000002</v>
      </c>
      <c r="H593" s="38">
        <f t="shared" si="29"/>
        <v>-4.4628777201603922E-2</v>
      </c>
      <c r="I593" s="30">
        <f t="shared" si="27"/>
        <v>-4.4628777201603922E-2</v>
      </c>
      <c r="S593" s="38">
        <v>1969.9499510000001</v>
      </c>
      <c r="T593" s="30">
        <f t="shared" si="28"/>
        <v>-4.5380684101610867E-3</v>
      </c>
      <c r="U593" s="38"/>
      <c r="V593" s="38"/>
      <c r="W593" s="38"/>
      <c r="X593" s="38"/>
    </row>
    <row r="594" spans="1:24">
      <c r="A594" s="16">
        <v>41740</v>
      </c>
      <c r="B594" s="15">
        <v>33.999938999999998</v>
      </c>
      <c r="C594" s="15">
        <v>34.119939000000002</v>
      </c>
      <c r="D594" s="15">
        <v>32.509940999999998</v>
      </c>
      <c r="E594" s="15">
        <v>32.619940999999997</v>
      </c>
      <c r="F594" s="15">
        <v>2317600</v>
      </c>
      <c r="G594" s="15">
        <v>30.38138</v>
      </c>
      <c r="H594" s="38">
        <f t="shared" si="29"/>
        <v>-5.3130919000605223E-2</v>
      </c>
      <c r="I594" s="30">
        <f t="shared" si="27"/>
        <v>-5.3130919000605223E-2</v>
      </c>
      <c r="S594" s="38">
        <v>1978.910034</v>
      </c>
      <c r="T594" s="30">
        <f t="shared" si="28"/>
        <v>2.8811321192405513E-4</v>
      </c>
      <c r="U594" s="38"/>
      <c r="V594" s="38"/>
      <c r="W594" s="38"/>
      <c r="X594" s="38"/>
    </row>
    <row r="595" spans="1:24">
      <c r="A595" s="16">
        <v>41743</v>
      </c>
      <c r="B595" s="15">
        <v>33.089939999999999</v>
      </c>
      <c r="C595" s="15">
        <v>33.429940000000002</v>
      </c>
      <c r="D595" s="15">
        <v>31.259941999999999</v>
      </c>
      <c r="E595" s="15">
        <v>31.709942000000002</v>
      </c>
      <c r="F595" s="15">
        <v>1375500</v>
      </c>
      <c r="G595" s="15">
        <v>29.533829999999998</v>
      </c>
      <c r="H595" s="38">
        <f t="shared" si="29"/>
        <v>-2.8293534800146455E-2</v>
      </c>
      <c r="I595" s="30">
        <f t="shared" si="27"/>
        <v>-2.8293534800146455E-2</v>
      </c>
      <c r="S595" s="38">
        <v>1978.339966</v>
      </c>
      <c r="T595" s="30">
        <f t="shared" si="28"/>
        <v>-4.8609457194895948E-3</v>
      </c>
      <c r="U595" s="38"/>
      <c r="V595" s="38"/>
      <c r="W595" s="38"/>
      <c r="X595" s="38"/>
    </row>
    <row r="596" spans="1:24">
      <c r="A596" s="16">
        <v>41744</v>
      </c>
      <c r="B596" s="15">
        <v>32.609940999999999</v>
      </c>
      <c r="C596" s="15">
        <v>34.329937000000001</v>
      </c>
      <c r="D596" s="15">
        <v>32.299940999999997</v>
      </c>
      <c r="E596" s="15">
        <v>33.569938999999998</v>
      </c>
      <c r="F596" s="15">
        <v>2206900</v>
      </c>
      <c r="G596" s="15">
        <v>31.266183999999999</v>
      </c>
      <c r="H596" s="38">
        <f t="shared" si="29"/>
        <v>5.7000744167427772E-2</v>
      </c>
      <c r="I596" s="30">
        <f t="shared" si="27"/>
        <v>5.7000744167427772E-2</v>
      </c>
      <c r="S596" s="38">
        <v>1987.9799800000001</v>
      </c>
      <c r="T596" s="30">
        <f t="shared" si="28"/>
        <v>4.8803645880490185E-4</v>
      </c>
      <c r="U596" s="38"/>
      <c r="V596" s="38"/>
      <c r="W596" s="38"/>
      <c r="X596" s="38"/>
    </row>
    <row r="597" spans="1:24">
      <c r="A597" s="16">
        <v>41745</v>
      </c>
      <c r="B597" s="15">
        <v>34.179938</v>
      </c>
      <c r="C597" s="15">
        <v>34.709935999999999</v>
      </c>
      <c r="D597" s="15">
        <v>33.069940000000003</v>
      </c>
      <c r="E597" s="15">
        <v>33.599938000000002</v>
      </c>
      <c r="F597" s="15">
        <v>1208000</v>
      </c>
      <c r="G597" s="15">
        <v>31.294125000000001</v>
      </c>
      <c r="H597" s="38">
        <f t="shared" si="29"/>
        <v>8.9325012310389269E-4</v>
      </c>
      <c r="I597" s="30">
        <f t="shared" si="27"/>
        <v>8.9325012310389269E-4</v>
      </c>
      <c r="S597" s="38">
        <v>1987.01001</v>
      </c>
      <c r="T597" s="30">
        <f t="shared" si="28"/>
        <v>1.7529010446364582E-3</v>
      </c>
      <c r="U597" s="38"/>
      <c r="V597" s="38"/>
      <c r="W597" s="38"/>
      <c r="X597" s="38"/>
    </row>
    <row r="598" spans="1:24">
      <c r="A598" s="16">
        <v>41746</v>
      </c>
      <c r="B598" s="15">
        <v>33.469938999999997</v>
      </c>
      <c r="C598" s="15">
        <v>39.329929</v>
      </c>
      <c r="D598" s="15">
        <v>33.399937999999999</v>
      </c>
      <c r="E598" s="15">
        <v>38.329931999999999</v>
      </c>
      <c r="F598" s="15">
        <v>3896300</v>
      </c>
      <c r="G598" s="15">
        <v>35.69952</v>
      </c>
      <c r="H598" s="38">
        <f t="shared" si="29"/>
        <v>0.13170686306924548</v>
      </c>
      <c r="I598" s="30">
        <f t="shared" si="27"/>
        <v>0.13170686306924548</v>
      </c>
      <c r="S598" s="38">
        <v>1983.530029</v>
      </c>
      <c r="T598" s="30">
        <f t="shared" si="28"/>
        <v>5.0036109582534613E-3</v>
      </c>
      <c r="U598" s="38"/>
      <c r="V598" s="38"/>
      <c r="W598" s="38"/>
      <c r="X598" s="38"/>
    </row>
    <row r="599" spans="1:24">
      <c r="A599" s="16">
        <v>41750</v>
      </c>
      <c r="B599" s="15">
        <v>38.529927999999998</v>
      </c>
      <c r="C599" s="15">
        <v>41.089924000000003</v>
      </c>
      <c r="D599" s="15">
        <v>38.269928999999998</v>
      </c>
      <c r="E599" s="15">
        <v>39.599926000000004</v>
      </c>
      <c r="F599" s="15">
        <v>1974000</v>
      </c>
      <c r="G599" s="15">
        <v>36.882359999999998</v>
      </c>
      <c r="H599" s="38">
        <f t="shared" si="29"/>
        <v>3.259614464719375E-2</v>
      </c>
      <c r="I599" s="30">
        <f t="shared" si="27"/>
        <v>3.259614464719375E-2</v>
      </c>
      <c r="S599" s="38">
        <v>1973.630005</v>
      </c>
      <c r="T599" s="30">
        <f t="shared" si="28"/>
        <v>-2.3229465145998183E-3</v>
      </c>
      <c r="U599" s="38"/>
      <c r="V599" s="38"/>
      <c r="W599" s="38"/>
      <c r="X599" s="38"/>
    </row>
    <row r="600" spans="1:24">
      <c r="A600" s="16">
        <v>41751</v>
      </c>
      <c r="B600" s="15">
        <v>39.599926000000004</v>
      </c>
      <c r="C600" s="15">
        <v>41.149923000000001</v>
      </c>
      <c r="D600" s="15">
        <v>39.589928</v>
      </c>
      <c r="E600" s="15">
        <v>40.759923999999998</v>
      </c>
      <c r="F600" s="15">
        <v>1564200</v>
      </c>
      <c r="G600" s="15">
        <v>37.962752999999999</v>
      </c>
      <c r="H600" s="38">
        <f t="shared" si="29"/>
        <v>2.8872106856931597E-2</v>
      </c>
      <c r="I600" s="30">
        <f t="shared" si="27"/>
        <v>2.8872106856931597E-2</v>
      </c>
      <c r="S600" s="38">
        <v>1978.219971</v>
      </c>
      <c r="T600" s="30">
        <f t="shared" si="28"/>
        <v>1.0212609109589852E-2</v>
      </c>
      <c r="U600" s="38"/>
      <c r="V600" s="38"/>
      <c r="W600" s="38"/>
      <c r="X600" s="38"/>
    </row>
    <row r="601" spans="1:24">
      <c r="A601" s="16">
        <v>41752</v>
      </c>
      <c r="B601" s="15">
        <v>40.789926000000001</v>
      </c>
      <c r="C601" s="15">
        <v>43.399923000000001</v>
      </c>
      <c r="D601" s="15">
        <v>40.659925999999999</v>
      </c>
      <c r="E601" s="15">
        <v>43.249920000000003</v>
      </c>
      <c r="F601" s="15">
        <v>1833200</v>
      </c>
      <c r="G601" s="15">
        <v>40.281871000000002</v>
      </c>
      <c r="H601" s="38">
        <f t="shared" si="29"/>
        <v>5.929602180146569E-2</v>
      </c>
      <c r="I601" s="30">
        <f t="shared" si="27"/>
        <v>5.929602180146569E-2</v>
      </c>
      <c r="S601" s="38">
        <v>1958.119995</v>
      </c>
      <c r="T601" s="30">
        <f t="shared" si="28"/>
        <v>-1.1904605841449497E-2</v>
      </c>
      <c r="U601" s="38"/>
      <c r="V601" s="38"/>
      <c r="W601" s="38"/>
      <c r="X601" s="38"/>
    </row>
    <row r="602" spans="1:24">
      <c r="A602" s="16">
        <v>41753</v>
      </c>
      <c r="B602" s="15">
        <v>43.499921000000001</v>
      </c>
      <c r="C602" s="15">
        <v>44.669916999999998</v>
      </c>
      <c r="D602" s="15">
        <v>42.529921000000002</v>
      </c>
      <c r="E602" s="15">
        <v>43.219921999999997</v>
      </c>
      <c r="F602" s="15">
        <v>1660700</v>
      </c>
      <c r="G602" s="15">
        <v>40.253931999999999</v>
      </c>
      <c r="H602" s="38">
        <f t="shared" si="29"/>
        <v>-6.9382808837991619E-4</v>
      </c>
      <c r="I602" s="30">
        <f t="shared" si="27"/>
        <v>-6.9382808837991619E-4</v>
      </c>
      <c r="S602" s="38">
        <v>1981.5699460000001</v>
      </c>
      <c r="T602" s="30">
        <f t="shared" si="28"/>
        <v>4.1922850140205638E-3</v>
      </c>
      <c r="U602" s="38"/>
      <c r="V602" s="38"/>
      <c r="W602" s="38"/>
      <c r="X602" s="38"/>
    </row>
    <row r="603" spans="1:24">
      <c r="A603" s="16">
        <v>41754</v>
      </c>
      <c r="B603" s="15">
        <v>43.129922000000001</v>
      </c>
      <c r="C603" s="15">
        <v>43.129922000000001</v>
      </c>
      <c r="D603" s="15">
        <v>41.469925000000003</v>
      </c>
      <c r="E603" s="15">
        <v>41.809922999999998</v>
      </c>
      <c r="F603" s="15">
        <v>833800</v>
      </c>
      <c r="G603" s="15">
        <v>38.940694000000001</v>
      </c>
      <c r="H603" s="38">
        <f t="shared" si="29"/>
        <v>-3.3167866458321295E-2</v>
      </c>
      <c r="I603" s="30">
        <f t="shared" si="27"/>
        <v>-3.3167866458321295E-2</v>
      </c>
      <c r="S603" s="38">
        <v>1973.280029</v>
      </c>
      <c r="T603" s="30">
        <f t="shared" si="28"/>
        <v>-1.9339649278222921E-3</v>
      </c>
      <c r="U603" s="38"/>
      <c r="V603" s="38"/>
      <c r="W603" s="38"/>
      <c r="X603" s="38"/>
    </row>
    <row r="604" spans="1:24">
      <c r="A604" s="16">
        <v>41757</v>
      </c>
      <c r="B604" s="15">
        <v>42.139921999999999</v>
      </c>
      <c r="C604" s="15">
        <v>44.229920999999997</v>
      </c>
      <c r="D604" s="15">
        <v>41.859923999999999</v>
      </c>
      <c r="E604" s="15">
        <v>43.499921000000001</v>
      </c>
      <c r="F604" s="15">
        <v>1779900</v>
      </c>
      <c r="G604" s="15">
        <v>40.514716</v>
      </c>
      <c r="H604" s="38">
        <f t="shared" si="29"/>
        <v>3.9625444062702526E-2</v>
      </c>
      <c r="I604" s="30">
        <f t="shared" si="27"/>
        <v>3.9625444062702526E-2</v>
      </c>
      <c r="S604" s="38">
        <v>1977.099976</v>
      </c>
      <c r="T604" s="30">
        <f t="shared" si="28"/>
        <v>4.8318610833396466E-3</v>
      </c>
      <c r="U604" s="38"/>
      <c r="V604" s="38"/>
      <c r="W604" s="38"/>
      <c r="X604" s="38"/>
    </row>
    <row r="605" spans="1:24">
      <c r="A605" s="16">
        <v>41758</v>
      </c>
      <c r="B605" s="15">
        <v>43.459921999999999</v>
      </c>
      <c r="C605" s="15">
        <v>44.679918999999998</v>
      </c>
      <c r="D605" s="15">
        <v>43.019922000000001</v>
      </c>
      <c r="E605" s="15">
        <v>44.449916999999999</v>
      </c>
      <c r="F605" s="15">
        <v>955800</v>
      </c>
      <c r="G605" s="15">
        <v>41.399518</v>
      </c>
      <c r="H605" s="38">
        <f t="shared" si="29"/>
        <v>2.1603972112772249E-2</v>
      </c>
      <c r="I605" s="30">
        <f t="shared" si="27"/>
        <v>2.1603972112772249E-2</v>
      </c>
      <c r="S605" s="38">
        <v>1967.5699460000001</v>
      </c>
      <c r="T605" s="30">
        <f t="shared" si="28"/>
        <v>1.4698417040041947E-3</v>
      </c>
      <c r="U605" s="38"/>
      <c r="V605" s="38"/>
      <c r="W605" s="38"/>
      <c r="X605" s="38"/>
    </row>
    <row r="606" spans="1:24">
      <c r="A606" s="16">
        <v>41759</v>
      </c>
      <c r="B606" s="15">
        <v>44.659919000000002</v>
      </c>
      <c r="C606" s="15">
        <v>44.659919000000002</v>
      </c>
      <c r="D606" s="15">
        <v>43.359920000000002</v>
      </c>
      <c r="E606" s="15">
        <v>43.809921000000003</v>
      </c>
      <c r="F606" s="15">
        <v>701100</v>
      </c>
      <c r="G606" s="15">
        <v>40.803441999999997</v>
      </c>
      <c r="H606" s="38">
        <f t="shared" si="29"/>
        <v>-1.4502797654539167E-2</v>
      </c>
      <c r="I606" s="30">
        <f t="shared" si="27"/>
        <v>-1.4502797654539167E-2</v>
      </c>
      <c r="S606" s="38">
        <v>1964.6800539999999</v>
      </c>
      <c r="T606" s="30">
        <f t="shared" si="28"/>
        <v>-4.1396281496238032E-3</v>
      </c>
      <c r="U606" s="38"/>
      <c r="V606" s="38"/>
      <c r="W606" s="38"/>
      <c r="X606" s="38"/>
    </row>
    <row r="607" spans="1:24">
      <c r="A607" s="16">
        <v>41760</v>
      </c>
      <c r="B607" s="15">
        <v>43.899921999999997</v>
      </c>
      <c r="C607" s="15">
        <v>45.069918000000001</v>
      </c>
      <c r="D607" s="15">
        <v>42.679920000000003</v>
      </c>
      <c r="E607" s="15">
        <v>44.529919999999997</v>
      </c>
      <c r="F607" s="15">
        <v>861900</v>
      </c>
      <c r="G607" s="15">
        <v>41.474029999999999</v>
      </c>
      <c r="H607" s="38">
        <f t="shared" si="29"/>
        <v>1.6301007623255363E-2</v>
      </c>
      <c r="I607" s="30">
        <f t="shared" si="27"/>
        <v>1.6301007623255363E-2</v>
      </c>
      <c r="S607" s="38">
        <v>1972.829956</v>
      </c>
      <c r="T607" s="30">
        <f t="shared" si="28"/>
        <v>4.6335164937113963E-3</v>
      </c>
      <c r="U607" s="38"/>
      <c r="V607" s="38"/>
      <c r="W607" s="38"/>
      <c r="X607" s="38"/>
    </row>
    <row r="608" spans="1:24">
      <c r="A608" s="16">
        <v>41761</v>
      </c>
      <c r="B608" s="15">
        <v>44.519917999999997</v>
      </c>
      <c r="C608" s="15">
        <v>45.809916000000001</v>
      </c>
      <c r="D608" s="15">
        <v>43.459921999999999</v>
      </c>
      <c r="E608" s="15">
        <v>44.019919000000002</v>
      </c>
      <c r="F608" s="15">
        <v>858600</v>
      </c>
      <c r="G608" s="15">
        <v>40.999029</v>
      </c>
      <c r="H608" s="38">
        <f t="shared" si="29"/>
        <v>-1.1519064723099513E-2</v>
      </c>
      <c r="I608" s="30">
        <f t="shared" si="27"/>
        <v>-1.1519064723099513E-2</v>
      </c>
      <c r="S608" s="38">
        <v>1963.709961</v>
      </c>
      <c r="T608" s="30">
        <f t="shared" si="28"/>
        <v>-7.0737619404822169E-3</v>
      </c>
      <c r="U608" s="38"/>
      <c r="V608" s="38"/>
      <c r="W608" s="38"/>
      <c r="X608" s="38"/>
    </row>
    <row r="609" spans="1:24">
      <c r="A609" s="16">
        <v>41764</v>
      </c>
      <c r="B609" s="15">
        <v>43.689919000000003</v>
      </c>
      <c r="C609" s="15">
        <v>44.299917999999998</v>
      </c>
      <c r="D609" s="15">
        <v>42.399921999999997</v>
      </c>
      <c r="E609" s="15">
        <v>42.669922999999997</v>
      </c>
      <c r="F609" s="15">
        <v>844500</v>
      </c>
      <c r="G609" s="15">
        <v>39.741675999999998</v>
      </c>
      <c r="H609" s="38">
        <f t="shared" si="29"/>
        <v>-3.1147973130809446E-2</v>
      </c>
      <c r="I609" s="30">
        <f t="shared" si="27"/>
        <v>-3.1147973130809446E-2</v>
      </c>
      <c r="S609" s="38">
        <v>1977.650024</v>
      </c>
      <c r="T609" s="30">
        <f t="shared" si="28"/>
        <v>-3.9312390590800573E-3</v>
      </c>
      <c r="U609" s="38"/>
      <c r="V609" s="38"/>
      <c r="W609" s="38"/>
      <c r="X609" s="38"/>
    </row>
    <row r="610" spans="1:24">
      <c r="A610" s="16">
        <v>41765</v>
      </c>
      <c r="B610" s="15">
        <v>42.509922000000003</v>
      </c>
      <c r="C610" s="15">
        <v>43.099919999999997</v>
      </c>
      <c r="D610" s="15">
        <v>40.519925000000001</v>
      </c>
      <c r="E610" s="15">
        <v>40.579928000000002</v>
      </c>
      <c r="F610" s="15">
        <v>1149400</v>
      </c>
      <c r="G610" s="15">
        <v>37.795108999999997</v>
      </c>
      <c r="H610" s="38">
        <f t="shared" si="29"/>
        <v>-5.0220707646880476E-2</v>
      </c>
      <c r="I610" s="30">
        <f t="shared" si="27"/>
        <v>-5.0220707646880476E-2</v>
      </c>
      <c r="S610" s="38">
        <v>1985.4399410000001</v>
      </c>
      <c r="T610" s="30">
        <f t="shared" si="28"/>
        <v>5.4645500824045627E-3</v>
      </c>
      <c r="U610" s="38"/>
      <c r="V610" s="38"/>
      <c r="W610" s="38"/>
      <c r="X610" s="38"/>
    </row>
    <row r="611" spans="1:24">
      <c r="A611" s="16">
        <v>41766</v>
      </c>
      <c r="B611" s="15">
        <v>40.479925999999999</v>
      </c>
      <c r="C611" s="15">
        <v>41.809922999999998</v>
      </c>
      <c r="D611" s="15">
        <v>40.119928000000002</v>
      </c>
      <c r="E611" s="15">
        <v>41.739922</v>
      </c>
      <c r="F611" s="15">
        <v>967800</v>
      </c>
      <c r="G611" s="15">
        <v>38.875498</v>
      </c>
      <c r="H611" s="38">
        <f t="shared" si="29"/>
        <v>2.8184477987392539E-2</v>
      </c>
      <c r="I611" s="30">
        <f t="shared" si="27"/>
        <v>2.8184477987392539E-2</v>
      </c>
      <c r="S611" s="38">
        <v>1974.619995</v>
      </c>
      <c r="T611" s="30">
        <f t="shared" si="28"/>
        <v>6.5859616226181369E-4</v>
      </c>
      <c r="U611" s="38"/>
      <c r="V611" s="38"/>
      <c r="W611" s="38"/>
      <c r="X611" s="38"/>
    </row>
    <row r="612" spans="1:24">
      <c r="A612" s="16">
        <v>41767</v>
      </c>
      <c r="B612" s="15">
        <v>41.659922999999999</v>
      </c>
      <c r="C612" s="15">
        <v>43.049923</v>
      </c>
      <c r="D612" s="15">
        <v>41.099926000000004</v>
      </c>
      <c r="E612" s="15">
        <v>41.759926</v>
      </c>
      <c r="F612" s="15">
        <v>566500</v>
      </c>
      <c r="G612" s="15">
        <v>38.894128000000002</v>
      </c>
      <c r="H612" s="38">
        <f t="shared" si="29"/>
        <v>4.7910736657957165E-4</v>
      </c>
      <c r="I612" s="30">
        <f t="shared" si="27"/>
        <v>4.7910736657957165E-4</v>
      </c>
      <c r="S612" s="38">
        <v>1973.3199460000001</v>
      </c>
      <c r="T612" s="30">
        <f t="shared" si="28"/>
        <v>6.6555729894672549E-3</v>
      </c>
      <c r="U612" s="38"/>
      <c r="V612" s="38"/>
      <c r="W612" s="38"/>
      <c r="X612" s="38"/>
    </row>
    <row r="613" spans="1:24">
      <c r="A613" s="16">
        <v>41768</v>
      </c>
      <c r="B613" s="15">
        <v>41.809922999999998</v>
      </c>
      <c r="C613" s="15">
        <v>43.469920000000002</v>
      </c>
      <c r="D613" s="15">
        <v>41.179924</v>
      </c>
      <c r="E613" s="15">
        <v>42.939923999999998</v>
      </c>
      <c r="F613" s="15">
        <v>621300</v>
      </c>
      <c r="G613" s="15">
        <v>39.993147999999998</v>
      </c>
      <c r="H613" s="38">
        <f t="shared" si="29"/>
        <v>2.7864851367099718E-2</v>
      </c>
      <c r="I613" s="30">
        <f t="shared" si="27"/>
        <v>2.7864851367099718E-2</v>
      </c>
      <c r="S613" s="38">
        <v>1960.2299800000001</v>
      </c>
      <c r="T613" s="30">
        <f t="shared" si="28"/>
        <v>-3.7232626800353795E-4</v>
      </c>
      <c r="U613" s="38"/>
      <c r="V613" s="38"/>
      <c r="W613" s="38"/>
      <c r="X613" s="38"/>
    </row>
    <row r="614" spans="1:24">
      <c r="A614" s="16">
        <v>41771</v>
      </c>
      <c r="B614" s="15">
        <v>43.169921000000002</v>
      </c>
      <c r="C614" s="15">
        <v>44.289920000000002</v>
      </c>
      <c r="D614" s="15">
        <v>43.009920000000001</v>
      </c>
      <c r="E614" s="15">
        <v>43.469920000000002</v>
      </c>
      <c r="F614" s="15">
        <v>1016800</v>
      </c>
      <c r="G614" s="15">
        <v>40.486772999999999</v>
      </c>
      <c r="H614" s="38">
        <f t="shared" si="29"/>
        <v>1.2267188736509997E-2</v>
      </c>
      <c r="I614" s="30">
        <f t="shared" si="27"/>
        <v>1.2267188736509997E-2</v>
      </c>
      <c r="S614" s="38">
        <v>1960.959961</v>
      </c>
      <c r="T614" s="30">
        <f t="shared" si="28"/>
        <v>1.9090451182738103E-3</v>
      </c>
      <c r="U614" s="38"/>
      <c r="V614" s="38"/>
      <c r="W614" s="38"/>
      <c r="X614" s="38"/>
    </row>
    <row r="615" spans="1:24">
      <c r="A615" s="16">
        <v>41772</v>
      </c>
      <c r="B615" s="15">
        <v>43.339919999999999</v>
      </c>
      <c r="C615" s="15">
        <v>43.959919999999997</v>
      </c>
      <c r="D615" s="15">
        <v>42.509922000000003</v>
      </c>
      <c r="E615" s="15">
        <v>43.22992</v>
      </c>
      <c r="F615" s="15">
        <v>720100</v>
      </c>
      <c r="G615" s="15">
        <v>40.263244</v>
      </c>
      <c r="H615" s="38">
        <f t="shared" si="29"/>
        <v>-5.5363349570253266E-3</v>
      </c>
      <c r="I615" s="30">
        <f t="shared" si="27"/>
        <v>-5.5363349570253266E-3</v>
      </c>
      <c r="S615" s="38">
        <v>1957.219971</v>
      </c>
      <c r="T615" s="30">
        <f t="shared" si="28"/>
        <v>-1.1795791244539316E-3</v>
      </c>
      <c r="U615" s="38"/>
      <c r="V615" s="38"/>
      <c r="W615" s="38"/>
      <c r="X615" s="38"/>
    </row>
    <row r="616" spans="1:24">
      <c r="A616" s="16">
        <v>41773</v>
      </c>
      <c r="B616" s="15">
        <v>43.189920999999998</v>
      </c>
      <c r="C616" s="15">
        <v>44.999917000000003</v>
      </c>
      <c r="D616" s="15">
        <v>39.699928</v>
      </c>
      <c r="E616" s="15">
        <v>40.699925</v>
      </c>
      <c r="F616" s="15">
        <v>2760800</v>
      </c>
      <c r="G616" s="15">
        <v>37.906871000000002</v>
      </c>
      <c r="H616" s="38">
        <f t="shared" si="29"/>
        <v>-6.0306604687097524E-2</v>
      </c>
      <c r="I616" s="30">
        <f t="shared" si="27"/>
        <v>-6.0306604687097524E-2</v>
      </c>
      <c r="S616" s="38">
        <v>1959.530029</v>
      </c>
      <c r="T616" s="30">
        <f t="shared" si="28"/>
        <v>4.8855575116011022E-3</v>
      </c>
      <c r="U616" s="38"/>
      <c r="V616" s="38"/>
      <c r="W616" s="38"/>
      <c r="X616" s="38"/>
    </row>
    <row r="617" spans="1:24">
      <c r="A617" s="16">
        <v>41774</v>
      </c>
      <c r="B617" s="15">
        <v>40.619926999999997</v>
      </c>
      <c r="C617" s="15">
        <v>40.629925</v>
      </c>
      <c r="D617" s="15">
        <v>38.449930000000002</v>
      </c>
      <c r="E617" s="15">
        <v>39.329929</v>
      </c>
      <c r="F617" s="15">
        <v>2030800</v>
      </c>
      <c r="G617" s="15">
        <v>36.630892000000003</v>
      </c>
      <c r="H617" s="38">
        <f t="shared" si="29"/>
        <v>-3.4240460414223919E-2</v>
      </c>
      <c r="I617" s="30">
        <f t="shared" si="27"/>
        <v>-3.4240460414223919E-2</v>
      </c>
      <c r="S617" s="38">
        <v>1949.9799800000001</v>
      </c>
      <c r="T617" s="30">
        <f t="shared" si="28"/>
        <v>-6.4561065598744459E-3</v>
      </c>
      <c r="U617" s="38"/>
      <c r="V617" s="38"/>
      <c r="W617" s="38"/>
      <c r="X617" s="38"/>
    </row>
    <row r="618" spans="1:24">
      <c r="A618" s="16">
        <v>41775</v>
      </c>
      <c r="B618" s="15">
        <v>40.229928000000001</v>
      </c>
      <c r="C618" s="15">
        <v>40.609924999999997</v>
      </c>
      <c r="D618" s="15">
        <v>38.679931000000003</v>
      </c>
      <c r="E618" s="15">
        <v>40.139927999999998</v>
      </c>
      <c r="F618" s="15">
        <v>998500</v>
      </c>
      <c r="G618" s="15">
        <v>37.385303999999998</v>
      </c>
      <c r="H618" s="38">
        <f t="shared" si="29"/>
        <v>2.0385757903823208E-2</v>
      </c>
      <c r="I618" s="30">
        <f t="shared" si="27"/>
        <v>2.0385757903823208E-2</v>
      </c>
      <c r="S618" s="38">
        <v>1962.6099850000001</v>
      </c>
      <c r="T618" s="30">
        <f t="shared" si="28"/>
        <v>-1.3247297232689385E-4</v>
      </c>
      <c r="U618" s="38"/>
      <c r="V618" s="38"/>
      <c r="W618" s="38"/>
      <c r="X618" s="38"/>
    </row>
    <row r="619" spans="1:24">
      <c r="A619" s="16">
        <v>41778</v>
      </c>
      <c r="B619" s="15">
        <v>40.129925999999998</v>
      </c>
      <c r="C619" s="15">
        <v>40.239925999999997</v>
      </c>
      <c r="D619" s="15">
        <v>38.989927000000002</v>
      </c>
      <c r="E619" s="15">
        <v>39.629928</v>
      </c>
      <c r="F619" s="15">
        <v>1314900</v>
      </c>
      <c r="G619" s="15">
        <v>36.910302999999999</v>
      </c>
      <c r="H619" s="38">
        <f t="shared" si="29"/>
        <v>-1.2786959856779677E-2</v>
      </c>
      <c r="I619" s="30">
        <f t="shared" si="27"/>
        <v>-1.2786959856779677E-2</v>
      </c>
      <c r="S619" s="38">
        <v>1962.869995</v>
      </c>
      <c r="T619" s="30">
        <f t="shared" si="28"/>
        <v>1.7285636751956316E-3</v>
      </c>
      <c r="U619" s="38"/>
      <c r="V619" s="38"/>
      <c r="W619" s="38"/>
      <c r="X619" s="38"/>
    </row>
    <row r="620" spans="1:24">
      <c r="A620" s="16">
        <v>41779</v>
      </c>
      <c r="B620" s="15">
        <v>39.279927999999998</v>
      </c>
      <c r="C620" s="15">
        <v>39.439928999999999</v>
      </c>
      <c r="D620" s="15">
        <v>37.299933000000003</v>
      </c>
      <c r="E620" s="15">
        <v>37.949930999999999</v>
      </c>
      <c r="F620" s="15">
        <v>2108600</v>
      </c>
      <c r="G620" s="15">
        <v>35.345596999999998</v>
      </c>
      <c r="H620" s="38">
        <f t="shared" si="29"/>
        <v>-4.3316896036036313E-2</v>
      </c>
      <c r="I620" s="30">
        <f t="shared" si="27"/>
        <v>-4.3316896036036313E-2</v>
      </c>
      <c r="S620" s="38">
        <v>1959.4799800000001</v>
      </c>
      <c r="T620" s="30">
        <f t="shared" si="28"/>
        <v>1.2766632954706229E-3</v>
      </c>
      <c r="U620" s="38"/>
      <c r="V620" s="38"/>
      <c r="W620" s="38"/>
      <c r="X620" s="38"/>
    </row>
    <row r="621" spans="1:24">
      <c r="A621" s="16">
        <v>41780</v>
      </c>
      <c r="B621" s="15">
        <v>37.559932000000003</v>
      </c>
      <c r="C621" s="15">
        <v>37.829929</v>
      </c>
      <c r="D621" s="15">
        <v>36.169932000000003</v>
      </c>
      <c r="E621" s="15">
        <v>36.559935000000003</v>
      </c>
      <c r="F621" s="15">
        <v>2553200</v>
      </c>
      <c r="G621" s="15">
        <v>34.050989999999999</v>
      </c>
      <c r="H621" s="38">
        <f t="shared" si="29"/>
        <v>-3.7314723066863079E-2</v>
      </c>
      <c r="I621" s="30">
        <f t="shared" si="27"/>
        <v>-3.7314723066863079E-2</v>
      </c>
      <c r="S621" s="38">
        <v>1956.9799800000001</v>
      </c>
      <c r="T621" s="30">
        <f t="shared" si="28"/>
        <v>7.6892430418902839E-3</v>
      </c>
      <c r="U621" s="38"/>
      <c r="V621" s="38"/>
      <c r="W621" s="38"/>
      <c r="X621" s="38"/>
    </row>
    <row r="622" spans="1:24">
      <c r="A622" s="16">
        <v>41781</v>
      </c>
      <c r="B622" s="15">
        <v>35.859935999999998</v>
      </c>
      <c r="C622" s="15">
        <v>38.469929</v>
      </c>
      <c r="D622" s="15">
        <v>34.879933999999999</v>
      </c>
      <c r="E622" s="15">
        <v>38.099930000000001</v>
      </c>
      <c r="F622" s="15">
        <v>3085900</v>
      </c>
      <c r="G622" s="15">
        <v>35.485301999999997</v>
      </c>
      <c r="H622" s="38">
        <f t="shared" si="29"/>
        <v>4.1259475516305932E-2</v>
      </c>
      <c r="I622" s="30">
        <f t="shared" si="27"/>
        <v>4.1259475516305932E-2</v>
      </c>
      <c r="S622" s="38">
        <v>1941.98999</v>
      </c>
      <c r="T622" s="30">
        <f t="shared" si="28"/>
        <v>2.1702124774046652E-3</v>
      </c>
      <c r="U622" s="38"/>
      <c r="V622" s="38"/>
      <c r="W622" s="38"/>
      <c r="X622" s="38"/>
    </row>
    <row r="623" spans="1:24">
      <c r="A623" s="16">
        <v>41782</v>
      </c>
      <c r="B623" s="15">
        <v>37.919930000000001</v>
      </c>
      <c r="C623" s="15">
        <v>38.999929000000002</v>
      </c>
      <c r="D623" s="15">
        <v>36.849932000000003</v>
      </c>
      <c r="E623" s="15">
        <v>37.639930999999997</v>
      </c>
      <c r="F623" s="15">
        <v>1254500</v>
      </c>
      <c r="G623" s="15">
        <v>35.056870000000004</v>
      </c>
      <c r="H623" s="38">
        <f t="shared" si="29"/>
        <v>-1.214698259890418E-2</v>
      </c>
      <c r="I623" s="30">
        <f t="shared" si="27"/>
        <v>-1.214698259890418E-2</v>
      </c>
      <c r="S623" s="38">
        <v>1937.780029</v>
      </c>
      <c r="T623" s="30">
        <f t="shared" si="28"/>
        <v>8.3635527038925048E-4</v>
      </c>
      <c r="U623" s="38"/>
      <c r="V623" s="38"/>
      <c r="W623" s="38"/>
      <c r="X623" s="38"/>
    </row>
    <row r="624" spans="1:24">
      <c r="A624" s="16">
        <v>41786</v>
      </c>
      <c r="B624" s="15">
        <v>37.709932000000002</v>
      </c>
      <c r="C624" s="15">
        <v>38.119929999999997</v>
      </c>
      <c r="D624" s="15">
        <v>37.049931999999998</v>
      </c>
      <c r="E624" s="15">
        <v>37.639930999999997</v>
      </c>
      <c r="F624" s="15">
        <v>1067800</v>
      </c>
      <c r="G624" s="15">
        <v>35.056870000000004</v>
      </c>
      <c r="H624" s="38">
        <f t="shared" si="29"/>
        <v>0</v>
      </c>
      <c r="I624" s="30">
        <f t="shared" si="27"/>
        <v>0</v>
      </c>
      <c r="S624" s="38">
        <v>1936.160034</v>
      </c>
      <c r="T624" s="30">
        <f t="shared" si="28"/>
        <v>3.1296592884110289E-3</v>
      </c>
      <c r="U624" s="38"/>
      <c r="V624" s="38"/>
      <c r="W624" s="38"/>
      <c r="X624" s="38"/>
    </row>
    <row r="625" spans="1:24">
      <c r="A625" s="16">
        <v>41787</v>
      </c>
      <c r="B625" s="15">
        <v>37.679929999999999</v>
      </c>
      <c r="C625" s="15">
        <v>38.269928999999998</v>
      </c>
      <c r="D625" s="15">
        <v>36.849932000000003</v>
      </c>
      <c r="E625" s="15">
        <v>38.239932000000003</v>
      </c>
      <c r="F625" s="15">
        <v>850500</v>
      </c>
      <c r="G625" s="15">
        <v>35.615696</v>
      </c>
      <c r="H625" s="38">
        <f t="shared" si="29"/>
        <v>1.5814839586914684E-2</v>
      </c>
      <c r="I625" s="30">
        <f t="shared" si="27"/>
        <v>1.5814839586914684E-2</v>
      </c>
      <c r="S625" s="38">
        <v>1930.1099850000001</v>
      </c>
      <c r="T625" s="30">
        <f t="shared" si="28"/>
        <v>-7.1141394519117001E-3</v>
      </c>
      <c r="U625" s="38"/>
      <c r="V625" s="38"/>
      <c r="W625" s="38"/>
      <c r="X625" s="38"/>
    </row>
    <row r="626" spans="1:24">
      <c r="A626" s="16">
        <v>41788</v>
      </c>
      <c r="B626" s="15">
        <v>38.449930000000002</v>
      </c>
      <c r="C626" s="15">
        <v>41.239922999999997</v>
      </c>
      <c r="D626" s="15">
        <v>38.009929999999997</v>
      </c>
      <c r="E626" s="15">
        <v>41.149923000000001</v>
      </c>
      <c r="F626" s="15">
        <v>1803900</v>
      </c>
      <c r="G626" s="15">
        <v>38.325988000000002</v>
      </c>
      <c r="H626" s="38">
        <f t="shared" si="29"/>
        <v>7.3341764375839016E-2</v>
      </c>
      <c r="I626" s="30">
        <f t="shared" si="27"/>
        <v>7.3341764375839016E-2</v>
      </c>
      <c r="S626" s="38">
        <v>1943.8900149999999</v>
      </c>
      <c r="T626" s="30">
        <f t="shared" si="28"/>
        <v>-3.5433109387726222E-3</v>
      </c>
      <c r="U626" s="38"/>
      <c r="V626" s="38"/>
      <c r="W626" s="38"/>
      <c r="X626" s="38"/>
    </row>
    <row r="627" spans="1:24">
      <c r="A627" s="16">
        <v>41789</v>
      </c>
      <c r="B627" s="15">
        <v>41.209926000000003</v>
      </c>
      <c r="C627" s="15">
        <v>42.349924999999999</v>
      </c>
      <c r="D627" s="15">
        <v>39.999927</v>
      </c>
      <c r="E627" s="15">
        <v>42.059924000000002</v>
      </c>
      <c r="F627" s="15">
        <v>2061000</v>
      </c>
      <c r="G627" s="15">
        <v>39.173538999999998</v>
      </c>
      <c r="H627" s="38">
        <f t="shared" si="29"/>
        <v>2.1873289411035717E-2</v>
      </c>
      <c r="I627" s="30">
        <f t="shared" si="27"/>
        <v>2.1873289411035717E-2</v>
      </c>
      <c r="S627" s="38">
        <v>1950.790039</v>
      </c>
      <c r="T627" s="30">
        <f t="shared" si="28"/>
        <v>-2.4601415414599579E-4</v>
      </c>
      <c r="U627" s="38"/>
      <c r="V627" s="38"/>
      <c r="W627" s="38"/>
      <c r="X627" s="38"/>
    </row>
    <row r="628" spans="1:24">
      <c r="A628" s="16">
        <v>41792</v>
      </c>
      <c r="B628" s="15">
        <v>42.039923999999999</v>
      </c>
      <c r="C628" s="15">
        <v>42.179921999999998</v>
      </c>
      <c r="D628" s="15">
        <v>39.149929</v>
      </c>
      <c r="E628" s="15">
        <v>39.359926999999999</v>
      </c>
      <c r="F628" s="15">
        <v>1168300</v>
      </c>
      <c r="G628" s="15">
        <v>36.658830999999999</v>
      </c>
      <c r="H628" s="38">
        <f t="shared" si="29"/>
        <v>-6.6347139066705849E-2</v>
      </c>
      <c r="I628" s="30">
        <f t="shared" si="27"/>
        <v>-6.6347139066705849E-2</v>
      </c>
      <c r="S628" s="38">
        <v>1951.2700199999999</v>
      </c>
      <c r="T628" s="30">
        <f t="shared" si="28"/>
        <v>9.3833130510802363E-4</v>
      </c>
      <c r="U628" s="38"/>
      <c r="V628" s="38"/>
      <c r="W628" s="38"/>
      <c r="X628" s="38"/>
    </row>
    <row r="629" spans="1:24">
      <c r="A629" s="16">
        <v>41793</v>
      </c>
      <c r="B629" s="15">
        <v>39.239928999999997</v>
      </c>
      <c r="C629" s="15">
        <v>39.499927999999997</v>
      </c>
      <c r="D629" s="15">
        <v>38.499930999999997</v>
      </c>
      <c r="E629" s="15">
        <v>38.899926999999998</v>
      </c>
      <c r="F629" s="15">
        <v>834200</v>
      </c>
      <c r="G629" s="15">
        <v>36.230398999999998</v>
      </c>
      <c r="H629" s="38">
        <f t="shared" si="29"/>
        <v>-1.1755836468189831E-2</v>
      </c>
      <c r="I629" s="30">
        <f t="shared" si="27"/>
        <v>-1.1755836468189831E-2</v>
      </c>
      <c r="S629" s="38">
        <v>1949.4399410000001</v>
      </c>
      <c r="T629" s="30">
        <f t="shared" si="28"/>
        <v>4.6170833074168915E-3</v>
      </c>
      <c r="U629" s="38"/>
      <c r="V629" s="38"/>
      <c r="W629" s="38"/>
      <c r="X629" s="38"/>
    </row>
    <row r="630" spans="1:24">
      <c r="A630" s="16">
        <v>41794</v>
      </c>
      <c r="B630" s="15">
        <v>38.669930000000001</v>
      </c>
      <c r="C630" s="15">
        <v>40.799928000000001</v>
      </c>
      <c r="D630" s="15">
        <v>38.319929999999999</v>
      </c>
      <c r="E630" s="15">
        <v>40.169924999999999</v>
      </c>
      <c r="F630" s="15">
        <v>1297100</v>
      </c>
      <c r="G630" s="15">
        <v>37.413243000000001</v>
      </c>
      <c r="H630" s="38">
        <f t="shared" si="29"/>
        <v>3.2126214835167942E-2</v>
      </c>
      <c r="I630" s="30">
        <f t="shared" si="27"/>
        <v>3.2126214835167942E-2</v>
      </c>
      <c r="S630" s="38">
        <v>1940.459961</v>
      </c>
      <c r="T630" s="30">
        <f t="shared" si="28"/>
        <v>6.5040820910860176E-3</v>
      </c>
      <c r="U630" s="38"/>
      <c r="V630" s="38"/>
      <c r="W630" s="38"/>
      <c r="X630" s="38"/>
    </row>
    <row r="631" spans="1:24">
      <c r="A631" s="16">
        <v>41795</v>
      </c>
      <c r="B631" s="15">
        <v>40.159928000000001</v>
      </c>
      <c r="C631" s="15">
        <v>40.679926000000002</v>
      </c>
      <c r="D631" s="15">
        <v>38.999929000000002</v>
      </c>
      <c r="E631" s="15">
        <v>40.089927000000003</v>
      </c>
      <c r="F631" s="15">
        <v>655400</v>
      </c>
      <c r="G631" s="15">
        <v>37.338734000000002</v>
      </c>
      <c r="H631" s="38">
        <f t="shared" si="29"/>
        <v>-1.9934997752675495E-3</v>
      </c>
      <c r="I631" s="30">
        <f t="shared" si="27"/>
        <v>-1.9934997752675495E-3</v>
      </c>
      <c r="S631" s="38">
        <v>1927.880005</v>
      </c>
      <c r="T631" s="30">
        <f t="shared" si="28"/>
        <v>1.8898767889498752E-3</v>
      </c>
      <c r="U631" s="38"/>
      <c r="V631" s="38"/>
      <c r="W631" s="38"/>
      <c r="X631" s="38"/>
    </row>
    <row r="632" spans="1:24">
      <c r="A632" s="16">
        <v>41796</v>
      </c>
      <c r="B632" s="15">
        <v>40.559924000000002</v>
      </c>
      <c r="C632" s="15">
        <v>41.329923999999998</v>
      </c>
      <c r="D632" s="15">
        <v>39.819926000000002</v>
      </c>
      <c r="E632" s="15">
        <v>40.799928000000001</v>
      </c>
      <c r="F632" s="15">
        <v>852800</v>
      </c>
      <c r="G632" s="15">
        <v>38.000011000000001</v>
      </c>
      <c r="H632" s="38">
        <f t="shared" si="29"/>
        <v>1.7555216321109627E-2</v>
      </c>
      <c r="I632" s="30">
        <f t="shared" si="27"/>
        <v>1.7555216321109627E-2</v>
      </c>
      <c r="S632" s="38">
        <v>1924.23999</v>
      </c>
      <c r="T632" s="30">
        <f t="shared" si="28"/>
        <v>-3.7928874555938222E-4</v>
      </c>
      <c r="U632" s="38"/>
      <c r="V632" s="38"/>
      <c r="W632" s="38"/>
      <c r="X632" s="38"/>
    </row>
    <row r="633" spans="1:24">
      <c r="A633" s="16">
        <v>41799</v>
      </c>
      <c r="B633" s="15">
        <v>40.689928000000002</v>
      </c>
      <c r="C633" s="15">
        <v>41.159925000000001</v>
      </c>
      <c r="D633" s="15">
        <v>40.019925999999998</v>
      </c>
      <c r="E633" s="15">
        <v>40.979923999999997</v>
      </c>
      <c r="F633" s="15">
        <v>532100</v>
      </c>
      <c r="G633" s="15">
        <v>38.167655000000003</v>
      </c>
      <c r="H633" s="38">
        <f t="shared" si="29"/>
        <v>4.4019799873882695E-3</v>
      </c>
      <c r="I633" s="30">
        <f t="shared" si="27"/>
        <v>4.4019799873882695E-3</v>
      </c>
      <c r="S633" s="38">
        <v>1924.969971</v>
      </c>
      <c r="T633" s="30">
        <f t="shared" si="28"/>
        <v>7.2756166855577373E-4</v>
      </c>
      <c r="U633" s="38"/>
      <c r="V633" s="38"/>
      <c r="W633" s="38"/>
      <c r="X633" s="38"/>
    </row>
    <row r="634" spans="1:24">
      <c r="A634" s="16">
        <v>41800</v>
      </c>
      <c r="B634" s="15">
        <v>40.859926999999999</v>
      </c>
      <c r="C634" s="15">
        <v>41.089924000000003</v>
      </c>
      <c r="D634" s="15">
        <v>39.849927000000001</v>
      </c>
      <c r="E634" s="15">
        <v>40.019925999999998</v>
      </c>
      <c r="F634" s="15">
        <v>548500</v>
      </c>
      <c r="G634" s="15">
        <v>37.273536999999997</v>
      </c>
      <c r="H634" s="38">
        <f t="shared" si="29"/>
        <v>-2.3704818133160794E-2</v>
      </c>
      <c r="I634" s="30">
        <f t="shared" si="27"/>
        <v>-2.3704818133160794E-2</v>
      </c>
      <c r="S634" s="38">
        <v>1923.5699460000001</v>
      </c>
      <c r="T634" s="30">
        <f t="shared" si="28"/>
        <v>1.8419804474474298E-3</v>
      </c>
      <c r="U634" s="38"/>
      <c r="V634" s="38"/>
      <c r="W634" s="38"/>
      <c r="X634" s="38"/>
    </row>
    <row r="635" spans="1:24">
      <c r="A635" s="16">
        <v>41801</v>
      </c>
      <c r="B635" s="15">
        <v>39.539926999999999</v>
      </c>
      <c r="C635" s="15">
        <v>40.969926000000001</v>
      </c>
      <c r="D635" s="15">
        <v>39.049930000000003</v>
      </c>
      <c r="E635" s="15">
        <v>39.079928000000002</v>
      </c>
      <c r="F635" s="15">
        <v>567400</v>
      </c>
      <c r="G635" s="15">
        <v>36.398046999999998</v>
      </c>
      <c r="H635" s="38">
        <f t="shared" si="29"/>
        <v>-2.3768491697133638E-2</v>
      </c>
      <c r="I635" s="30">
        <f t="shared" si="27"/>
        <v>-2.3768491697133638E-2</v>
      </c>
      <c r="S635" s="38">
        <v>1920.030029</v>
      </c>
      <c r="T635" s="30">
        <f t="shared" si="28"/>
        <v>5.3527586581908924E-3</v>
      </c>
      <c r="U635" s="38"/>
      <c r="V635" s="38"/>
      <c r="W635" s="38"/>
      <c r="X635" s="38"/>
    </row>
    <row r="636" spans="1:24">
      <c r="A636" s="16">
        <v>41802</v>
      </c>
      <c r="B636" s="15">
        <v>38.989927000000002</v>
      </c>
      <c r="C636" s="15">
        <v>39.669927000000001</v>
      </c>
      <c r="D636" s="15">
        <v>38.409930000000003</v>
      </c>
      <c r="E636" s="15">
        <v>38.509928000000002</v>
      </c>
      <c r="F636" s="15">
        <v>701500</v>
      </c>
      <c r="G636" s="15">
        <v>35.867164000000002</v>
      </c>
      <c r="H636" s="38">
        <f t="shared" si="29"/>
        <v>-1.4692894222678318E-2</v>
      </c>
      <c r="I636" s="30">
        <f t="shared" si="27"/>
        <v>-1.4692894222678318E-2</v>
      </c>
      <c r="S636" s="38">
        <v>1909.780029</v>
      </c>
      <c r="T636" s="30">
        <f t="shared" si="28"/>
        <v>-1.1146928115250102E-3</v>
      </c>
      <c r="U636" s="38"/>
      <c r="V636" s="38"/>
      <c r="W636" s="38"/>
      <c r="X636" s="38"/>
    </row>
    <row r="637" spans="1:24">
      <c r="A637" s="16">
        <v>41803</v>
      </c>
      <c r="B637" s="15">
        <v>38.609931000000003</v>
      </c>
      <c r="C637" s="15">
        <v>39.969925000000003</v>
      </c>
      <c r="D637" s="15">
        <v>38.609931000000003</v>
      </c>
      <c r="E637" s="15">
        <v>39.099927000000001</v>
      </c>
      <c r="F637" s="15">
        <v>662700</v>
      </c>
      <c r="G637" s="15">
        <v>36.416674</v>
      </c>
      <c r="H637" s="38">
        <f t="shared" si="29"/>
        <v>1.5204521546123565E-2</v>
      </c>
      <c r="I637" s="30">
        <f t="shared" si="27"/>
        <v>1.5204521546123565E-2</v>
      </c>
      <c r="S637" s="38">
        <v>1911.910034</v>
      </c>
      <c r="T637" s="30">
        <f t="shared" si="28"/>
        <v>5.9699502737522196E-3</v>
      </c>
      <c r="U637" s="38"/>
      <c r="V637" s="38"/>
      <c r="W637" s="38"/>
      <c r="X637" s="38"/>
    </row>
    <row r="638" spans="1:24">
      <c r="A638" s="16">
        <v>41806</v>
      </c>
      <c r="B638" s="15">
        <v>39.179929999999999</v>
      </c>
      <c r="C638" s="15">
        <v>39.569929000000002</v>
      </c>
      <c r="D638" s="15">
        <v>38.499930999999997</v>
      </c>
      <c r="E638" s="15">
        <v>39.199930000000002</v>
      </c>
      <c r="F638" s="15">
        <v>558600</v>
      </c>
      <c r="G638" s="15">
        <v>36.509813999999999</v>
      </c>
      <c r="H638" s="38">
        <f t="shared" si="29"/>
        <v>2.5543544793420843E-3</v>
      </c>
      <c r="I638" s="30">
        <f t="shared" si="27"/>
        <v>2.5543544793420843E-3</v>
      </c>
      <c r="S638" s="38">
        <v>1900.530029</v>
      </c>
      <c r="T638" s="30">
        <f t="shared" si="28"/>
        <v>4.2393928855231243E-3</v>
      </c>
      <c r="U638" s="38"/>
      <c r="V638" s="38"/>
      <c r="W638" s="38"/>
      <c r="X638" s="38"/>
    </row>
    <row r="639" spans="1:24">
      <c r="A639" s="16">
        <v>41807</v>
      </c>
      <c r="B639" s="15">
        <v>39.159930000000003</v>
      </c>
      <c r="C639" s="15">
        <v>39.709926000000003</v>
      </c>
      <c r="D639" s="15">
        <v>38.439931999999999</v>
      </c>
      <c r="E639" s="15">
        <v>39.569929000000002</v>
      </c>
      <c r="F639" s="15">
        <v>621200</v>
      </c>
      <c r="G639" s="15">
        <v>36.854421000000002</v>
      </c>
      <c r="H639" s="38">
        <f t="shared" si="29"/>
        <v>9.3944831422256968E-3</v>
      </c>
      <c r="I639" s="30">
        <f t="shared" si="27"/>
        <v>9.3944831422256968E-3</v>
      </c>
      <c r="S639" s="38">
        <v>1892.48999</v>
      </c>
      <c r="T639" s="30">
        <f t="shared" si="28"/>
        <v>2.3594442281097716E-3</v>
      </c>
      <c r="U639" s="38"/>
      <c r="V639" s="38"/>
      <c r="W639" s="38"/>
      <c r="X639" s="38"/>
    </row>
    <row r="640" spans="1:24">
      <c r="A640" s="16">
        <v>41808</v>
      </c>
      <c r="B640" s="15">
        <v>39.709926000000003</v>
      </c>
      <c r="C640" s="15">
        <v>39.999927</v>
      </c>
      <c r="D640" s="15">
        <v>39.119926999999997</v>
      </c>
      <c r="E640" s="15">
        <v>39.549928999999999</v>
      </c>
      <c r="F640" s="15">
        <v>798500</v>
      </c>
      <c r="G640" s="15">
        <v>36.835794</v>
      </c>
      <c r="H640" s="38">
        <f t="shared" si="29"/>
        <v>-5.0554881395655611E-4</v>
      </c>
      <c r="I640" s="30">
        <f t="shared" si="27"/>
        <v>-5.0554881395655611E-4</v>
      </c>
      <c r="S640" s="38">
        <v>1888.030029</v>
      </c>
      <c r="T640" s="30">
        <f t="shared" si="28"/>
        <v>8.0833404197069164E-3</v>
      </c>
      <c r="U640" s="38"/>
      <c r="V640" s="38"/>
      <c r="W640" s="38"/>
      <c r="X640" s="38"/>
    </row>
    <row r="641" spans="1:24">
      <c r="A641" s="16">
        <v>41809</v>
      </c>
      <c r="B641" s="15">
        <v>40.039926000000001</v>
      </c>
      <c r="C641" s="15">
        <v>41.129922999999998</v>
      </c>
      <c r="D641" s="15">
        <v>39.989928999999997</v>
      </c>
      <c r="E641" s="15">
        <v>40.979923999999997</v>
      </c>
      <c r="F641" s="15">
        <v>1011600</v>
      </c>
      <c r="G641" s="15">
        <v>38.167655000000003</v>
      </c>
      <c r="H641" s="38">
        <f t="shared" si="29"/>
        <v>3.5518393699237663E-2</v>
      </c>
      <c r="I641" s="30">
        <f t="shared" si="27"/>
        <v>3.5518393699237663E-2</v>
      </c>
      <c r="S641" s="38">
        <v>1872.829956</v>
      </c>
      <c r="T641" s="30">
        <f t="shared" si="28"/>
        <v>-6.519604608733057E-3</v>
      </c>
      <c r="U641" s="38"/>
      <c r="V641" s="38"/>
      <c r="W641" s="38"/>
      <c r="X641" s="38"/>
    </row>
    <row r="642" spans="1:24">
      <c r="A642" s="16">
        <v>41810</v>
      </c>
      <c r="B642" s="15">
        <v>40.399926999999998</v>
      </c>
      <c r="C642" s="15">
        <v>41.969923999999999</v>
      </c>
      <c r="D642" s="15">
        <v>40.269928</v>
      </c>
      <c r="E642" s="15">
        <v>41.019922999999999</v>
      </c>
      <c r="F642" s="15">
        <v>1377400</v>
      </c>
      <c r="G642" s="15">
        <v>38.204909000000001</v>
      </c>
      <c r="H642" s="38">
        <f t="shared" si="29"/>
        <v>9.7558602208932437E-4</v>
      </c>
      <c r="I642" s="30">
        <f t="shared" si="27"/>
        <v>9.7558602208932437E-4</v>
      </c>
      <c r="S642" s="38">
        <v>1885.079956</v>
      </c>
      <c r="T642" s="30">
        <f t="shared" si="28"/>
        <v>3.8374143479077863E-3</v>
      </c>
      <c r="U642" s="38"/>
      <c r="V642" s="38"/>
      <c r="W642" s="38"/>
      <c r="X642" s="38"/>
    </row>
    <row r="643" spans="1:24">
      <c r="A643" s="16">
        <v>41813</v>
      </c>
      <c r="B643" s="15">
        <v>40.959924999999998</v>
      </c>
      <c r="C643" s="15">
        <v>42.069921999999998</v>
      </c>
      <c r="D643" s="15">
        <v>39.479928000000001</v>
      </c>
      <c r="E643" s="15">
        <v>39.729925999999999</v>
      </c>
      <c r="F643" s="15">
        <v>1089800</v>
      </c>
      <c r="G643" s="15">
        <v>37.003438000000003</v>
      </c>
      <c r="H643" s="38">
        <f t="shared" si="29"/>
        <v>-3.1953187963057753E-2</v>
      </c>
      <c r="I643" s="30">
        <f t="shared" ref="I643:I706" si="30">H643</f>
        <v>-3.1953187963057753E-2</v>
      </c>
      <c r="S643" s="38">
        <v>1877.8599850000001</v>
      </c>
      <c r="T643" s="30">
        <f t="shared" ref="T643:T706" si="31">LN(S643/S644)</f>
        <v>3.739962410462956E-3</v>
      </c>
      <c r="U643" s="38"/>
      <c r="V643" s="38"/>
      <c r="W643" s="38"/>
      <c r="X643" s="38"/>
    </row>
    <row r="644" spans="1:24">
      <c r="A644" s="16">
        <v>41814</v>
      </c>
      <c r="B644" s="15">
        <v>39.569929000000002</v>
      </c>
      <c r="C644" s="15">
        <v>39.619929999999997</v>
      </c>
      <c r="D644" s="15">
        <v>38.749927999999997</v>
      </c>
      <c r="E644" s="15">
        <v>38.789931000000003</v>
      </c>
      <c r="F644" s="15">
        <v>802600</v>
      </c>
      <c r="G644" s="15">
        <v>36.127952000000001</v>
      </c>
      <c r="H644" s="38">
        <f t="shared" ref="H644:H707" si="32">LN(G644/G643)</f>
        <v>-2.3943967889467965E-2</v>
      </c>
      <c r="I644" s="30">
        <f t="shared" si="30"/>
        <v>-2.3943967889467965E-2</v>
      </c>
      <c r="S644" s="38">
        <v>1870.849976</v>
      </c>
      <c r="T644" s="30">
        <f t="shared" si="31"/>
        <v>-9.4059038054126482E-3</v>
      </c>
      <c r="U644" s="38"/>
      <c r="V644" s="38"/>
      <c r="W644" s="38"/>
      <c r="X644" s="38"/>
    </row>
    <row r="645" spans="1:24">
      <c r="A645" s="16">
        <v>41815</v>
      </c>
      <c r="B645" s="15">
        <v>38.889929000000002</v>
      </c>
      <c r="C645" s="15">
        <v>39.289929999999998</v>
      </c>
      <c r="D645" s="15">
        <v>38.499930999999997</v>
      </c>
      <c r="E645" s="15">
        <v>38.849930000000001</v>
      </c>
      <c r="F645" s="15">
        <v>478800</v>
      </c>
      <c r="G645" s="15">
        <v>36.183833</v>
      </c>
      <c r="H645" s="38">
        <f t="shared" si="32"/>
        <v>1.5455575083314159E-3</v>
      </c>
      <c r="I645" s="30">
        <f t="shared" si="30"/>
        <v>1.5455575083314159E-3</v>
      </c>
      <c r="S645" s="38">
        <v>1888.530029</v>
      </c>
      <c r="T645" s="30">
        <f t="shared" si="31"/>
        <v>-4.7120896316339977E-3</v>
      </c>
      <c r="U645" s="38"/>
      <c r="V645" s="38"/>
      <c r="W645" s="38"/>
      <c r="X645" s="38"/>
    </row>
    <row r="646" spans="1:24">
      <c r="A646" s="16">
        <v>41816</v>
      </c>
      <c r="B646" s="15">
        <v>38.739930000000001</v>
      </c>
      <c r="C646" s="15">
        <v>39.249927</v>
      </c>
      <c r="D646" s="15">
        <v>37.999932000000001</v>
      </c>
      <c r="E646" s="15">
        <v>38.129931999999997</v>
      </c>
      <c r="F646" s="15">
        <v>458000</v>
      </c>
      <c r="G646" s="15">
        <v>35.513244999999998</v>
      </c>
      <c r="H646" s="38">
        <f t="shared" si="32"/>
        <v>-1.870669137636452E-2</v>
      </c>
      <c r="I646" s="30">
        <f t="shared" si="30"/>
        <v>-1.870669137636452E-2</v>
      </c>
      <c r="S646" s="38">
        <v>1897.4499510000001</v>
      </c>
      <c r="T646" s="30">
        <f t="shared" si="31"/>
        <v>4.2166891601361212E-4</v>
      </c>
      <c r="U646" s="38"/>
      <c r="V646" s="38"/>
      <c r="W646" s="38"/>
      <c r="X646" s="38"/>
    </row>
    <row r="647" spans="1:24">
      <c r="A647" s="16">
        <v>41817</v>
      </c>
      <c r="B647" s="15">
        <v>38.099930000000001</v>
      </c>
      <c r="C647" s="15">
        <v>38.699930999999999</v>
      </c>
      <c r="D647" s="15">
        <v>37.749930999999997</v>
      </c>
      <c r="E647" s="15">
        <v>38.159928999999998</v>
      </c>
      <c r="F647" s="15">
        <v>2163500</v>
      </c>
      <c r="G647" s="15">
        <v>35.541184000000001</v>
      </c>
      <c r="H647" s="38">
        <f t="shared" si="32"/>
        <v>7.8641125776665881E-4</v>
      </c>
      <c r="I647" s="30">
        <f t="shared" si="30"/>
        <v>7.8641125776665881E-4</v>
      </c>
      <c r="S647" s="38">
        <v>1896.650024</v>
      </c>
      <c r="T647" s="30">
        <f t="shared" si="31"/>
        <v>9.6262562035398201E-3</v>
      </c>
      <c r="U647" s="38"/>
      <c r="V647" s="38"/>
      <c r="W647" s="38"/>
      <c r="X647" s="38"/>
    </row>
    <row r="648" spans="1:24">
      <c r="A648" s="16">
        <v>41820</v>
      </c>
      <c r="B648" s="15">
        <v>38.229930000000003</v>
      </c>
      <c r="C648" s="15">
        <v>40.249927999999997</v>
      </c>
      <c r="D648" s="15">
        <v>37.879930000000002</v>
      </c>
      <c r="E648" s="15">
        <v>39.959927</v>
      </c>
      <c r="F648" s="15">
        <v>1022200</v>
      </c>
      <c r="G648" s="15">
        <v>37.217655999999998</v>
      </c>
      <c r="H648" s="38">
        <f t="shared" si="32"/>
        <v>4.6091135590120139E-2</v>
      </c>
      <c r="I648" s="30">
        <f t="shared" si="30"/>
        <v>4.6091135590120139E-2</v>
      </c>
      <c r="S648" s="38">
        <v>1878.4799800000001</v>
      </c>
      <c r="T648" s="30">
        <f t="shared" si="31"/>
        <v>1.518322882863128E-3</v>
      </c>
      <c r="U648" s="38"/>
      <c r="V648" s="38"/>
      <c r="W648" s="38"/>
      <c r="X648" s="38"/>
    </row>
    <row r="649" spans="1:24">
      <c r="A649" s="16">
        <v>41821</v>
      </c>
      <c r="B649" s="15">
        <v>39.499927999999997</v>
      </c>
      <c r="C649" s="15">
        <v>40.649923999999999</v>
      </c>
      <c r="D649" s="15">
        <v>39.299928000000001</v>
      </c>
      <c r="E649" s="15">
        <v>40.409925000000001</v>
      </c>
      <c r="F649" s="15">
        <v>733300</v>
      </c>
      <c r="G649" s="15">
        <v>37.636772000000001</v>
      </c>
      <c r="H649" s="38">
        <f t="shared" si="32"/>
        <v>1.1198278872792556E-2</v>
      </c>
      <c r="I649" s="30">
        <f t="shared" si="30"/>
        <v>1.1198278872792556E-2</v>
      </c>
      <c r="S649" s="38">
        <v>1875.630005</v>
      </c>
      <c r="T649" s="30">
        <f t="shared" si="31"/>
        <v>-1.374569203583731E-3</v>
      </c>
      <c r="U649" s="38"/>
      <c r="V649" s="38"/>
      <c r="W649" s="38"/>
      <c r="X649" s="38"/>
    </row>
    <row r="650" spans="1:24">
      <c r="A650" s="16">
        <v>41822</v>
      </c>
      <c r="B650" s="15">
        <v>40.519925000000001</v>
      </c>
      <c r="C650" s="15">
        <v>42.479923999999997</v>
      </c>
      <c r="D650" s="15">
        <v>40.449928</v>
      </c>
      <c r="E650" s="15">
        <v>41.439923999999998</v>
      </c>
      <c r="F650" s="15">
        <v>860800</v>
      </c>
      <c r="G650" s="15">
        <v>38.596086999999997</v>
      </c>
      <c r="H650" s="38">
        <f t="shared" si="32"/>
        <v>2.5169347065568316E-2</v>
      </c>
      <c r="I650" s="30">
        <f t="shared" si="30"/>
        <v>2.5169347065568316E-2</v>
      </c>
      <c r="S650" s="38">
        <v>1878.209961</v>
      </c>
      <c r="T650" s="30">
        <f t="shared" si="31"/>
        <v>5.6007547453593319E-3</v>
      </c>
      <c r="U650" s="38"/>
      <c r="V650" s="38"/>
      <c r="W650" s="38"/>
      <c r="X650" s="38"/>
    </row>
    <row r="651" spans="1:24">
      <c r="A651" s="16">
        <v>41823</v>
      </c>
      <c r="B651" s="15">
        <v>41.569923000000003</v>
      </c>
      <c r="C651" s="15">
        <v>42.389924000000001</v>
      </c>
      <c r="D651" s="15">
        <v>40.729927000000004</v>
      </c>
      <c r="E651" s="15">
        <v>40.919924999999999</v>
      </c>
      <c r="F651" s="15">
        <v>474900</v>
      </c>
      <c r="G651" s="15">
        <v>38.111773999999997</v>
      </c>
      <c r="H651" s="38">
        <f t="shared" si="32"/>
        <v>-1.2627635010735059E-2</v>
      </c>
      <c r="I651" s="30">
        <f t="shared" si="30"/>
        <v>-1.2627635010735059E-2</v>
      </c>
      <c r="S651" s="38">
        <v>1867.719971</v>
      </c>
      <c r="T651" s="30">
        <f t="shared" si="31"/>
        <v>-9.0290312076985058E-3</v>
      </c>
      <c r="U651" s="38"/>
      <c r="V651" s="38"/>
      <c r="W651" s="38"/>
      <c r="X651" s="38"/>
    </row>
    <row r="652" spans="1:24">
      <c r="A652" s="16">
        <v>41827</v>
      </c>
      <c r="B652" s="15">
        <v>40.949927000000002</v>
      </c>
      <c r="C652" s="15">
        <v>41.179924</v>
      </c>
      <c r="D652" s="15">
        <v>39.849927000000001</v>
      </c>
      <c r="E652" s="15">
        <v>40.119928000000002</v>
      </c>
      <c r="F652" s="15">
        <v>550300</v>
      </c>
      <c r="G652" s="15">
        <v>37.366677000000003</v>
      </c>
      <c r="H652" s="38">
        <f t="shared" si="32"/>
        <v>-1.9743945315688606E-2</v>
      </c>
      <c r="I652" s="30">
        <f t="shared" si="30"/>
        <v>-1.9743945315688606E-2</v>
      </c>
      <c r="S652" s="38">
        <v>1884.660034</v>
      </c>
      <c r="T652" s="30">
        <f t="shared" si="31"/>
        <v>1.8694673001096345E-3</v>
      </c>
      <c r="U652" s="38"/>
      <c r="V652" s="38"/>
      <c r="W652" s="38"/>
      <c r="X652" s="38"/>
    </row>
    <row r="653" spans="1:24">
      <c r="A653" s="16">
        <v>41828</v>
      </c>
      <c r="B653" s="15">
        <v>39.859929000000001</v>
      </c>
      <c r="C653" s="15">
        <v>40.319924999999998</v>
      </c>
      <c r="D653" s="15">
        <v>38.449930000000002</v>
      </c>
      <c r="E653" s="15">
        <v>38.919930999999998</v>
      </c>
      <c r="F653" s="15">
        <v>533200</v>
      </c>
      <c r="G653" s="15">
        <v>36.249029999999998</v>
      </c>
      <c r="H653" s="38">
        <f t="shared" si="32"/>
        <v>-3.0366695626795184E-2</v>
      </c>
      <c r="I653" s="30">
        <f t="shared" si="30"/>
        <v>-3.0366695626795184E-2</v>
      </c>
      <c r="S653" s="38">
        <v>1881.1400149999999</v>
      </c>
      <c r="T653" s="30">
        <f t="shared" si="31"/>
        <v>-1.3493549964392008E-3</v>
      </c>
      <c r="U653" s="38"/>
      <c r="V653" s="38"/>
      <c r="W653" s="38"/>
      <c r="X653" s="38"/>
    </row>
    <row r="654" spans="1:24">
      <c r="A654" s="16">
        <v>41829</v>
      </c>
      <c r="B654" s="15">
        <v>39.019928999999998</v>
      </c>
      <c r="C654" s="15">
        <v>39.899928000000003</v>
      </c>
      <c r="D654" s="15">
        <v>38.859927999999996</v>
      </c>
      <c r="E654" s="15">
        <v>38.939929999999997</v>
      </c>
      <c r="F654" s="15">
        <v>377400</v>
      </c>
      <c r="G654" s="15">
        <v>36.267657</v>
      </c>
      <c r="H654" s="38">
        <f t="shared" si="32"/>
        <v>5.1373004422193341E-4</v>
      </c>
      <c r="I654" s="30">
        <f t="shared" si="30"/>
        <v>5.1373004422193341E-4</v>
      </c>
      <c r="S654" s="38">
        <v>1883.6800539999999</v>
      </c>
      <c r="T654" s="30">
        <f t="shared" si="31"/>
        <v>-1.4327149964494664E-4</v>
      </c>
      <c r="U654" s="38"/>
      <c r="V654" s="38"/>
      <c r="W654" s="38"/>
      <c r="X654" s="38"/>
    </row>
    <row r="655" spans="1:24">
      <c r="A655" s="16">
        <v>41830</v>
      </c>
      <c r="B655" s="15">
        <v>38.829931000000002</v>
      </c>
      <c r="C655" s="15">
        <v>39.369928000000002</v>
      </c>
      <c r="D655" s="15">
        <v>38.289929000000001</v>
      </c>
      <c r="E655" s="15">
        <v>38.349932000000003</v>
      </c>
      <c r="F655" s="15">
        <v>520400</v>
      </c>
      <c r="G655" s="15">
        <v>35.718147000000002</v>
      </c>
      <c r="H655" s="38">
        <f t="shared" si="32"/>
        <v>-1.5267473403378097E-2</v>
      </c>
      <c r="I655" s="30">
        <f t="shared" si="30"/>
        <v>-1.5267473403378097E-2</v>
      </c>
      <c r="S655" s="38">
        <v>1883.9499510000001</v>
      </c>
      <c r="T655" s="30">
        <f t="shared" si="31"/>
        <v>2.9875497405849596E-3</v>
      </c>
      <c r="U655" s="38"/>
      <c r="V655" s="38"/>
      <c r="W655" s="38"/>
      <c r="X655" s="38"/>
    </row>
    <row r="656" spans="1:24">
      <c r="A656" s="16">
        <v>41831</v>
      </c>
      <c r="B656" s="15">
        <v>39.229927000000004</v>
      </c>
      <c r="C656" s="15">
        <v>39.229927000000004</v>
      </c>
      <c r="D656" s="15">
        <v>38.409930000000003</v>
      </c>
      <c r="E656" s="15">
        <v>38.929929000000001</v>
      </c>
      <c r="F656" s="15">
        <v>451900</v>
      </c>
      <c r="G656" s="15">
        <v>36.258341999999999</v>
      </c>
      <c r="H656" s="38">
        <f t="shared" si="32"/>
        <v>1.5010600001297262E-2</v>
      </c>
      <c r="I656" s="30">
        <f t="shared" si="30"/>
        <v>1.5010600001297262E-2</v>
      </c>
      <c r="S656" s="38">
        <v>1878.329956</v>
      </c>
      <c r="T656" s="30">
        <f t="shared" si="31"/>
        <v>4.7494603208926116E-3</v>
      </c>
      <c r="U656" s="38"/>
      <c r="V656" s="38"/>
      <c r="W656" s="38"/>
      <c r="X656" s="38"/>
    </row>
    <row r="657" spans="1:24">
      <c r="A657" s="16">
        <v>41834</v>
      </c>
      <c r="B657" s="15">
        <v>39.189928000000002</v>
      </c>
      <c r="C657" s="15">
        <v>40.169924999999999</v>
      </c>
      <c r="D657" s="15">
        <v>38.829931000000002</v>
      </c>
      <c r="E657" s="15">
        <v>39.449927000000002</v>
      </c>
      <c r="F657" s="15">
        <v>494300</v>
      </c>
      <c r="G657" s="15">
        <v>36.742654999999999</v>
      </c>
      <c r="H657" s="38">
        <f t="shared" si="32"/>
        <v>1.3268862773690491E-2</v>
      </c>
      <c r="I657" s="30">
        <f t="shared" si="30"/>
        <v>1.3268862773690491E-2</v>
      </c>
      <c r="S657" s="38">
        <v>1869.4300539999999</v>
      </c>
      <c r="T657" s="30">
        <f t="shared" si="31"/>
        <v>3.2308115393362624E-3</v>
      </c>
      <c r="U657" s="38"/>
      <c r="V657" s="38"/>
      <c r="W657" s="38"/>
      <c r="X657" s="38"/>
    </row>
    <row r="658" spans="1:24">
      <c r="A658" s="16">
        <v>41835</v>
      </c>
      <c r="B658" s="15">
        <v>39.569929000000002</v>
      </c>
      <c r="C658" s="15">
        <v>40.079925000000003</v>
      </c>
      <c r="D658" s="15">
        <v>38.569930999999997</v>
      </c>
      <c r="E658" s="15">
        <v>38.909928999999998</v>
      </c>
      <c r="F658" s="15">
        <v>611700</v>
      </c>
      <c r="G658" s="15">
        <v>36.239713999999999</v>
      </c>
      <c r="H658" s="38">
        <f t="shared" si="32"/>
        <v>-1.3782752426399104E-2</v>
      </c>
      <c r="I658" s="30">
        <f t="shared" si="30"/>
        <v>-1.3782752426399104E-2</v>
      </c>
      <c r="S658" s="38">
        <v>1863.400024</v>
      </c>
      <c r="T658" s="30">
        <f t="shared" si="31"/>
        <v>-8.1293447785699673E-3</v>
      </c>
      <c r="U658" s="38"/>
      <c r="V658" s="38"/>
      <c r="W658" s="38"/>
      <c r="X658" s="38"/>
    </row>
    <row r="659" spans="1:24">
      <c r="A659" s="16">
        <v>41836</v>
      </c>
      <c r="B659" s="15">
        <v>39.099927000000001</v>
      </c>
      <c r="C659" s="15">
        <v>39.589928</v>
      </c>
      <c r="D659" s="15">
        <v>38.899926999999998</v>
      </c>
      <c r="E659" s="15">
        <v>39.269930000000002</v>
      </c>
      <c r="F659" s="15">
        <v>342800</v>
      </c>
      <c r="G659" s="15">
        <v>36.575009999999999</v>
      </c>
      <c r="H659" s="38">
        <f t="shared" si="32"/>
        <v>9.2096310055419846E-3</v>
      </c>
      <c r="I659" s="30">
        <f t="shared" si="30"/>
        <v>9.2096310055419846E-3</v>
      </c>
      <c r="S659" s="38">
        <v>1878.6099850000001</v>
      </c>
      <c r="T659" s="30">
        <f t="shared" si="31"/>
        <v>1.7154879007302134E-3</v>
      </c>
      <c r="U659" s="38"/>
      <c r="V659" s="38"/>
      <c r="W659" s="38"/>
      <c r="X659" s="38"/>
    </row>
    <row r="660" spans="1:24">
      <c r="A660" s="16">
        <v>41837</v>
      </c>
      <c r="B660" s="15">
        <v>39.009926999999998</v>
      </c>
      <c r="C660" s="15">
        <v>39.279927999999998</v>
      </c>
      <c r="D660" s="15">
        <v>37.229931999999998</v>
      </c>
      <c r="E660" s="15">
        <v>37.369934000000001</v>
      </c>
      <c r="F660" s="15">
        <v>1033000</v>
      </c>
      <c r="G660" s="15">
        <v>34.805402000000001</v>
      </c>
      <c r="H660" s="38">
        <f t="shared" si="32"/>
        <v>-4.9592615698376065E-2</v>
      </c>
      <c r="I660" s="30">
        <f t="shared" si="30"/>
        <v>-4.9592615698376065E-2</v>
      </c>
      <c r="S660" s="38">
        <v>1875.3900149999999</v>
      </c>
      <c r="T660" s="30">
        <f t="shared" si="31"/>
        <v>-2.2157667665058493E-3</v>
      </c>
      <c r="U660" s="38"/>
      <c r="V660" s="38"/>
      <c r="W660" s="38"/>
      <c r="X660" s="38"/>
    </row>
    <row r="661" spans="1:24">
      <c r="A661" s="16">
        <v>41838</v>
      </c>
      <c r="B661" s="15">
        <v>37.429932999999998</v>
      </c>
      <c r="C661" s="15">
        <v>38.859927999999996</v>
      </c>
      <c r="D661" s="15">
        <v>37.399931000000002</v>
      </c>
      <c r="E661" s="15">
        <v>38.599929000000003</v>
      </c>
      <c r="F661" s="15">
        <v>717100</v>
      </c>
      <c r="G661" s="15">
        <v>35.950988000000002</v>
      </c>
      <c r="H661" s="38">
        <f t="shared" si="32"/>
        <v>3.2383961785584073E-2</v>
      </c>
      <c r="I661" s="30">
        <f t="shared" si="30"/>
        <v>3.2383961785584073E-2</v>
      </c>
      <c r="S661" s="38">
        <v>1879.5500489999999</v>
      </c>
      <c r="T661" s="30">
        <f t="shared" si="31"/>
        <v>4.0837888997611281E-3</v>
      </c>
      <c r="U661" s="38"/>
      <c r="V661" s="38"/>
      <c r="W661" s="38"/>
      <c r="X661" s="38"/>
    </row>
    <row r="662" spans="1:24">
      <c r="A662" s="16">
        <v>41841</v>
      </c>
      <c r="B662" s="15">
        <v>38.419927999999999</v>
      </c>
      <c r="C662" s="15">
        <v>38.419927999999999</v>
      </c>
      <c r="D662" s="15">
        <v>37.539932999999998</v>
      </c>
      <c r="E662" s="15">
        <v>37.849933</v>
      </c>
      <c r="F662" s="15">
        <v>378700</v>
      </c>
      <c r="G662" s="15">
        <v>35.252460999999997</v>
      </c>
      <c r="H662" s="38">
        <f t="shared" si="32"/>
        <v>-1.9621223980039678E-2</v>
      </c>
      <c r="I662" s="30">
        <f t="shared" si="30"/>
        <v>-1.9621223980039678E-2</v>
      </c>
      <c r="S662" s="38">
        <v>1871.8900149999999</v>
      </c>
      <c r="T662" s="30">
        <f t="shared" si="31"/>
        <v>3.768015621348781E-3</v>
      </c>
      <c r="U662" s="38"/>
      <c r="V662" s="38"/>
      <c r="W662" s="38"/>
      <c r="X662" s="38"/>
    </row>
    <row r="663" spans="1:24">
      <c r="A663" s="16">
        <v>41842</v>
      </c>
      <c r="B663" s="15">
        <v>38.099930000000001</v>
      </c>
      <c r="C663" s="15">
        <v>38.899926999999998</v>
      </c>
      <c r="D663" s="15">
        <v>37.829929</v>
      </c>
      <c r="E663" s="15">
        <v>38.279930999999998</v>
      </c>
      <c r="F663" s="15">
        <v>561100</v>
      </c>
      <c r="G663" s="15">
        <v>35.652949999999997</v>
      </c>
      <c r="H663" s="38">
        <f t="shared" si="32"/>
        <v>1.1296549960787428E-2</v>
      </c>
      <c r="I663" s="30">
        <f t="shared" si="30"/>
        <v>1.1296549960787428E-2</v>
      </c>
      <c r="S663" s="38">
        <v>1864.849976</v>
      </c>
      <c r="T663" s="30">
        <f t="shared" si="31"/>
        <v>1.3629237109861758E-3</v>
      </c>
      <c r="U663" s="38"/>
      <c r="V663" s="38"/>
      <c r="W663" s="38"/>
      <c r="X663" s="38"/>
    </row>
    <row r="664" spans="1:24">
      <c r="A664" s="16">
        <v>41843</v>
      </c>
      <c r="B664" s="15">
        <v>38.189931000000001</v>
      </c>
      <c r="C664" s="15">
        <v>38.749927999999997</v>
      </c>
      <c r="D664" s="15">
        <v>37.929931000000003</v>
      </c>
      <c r="E664" s="15">
        <v>38.489928999999997</v>
      </c>
      <c r="F664" s="15">
        <v>353300</v>
      </c>
      <c r="G664" s="15">
        <v>35.848537</v>
      </c>
      <c r="H664" s="38">
        <f t="shared" si="32"/>
        <v>5.4708649019354983E-3</v>
      </c>
      <c r="I664" s="30">
        <f t="shared" si="30"/>
        <v>5.4708649019354983E-3</v>
      </c>
      <c r="S664" s="38">
        <v>1862.3100589999999</v>
      </c>
      <c r="T664" s="30">
        <f t="shared" si="31"/>
        <v>1.0433868421252783E-2</v>
      </c>
      <c r="U664" s="38"/>
      <c r="V664" s="38"/>
      <c r="W664" s="38"/>
      <c r="X664" s="38"/>
    </row>
    <row r="665" spans="1:24">
      <c r="A665" s="16">
        <v>41844</v>
      </c>
      <c r="B665" s="15">
        <v>38.669930000000001</v>
      </c>
      <c r="C665" s="15">
        <v>39.349929000000003</v>
      </c>
      <c r="D665" s="15">
        <v>38.669930000000001</v>
      </c>
      <c r="E665" s="15">
        <v>39.189928000000002</v>
      </c>
      <c r="F665" s="15">
        <v>483200</v>
      </c>
      <c r="G665" s="15">
        <v>36.500498</v>
      </c>
      <c r="H665" s="38">
        <f t="shared" si="32"/>
        <v>1.8023147044144316E-2</v>
      </c>
      <c r="I665" s="30">
        <f t="shared" si="30"/>
        <v>1.8023147044144316E-2</v>
      </c>
      <c r="S665" s="38">
        <v>1842.9799800000001</v>
      </c>
      <c r="T665" s="30">
        <f t="shared" si="31"/>
        <v>6.7345794554065381E-3</v>
      </c>
      <c r="U665" s="38"/>
      <c r="V665" s="38"/>
      <c r="W665" s="38"/>
      <c r="X665" s="38"/>
    </row>
    <row r="666" spans="1:24">
      <c r="A666" s="16">
        <v>41845</v>
      </c>
      <c r="B666" s="15">
        <v>38.889929000000002</v>
      </c>
      <c r="C666" s="15">
        <v>39.219929</v>
      </c>
      <c r="D666" s="15">
        <v>38.619928000000002</v>
      </c>
      <c r="E666" s="15">
        <v>38.709929000000002</v>
      </c>
      <c r="F666" s="15">
        <v>497800</v>
      </c>
      <c r="G666" s="15">
        <v>36.053438999999997</v>
      </c>
      <c r="H666" s="38">
        <f t="shared" si="32"/>
        <v>-1.2323649865541457E-2</v>
      </c>
      <c r="I666" s="30">
        <f t="shared" si="30"/>
        <v>-1.2323649865541457E-2</v>
      </c>
      <c r="S666" s="38">
        <v>1830.6099850000001</v>
      </c>
      <c r="T666" s="30">
        <f t="shared" si="31"/>
        <v>8.1837081824381302E-3</v>
      </c>
      <c r="U666" s="38"/>
      <c r="V666" s="38"/>
      <c r="W666" s="38"/>
      <c r="X666" s="38"/>
    </row>
    <row r="667" spans="1:24">
      <c r="A667" s="16">
        <v>41848</v>
      </c>
      <c r="B667" s="15">
        <v>38.569930999999997</v>
      </c>
      <c r="C667" s="15">
        <v>38.999929000000002</v>
      </c>
      <c r="D667" s="15">
        <v>37.609932999999998</v>
      </c>
      <c r="E667" s="15">
        <v>38.379928999999997</v>
      </c>
      <c r="F667" s="15">
        <v>743500</v>
      </c>
      <c r="G667" s="15">
        <v>35.746085999999998</v>
      </c>
      <c r="H667" s="38">
        <f t="shared" si="32"/>
        <v>-8.5614738365587043E-3</v>
      </c>
      <c r="I667" s="30">
        <f t="shared" si="30"/>
        <v>-8.5614738365587043E-3</v>
      </c>
      <c r="S667" s="38">
        <v>1815.6899410000001</v>
      </c>
      <c r="T667" s="30">
        <f t="shared" si="31"/>
        <v>-9.5320599338077835E-3</v>
      </c>
      <c r="U667" s="38"/>
      <c r="V667" s="38"/>
      <c r="W667" s="38"/>
      <c r="X667" s="38"/>
    </row>
    <row r="668" spans="1:24">
      <c r="A668" s="16">
        <v>41849</v>
      </c>
      <c r="B668" s="15">
        <v>38.339930000000003</v>
      </c>
      <c r="C668" s="15">
        <v>39.189928000000002</v>
      </c>
      <c r="D668" s="15">
        <v>38.049928999999999</v>
      </c>
      <c r="E668" s="15">
        <v>38.649929999999998</v>
      </c>
      <c r="F668" s="15">
        <v>559900</v>
      </c>
      <c r="G668" s="15">
        <v>35.997557999999998</v>
      </c>
      <c r="H668" s="38">
        <f t="shared" si="32"/>
        <v>7.0103221931061398E-3</v>
      </c>
      <c r="I668" s="30">
        <f t="shared" si="30"/>
        <v>7.0103221931061398E-3</v>
      </c>
      <c r="S668" s="38">
        <v>1833.079956</v>
      </c>
      <c r="T668" s="30">
        <f t="shared" si="31"/>
        <v>-2.1105967921619718E-2</v>
      </c>
      <c r="U668" s="38"/>
      <c r="V668" s="38"/>
      <c r="W668" s="38"/>
      <c r="X668" s="38"/>
    </row>
    <row r="669" spans="1:24">
      <c r="A669" s="16">
        <v>41850</v>
      </c>
      <c r="B669" s="15">
        <v>38.919930999999998</v>
      </c>
      <c r="C669" s="15">
        <v>39.539926999999999</v>
      </c>
      <c r="D669" s="15">
        <v>38.599929000000003</v>
      </c>
      <c r="E669" s="15">
        <v>39.429926999999999</v>
      </c>
      <c r="F669" s="15">
        <v>444000</v>
      </c>
      <c r="G669" s="15">
        <v>36.724027</v>
      </c>
      <c r="H669" s="38">
        <f t="shared" si="32"/>
        <v>1.9980124673220242E-2</v>
      </c>
      <c r="I669" s="30">
        <f t="shared" si="30"/>
        <v>1.9980124673220242E-2</v>
      </c>
      <c r="S669" s="38">
        <v>1872.1800539999999</v>
      </c>
      <c r="T669" s="30">
        <f t="shared" si="31"/>
        <v>1.0859039462616495E-2</v>
      </c>
      <c r="U669" s="38"/>
      <c r="V669" s="38"/>
      <c r="W669" s="38"/>
      <c r="X669" s="38"/>
    </row>
    <row r="670" spans="1:24">
      <c r="A670" s="16">
        <v>41851</v>
      </c>
      <c r="B670" s="15">
        <v>39.059927999999999</v>
      </c>
      <c r="C670" s="15">
        <v>39.389927999999998</v>
      </c>
      <c r="D670" s="15">
        <v>37.999932000000001</v>
      </c>
      <c r="E670" s="15">
        <v>38.149931000000002</v>
      </c>
      <c r="F670" s="15">
        <v>624500</v>
      </c>
      <c r="G670" s="15">
        <v>35.531872</v>
      </c>
      <c r="H670" s="38">
        <f t="shared" si="32"/>
        <v>-3.3001130980827485E-2</v>
      </c>
      <c r="I670" s="30">
        <f t="shared" si="30"/>
        <v>-3.3001130980827485E-2</v>
      </c>
      <c r="S670" s="38">
        <v>1851.959961</v>
      </c>
      <c r="T670" s="30">
        <f t="shared" si="31"/>
        <v>3.7435380478000289E-3</v>
      </c>
      <c r="U670" s="38"/>
      <c r="V670" s="38"/>
      <c r="W670" s="38"/>
      <c r="X670" s="38"/>
    </row>
    <row r="671" spans="1:24">
      <c r="A671" s="16">
        <v>41852</v>
      </c>
      <c r="B671" s="15">
        <v>38.199931999999997</v>
      </c>
      <c r="C671" s="15">
        <v>38.379928999999997</v>
      </c>
      <c r="D671" s="15">
        <v>36.319935999999998</v>
      </c>
      <c r="E671" s="15">
        <v>37.269931999999997</v>
      </c>
      <c r="F671" s="15">
        <v>927700</v>
      </c>
      <c r="G671" s="15">
        <v>34.712263</v>
      </c>
      <c r="H671" s="38">
        <f t="shared" si="32"/>
        <v>-2.33370714164777E-2</v>
      </c>
      <c r="I671" s="30">
        <f t="shared" si="30"/>
        <v>-2.33370714164777E-2</v>
      </c>
      <c r="S671" s="38">
        <v>1845.040039</v>
      </c>
      <c r="T671" s="30">
        <f t="shared" si="31"/>
        <v>-1.0808312462366923E-2</v>
      </c>
      <c r="U671" s="38"/>
      <c r="V671" s="38"/>
      <c r="W671" s="38"/>
      <c r="X671" s="38"/>
    </row>
    <row r="672" spans="1:24">
      <c r="A672" s="16">
        <v>41855</v>
      </c>
      <c r="B672" s="15">
        <v>37.399931000000002</v>
      </c>
      <c r="C672" s="15">
        <v>38.239932000000003</v>
      </c>
      <c r="D672" s="15">
        <v>37.069930999999997</v>
      </c>
      <c r="E672" s="15">
        <v>37.689931999999999</v>
      </c>
      <c r="F672" s="15">
        <v>564400</v>
      </c>
      <c r="G672" s="15">
        <v>35.103439999999999</v>
      </c>
      <c r="H672" s="38">
        <f t="shared" si="32"/>
        <v>1.1206106269674103E-2</v>
      </c>
      <c r="I672" s="30">
        <f t="shared" si="30"/>
        <v>1.1206106269674103E-2</v>
      </c>
      <c r="S672" s="38">
        <v>1865.089966</v>
      </c>
      <c r="T672" s="30">
        <f t="shared" si="31"/>
        <v>-1.2616543077148771E-2</v>
      </c>
      <c r="U672" s="38"/>
      <c r="V672" s="38"/>
      <c r="W672" s="38"/>
      <c r="X672" s="38"/>
    </row>
    <row r="673" spans="1:24">
      <c r="A673" s="16">
        <v>41856</v>
      </c>
      <c r="B673" s="15">
        <v>37.399931000000002</v>
      </c>
      <c r="C673" s="15">
        <v>38.389930999999997</v>
      </c>
      <c r="D673" s="15">
        <v>37.039934000000002</v>
      </c>
      <c r="E673" s="15">
        <v>37.069930999999997</v>
      </c>
      <c r="F673" s="15">
        <v>718700</v>
      </c>
      <c r="G673" s="15">
        <v>34.525987999999998</v>
      </c>
      <c r="H673" s="38">
        <f t="shared" si="32"/>
        <v>-1.658681553743906E-2</v>
      </c>
      <c r="I673" s="30">
        <f t="shared" si="30"/>
        <v>-1.658681553743906E-2</v>
      </c>
      <c r="S673" s="38">
        <v>1888.7700199999999</v>
      </c>
      <c r="T673" s="30">
        <f t="shared" si="31"/>
        <v>-1.1270847458569155E-3</v>
      </c>
      <c r="U673" s="38"/>
      <c r="V673" s="38"/>
      <c r="W673" s="38"/>
      <c r="X673" s="38"/>
    </row>
    <row r="674" spans="1:24">
      <c r="A674" s="16">
        <v>41857</v>
      </c>
      <c r="B674" s="15">
        <v>37.069930999999997</v>
      </c>
      <c r="C674" s="15">
        <v>37.749930999999997</v>
      </c>
      <c r="D674" s="15">
        <v>36.659933000000002</v>
      </c>
      <c r="E674" s="15">
        <v>37.369934000000001</v>
      </c>
      <c r="F674" s="15">
        <v>758900</v>
      </c>
      <c r="G674" s="15">
        <v>34.805402000000001</v>
      </c>
      <c r="H674" s="38">
        <f t="shared" si="32"/>
        <v>8.0602887884319956E-3</v>
      </c>
      <c r="I674" s="30">
        <f t="shared" si="30"/>
        <v>8.0602887884319956E-3</v>
      </c>
      <c r="S674" s="38">
        <v>1890.900024</v>
      </c>
      <c r="T674" s="30">
        <f t="shared" si="31"/>
        <v>2.8492633642570506E-3</v>
      </c>
      <c r="U674" s="38"/>
      <c r="V674" s="38"/>
      <c r="W674" s="38"/>
      <c r="X674" s="38"/>
    </row>
    <row r="675" spans="1:24">
      <c r="A675" s="16">
        <v>41858</v>
      </c>
      <c r="B675" s="15">
        <v>37.509931000000002</v>
      </c>
      <c r="C675" s="15">
        <v>37.599932000000003</v>
      </c>
      <c r="D675" s="15">
        <v>36.579934999999999</v>
      </c>
      <c r="E675" s="15">
        <v>37.049931999999998</v>
      </c>
      <c r="F675" s="15">
        <v>625400</v>
      </c>
      <c r="G675" s="15">
        <v>34.507361000000003</v>
      </c>
      <c r="H675" s="38">
        <f t="shared" si="32"/>
        <v>-8.5999410209218544E-3</v>
      </c>
      <c r="I675" s="30">
        <f t="shared" si="30"/>
        <v>-8.5999410209218544E-3</v>
      </c>
      <c r="S675" s="38">
        <v>1885.5200199999999</v>
      </c>
      <c r="T675" s="30">
        <f t="shared" si="31"/>
        <v>7.0146881968491453E-3</v>
      </c>
      <c r="U675" s="38"/>
      <c r="V675" s="38"/>
      <c r="W675" s="38"/>
      <c r="X675" s="38"/>
    </row>
    <row r="676" spans="1:24">
      <c r="A676" s="16">
        <v>41859</v>
      </c>
      <c r="B676" s="15">
        <v>37.179931000000003</v>
      </c>
      <c r="C676" s="15">
        <v>37.989930000000001</v>
      </c>
      <c r="D676" s="15">
        <v>36.599933999999998</v>
      </c>
      <c r="E676" s="15">
        <v>37.829929</v>
      </c>
      <c r="F676" s="15">
        <v>436200</v>
      </c>
      <c r="G676" s="15">
        <v>35.233829999999998</v>
      </c>
      <c r="H676" s="38">
        <f t="shared" si="32"/>
        <v>2.0834037010602036E-2</v>
      </c>
      <c r="I676" s="30">
        <f t="shared" si="30"/>
        <v>2.0834037010602036E-2</v>
      </c>
      <c r="S676" s="38">
        <v>1872.339966</v>
      </c>
      <c r="T676" s="30">
        <f t="shared" si="31"/>
        <v>7.8928715438509635E-3</v>
      </c>
      <c r="U676" s="38"/>
      <c r="V676" s="38"/>
      <c r="W676" s="38"/>
      <c r="X676" s="38"/>
    </row>
    <row r="677" spans="1:24">
      <c r="A677" s="16">
        <v>41862</v>
      </c>
      <c r="B677" s="15">
        <v>37.929931000000003</v>
      </c>
      <c r="C677" s="15">
        <v>37.959932999999999</v>
      </c>
      <c r="D677" s="15">
        <v>37.339931999999997</v>
      </c>
      <c r="E677" s="15">
        <v>37.619931000000001</v>
      </c>
      <c r="F677" s="15">
        <v>480700</v>
      </c>
      <c r="G677" s="15">
        <v>35.038243000000001</v>
      </c>
      <c r="H677" s="38">
        <f t="shared" si="32"/>
        <v>-5.5665784913145186E-3</v>
      </c>
      <c r="I677" s="30">
        <f t="shared" si="30"/>
        <v>-5.5665784913145186E-3</v>
      </c>
      <c r="S677" s="38">
        <v>1857.619995</v>
      </c>
      <c r="T677" s="30">
        <f t="shared" si="31"/>
        <v>4.6294892141261826E-3</v>
      </c>
      <c r="U677" s="38"/>
      <c r="V677" s="38"/>
      <c r="W677" s="38"/>
      <c r="X677" s="38"/>
    </row>
    <row r="678" spans="1:24">
      <c r="A678" s="16">
        <v>41863</v>
      </c>
      <c r="B678" s="15">
        <v>37.529930999999998</v>
      </c>
      <c r="C678" s="15">
        <v>37.779932000000002</v>
      </c>
      <c r="D678" s="15">
        <v>35.779933999999997</v>
      </c>
      <c r="E678" s="15">
        <v>36.129933000000001</v>
      </c>
      <c r="F678" s="15">
        <v>3398700</v>
      </c>
      <c r="G678" s="15">
        <v>33.650497000000001</v>
      </c>
      <c r="H678" s="38">
        <f t="shared" si="32"/>
        <v>-4.0412296447309495E-2</v>
      </c>
      <c r="I678" s="30">
        <f t="shared" si="30"/>
        <v>-4.0412296447309495E-2</v>
      </c>
      <c r="S678" s="38">
        <v>1849.040039</v>
      </c>
      <c r="T678" s="30">
        <f t="shared" si="31"/>
        <v>-1.9018915970694392E-3</v>
      </c>
      <c r="U678" s="38"/>
      <c r="V678" s="38"/>
      <c r="W678" s="38"/>
      <c r="X678" s="38"/>
    </row>
    <row r="679" spans="1:24">
      <c r="A679" s="16">
        <v>41864</v>
      </c>
      <c r="B679" s="15">
        <v>36.099936</v>
      </c>
      <c r="C679" s="15">
        <v>36.589931999999997</v>
      </c>
      <c r="D679" s="15">
        <v>35.279935000000002</v>
      </c>
      <c r="E679" s="15">
        <v>35.839936999999999</v>
      </c>
      <c r="F679" s="15">
        <v>1236000</v>
      </c>
      <c r="G679" s="15">
        <v>33.380401999999997</v>
      </c>
      <c r="H679" s="38">
        <f t="shared" si="32"/>
        <v>-8.0588643688549247E-3</v>
      </c>
      <c r="I679" s="30">
        <f t="shared" si="30"/>
        <v>-8.0588643688549247E-3</v>
      </c>
      <c r="S679" s="38">
        <v>1852.5600589999999</v>
      </c>
      <c r="T679" s="30">
        <f t="shared" si="31"/>
        <v>-7.0249366727707435E-3</v>
      </c>
      <c r="U679" s="38"/>
      <c r="V679" s="38"/>
      <c r="W679" s="38"/>
      <c r="X679" s="38"/>
    </row>
    <row r="680" spans="1:24">
      <c r="A680" s="16">
        <v>41865</v>
      </c>
      <c r="B680" s="15">
        <v>35.709932999999999</v>
      </c>
      <c r="C680" s="15">
        <v>35.959933999999997</v>
      </c>
      <c r="D680" s="15">
        <v>35.189934999999998</v>
      </c>
      <c r="E680" s="15">
        <v>35.709932999999999</v>
      </c>
      <c r="F680" s="15">
        <v>582400</v>
      </c>
      <c r="G680" s="15">
        <v>33.259320000000002</v>
      </c>
      <c r="H680" s="38">
        <f t="shared" si="32"/>
        <v>-3.633932723948935E-3</v>
      </c>
      <c r="I680" s="30">
        <f t="shared" si="30"/>
        <v>-3.633932723948935E-3</v>
      </c>
      <c r="S680" s="38">
        <v>1865.619995</v>
      </c>
      <c r="T680" s="30">
        <f t="shared" si="31"/>
        <v>4.3942710047230656E-3</v>
      </c>
      <c r="U680" s="38"/>
      <c r="V680" s="38"/>
      <c r="W680" s="38"/>
      <c r="X680" s="38"/>
    </row>
    <row r="681" spans="1:24">
      <c r="A681" s="16">
        <v>41866</v>
      </c>
      <c r="B681" s="15">
        <v>35.739933999999998</v>
      </c>
      <c r="C681" s="15">
        <v>36.179934000000003</v>
      </c>
      <c r="D681" s="15">
        <v>35.009937999999998</v>
      </c>
      <c r="E681" s="15">
        <v>35.159936999999999</v>
      </c>
      <c r="F681" s="15">
        <v>625000</v>
      </c>
      <c r="G681" s="15">
        <v>32.747067999999999</v>
      </c>
      <c r="H681" s="38">
        <f t="shared" si="32"/>
        <v>-1.5521597220878723E-2</v>
      </c>
      <c r="I681" s="30">
        <f t="shared" si="30"/>
        <v>-1.5521597220878723E-2</v>
      </c>
      <c r="S681" s="38">
        <v>1857.4399410000001</v>
      </c>
      <c r="T681" s="30">
        <f t="shared" si="31"/>
        <v>-4.8765814292138984E-3</v>
      </c>
      <c r="U681" s="38"/>
      <c r="V681" s="38"/>
      <c r="W681" s="38"/>
      <c r="X681" s="38"/>
    </row>
    <row r="682" spans="1:24">
      <c r="A682" s="16">
        <v>41869</v>
      </c>
      <c r="B682" s="15">
        <v>35.429934000000003</v>
      </c>
      <c r="C682" s="15">
        <v>35.749935999999998</v>
      </c>
      <c r="D682" s="15">
        <v>34.799936000000002</v>
      </c>
      <c r="E682" s="15">
        <v>35.159936999999999</v>
      </c>
      <c r="F682" s="15">
        <v>789500</v>
      </c>
      <c r="G682" s="15">
        <v>32.747067999999999</v>
      </c>
      <c r="H682" s="38">
        <f t="shared" si="32"/>
        <v>0</v>
      </c>
      <c r="I682" s="30">
        <f t="shared" si="30"/>
        <v>0</v>
      </c>
      <c r="S682" s="38">
        <v>1866.5200199999999</v>
      </c>
      <c r="T682" s="30">
        <f t="shared" si="31"/>
        <v>-2.9369799906726465E-3</v>
      </c>
      <c r="U682" s="38"/>
      <c r="V682" s="38"/>
      <c r="W682" s="38"/>
      <c r="X682" s="38"/>
    </row>
    <row r="683" spans="1:24">
      <c r="A683" s="16">
        <v>41870</v>
      </c>
      <c r="B683" s="15">
        <v>35.509937000000001</v>
      </c>
      <c r="C683" s="15">
        <v>36.039932999999998</v>
      </c>
      <c r="D683" s="15">
        <v>35.209933999999997</v>
      </c>
      <c r="E683" s="15">
        <v>35.499935000000001</v>
      </c>
      <c r="F683" s="15">
        <v>895900</v>
      </c>
      <c r="G683" s="15">
        <v>33.063732999999999</v>
      </c>
      <c r="H683" s="38">
        <f t="shared" si="32"/>
        <v>9.623570572874449E-3</v>
      </c>
      <c r="I683" s="30">
        <f t="shared" si="30"/>
        <v>9.623570572874449E-3</v>
      </c>
      <c r="S683" s="38">
        <v>1872.01001</v>
      </c>
      <c r="T683" s="30">
        <f t="shared" si="31"/>
        <v>6.0223339608095686E-3</v>
      </c>
      <c r="U683" s="38"/>
      <c r="V683" s="38"/>
      <c r="W683" s="38"/>
      <c r="X683" s="38"/>
    </row>
    <row r="684" spans="1:24">
      <c r="A684" s="16">
        <v>41871</v>
      </c>
      <c r="B684" s="15">
        <v>35.249938</v>
      </c>
      <c r="C684" s="15">
        <v>37.019933999999999</v>
      </c>
      <c r="D684" s="15">
        <v>35.159936999999999</v>
      </c>
      <c r="E684" s="15">
        <v>35.949936999999998</v>
      </c>
      <c r="F684" s="15">
        <v>1818500</v>
      </c>
      <c r="G684" s="15">
        <v>33.482852999999999</v>
      </c>
      <c r="H684" s="38">
        <f t="shared" si="32"/>
        <v>1.2596455115619094E-2</v>
      </c>
      <c r="I684" s="30">
        <f t="shared" si="30"/>
        <v>1.2596455115619094E-2</v>
      </c>
      <c r="S684" s="38">
        <v>1860.7700199999999</v>
      </c>
      <c r="T684" s="30">
        <f t="shared" si="31"/>
        <v>-6.1505248448226989E-3</v>
      </c>
      <c r="U684" s="38"/>
      <c r="V684" s="38"/>
      <c r="W684" s="38"/>
      <c r="X684" s="38"/>
    </row>
    <row r="685" spans="1:24">
      <c r="A685" s="16">
        <v>41872</v>
      </c>
      <c r="B685" s="15">
        <v>34.749935000000001</v>
      </c>
      <c r="C685" s="15">
        <v>34.869937</v>
      </c>
      <c r="D685" s="15">
        <v>32.589941000000003</v>
      </c>
      <c r="E685" s="15">
        <v>33.379939</v>
      </c>
      <c r="F685" s="15">
        <v>4982900</v>
      </c>
      <c r="G685" s="15">
        <v>31.089223</v>
      </c>
      <c r="H685" s="38">
        <f t="shared" si="32"/>
        <v>-7.4172225244912543E-2</v>
      </c>
      <c r="I685" s="30">
        <f t="shared" si="30"/>
        <v>-7.4172225244912543E-2</v>
      </c>
      <c r="S685" s="38">
        <v>1872.25</v>
      </c>
      <c r="T685" s="30">
        <f t="shared" si="31"/>
        <v>7.1936822748935253E-3</v>
      </c>
      <c r="U685" s="38"/>
      <c r="V685" s="38"/>
      <c r="W685" s="38"/>
      <c r="X685" s="38"/>
    </row>
    <row r="686" spans="1:24">
      <c r="A686" s="16">
        <v>41873</v>
      </c>
      <c r="B686" s="15">
        <v>33.499938</v>
      </c>
      <c r="C686" s="15">
        <v>33.659939000000001</v>
      </c>
      <c r="D686" s="15">
        <v>32.779940000000003</v>
      </c>
      <c r="E686" s="15">
        <v>33.089939999999999</v>
      </c>
      <c r="F686" s="15">
        <v>1439600</v>
      </c>
      <c r="G686" s="15">
        <v>30.819125</v>
      </c>
      <c r="H686" s="38">
        <f t="shared" si="32"/>
        <v>-8.7257929660001718E-3</v>
      </c>
      <c r="I686" s="30">
        <f t="shared" si="30"/>
        <v>-8.7257929660001718E-3</v>
      </c>
      <c r="S686" s="38">
        <v>1858.829956</v>
      </c>
      <c r="T686" s="30">
        <f t="shared" si="31"/>
        <v>9.5677176019688687E-3</v>
      </c>
      <c r="U686" s="38"/>
      <c r="V686" s="38"/>
      <c r="W686" s="38"/>
      <c r="X686" s="38"/>
    </row>
    <row r="687" spans="1:24">
      <c r="A687" s="16">
        <v>41876</v>
      </c>
      <c r="B687" s="15">
        <v>33.089939999999999</v>
      </c>
      <c r="C687" s="15">
        <v>33.769939000000001</v>
      </c>
      <c r="D687" s="15">
        <v>32.979939999999999</v>
      </c>
      <c r="E687" s="15">
        <v>33.429940000000002</v>
      </c>
      <c r="F687" s="15">
        <v>1072500</v>
      </c>
      <c r="G687" s="15">
        <v>31.135791999999999</v>
      </c>
      <c r="H687" s="38">
        <f t="shared" si="32"/>
        <v>1.0222586777762156E-2</v>
      </c>
      <c r="I687" s="30">
        <f t="shared" si="30"/>
        <v>1.0222586777762156E-2</v>
      </c>
      <c r="S687" s="38">
        <v>1841.130005</v>
      </c>
      <c r="T687" s="30">
        <f t="shared" si="31"/>
        <v>-2.8257664511163196E-3</v>
      </c>
      <c r="U687" s="38"/>
      <c r="V687" s="38"/>
      <c r="W687" s="38"/>
      <c r="X687" s="38"/>
    </row>
    <row r="688" spans="1:24">
      <c r="A688" s="16">
        <v>41877</v>
      </c>
      <c r="B688" s="15">
        <v>33.569938999999998</v>
      </c>
      <c r="C688" s="15">
        <v>34.679938</v>
      </c>
      <c r="D688" s="15">
        <v>33.43994</v>
      </c>
      <c r="E688" s="15">
        <v>34.669936</v>
      </c>
      <c r="F688" s="15">
        <v>1204700</v>
      </c>
      <c r="G688" s="15">
        <v>32.290694000000002</v>
      </c>
      <c r="H688" s="38">
        <f t="shared" si="32"/>
        <v>3.6421051650132652E-2</v>
      </c>
      <c r="I688" s="30">
        <f t="shared" si="30"/>
        <v>3.6421051650132652E-2</v>
      </c>
      <c r="S688" s="38">
        <v>1846.339966</v>
      </c>
      <c r="T688" s="30">
        <f t="shared" si="31"/>
        <v>-1.177009150656236E-2</v>
      </c>
      <c r="U688" s="38"/>
      <c r="V688" s="38"/>
      <c r="W688" s="38"/>
      <c r="X688" s="38"/>
    </row>
    <row r="689" spans="1:24">
      <c r="A689" s="16">
        <v>41878</v>
      </c>
      <c r="B689" s="15">
        <v>34.829937000000001</v>
      </c>
      <c r="C689" s="15">
        <v>35.949936999999998</v>
      </c>
      <c r="D689" s="15">
        <v>34.729934999999998</v>
      </c>
      <c r="E689" s="15">
        <v>35.939934999999998</v>
      </c>
      <c r="F689" s="15">
        <v>1227000</v>
      </c>
      <c r="G689" s="15">
        <v>33.473537</v>
      </c>
      <c r="H689" s="38">
        <f t="shared" si="32"/>
        <v>3.5976109103845508E-2</v>
      </c>
      <c r="I689" s="30">
        <f t="shared" si="30"/>
        <v>3.5976109103845508E-2</v>
      </c>
      <c r="S689" s="38">
        <v>1868.1999510000001</v>
      </c>
      <c r="T689" s="30">
        <f t="shared" si="31"/>
        <v>3.0512416846305301E-4</v>
      </c>
      <c r="U689" s="38"/>
      <c r="V689" s="38"/>
      <c r="W689" s="38"/>
      <c r="X689" s="38"/>
    </row>
    <row r="690" spans="1:24">
      <c r="A690" s="16">
        <v>41879</v>
      </c>
      <c r="B690" s="15">
        <v>35.519934999999997</v>
      </c>
      <c r="C690" s="15">
        <v>35.979934</v>
      </c>
      <c r="D690" s="15">
        <v>35.209933999999997</v>
      </c>
      <c r="E690" s="15">
        <v>35.459935999999999</v>
      </c>
      <c r="F690" s="15">
        <v>613700</v>
      </c>
      <c r="G690" s="15">
        <v>33.026479000000002</v>
      </c>
      <c r="H690" s="38">
        <f t="shared" si="32"/>
        <v>-1.3445552705312126E-2</v>
      </c>
      <c r="I690" s="30">
        <f t="shared" si="30"/>
        <v>-1.3445552705312126E-2</v>
      </c>
      <c r="S690" s="38">
        <v>1867.630005</v>
      </c>
      <c r="T690" s="30">
        <f t="shared" si="31"/>
        <v>-5.0950969416020996E-3</v>
      </c>
      <c r="U690" s="38"/>
      <c r="V690" s="38"/>
      <c r="W690" s="38"/>
      <c r="X690" s="38"/>
    </row>
    <row r="691" spans="1:24">
      <c r="A691" s="16">
        <v>41880</v>
      </c>
      <c r="B691" s="15">
        <v>35.499935000000001</v>
      </c>
      <c r="C691" s="15">
        <v>35.739933999999998</v>
      </c>
      <c r="D691" s="15">
        <v>34.319937000000003</v>
      </c>
      <c r="E691" s="15">
        <v>34.799936000000002</v>
      </c>
      <c r="F691" s="15">
        <v>609000</v>
      </c>
      <c r="G691" s="15">
        <v>32.411771999999999</v>
      </c>
      <c r="H691" s="38">
        <f t="shared" si="32"/>
        <v>-1.8787943517911923E-2</v>
      </c>
      <c r="I691" s="30">
        <f t="shared" si="30"/>
        <v>-1.8787943517911923E-2</v>
      </c>
      <c r="S691" s="38">
        <v>1877.170044</v>
      </c>
      <c r="T691" s="30">
        <f t="shared" si="31"/>
        <v>-4.6335357880714941E-4</v>
      </c>
      <c r="U691" s="38"/>
      <c r="V691" s="38"/>
      <c r="W691" s="38"/>
      <c r="X691" s="38"/>
    </row>
    <row r="692" spans="1:24">
      <c r="A692" s="16">
        <v>41884</v>
      </c>
      <c r="B692" s="15">
        <v>34.889935999999999</v>
      </c>
      <c r="C692" s="15">
        <v>35.179937000000002</v>
      </c>
      <c r="D692" s="15">
        <v>34.039937999999999</v>
      </c>
      <c r="E692" s="15">
        <v>34.079937000000001</v>
      </c>
      <c r="F692" s="15">
        <v>724400</v>
      </c>
      <c r="G692" s="15">
        <v>31.741184000000001</v>
      </c>
      <c r="H692" s="38">
        <f t="shared" si="32"/>
        <v>-2.0906672651938286E-2</v>
      </c>
      <c r="I692" s="30">
        <f t="shared" si="30"/>
        <v>-2.0906672651938286E-2</v>
      </c>
      <c r="S692" s="38">
        <v>1878.040039</v>
      </c>
      <c r="T692" s="30">
        <f t="shared" si="31"/>
        <v>5.3794470199833614E-4</v>
      </c>
      <c r="U692" s="38"/>
      <c r="V692" s="38"/>
      <c r="W692" s="38"/>
      <c r="X692" s="38"/>
    </row>
    <row r="693" spans="1:24">
      <c r="A693" s="16">
        <v>41885</v>
      </c>
      <c r="B693" s="15">
        <v>34.029938000000001</v>
      </c>
      <c r="C693" s="15">
        <v>34.049937999999997</v>
      </c>
      <c r="D693" s="15">
        <v>32.149942000000003</v>
      </c>
      <c r="E693" s="15">
        <v>32.309941000000002</v>
      </c>
      <c r="F693" s="15">
        <v>1532000</v>
      </c>
      <c r="G693" s="15">
        <v>30.092654</v>
      </c>
      <c r="H693" s="38">
        <f t="shared" si="32"/>
        <v>-5.3333928677240829E-2</v>
      </c>
      <c r="I693" s="30">
        <f t="shared" si="30"/>
        <v>-5.3333928677240829E-2</v>
      </c>
      <c r="S693" s="38">
        <v>1877.030029</v>
      </c>
      <c r="T693" s="30">
        <f t="shared" si="31"/>
        <v>1.7169331218907797E-3</v>
      </c>
      <c r="U693" s="38"/>
      <c r="V693" s="38"/>
      <c r="W693" s="38"/>
      <c r="X693" s="38"/>
    </row>
    <row r="694" spans="1:24">
      <c r="A694" s="16">
        <v>41886</v>
      </c>
      <c r="B694" s="15">
        <v>32.539940000000001</v>
      </c>
      <c r="C694" s="15">
        <v>33.249938999999998</v>
      </c>
      <c r="D694" s="15">
        <v>32.399940999999998</v>
      </c>
      <c r="E694" s="15">
        <v>32.969940000000001</v>
      </c>
      <c r="F694" s="15">
        <v>946800</v>
      </c>
      <c r="G694" s="15">
        <v>30.707360999999999</v>
      </c>
      <c r="H694" s="38">
        <f t="shared" si="32"/>
        <v>2.0221309026547288E-2</v>
      </c>
      <c r="I694" s="30">
        <f t="shared" si="30"/>
        <v>2.0221309026547288E-2</v>
      </c>
      <c r="S694" s="38">
        <v>1873.8100589999999</v>
      </c>
      <c r="T694" s="30">
        <f t="shared" si="31"/>
        <v>-5.3352436971208566E-5</v>
      </c>
      <c r="U694" s="38"/>
      <c r="V694" s="38"/>
      <c r="W694" s="38"/>
      <c r="X694" s="38"/>
    </row>
    <row r="695" spans="1:24">
      <c r="A695" s="16">
        <v>41887</v>
      </c>
      <c r="B695" s="15">
        <v>33.029938999999999</v>
      </c>
      <c r="C695" s="15">
        <v>33.689939000000003</v>
      </c>
      <c r="D695" s="15">
        <v>32.719940999999999</v>
      </c>
      <c r="E695" s="15">
        <v>33.429940000000002</v>
      </c>
      <c r="F695" s="15">
        <v>938500</v>
      </c>
      <c r="G695" s="15">
        <v>31.135791999999999</v>
      </c>
      <c r="H695" s="38">
        <f t="shared" si="32"/>
        <v>1.3855627771877727E-2</v>
      </c>
      <c r="I695" s="30">
        <f t="shared" si="30"/>
        <v>1.3855627771877727E-2</v>
      </c>
      <c r="S695" s="38">
        <v>1873.910034</v>
      </c>
      <c r="T695" s="30">
        <f t="shared" si="31"/>
        <v>1.5152322834217294E-2</v>
      </c>
      <c r="U695" s="38"/>
      <c r="V695" s="38"/>
      <c r="W695" s="38"/>
      <c r="X695" s="38"/>
    </row>
    <row r="696" spans="1:24">
      <c r="A696" s="16">
        <v>41890</v>
      </c>
      <c r="B696" s="15">
        <v>33.459938999999999</v>
      </c>
      <c r="C696" s="15">
        <v>33.599938000000002</v>
      </c>
      <c r="D696" s="15">
        <v>32.799939000000002</v>
      </c>
      <c r="E696" s="15">
        <v>33.339939000000001</v>
      </c>
      <c r="F696" s="15">
        <v>633100</v>
      </c>
      <c r="G696" s="15">
        <v>31.051967999999999</v>
      </c>
      <c r="H696" s="38">
        <f t="shared" si="32"/>
        <v>-2.6958375978226728E-3</v>
      </c>
      <c r="I696" s="30">
        <f t="shared" si="30"/>
        <v>-2.6958375978226728E-3</v>
      </c>
      <c r="S696" s="38">
        <v>1845.7299800000001</v>
      </c>
      <c r="T696" s="30">
        <f t="shared" si="31"/>
        <v>-7.4058663619861681E-3</v>
      </c>
      <c r="U696" s="38"/>
      <c r="V696" s="38"/>
      <c r="W696" s="38"/>
      <c r="X696" s="38"/>
    </row>
    <row r="697" spans="1:24">
      <c r="A697" s="16">
        <v>41891</v>
      </c>
      <c r="B697" s="15">
        <v>33.219940000000001</v>
      </c>
      <c r="C697" s="15">
        <v>33.449939000000001</v>
      </c>
      <c r="D697" s="15">
        <v>32.699941000000003</v>
      </c>
      <c r="E697" s="15">
        <v>32.899940000000001</v>
      </c>
      <c r="F697" s="15">
        <v>502400</v>
      </c>
      <c r="G697" s="15">
        <v>30.642164000000001</v>
      </c>
      <c r="H697" s="38">
        <f t="shared" si="32"/>
        <v>-1.3285219003167143E-2</v>
      </c>
      <c r="I697" s="30">
        <f t="shared" si="30"/>
        <v>-1.3285219003167143E-2</v>
      </c>
      <c r="S697" s="38">
        <v>1859.4499510000001</v>
      </c>
      <c r="T697" s="30">
        <f t="shared" si="31"/>
        <v>2.7788242226103972E-3</v>
      </c>
      <c r="U697" s="38"/>
      <c r="V697" s="38"/>
      <c r="W697" s="38"/>
      <c r="X697" s="38"/>
    </row>
    <row r="698" spans="1:24">
      <c r="A698" s="16">
        <v>41892</v>
      </c>
      <c r="B698" s="15">
        <v>32.879939999999998</v>
      </c>
      <c r="C698" s="15">
        <v>34.149937999999999</v>
      </c>
      <c r="D698" s="15">
        <v>32.779940000000003</v>
      </c>
      <c r="E698" s="15">
        <v>33.569938999999998</v>
      </c>
      <c r="F698" s="15">
        <v>765300</v>
      </c>
      <c r="G698" s="15">
        <v>31.266183999999999</v>
      </c>
      <c r="H698" s="38">
        <f t="shared" si="32"/>
        <v>2.0160161114401592E-2</v>
      </c>
      <c r="I698" s="30">
        <f t="shared" si="30"/>
        <v>2.0160161114401592E-2</v>
      </c>
      <c r="S698" s="38">
        <v>1854.290039</v>
      </c>
      <c r="T698" s="30">
        <f t="shared" si="31"/>
        <v>4.9358814720940501E-3</v>
      </c>
      <c r="U698" s="38"/>
      <c r="V698" s="38"/>
      <c r="W698" s="38"/>
      <c r="X698" s="38"/>
    </row>
    <row r="699" spans="1:24">
      <c r="A699" s="16">
        <v>41893</v>
      </c>
      <c r="B699" s="15">
        <v>33.329940000000001</v>
      </c>
      <c r="C699" s="15">
        <v>35.209933999999997</v>
      </c>
      <c r="D699" s="15">
        <v>33.18994</v>
      </c>
      <c r="E699" s="15">
        <v>34.659939000000001</v>
      </c>
      <c r="F699" s="15">
        <v>1212600</v>
      </c>
      <c r="G699" s="15">
        <v>32.281382000000001</v>
      </c>
      <c r="H699" s="38">
        <f t="shared" si="32"/>
        <v>3.1953525247836546E-2</v>
      </c>
      <c r="I699" s="30">
        <f t="shared" si="30"/>
        <v>3.1953525247836546E-2</v>
      </c>
      <c r="S699" s="38">
        <v>1845.160034</v>
      </c>
      <c r="T699" s="30">
        <f t="shared" si="31"/>
        <v>2.1699708253570321E-5</v>
      </c>
      <c r="U699" s="38"/>
      <c r="V699" s="38"/>
      <c r="W699" s="38"/>
      <c r="X699" s="38"/>
    </row>
    <row r="700" spans="1:24">
      <c r="A700" s="16">
        <v>41894</v>
      </c>
      <c r="B700" s="15">
        <v>34.689936000000003</v>
      </c>
      <c r="C700" s="15">
        <v>34.689936000000003</v>
      </c>
      <c r="D700" s="15">
        <v>33.919938999999999</v>
      </c>
      <c r="E700" s="15">
        <v>34.269938000000003</v>
      </c>
      <c r="F700" s="15">
        <v>782500</v>
      </c>
      <c r="G700" s="15">
        <v>31.918144999999999</v>
      </c>
      <c r="H700" s="38">
        <f t="shared" si="32"/>
        <v>-1.1315998514704963E-2</v>
      </c>
      <c r="I700" s="30">
        <f t="shared" si="30"/>
        <v>-1.1315998514704963E-2</v>
      </c>
      <c r="S700" s="38">
        <v>1845.119995</v>
      </c>
      <c r="T700" s="30">
        <f t="shared" si="31"/>
        <v>-1.3485905500071854E-3</v>
      </c>
      <c r="U700" s="38"/>
      <c r="V700" s="38"/>
      <c r="W700" s="38"/>
      <c r="X700" s="38"/>
    </row>
    <row r="701" spans="1:24">
      <c r="A701" s="16">
        <v>41897</v>
      </c>
      <c r="B701" s="15">
        <v>34.199936999999998</v>
      </c>
      <c r="C701" s="15">
        <v>34.309936999999998</v>
      </c>
      <c r="D701" s="15">
        <v>33.259939000000003</v>
      </c>
      <c r="E701" s="15">
        <v>33.519938000000003</v>
      </c>
      <c r="F701" s="15">
        <v>519800</v>
      </c>
      <c r="G701" s="15">
        <v>31.219614</v>
      </c>
      <c r="H701" s="38">
        <f t="shared" si="32"/>
        <v>-2.2128105716296149E-2</v>
      </c>
      <c r="I701" s="30">
        <f t="shared" si="30"/>
        <v>-2.2128105716296149E-2</v>
      </c>
      <c r="S701" s="38">
        <v>1847.6099850000001</v>
      </c>
      <c r="T701" s="30">
        <f t="shared" si="31"/>
        <v>6.1674553620519853E-3</v>
      </c>
      <c r="U701" s="38"/>
      <c r="V701" s="38"/>
      <c r="W701" s="38"/>
      <c r="X701" s="38"/>
    </row>
    <row r="702" spans="1:24">
      <c r="A702" s="16">
        <v>41898</v>
      </c>
      <c r="B702" s="15">
        <v>33.269939000000001</v>
      </c>
      <c r="C702" s="15">
        <v>33.269939000000001</v>
      </c>
      <c r="D702" s="15">
        <v>30.159945</v>
      </c>
      <c r="E702" s="15">
        <v>30.369945000000001</v>
      </c>
      <c r="F702" s="15">
        <v>3921800</v>
      </c>
      <c r="G702" s="15">
        <v>28.285791</v>
      </c>
      <c r="H702" s="38">
        <f t="shared" si="32"/>
        <v>-9.8686957384781906E-2</v>
      </c>
      <c r="I702" s="30">
        <f t="shared" si="30"/>
        <v>-9.8686957384781906E-2</v>
      </c>
      <c r="S702" s="38">
        <v>1836.25</v>
      </c>
      <c r="T702" s="30">
        <f t="shared" si="31"/>
        <v>-1.9205665118166161E-3</v>
      </c>
      <c r="U702" s="38"/>
      <c r="V702" s="38"/>
      <c r="W702" s="38"/>
      <c r="X702" s="38"/>
    </row>
    <row r="703" spans="1:24">
      <c r="A703" s="16">
        <v>41899</v>
      </c>
      <c r="B703" s="15">
        <v>30.539943999999998</v>
      </c>
      <c r="C703" s="15">
        <v>30.629943999999998</v>
      </c>
      <c r="D703" s="15">
        <v>29.319946999999999</v>
      </c>
      <c r="E703" s="15">
        <v>29.559946</v>
      </c>
      <c r="F703" s="15">
        <v>2338700</v>
      </c>
      <c r="G703" s="15">
        <v>27.531379000000001</v>
      </c>
      <c r="H703" s="38">
        <f t="shared" si="32"/>
        <v>-2.7033185046717603E-2</v>
      </c>
      <c r="I703" s="30">
        <f t="shared" si="30"/>
        <v>-2.7033185046717603E-2</v>
      </c>
      <c r="S703" s="38">
        <v>1839.780029</v>
      </c>
      <c r="T703" s="30">
        <f t="shared" si="31"/>
        <v>6.0133416655695771E-3</v>
      </c>
      <c r="U703" s="38"/>
      <c r="V703" s="38"/>
      <c r="W703" s="38"/>
      <c r="X703" s="38"/>
    </row>
    <row r="704" spans="1:24">
      <c r="A704" s="16">
        <v>41900</v>
      </c>
      <c r="B704" s="15">
        <v>29.749946999999999</v>
      </c>
      <c r="C704" s="15">
        <v>29.969944000000002</v>
      </c>
      <c r="D704" s="15">
        <v>27.909949000000001</v>
      </c>
      <c r="E704" s="15">
        <v>27.999949000000001</v>
      </c>
      <c r="F704" s="15">
        <v>2873200</v>
      </c>
      <c r="G704" s="15">
        <v>26.078437999999998</v>
      </c>
      <c r="H704" s="38">
        <f t="shared" si="32"/>
        <v>-5.4217566083258985E-2</v>
      </c>
      <c r="I704" s="30">
        <f t="shared" si="30"/>
        <v>-5.4217566083258985E-2</v>
      </c>
      <c r="S704" s="38">
        <v>1828.75</v>
      </c>
      <c r="T704" s="30">
        <f t="shared" si="31"/>
        <v>-6.5458619005211004E-3</v>
      </c>
      <c r="U704" s="38"/>
      <c r="V704" s="38"/>
      <c r="W704" s="38"/>
      <c r="X704" s="38"/>
    </row>
    <row r="705" spans="1:24">
      <c r="A705" s="16">
        <v>41901</v>
      </c>
      <c r="B705" s="15">
        <v>28.499948</v>
      </c>
      <c r="C705" s="15">
        <v>28.599948000000001</v>
      </c>
      <c r="D705" s="15">
        <v>26.779949999999999</v>
      </c>
      <c r="E705" s="15">
        <v>27.679949000000001</v>
      </c>
      <c r="F705" s="15">
        <v>2820400</v>
      </c>
      <c r="G705" s="15">
        <v>25.780398000000002</v>
      </c>
      <c r="H705" s="38">
        <f t="shared" si="32"/>
        <v>-1.1494406910625614E-2</v>
      </c>
      <c r="I705" s="30">
        <f t="shared" si="30"/>
        <v>-1.1494406910625614E-2</v>
      </c>
      <c r="S705" s="38">
        <v>1840.76001</v>
      </c>
      <c r="T705" s="30">
        <f t="shared" si="31"/>
        <v>1.1578034561475104E-3</v>
      </c>
      <c r="U705" s="38"/>
      <c r="V705" s="38"/>
      <c r="W705" s="38"/>
      <c r="X705" s="38"/>
    </row>
    <row r="706" spans="1:24">
      <c r="A706" s="16">
        <v>41904</v>
      </c>
      <c r="B706" s="15">
        <v>26.749950999999999</v>
      </c>
      <c r="C706" s="15">
        <v>28.279948000000001</v>
      </c>
      <c r="D706" s="15">
        <v>26.749950999999999</v>
      </c>
      <c r="E706" s="15">
        <v>27.399951000000001</v>
      </c>
      <c r="F706" s="15">
        <v>2114500</v>
      </c>
      <c r="G706" s="15">
        <v>25.519614000000001</v>
      </c>
      <c r="H706" s="38">
        <f t="shared" si="32"/>
        <v>-1.0167102745804329E-2</v>
      </c>
      <c r="I706" s="30">
        <f t="shared" si="30"/>
        <v>-1.0167102745804329E-2</v>
      </c>
      <c r="S706" s="38">
        <v>1838.630005</v>
      </c>
      <c r="T706" s="30">
        <f t="shared" si="31"/>
        <v>4.7976894791712443E-3</v>
      </c>
      <c r="U706" s="38"/>
      <c r="V706" s="38"/>
      <c r="W706" s="38"/>
      <c r="X706" s="38"/>
    </row>
    <row r="707" spans="1:24">
      <c r="A707" s="16">
        <v>41905</v>
      </c>
      <c r="B707" s="15">
        <v>27.23995</v>
      </c>
      <c r="C707" s="15">
        <v>27.979949999999999</v>
      </c>
      <c r="D707" s="15">
        <v>27.109950000000001</v>
      </c>
      <c r="E707" s="15">
        <v>27.679949000000001</v>
      </c>
      <c r="F707" s="15">
        <v>1060300</v>
      </c>
      <c r="G707" s="15">
        <v>25.780398000000002</v>
      </c>
      <c r="H707" s="38">
        <f t="shared" si="32"/>
        <v>1.0167102745804317E-2</v>
      </c>
      <c r="I707" s="30">
        <f t="shared" ref="I707:I770" si="33">H707</f>
        <v>1.0167102745804317E-2</v>
      </c>
      <c r="S707" s="38">
        <v>1829.829956</v>
      </c>
      <c r="T707" s="30">
        <f t="shared" ref="T707:T770" si="34">LN(S707/S708)</f>
        <v>5.793211820060081E-3</v>
      </c>
      <c r="U707" s="38"/>
      <c r="V707" s="38"/>
      <c r="W707" s="38"/>
      <c r="X707" s="38"/>
    </row>
    <row r="708" spans="1:24">
      <c r="A708" s="16">
        <v>41906</v>
      </c>
      <c r="B708" s="15">
        <v>27.789949</v>
      </c>
      <c r="C708" s="15">
        <v>28.079948000000002</v>
      </c>
      <c r="D708" s="15">
        <v>26.099952999999999</v>
      </c>
      <c r="E708" s="15">
        <v>26.409951</v>
      </c>
      <c r="F708" s="15">
        <v>1886400</v>
      </c>
      <c r="G708" s="15">
        <v>24.597553999999999</v>
      </c>
      <c r="H708" s="38">
        <f t="shared" ref="H708:H771" si="35">LN(G708/G707)</f>
        <v>-4.696742861572506E-2</v>
      </c>
      <c r="I708" s="30">
        <f t="shared" si="33"/>
        <v>-4.696742861572506E-2</v>
      </c>
      <c r="S708" s="38">
        <v>1819.26001</v>
      </c>
      <c r="T708" s="30">
        <f t="shared" si="34"/>
        <v>-2.6929851889100114E-4</v>
      </c>
      <c r="U708" s="38"/>
      <c r="V708" s="38"/>
      <c r="W708" s="38"/>
      <c r="X708" s="38"/>
    </row>
    <row r="709" spans="1:24">
      <c r="A709" s="16">
        <v>41907</v>
      </c>
      <c r="B709" s="15">
        <v>26.409951</v>
      </c>
      <c r="C709" s="15">
        <v>26.499952</v>
      </c>
      <c r="D709" s="15">
        <v>24.099955999999999</v>
      </c>
      <c r="E709" s="15">
        <v>25.659953000000002</v>
      </c>
      <c r="F709" s="15">
        <v>2924800</v>
      </c>
      <c r="G709" s="15">
        <v>23.899025000000002</v>
      </c>
      <c r="H709" s="38">
        <f t="shared" si="35"/>
        <v>-2.8809343974181251E-2</v>
      </c>
      <c r="I709" s="30">
        <f t="shared" si="33"/>
        <v>-2.8809343974181251E-2</v>
      </c>
      <c r="S709" s="38">
        <v>1819.75</v>
      </c>
      <c r="T709" s="30">
        <f t="shared" si="34"/>
        <v>1.1001375844419653E-2</v>
      </c>
      <c r="U709" s="38"/>
      <c r="V709" s="38"/>
      <c r="W709" s="38"/>
      <c r="X709" s="38"/>
    </row>
    <row r="710" spans="1:24">
      <c r="A710" s="16">
        <v>41908</v>
      </c>
      <c r="B710" s="15">
        <v>25.659953000000002</v>
      </c>
      <c r="C710" s="15">
        <v>25.789953000000001</v>
      </c>
      <c r="D710" s="15">
        <v>24.159955</v>
      </c>
      <c r="E710" s="15">
        <v>24.849954</v>
      </c>
      <c r="F710" s="15">
        <v>2420000</v>
      </c>
      <c r="G710" s="15">
        <v>23.144613</v>
      </c>
      <c r="H710" s="38">
        <f t="shared" si="35"/>
        <v>-3.2075609456817589E-2</v>
      </c>
      <c r="I710" s="30">
        <f t="shared" si="33"/>
        <v>-3.2075609456817589E-2</v>
      </c>
      <c r="S710" s="38">
        <v>1799.839966</v>
      </c>
      <c r="T710" s="30">
        <f t="shared" si="34"/>
        <v>1.5680046422408135E-3</v>
      </c>
      <c r="U710" s="38"/>
      <c r="V710" s="38"/>
      <c r="W710" s="38"/>
      <c r="X710" s="38"/>
    </row>
    <row r="711" spans="1:24">
      <c r="A711" s="16">
        <v>41911</v>
      </c>
      <c r="B711" s="15">
        <v>24.719954999999999</v>
      </c>
      <c r="C711" s="15">
        <v>26.099952999999999</v>
      </c>
      <c r="D711" s="15">
        <v>24.409955</v>
      </c>
      <c r="E711" s="15">
        <v>25.979952999999998</v>
      </c>
      <c r="F711" s="15">
        <v>2443900</v>
      </c>
      <c r="G711" s="15">
        <v>24.197064999999998</v>
      </c>
      <c r="H711" s="38">
        <f t="shared" si="35"/>
        <v>4.4469291146340767E-2</v>
      </c>
      <c r="I711" s="30">
        <f t="shared" si="33"/>
        <v>4.4469291146340767E-2</v>
      </c>
      <c r="S711" s="38">
        <v>1797.0200199999999</v>
      </c>
      <c r="T711" s="30">
        <f t="shared" si="34"/>
        <v>1.3214193602149099E-2</v>
      </c>
      <c r="U711" s="38"/>
      <c r="V711" s="38"/>
      <c r="W711" s="38"/>
      <c r="X711" s="38"/>
    </row>
    <row r="712" spans="1:24">
      <c r="A712" s="16">
        <v>41912</v>
      </c>
      <c r="B712" s="15">
        <v>25.949952</v>
      </c>
      <c r="C712" s="15">
        <v>25.949952</v>
      </c>
      <c r="D712" s="15">
        <v>24.919955000000002</v>
      </c>
      <c r="E712" s="15">
        <v>25.229952999999998</v>
      </c>
      <c r="F712" s="15">
        <v>2006900</v>
      </c>
      <c r="G712" s="15">
        <v>23.498533999999999</v>
      </c>
      <c r="H712" s="38">
        <f t="shared" si="35"/>
        <v>-2.9293308590280006E-2</v>
      </c>
      <c r="I712" s="30">
        <f t="shared" si="33"/>
        <v>-2.9293308590280006E-2</v>
      </c>
      <c r="S712" s="38">
        <v>1773.4300539999999</v>
      </c>
      <c r="T712" s="30">
        <f t="shared" si="34"/>
        <v>1.2363054415667341E-2</v>
      </c>
      <c r="U712" s="38"/>
      <c r="V712" s="38"/>
      <c r="W712" s="38"/>
      <c r="X712" s="38"/>
    </row>
    <row r="713" spans="1:24">
      <c r="A713" s="16">
        <v>41913</v>
      </c>
      <c r="B713" s="15">
        <v>25.219953</v>
      </c>
      <c r="C713" s="15">
        <v>25.429953999999999</v>
      </c>
      <c r="D713" s="15">
        <v>24.979953999999999</v>
      </c>
      <c r="E713" s="15">
        <v>25.179953999999999</v>
      </c>
      <c r="F713" s="15">
        <v>901400</v>
      </c>
      <c r="G713" s="15">
        <v>23.451965999999999</v>
      </c>
      <c r="H713" s="38">
        <f t="shared" si="35"/>
        <v>-1.9837068943156185E-3</v>
      </c>
      <c r="I713" s="30">
        <f t="shared" si="33"/>
        <v>-1.9837068943156185E-3</v>
      </c>
      <c r="S713" s="38">
        <v>1751.6400149999999</v>
      </c>
      <c r="T713" s="30">
        <f t="shared" si="34"/>
        <v>-2.0302821100286312E-3</v>
      </c>
      <c r="U713" s="38"/>
      <c r="V713" s="38"/>
      <c r="W713" s="38"/>
      <c r="X713" s="38"/>
    </row>
    <row r="714" spans="1:24">
      <c r="A714" s="16">
        <v>41914</v>
      </c>
      <c r="B714" s="15">
        <v>25.139955</v>
      </c>
      <c r="C714" s="15">
        <v>27.169951000000001</v>
      </c>
      <c r="D714" s="15">
        <v>25.139955</v>
      </c>
      <c r="E714" s="15">
        <v>27.059951000000002</v>
      </c>
      <c r="F714" s="15">
        <v>1841900</v>
      </c>
      <c r="G714" s="15">
        <v>25.202947000000002</v>
      </c>
      <c r="H714" s="38">
        <f t="shared" si="35"/>
        <v>7.2006602793178387E-2</v>
      </c>
      <c r="I714" s="30">
        <f t="shared" si="33"/>
        <v>7.2006602793178387E-2</v>
      </c>
      <c r="S714" s="38">
        <v>1755.1999510000001</v>
      </c>
      <c r="T714" s="30">
        <f t="shared" si="34"/>
        <v>7.6120433833299075E-3</v>
      </c>
      <c r="U714" s="38"/>
      <c r="V714" s="38"/>
      <c r="W714" s="38"/>
      <c r="X714" s="38"/>
    </row>
    <row r="715" spans="1:24">
      <c r="A715" s="16">
        <v>41915</v>
      </c>
      <c r="B715" s="15">
        <v>27.09995</v>
      </c>
      <c r="C715" s="15">
        <v>28.829948000000002</v>
      </c>
      <c r="D715" s="15">
        <v>26.979951</v>
      </c>
      <c r="E715" s="15">
        <v>28.219949</v>
      </c>
      <c r="F715" s="15">
        <v>1633900</v>
      </c>
      <c r="G715" s="15">
        <v>26.283339999999999</v>
      </c>
      <c r="H715" s="38">
        <f t="shared" si="35"/>
        <v>4.1974346262715435E-2</v>
      </c>
      <c r="I715" s="30">
        <f t="shared" si="33"/>
        <v>4.1974346262715435E-2</v>
      </c>
      <c r="S715" s="38">
        <v>1741.8900149999999</v>
      </c>
      <c r="T715" s="30">
        <f t="shared" si="34"/>
        <v>-2.3096604603459799E-2</v>
      </c>
      <c r="U715" s="38"/>
      <c r="V715" s="38"/>
      <c r="W715" s="38"/>
      <c r="X715" s="38"/>
    </row>
    <row r="716" spans="1:24">
      <c r="A716" s="16">
        <v>41918</v>
      </c>
      <c r="B716" s="15">
        <v>28.419948000000002</v>
      </c>
      <c r="C716" s="15">
        <v>29.729945000000001</v>
      </c>
      <c r="D716" s="15">
        <v>28.349948999999999</v>
      </c>
      <c r="E716" s="15">
        <v>29.119945999999999</v>
      </c>
      <c r="F716" s="15">
        <v>1056100</v>
      </c>
      <c r="G716" s="15">
        <v>27.121575</v>
      </c>
      <c r="H716" s="38">
        <f t="shared" si="35"/>
        <v>3.1394258220064378E-2</v>
      </c>
      <c r="I716" s="30">
        <f t="shared" si="33"/>
        <v>3.1394258220064378E-2</v>
      </c>
      <c r="S716" s="38">
        <v>1782.589966</v>
      </c>
      <c r="T716" s="30">
        <f t="shared" si="34"/>
        <v>-6.4862898870237081E-3</v>
      </c>
      <c r="U716" s="38"/>
      <c r="V716" s="38"/>
      <c r="W716" s="38"/>
      <c r="X716" s="38"/>
    </row>
    <row r="717" spans="1:24">
      <c r="A717" s="16">
        <v>41919</v>
      </c>
      <c r="B717" s="15">
        <v>28.969947000000001</v>
      </c>
      <c r="C717" s="15">
        <v>30.999942999999998</v>
      </c>
      <c r="D717" s="15">
        <v>28.629947999999999</v>
      </c>
      <c r="E717" s="15">
        <v>30.299944</v>
      </c>
      <c r="F717" s="15">
        <v>1584200</v>
      </c>
      <c r="G717" s="15">
        <v>28.220593999999998</v>
      </c>
      <c r="H717" s="38">
        <f t="shared" si="35"/>
        <v>3.9722458497497858E-2</v>
      </c>
      <c r="I717" s="30">
        <f t="shared" si="33"/>
        <v>3.9722458497497858E-2</v>
      </c>
      <c r="S717" s="38">
        <v>1794.1899410000001</v>
      </c>
      <c r="T717" s="30">
        <f t="shared" si="34"/>
        <v>1.1204044242667764E-2</v>
      </c>
      <c r="U717" s="38"/>
      <c r="V717" s="38"/>
      <c r="W717" s="38"/>
      <c r="X717" s="38"/>
    </row>
    <row r="718" spans="1:24">
      <c r="A718" s="16">
        <v>41920</v>
      </c>
      <c r="B718" s="15">
        <v>30.479945000000001</v>
      </c>
      <c r="C718" s="15">
        <v>31.079944000000001</v>
      </c>
      <c r="D718" s="15">
        <v>25.049955000000001</v>
      </c>
      <c r="E718" s="15">
        <v>28.849947</v>
      </c>
      <c r="F718" s="15">
        <v>4434100</v>
      </c>
      <c r="G718" s="15">
        <v>26.870104000000001</v>
      </c>
      <c r="H718" s="38">
        <f t="shared" si="35"/>
        <v>-4.903770199718907E-2</v>
      </c>
      <c r="I718" s="30">
        <f t="shared" si="33"/>
        <v>-4.903770199718907E-2</v>
      </c>
      <c r="S718" s="38">
        <v>1774.1999510000001</v>
      </c>
      <c r="T718" s="30">
        <f t="shared" si="34"/>
        <v>-1.0261704005370608E-2</v>
      </c>
      <c r="U718" s="38"/>
      <c r="V718" s="38"/>
      <c r="W718" s="38"/>
      <c r="X718" s="38"/>
    </row>
    <row r="719" spans="1:24">
      <c r="A719" s="16">
        <v>41921</v>
      </c>
      <c r="B719" s="15">
        <v>28.379947999999999</v>
      </c>
      <c r="C719" s="15">
        <v>28.489947999999998</v>
      </c>
      <c r="D719" s="15">
        <v>26.139952000000001</v>
      </c>
      <c r="E719" s="15">
        <v>26.359952</v>
      </c>
      <c r="F719" s="15">
        <v>1389000</v>
      </c>
      <c r="G719" s="15">
        <v>24.550986000000002</v>
      </c>
      <c r="H719" s="38">
        <f t="shared" si="35"/>
        <v>-9.0262276740631267E-2</v>
      </c>
      <c r="I719" s="30">
        <f t="shared" si="33"/>
        <v>-9.0262276740631267E-2</v>
      </c>
      <c r="S719" s="38">
        <v>1792.5</v>
      </c>
      <c r="T719" s="30">
        <f t="shared" si="34"/>
        <v>6.12187539440163E-3</v>
      </c>
      <c r="U719" s="38"/>
      <c r="V719" s="38"/>
      <c r="W719" s="38"/>
      <c r="X719" s="38"/>
    </row>
    <row r="720" spans="1:24">
      <c r="A720" s="16">
        <v>41922</v>
      </c>
      <c r="B720" s="15">
        <v>26.479952000000001</v>
      </c>
      <c r="C720" s="15">
        <v>26.98995</v>
      </c>
      <c r="D720" s="15">
        <v>24.629954999999999</v>
      </c>
      <c r="E720" s="15">
        <v>24.779955999999999</v>
      </c>
      <c r="F720" s="15">
        <v>1419700</v>
      </c>
      <c r="G720" s="15">
        <v>23.079418</v>
      </c>
      <c r="H720" s="38">
        <f t="shared" si="35"/>
        <v>-6.181079168263845E-2</v>
      </c>
      <c r="I720" s="30">
        <f t="shared" si="33"/>
        <v>-6.181079168263845E-2</v>
      </c>
      <c r="S720" s="38">
        <v>1781.5600589999999</v>
      </c>
      <c r="T720" s="30">
        <f t="shared" si="34"/>
        <v>-4.8882215903983638E-3</v>
      </c>
      <c r="U720" s="38"/>
      <c r="V720" s="38"/>
      <c r="W720" s="38"/>
      <c r="X720" s="38"/>
    </row>
    <row r="721" spans="1:24">
      <c r="A721" s="16">
        <v>41925</v>
      </c>
      <c r="B721" s="15">
        <v>24.849954</v>
      </c>
      <c r="C721" s="15">
        <v>25.769953000000001</v>
      </c>
      <c r="D721" s="15">
        <v>24.619955000000001</v>
      </c>
      <c r="E721" s="15">
        <v>25.719951999999999</v>
      </c>
      <c r="F721" s="15">
        <v>1072500</v>
      </c>
      <c r="G721" s="15">
        <v>23.954906999999999</v>
      </c>
      <c r="H721" s="38">
        <f t="shared" si="35"/>
        <v>3.7231963364103227E-2</v>
      </c>
      <c r="I721" s="30">
        <f t="shared" si="33"/>
        <v>3.7231963364103227E-2</v>
      </c>
      <c r="S721" s="38">
        <v>1790.290039</v>
      </c>
      <c r="T721" s="30">
        <f t="shared" si="34"/>
        <v>-2.1096421496433173E-2</v>
      </c>
      <c r="U721" s="38"/>
      <c r="V721" s="38"/>
      <c r="W721" s="38"/>
      <c r="X721" s="38"/>
    </row>
    <row r="722" spans="1:24">
      <c r="A722" s="16">
        <v>41926</v>
      </c>
      <c r="B722" s="15">
        <v>25.749953999999999</v>
      </c>
      <c r="C722" s="15">
        <v>28.809947999999999</v>
      </c>
      <c r="D722" s="15">
        <v>25.719951999999999</v>
      </c>
      <c r="E722" s="15">
        <v>28.489947999999998</v>
      </c>
      <c r="F722" s="15">
        <v>1520600</v>
      </c>
      <c r="G722" s="15">
        <v>26.53481</v>
      </c>
      <c r="H722" s="38">
        <f t="shared" si="35"/>
        <v>0.10228426785169802</v>
      </c>
      <c r="I722" s="30">
        <f t="shared" si="33"/>
        <v>0.10228426785169802</v>
      </c>
      <c r="S722" s="38">
        <v>1828.459961</v>
      </c>
      <c r="T722" s="30">
        <f t="shared" si="34"/>
        <v>-8.9293245398258878E-3</v>
      </c>
      <c r="U722" s="38"/>
      <c r="V722" s="38"/>
      <c r="W722" s="38"/>
      <c r="X722" s="38"/>
    </row>
    <row r="723" spans="1:24">
      <c r="A723" s="16">
        <v>41927</v>
      </c>
      <c r="B723" s="15">
        <v>28.999946999999999</v>
      </c>
      <c r="C723" s="15">
        <v>29.689945999999999</v>
      </c>
      <c r="D723" s="15">
        <v>27.519950000000001</v>
      </c>
      <c r="E723" s="15">
        <v>29.559946</v>
      </c>
      <c r="F723" s="15">
        <v>1684900</v>
      </c>
      <c r="G723" s="15">
        <v>27.531379000000001</v>
      </c>
      <c r="H723" s="38">
        <f t="shared" si="35"/>
        <v>3.6868952810064998E-2</v>
      </c>
      <c r="I723" s="30">
        <f t="shared" si="33"/>
        <v>3.6868952810064998E-2</v>
      </c>
      <c r="S723" s="38">
        <v>1844.8599850000001</v>
      </c>
      <c r="T723" s="30">
        <f t="shared" si="34"/>
        <v>5.7469976598709701E-4</v>
      </c>
      <c r="U723" s="38"/>
      <c r="V723" s="38"/>
      <c r="W723" s="38"/>
      <c r="X723" s="38"/>
    </row>
    <row r="724" spans="1:24">
      <c r="A724" s="16">
        <v>41928</v>
      </c>
      <c r="B724" s="15">
        <v>28.969947000000001</v>
      </c>
      <c r="C724" s="15">
        <v>30.019946000000001</v>
      </c>
      <c r="D724" s="15">
        <v>28.569949000000001</v>
      </c>
      <c r="E724" s="15">
        <v>29.999946000000001</v>
      </c>
      <c r="F724" s="15">
        <v>1072000</v>
      </c>
      <c r="G724" s="15">
        <v>27.941184</v>
      </c>
      <c r="H724" s="38">
        <f t="shared" si="35"/>
        <v>1.4775320742034323E-2</v>
      </c>
      <c r="I724" s="30">
        <f t="shared" si="33"/>
        <v>1.4775320742034323E-2</v>
      </c>
      <c r="S724" s="38">
        <v>1843.8000489999999</v>
      </c>
      <c r="T724" s="30">
        <f t="shared" si="34"/>
        <v>2.7699124295116296E-3</v>
      </c>
      <c r="U724" s="38"/>
      <c r="V724" s="38"/>
      <c r="W724" s="38"/>
      <c r="X724" s="38"/>
    </row>
    <row r="725" spans="1:24">
      <c r="A725" s="16">
        <v>41929</v>
      </c>
      <c r="B725" s="15">
        <v>30.160001000000001</v>
      </c>
      <c r="C725" s="15">
        <v>30.770001000000001</v>
      </c>
      <c r="D725" s="15">
        <v>27.73</v>
      </c>
      <c r="E725" s="15">
        <v>28.410001999999999</v>
      </c>
      <c r="F725" s="15">
        <v>959100</v>
      </c>
      <c r="G725" s="15">
        <v>26.751414</v>
      </c>
      <c r="H725" s="38">
        <f t="shared" si="35"/>
        <v>-4.3514397694004031E-2</v>
      </c>
      <c r="I725" s="30">
        <f t="shared" si="33"/>
        <v>-4.3514397694004031E-2</v>
      </c>
      <c r="S725" s="38">
        <v>1838.6999510000001</v>
      </c>
      <c r="T725" s="30">
        <f t="shared" si="34"/>
        <v>-3.9027806039482592E-3</v>
      </c>
      <c r="U725" s="38"/>
      <c r="V725" s="38"/>
      <c r="W725" s="38"/>
      <c r="X725" s="38"/>
    </row>
    <row r="726" spans="1:24">
      <c r="A726" s="16">
        <v>41932</v>
      </c>
      <c r="B726" s="15">
        <v>28.410001999999999</v>
      </c>
      <c r="C726" s="15">
        <v>37.130000000000003</v>
      </c>
      <c r="D726" s="15">
        <v>28.410001999999999</v>
      </c>
      <c r="E726" s="15">
        <v>34.960002000000003</v>
      </c>
      <c r="F726" s="15">
        <v>4358900</v>
      </c>
      <c r="G726" s="15">
        <v>32.919023000000003</v>
      </c>
      <c r="H726" s="38">
        <f t="shared" si="35"/>
        <v>0.20746336560310902</v>
      </c>
      <c r="I726" s="30">
        <f t="shared" si="33"/>
        <v>0.20746336560310902</v>
      </c>
      <c r="S726" s="38">
        <v>1845.8900149999999</v>
      </c>
      <c r="T726" s="30">
        <f t="shared" si="34"/>
        <v>-1.3480283593690404E-3</v>
      </c>
      <c r="U726" s="38"/>
      <c r="V726" s="38"/>
      <c r="W726" s="38"/>
      <c r="X726" s="38"/>
    </row>
    <row r="727" spans="1:24">
      <c r="A727" s="16">
        <v>41933</v>
      </c>
      <c r="B727" s="15">
        <v>33.780000999999999</v>
      </c>
      <c r="C727" s="15">
        <v>35.620001000000002</v>
      </c>
      <c r="D727" s="15">
        <v>32.940001000000002</v>
      </c>
      <c r="E727" s="15">
        <v>34.790000999999997</v>
      </c>
      <c r="F727" s="15">
        <v>1300100</v>
      </c>
      <c r="G727" s="15">
        <v>32.758946999999999</v>
      </c>
      <c r="H727" s="38">
        <f t="shared" si="35"/>
        <v>-4.8745817500449404E-3</v>
      </c>
      <c r="I727" s="30">
        <f t="shared" si="33"/>
        <v>-4.8745817500449404E-3</v>
      </c>
      <c r="S727" s="38">
        <v>1848.380005</v>
      </c>
      <c r="T727" s="30">
        <f t="shared" si="34"/>
        <v>5.1528891343548431E-3</v>
      </c>
      <c r="U727" s="38"/>
      <c r="V727" s="38"/>
      <c r="W727" s="38"/>
      <c r="X727" s="38"/>
    </row>
    <row r="728" spans="1:24">
      <c r="A728" s="16">
        <v>41934</v>
      </c>
      <c r="B728" s="15">
        <v>35.820000999999998</v>
      </c>
      <c r="C728" s="15">
        <v>36</v>
      </c>
      <c r="D728" s="15">
        <v>34.270000000000003</v>
      </c>
      <c r="E728" s="15">
        <v>34.42</v>
      </c>
      <c r="F728" s="15">
        <v>1185700</v>
      </c>
      <c r="G728" s="15">
        <v>32.410545999999997</v>
      </c>
      <c r="H728" s="38">
        <f t="shared" si="35"/>
        <v>-1.0692251947312596E-2</v>
      </c>
      <c r="I728" s="30">
        <f t="shared" si="33"/>
        <v>-1.0692251947312596E-2</v>
      </c>
      <c r="S728" s="38">
        <v>1838.880005</v>
      </c>
      <c r="T728" s="30">
        <f t="shared" si="34"/>
        <v>1.0759876278140028E-2</v>
      </c>
      <c r="U728" s="38"/>
      <c r="V728" s="38"/>
      <c r="W728" s="38"/>
      <c r="X728" s="38"/>
    </row>
    <row r="729" spans="1:24">
      <c r="A729" s="16">
        <v>41935</v>
      </c>
      <c r="B729" s="15">
        <v>35</v>
      </c>
      <c r="C729" s="15">
        <v>36.75</v>
      </c>
      <c r="D729" s="15">
        <v>34.330002999999998</v>
      </c>
      <c r="E729" s="15">
        <v>35.950000000000003</v>
      </c>
      <c r="F729" s="15">
        <v>1679200</v>
      </c>
      <c r="G729" s="15">
        <v>33.851224000000002</v>
      </c>
      <c r="H729" s="38">
        <f t="shared" si="35"/>
        <v>4.3491294568050003E-2</v>
      </c>
      <c r="I729" s="30">
        <f t="shared" si="33"/>
        <v>4.3491294568050003E-2</v>
      </c>
      <c r="S729" s="38">
        <v>1819.1999510000001</v>
      </c>
      <c r="T729" s="30">
        <f t="shared" si="34"/>
        <v>-1.2655966489665426E-2</v>
      </c>
      <c r="U729" s="38"/>
      <c r="V729" s="38"/>
      <c r="W729" s="38"/>
      <c r="X729" s="38"/>
    </row>
    <row r="730" spans="1:24">
      <c r="A730" s="16">
        <v>41936</v>
      </c>
      <c r="B730" s="15">
        <v>35.950000000000003</v>
      </c>
      <c r="C730" s="15">
        <v>40.780000999999999</v>
      </c>
      <c r="D730" s="15">
        <v>35.950000000000003</v>
      </c>
      <c r="E730" s="15">
        <v>38.970002000000001</v>
      </c>
      <c r="F730" s="15">
        <v>3184000</v>
      </c>
      <c r="G730" s="15">
        <v>36.694916999999997</v>
      </c>
      <c r="H730" s="38">
        <f t="shared" si="35"/>
        <v>8.0663085874056822E-2</v>
      </c>
      <c r="I730" s="30">
        <f t="shared" si="33"/>
        <v>8.0663085874056822E-2</v>
      </c>
      <c r="S730" s="38">
        <v>1842.369995</v>
      </c>
      <c r="T730" s="30">
        <f t="shared" si="34"/>
        <v>2.3040303630947503E-3</v>
      </c>
      <c r="U730" s="38"/>
      <c r="V730" s="38"/>
      <c r="W730" s="38"/>
      <c r="X730" s="38"/>
    </row>
    <row r="731" spans="1:24">
      <c r="A731" s="16">
        <v>41939</v>
      </c>
      <c r="B731" s="15">
        <v>38.43</v>
      </c>
      <c r="C731" s="15">
        <v>39.479999999999997</v>
      </c>
      <c r="D731" s="15">
        <v>37.620001000000002</v>
      </c>
      <c r="E731" s="15">
        <v>39.000000999999997</v>
      </c>
      <c r="F731" s="15">
        <v>1667900</v>
      </c>
      <c r="G731" s="15">
        <v>36.723165000000002</v>
      </c>
      <c r="H731" s="38">
        <f t="shared" si="35"/>
        <v>7.6951074243310756E-4</v>
      </c>
      <c r="I731" s="30">
        <f t="shared" si="33"/>
        <v>7.6951074243310756E-4</v>
      </c>
      <c r="S731" s="38">
        <v>1838.130005</v>
      </c>
      <c r="T731" s="30">
        <f t="shared" si="34"/>
        <v>3.4824873481957168E-4</v>
      </c>
      <c r="U731" s="38"/>
      <c r="V731" s="38"/>
      <c r="W731" s="38"/>
      <c r="X731" s="38"/>
    </row>
    <row r="732" spans="1:24">
      <c r="A732" s="16">
        <v>41940</v>
      </c>
      <c r="B732" s="15">
        <v>38.509999000000001</v>
      </c>
      <c r="C732" s="15">
        <v>38.959999000000003</v>
      </c>
      <c r="D732" s="15">
        <v>37.140002000000003</v>
      </c>
      <c r="E732" s="15">
        <v>37.420000999999999</v>
      </c>
      <c r="F732" s="15">
        <v>1262800</v>
      </c>
      <c r="G732" s="15">
        <v>35.235405999999998</v>
      </c>
      <c r="H732" s="38">
        <f t="shared" si="35"/>
        <v>-4.1356325502014915E-2</v>
      </c>
      <c r="I732" s="30">
        <f t="shared" si="33"/>
        <v>-4.1356325502014915E-2</v>
      </c>
      <c r="S732" s="38">
        <v>1837.48999</v>
      </c>
      <c r="T732" s="30">
        <f t="shared" si="34"/>
        <v>-2.1223169476512364E-4</v>
      </c>
      <c r="U732" s="38"/>
      <c r="V732" s="38"/>
      <c r="W732" s="38"/>
      <c r="X732" s="38"/>
    </row>
    <row r="733" spans="1:24">
      <c r="A733" s="16">
        <v>41941</v>
      </c>
      <c r="B733" s="15">
        <v>37</v>
      </c>
      <c r="C733" s="15">
        <v>38.370001999999999</v>
      </c>
      <c r="D733" s="15">
        <v>35.770001000000001</v>
      </c>
      <c r="E733" s="15">
        <v>36.990001999999997</v>
      </c>
      <c r="F733" s="15">
        <v>1668000</v>
      </c>
      <c r="G733" s="15">
        <v>34.830509999999997</v>
      </c>
      <c r="H733" s="38">
        <f t="shared" si="35"/>
        <v>-1.1557702526110667E-2</v>
      </c>
      <c r="I733" s="30">
        <f t="shared" si="33"/>
        <v>-1.1557702526110667E-2</v>
      </c>
      <c r="S733" s="38">
        <v>1837.880005</v>
      </c>
      <c r="T733" s="30">
        <f t="shared" si="34"/>
        <v>6.0633451825530286E-3</v>
      </c>
      <c r="U733" s="38"/>
      <c r="V733" s="38"/>
      <c r="W733" s="38"/>
      <c r="X733" s="38"/>
    </row>
    <row r="734" spans="1:24">
      <c r="A734" s="16">
        <v>41942</v>
      </c>
      <c r="B734" s="15">
        <v>36.450000000000003</v>
      </c>
      <c r="C734" s="15">
        <v>38.609999000000002</v>
      </c>
      <c r="D734" s="15">
        <v>36.079999000000001</v>
      </c>
      <c r="E734" s="15">
        <v>36.740001999999997</v>
      </c>
      <c r="F734" s="15">
        <v>2083100</v>
      </c>
      <c r="G734" s="15">
        <v>34.595104999999997</v>
      </c>
      <c r="H734" s="38">
        <f t="shared" si="35"/>
        <v>-6.7815287533844063E-3</v>
      </c>
      <c r="I734" s="30">
        <f t="shared" si="33"/>
        <v>-6.7815287533844063E-3</v>
      </c>
      <c r="S734" s="38">
        <v>1826.7700199999999</v>
      </c>
      <c r="T734" s="30">
        <f t="shared" si="34"/>
        <v>-2.5149269331701017E-3</v>
      </c>
      <c r="U734" s="38"/>
      <c r="V734" s="38"/>
      <c r="W734" s="38"/>
      <c r="X734" s="38"/>
    </row>
    <row r="735" spans="1:24">
      <c r="A735" s="16">
        <v>41943</v>
      </c>
      <c r="B735" s="15">
        <v>37.130000000000003</v>
      </c>
      <c r="C735" s="15">
        <v>38.500000999999997</v>
      </c>
      <c r="D735" s="15">
        <v>34.790000999999997</v>
      </c>
      <c r="E735" s="15">
        <v>34.920000999999999</v>
      </c>
      <c r="F735" s="15">
        <v>2222400</v>
      </c>
      <c r="G735" s="15">
        <v>32.881355999999997</v>
      </c>
      <c r="H735" s="38">
        <f t="shared" si="35"/>
        <v>-5.0806387853340622E-2</v>
      </c>
      <c r="I735" s="30">
        <f t="shared" si="33"/>
        <v>-5.0806387853340622E-2</v>
      </c>
      <c r="S735" s="38">
        <v>1831.369995</v>
      </c>
      <c r="T735" s="30">
        <f t="shared" si="34"/>
        <v>-3.3302032827882432E-4</v>
      </c>
      <c r="U735" s="38"/>
      <c r="V735" s="38"/>
      <c r="W735" s="38"/>
      <c r="X735" s="38"/>
    </row>
    <row r="736" spans="1:24">
      <c r="A736" s="16">
        <v>41946</v>
      </c>
      <c r="B736" s="15">
        <v>32.909999999999997</v>
      </c>
      <c r="C736" s="15">
        <v>35.07</v>
      </c>
      <c r="D736" s="15">
        <v>32.900002000000001</v>
      </c>
      <c r="E736" s="15">
        <v>33.25</v>
      </c>
      <c r="F736" s="15">
        <v>2065100</v>
      </c>
      <c r="G736" s="15">
        <v>33.25</v>
      </c>
      <c r="H736" s="38">
        <f t="shared" si="35"/>
        <v>1.1148956888353153E-2</v>
      </c>
      <c r="I736" s="30">
        <f t="shared" si="33"/>
        <v>1.1148956888353153E-2</v>
      </c>
      <c r="S736" s="38">
        <v>1831.9799800000001</v>
      </c>
      <c r="T736" s="30">
        <f t="shared" si="34"/>
        <v>-8.9014130822974036E-3</v>
      </c>
      <c r="U736" s="38"/>
      <c r="V736" s="38"/>
      <c r="W736" s="38"/>
      <c r="X736" s="38"/>
    </row>
    <row r="737" spans="1:24">
      <c r="A737" s="16">
        <v>41947</v>
      </c>
      <c r="B737" s="15">
        <v>33.549999</v>
      </c>
      <c r="C737" s="15">
        <v>36.18</v>
      </c>
      <c r="D737" s="15">
        <v>32.130001</v>
      </c>
      <c r="E737" s="15">
        <v>35.830002</v>
      </c>
      <c r="F737" s="15">
        <v>1816600</v>
      </c>
      <c r="G737" s="15">
        <v>35.830002</v>
      </c>
      <c r="H737" s="38">
        <f t="shared" si="35"/>
        <v>7.473082003414365E-2</v>
      </c>
      <c r="I737" s="30">
        <f t="shared" si="33"/>
        <v>7.473082003414365E-2</v>
      </c>
      <c r="S737" s="38">
        <v>1848.3599850000001</v>
      </c>
      <c r="T737" s="30">
        <f t="shared" si="34"/>
        <v>3.9518563159171996E-3</v>
      </c>
      <c r="U737" s="38"/>
      <c r="V737" s="38"/>
      <c r="W737" s="38"/>
      <c r="X737" s="38"/>
    </row>
    <row r="738" spans="1:24">
      <c r="A738" s="16">
        <v>41948</v>
      </c>
      <c r="B738" s="15">
        <v>35.340000000000003</v>
      </c>
      <c r="C738" s="15">
        <v>36.5</v>
      </c>
      <c r="D738" s="15">
        <v>32.650002000000001</v>
      </c>
      <c r="E738" s="15">
        <v>33.259998000000003</v>
      </c>
      <c r="F738" s="15">
        <v>2290100</v>
      </c>
      <c r="G738" s="15">
        <v>33.259998000000003</v>
      </c>
      <c r="H738" s="38">
        <f t="shared" si="35"/>
        <v>-7.4430173503517993E-2</v>
      </c>
      <c r="I738" s="30">
        <f t="shared" si="33"/>
        <v>-7.4430173503517993E-2</v>
      </c>
      <c r="S738" s="38">
        <v>1841.0699460000001</v>
      </c>
      <c r="T738" s="30">
        <f t="shared" si="34"/>
        <v>-1.7926989415967303E-4</v>
      </c>
      <c r="U738" s="38"/>
      <c r="V738" s="38"/>
      <c r="W738" s="38"/>
      <c r="X738" s="38"/>
    </row>
    <row r="739" spans="1:24">
      <c r="A739" s="16">
        <v>41949</v>
      </c>
      <c r="B739" s="15">
        <v>33.259998000000003</v>
      </c>
      <c r="C739" s="15">
        <v>34.310001</v>
      </c>
      <c r="D739" s="15">
        <v>32.139999000000003</v>
      </c>
      <c r="E739" s="15">
        <v>32.669998</v>
      </c>
      <c r="F739" s="15">
        <v>1769600</v>
      </c>
      <c r="G739" s="15">
        <v>32.669998</v>
      </c>
      <c r="H739" s="38">
        <f t="shared" si="35"/>
        <v>-1.7898249237754953E-2</v>
      </c>
      <c r="I739" s="30">
        <f t="shared" si="33"/>
        <v>-1.7898249237754953E-2</v>
      </c>
      <c r="S739" s="38">
        <v>1841.400024</v>
      </c>
      <c r="T739" s="30">
        <f t="shared" si="34"/>
        <v>-3.3664148994628481E-4</v>
      </c>
      <c r="U739" s="38"/>
      <c r="V739" s="38"/>
      <c r="W739" s="38"/>
      <c r="X739" s="38"/>
    </row>
    <row r="740" spans="1:24">
      <c r="A740" s="16">
        <v>41950</v>
      </c>
      <c r="B740" s="15">
        <v>39.509998000000003</v>
      </c>
      <c r="C740" s="15">
        <v>48.25</v>
      </c>
      <c r="D740" s="15">
        <v>39.509998000000003</v>
      </c>
      <c r="E740" s="15">
        <v>42.810001</v>
      </c>
      <c r="F740" s="15">
        <v>11800000</v>
      </c>
      <c r="G740" s="15">
        <v>42.810001</v>
      </c>
      <c r="H740" s="38">
        <f t="shared" si="35"/>
        <v>0.27031457912114881</v>
      </c>
      <c r="I740" s="30">
        <f t="shared" si="33"/>
        <v>0.27031457912114881</v>
      </c>
      <c r="S740" s="38">
        <v>1842.0200199999999</v>
      </c>
      <c r="T740" s="30">
        <f t="shared" si="34"/>
        <v>4.7343050332798583E-3</v>
      </c>
      <c r="U740" s="38"/>
      <c r="V740" s="38"/>
      <c r="W740" s="38"/>
      <c r="X740" s="38"/>
    </row>
    <row r="741" spans="1:24">
      <c r="A741" s="16">
        <v>41953</v>
      </c>
      <c r="B741" s="15">
        <v>41.310001</v>
      </c>
      <c r="C741" s="15">
        <v>42.490001999999997</v>
      </c>
      <c r="D741" s="15">
        <v>38.599997999999999</v>
      </c>
      <c r="E741" s="15">
        <v>38.720001000000003</v>
      </c>
      <c r="F741" s="15">
        <v>3279400</v>
      </c>
      <c r="G741" s="15">
        <v>38.720001000000003</v>
      </c>
      <c r="H741" s="38">
        <f t="shared" si="35"/>
        <v>-0.10041545528106037</v>
      </c>
      <c r="I741" s="30">
        <f t="shared" si="33"/>
        <v>-0.10041545528106037</v>
      </c>
      <c r="S741" s="38">
        <v>1833.3199460000001</v>
      </c>
      <c r="T741" s="30">
        <f t="shared" si="34"/>
        <v>2.9115042748491093E-3</v>
      </c>
      <c r="U741" s="38"/>
      <c r="V741" s="38"/>
      <c r="W741" s="38"/>
      <c r="X741" s="38"/>
    </row>
    <row r="742" spans="1:24">
      <c r="A742" s="16">
        <v>41954</v>
      </c>
      <c r="B742" s="15">
        <v>38.340000000000003</v>
      </c>
      <c r="C742" s="15">
        <v>38.959999000000003</v>
      </c>
      <c r="D742" s="15">
        <v>36.900002000000001</v>
      </c>
      <c r="E742" s="15">
        <v>37.07</v>
      </c>
      <c r="F742" s="15">
        <v>1686600</v>
      </c>
      <c r="G742" s="15">
        <v>37.07</v>
      </c>
      <c r="H742" s="38">
        <f t="shared" si="35"/>
        <v>-4.3548271072181344E-2</v>
      </c>
      <c r="I742" s="30">
        <f t="shared" si="33"/>
        <v>-4.3548271072181344E-2</v>
      </c>
      <c r="S742" s="38">
        <v>1827.98999</v>
      </c>
      <c r="T742" s="30">
        <f t="shared" si="34"/>
        <v>5.3040289169637529E-3</v>
      </c>
      <c r="U742" s="38"/>
      <c r="V742" s="38"/>
      <c r="W742" s="38"/>
      <c r="X742" s="38"/>
    </row>
    <row r="743" spans="1:24">
      <c r="A743" s="16">
        <v>41955</v>
      </c>
      <c r="B743" s="15">
        <v>36.900002000000001</v>
      </c>
      <c r="C743" s="15">
        <v>38.459999000000003</v>
      </c>
      <c r="D743" s="15">
        <v>36.409999999999997</v>
      </c>
      <c r="E743" s="15">
        <v>37.759998000000003</v>
      </c>
      <c r="F743" s="15">
        <v>1563400</v>
      </c>
      <c r="G743" s="15">
        <v>37.759998000000003</v>
      </c>
      <c r="H743" s="38">
        <f t="shared" si="35"/>
        <v>1.8442271148556101E-2</v>
      </c>
      <c r="I743" s="30">
        <f t="shared" si="33"/>
        <v>1.8442271148556101E-2</v>
      </c>
      <c r="S743" s="38">
        <v>1818.3199460000001</v>
      </c>
      <c r="T743" s="30">
        <f t="shared" si="34"/>
        <v>4.8071550529039308E-3</v>
      </c>
      <c r="U743" s="38"/>
      <c r="V743" s="38"/>
      <c r="W743" s="38"/>
      <c r="X743" s="38"/>
    </row>
    <row r="744" spans="1:24">
      <c r="A744" s="16">
        <v>41956</v>
      </c>
      <c r="B744" s="15">
        <v>37.840000000000003</v>
      </c>
      <c r="C744" s="15">
        <v>39.689999</v>
      </c>
      <c r="D744" s="15">
        <v>37.43</v>
      </c>
      <c r="E744" s="15">
        <v>37.799999</v>
      </c>
      <c r="F744" s="15">
        <v>1517100</v>
      </c>
      <c r="G744" s="15">
        <v>37.799999</v>
      </c>
      <c r="H744" s="38">
        <f t="shared" si="35"/>
        <v>1.0587878593182022E-3</v>
      </c>
      <c r="I744" s="30">
        <f t="shared" si="33"/>
        <v>1.0587878593182022E-3</v>
      </c>
      <c r="S744" s="38">
        <v>1809.599976</v>
      </c>
      <c r="T744" s="30">
        <f t="shared" si="34"/>
        <v>-5.8009697089771866E-4</v>
      </c>
      <c r="U744" s="38"/>
      <c r="V744" s="38"/>
      <c r="W744" s="38"/>
      <c r="X744" s="38"/>
    </row>
    <row r="745" spans="1:24">
      <c r="A745" s="16">
        <v>41957</v>
      </c>
      <c r="B745" s="15">
        <v>37.639999000000003</v>
      </c>
      <c r="C745" s="15">
        <v>38.18</v>
      </c>
      <c r="D745" s="15">
        <v>36.5</v>
      </c>
      <c r="E745" s="15">
        <v>37.310001</v>
      </c>
      <c r="F745" s="15">
        <v>1590700</v>
      </c>
      <c r="G745" s="15">
        <v>37.310001</v>
      </c>
      <c r="H745" s="38">
        <f t="shared" si="35"/>
        <v>-1.304766213498325E-2</v>
      </c>
      <c r="I745" s="30">
        <f t="shared" si="33"/>
        <v>-1.304766213498325E-2</v>
      </c>
      <c r="S745" s="38">
        <v>1810.650024</v>
      </c>
      <c r="T745" s="30">
        <f t="shared" si="34"/>
        <v>1.6510905780492569E-2</v>
      </c>
      <c r="U745" s="38"/>
      <c r="V745" s="38"/>
      <c r="W745" s="38"/>
      <c r="X745" s="38"/>
    </row>
    <row r="746" spans="1:24">
      <c r="A746" s="16">
        <v>41960</v>
      </c>
      <c r="B746" s="15">
        <v>37.049999</v>
      </c>
      <c r="C746" s="15">
        <v>37.080002</v>
      </c>
      <c r="D746" s="15">
        <v>35.07</v>
      </c>
      <c r="E746" s="15">
        <v>35.619999</v>
      </c>
      <c r="F746" s="15">
        <v>1771900</v>
      </c>
      <c r="G746" s="15">
        <v>35.619999</v>
      </c>
      <c r="H746" s="38">
        <f t="shared" si="35"/>
        <v>-4.63541642481324E-2</v>
      </c>
      <c r="I746" s="30">
        <f t="shared" si="33"/>
        <v>-4.63541642481324E-2</v>
      </c>
      <c r="S746" s="38">
        <v>1781</v>
      </c>
      <c r="T746" s="30">
        <f t="shared" si="34"/>
        <v>-3.1058059013874917E-3</v>
      </c>
      <c r="U746" s="38"/>
      <c r="V746" s="38"/>
      <c r="W746" s="38"/>
      <c r="X746" s="38"/>
    </row>
    <row r="747" spans="1:24">
      <c r="A747" s="16">
        <v>41961</v>
      </c>
      <c r="B747" s="15">
        <v>35.509998000000003</v>
      </c>
      <c r="C747" s="15">
        <v>36.549999</v>
      </c>
      <c r="D747" s="15">
        <v>35.340000000000003</v>
      </c>
      <c r="E747" s="15">
        <v>35.909999999999997</v>
      </c>
      <c r="F747" s="15">
        <v>1012200</v>
      </c>
      <c r="G747" s="15">
        <v>35.909999999999997</v>
      </c>
      <c r="H747" s="38">
        <f t="shared" si="35"/>
        <v>8.1085584505919527E-3</v>
      </c>
      <c r="I747" s="30">
        <f t="shared" si="33"/>
        <v>8.1085584505919527E-3</v>
      </c>
      <c r="S747" s="38">
        <v>1786.540039</v>
      </c>
      <c r="T747" s="30">
        <f t="shared" si="34"/>
        <v>6.3001522572351445E-3</v>
      </c>
      <c r="U747" s="38"/>
      <c r="V747" s="38"/>
      <c r="W747" s="38"/>
      <c r="X747" s="38"/>
    </row>
    <row r="748" spans="1:24">
      <c r="A748" s="16">
        <v>41962</v>
      </c>
      <c r="B748" s="15">
        <v>36.740001999999997</v>
      </c>
      <c r="C748" s="15">
        <v>36.740001999999997</v>
      </c>
      <c r="D748" s="15">
        <v>34.5</v>
      </c>
      <c r="E748" s="15">
        <v>35.200001</v>
      </c>
      <c r="F748" s="15">
        <v>1106900</v>
      </c>
      <c r="G748" s="15">
        <v>35.200001</v>
      </c>
      <c r="H748" s="38">
        <f t="shared" si="35"/>
        <v>-1.9969697224849491E-2</v>
      </c>
      <c r="I748" s="30">
        <f t="shared" si="33"/>
        <v>-1.9969697224849491E-2</v>
      </c>
      <c r="S748" s="38">
        <v>1775.3199460000001</v>
      </c>
      <c r="T748" s="30">
        <f t="shared" si="34"/>
        <v>-1.0141544932860369E-4</v>
      </c>
      <c r="U748" s="38"/>
      <c r="V748" s="38"/>
      <c r="W748" s="38"/>
      <c r="X748" s="38"/>
    </row>
    <row r="749" spans="1:24">
      <c r="A749" s="16">
        <v>41963</v>
      </c>
      <c r="B749" s="15">
        <v>35.509998000000003</v>
      </c>
      <c r="C749" s="15">
        <v>36.909999999999997</v>
      </c>
      <c r="D749" s="15">
        <v>35.220001000000003</v>
      </c>
      <c r="E749" s="15">
        <v>36.450001</v>
      </c>
      <c r="F749" s="15">
        <v>798200</v>
      </c>
      <c r="G749" s="15">
        <v>36.450001</v>
      </c>
      <c r="H749" s="38">
        <f t="shared" si="35"/>
        <v>3.489537487636709E-2</v>
      </c>
      <c r="I749" s="30">
        <f t="shared" si="33"/>
        <v>3.489537487636709E-2</v>
      </c>
      <c r="S749" s="38">
        <v>1775.5</v>
      </c>
      <c r="T749" s="30">
        <f t="shared" si="34"/>
        <v>-3.7776885457322393E-3</v>
      </c>
      <c r="U749" s="38"/>
      <c r="V749" s="38"/>
      <c r="W749" s="38"/>
      <c r="X749" s="38"/>
    </row>
    <row r="750" spans="1:24">
      <c r="A750" s="16">
        <v>41964</v>
      </c>
      <c r="B750" s="15">
        <v>36.599997999999999</v>
      </c>
      <c r="C750" s="15">
        <v>37.349997999999999</v>
      </c>
      <c r="D750" s="15">
        <v>35.840000000000003</v>
      </c>
      <c r="E750" s="15">
        <v>36.310001</v>
      </c>
      <c r="F750" s="15">
        <v>831400</v>
      </c>
      <c r="G750" s="15">
        <v>36.310001</v>
      </c>
      <c r="H750" s="38">
        <f t="shared" si="35"/>
        <v>-3.8482729226425516E-3</v>
      </c>
      <c r="I750" s="30">
        <f t="shared" si="33"/>
        <v>-3.8482729226425516E-3</v>
      </c>
      <c r="S750" s="38">
        <v>1782.219971</v>
      </c>
      <c r="T750" s="30">
        <f t="shared" si="34"/>
        <v>-1.1381397443021539E-2</v>
      </c>
      <c r="U750" s="38"/>
      <c r="V750" s="38"/>
      <c r="W750" s="38"/>
      <c r="X750" s="38"/>
    </row>
    <row r="751" spans="1:24">
      <c r="A751" s="16">
        <v>41967</v>
      </c>
      <c r="B751" s="15">
        <v>36.270000000000003</v>
      </c>
      <c r="C751" s="15">
        <v>38.549999</v>
      </c>
      <c r="D751" s="15">
        <v>36.060001</v>
      </c>
      <c r="E751" s="15">
        <v>38.360000999999997</v>
      </c>
      <c r="F751" s="15">
        <v>1070200</v>
      </c>
      <c r="G751" s="15">
        <v>38.360000999999997</v>
      </c>
      <c r="H751" s="38">
        <f t="shared" si="35"/>
        <v>5.4922063117192221E-2</v>
      </c>
      <c r="I751" s="30">
        <f t="shared" si="33"/>
        <v>5.4922063117192221E-2</v>
      </c>
      <c r="S751" s="38">
        <v>1802.619995</v>
      </c>
      <c r="T751" s="30">
        <f t="shared" si="34"/>
        <v>-3.1847248958637646E-3</v>
      </c>
      <c r="U751" s="38"/>
      <c r="V751" s="38"/>
      <c r="W751" s="38"/>
      <c r="X751" s="38"/>
    </row>
    <row r="752" spans="1:24">
      <c r="A752" s="16">
        <v>41968</v>
      </c>
      <c r="B752" s="15">
        <v>38.139999000000003</v>
      </c>
      <c r="C752" s="15">
        <v>40.330002</v>
      </c>
      <c r="D752" s="15">
        <v>37.82</v>
      </c>
      <c r="E752" s="15">
        <v>38</v>
      </c>
      <c r="F752" s="15">
        <v>3520000</v>
      </c>
      <c r="G752" s="15">
        <v>38</v>
      </c>
      <c r="H752" s="38">
        <f t="shared" si="35"/>
        <v>-9.4291163576729828E-3</v>
      </c>
      <c r="I752" s="30">
        <f t="shared" si="33"/>
        <v>-9.4291163576729828E-3</v>
      </c>
      <c r="S752" s="38">
        <v>1808.369995</v>
      </c>
      <c r="T752" s="30">
        <f t="shared" si="34"/>
        <v>1.8154510836030993E-3</v>
      </c>
      <c r="U752" s="38"/>
      <c r="V752" s="38"/>
      <c r="W752" s="38"/>
      <c r="X752" s="38"/>
    </row>
    <row r="753" spans="1:24">
      <c r="A753" s="16">
        <v>41969</v>
      </c>
      <c r="B753" s="15">
        <v>37.869999</v>
      </c>
      <c r="C753" s="15">
        <v>38.5</v>
      </c>
      <c r="D753" s="15">
        <v>36</v>
      </c>
      <c r="E753" s="15">
        <v>36.090000000000003</v>
      </c>
      <c r="F753" s="15">
        <v>998200</v>
      </c>
      <c r="G753" s="15">
        <v>36.090000000000003</v>
      </c>
      <c r="H753" s="38">
        <f t="shared" si="35"/>
        <v>-5.1570341071688508E-2</v>
      </c>
      <c r="I753" s="30">
        <f t="shared" si="33"/>
        <v>-5.1570341071688508E-2</v>
      </c>
      <c r="S753" s="38">
        <v>1805.089966</v>
      </c>
      <c r="T753" s="30">
        <f t="shared" si="34"/>
        <v>1.1175195142734471E-2</v>
      </c>
      <c r="U753" s="38"/>
      <c r="V753" s="38"/>
      <c r="W753" s="38"/>
      <c r="X753" s="38"/>
    </row>
    <row r="754" spans="1:24">
      <c r="A754" s="16">
        <v>41971</v>
      </c>
      <c r="B754" s="15">
        <v>36.729999999999997</v>
      </c>
      <c r="C754" s="15">
        <v>37.400002000000001</v>
      </c>
      <c r="D754" s="15">
        <v>35.659999999999997</v>
      </c>
      <c r="E754" s="15">
        <v>36.099997999999999</v>
      </c>
      <c r="F754" s="15">
        <v>500300</v>
      </c>
      <c r="G754" s="15">
        <v>36.099997999999999</v>
      </c>
      <c r="H754" s="38">
        <f t="shared" si="35"/>
        <v>2.7699128247431779E-4</v>
      </c>
      <c r="I754" s="30">
        <f t="shared" si="33"/>
        <v>2.7699128247431779E-4</v>
      </c>
      <c r="S754" s="38">
        <v>1785.030029</v>
      </c>
      <c r="T754" s="30">
        <f t="shared" si="34"/>
        <v>-4.3490162059933515E-3</v>
      </c>
      <c r="U754" s="38"/>
      <c r="V754" s="38"/>
      <c r="W754" s="38"/>
      <c r="X754" s="38"/>
    </row>
    <row r="755" spans="1:24">
      <c r="A755" s="16">
        <v>41974</v>
      </c>
      <c r="B755" s="15">
        <v>36.200001</v>
      </c>
      <c r="C755" s="15">
        <v>36.200001</v>
      </c>
      <c r="D755" s="15">
        <v>35.400002000000001</v>
      </c>
      <c r="E755" s="15">
        <v>35.470001000000003</v>
      </c>
      <c r="F755" s="15">
        <v>691600</v>
      </c>
      <c r="G755" s="15">
        <v>35.470001000000003</v>
      </c>
      <c r="H755" s="38">
        <f t="shared" si="35"/>
        <v>-1.7605512958802468E-2</v>
      </c>
      <c r="I755" s="30">
        <f t="shared" si="33"/>
        <v>-1.7605512958802468E-2</v>
      </c>
      <c r="S755" s="38">
        <v>1792.8100589999999</v>
      </c>
      <c r="T755" s="30">
        <f t="shared" si="34"/>
        <v>-1.3043430125310575E-3</v>
      </c>
      <c r="U755" s="38"/>
      <c r="V755" s="38"/>
      <c r="W755" s="38"/>
      <c r="X755" s="38"/>
    </row>
    <row r="756" spans="1:24">
      <c r="A756" s="16">
        <v>41975</v>
      </c>
      <c r="B756" s="15">
        <v>35.470001000000003</v>
      </c>
      <c r="C756" s="15">
        <v>35.830002</v>
      </c>
      <c r="D756" s="15">
        <v>33.400002000000001</v>
      </c>
      <c r="E756" s="15">
        <v>33.939999</v>
      </c>
      <c r="F756" s="15">
        <v>1001500</v>
      </c>
      <c r="G756" s="15">
        <v>33.939999</v>
      </c>
      <c r="H756" s="38">
        <f t="shared" si="35"/>
        <v>-4.409306663604888E-2</v>
      </c>
      <c r="I756" s="30">
        <f t="shared" si="33"/>
        <v>-4.409306663604888E-2</v>
      </c>
      <c r="S756" s="38">
        <v>1795.150024</v>
      </c>
      <c r="T756" s="30">
        <f t="shared" si="34"/>
        <v>-3.1979559926300456E-3</v>
      </c>
      <c r="U756" s="38"/>
      <c r="V756" s="38"/>
      <c r="W756" s="38"/>
      <c r="X756" s="38"/>
    </row>
    <row r="757" spans="1:24">
      <c r="A757" s="16">
        <v>41976</v>
      </c>
      <c r="B757" s="15">
        <v>33.990001999999997</v>
      </c>
      <c r="C757" s="15">
        <v>34.880001</v>
      </c>
      <c r="D757" s="15">
        <v>33.509998000000003</v>
      </c>
      <c r="E757" s="15">
        <v>34.25</v>
      </c>
      <c r="F757" s="15">
        <v>1097100</v>
      </c>
      <c r="G757" s="15">
        <v>34.25</v>
      </c>
      <c r="H757" s="38">
        <f t="shared" si="35"/>
        <v>9.0923343659140218E-3</v>
      </c>
      <c r="I757" s="30">
        <f t="shared" si="33"/>
        <v>9.0923343659140218E-3</v>
      </c>
      <c r="S757" s="38">
        <v>1800.900024</v>
      </c>
      <c r="T757" s="30">
        <f t="shared" si="34"/>
        <v>-2.7227239896043956E-3</v>
      </c>
      <c r="U757" s="38"/>
      <c r="V757" s="38"/>
      <c r="W757" s="38"/>
      <c r="X757" s="38"/>
    </row>
    <row r="758" spans="1:24">
      <c r="A758" s="16">
        <v>41977</v>
      </c>
      <c r="B758" s="15">
        <v>35.009998000000003</v>
      </c>
      <c r="C758" s="15">
        <v>35.240001999999997</v>
      </c>
      <c r="D758" s="15">
        <v>31.799999</v>
      </c>
      <c r="E758" s="15">
        <v>32.75</v>
      </c>
      <c r="F758" s="15">
        <v>1520600</v>
      </c>
      <c r="G758" s="15">
        <v>32.75</v>
      </c>
      <c r="H758" s="38">
        <f t="shared" si="35"/>
        <v>-4.4783602626973312E-2</v>
      </c>
      <c r="I758" s="30">
        <f t="shared" si="33"/>
        <v>-4.4783602626973312E-2</v>
      </c>
      <c r="S758" s="38">
        <v>1805.8100589999999</v>
      </c>
      <c r="T758" s="30">
        <f t="shared" si="34"/>
        <v>-7.8599797277335186E-4</v>
      </c>
      <c r="U758" s="38"/>
      <c r="V758" s="38"/>
      <c r="W758" s="38"/>
      <c r="X758" s="38"/>
    </row>
    <row r="759" spans="1:24">
      <c r="A759" s="16">
        <v>41978</v>
      </c>
      <c r="B759" s="15">
        <v>32.5</v>
      </c>
      <c r="C759" s="15">
        <v>33.990001999999997</v>
      </c>
      <c r="D759" s="15">
        <v>31.870000999999998</v>
      </c>
      <c r="E759" s="15">
        <v>33.310001</v>
      </c>
      <c r="F759" s="15">
        <v>1067700</v>
      </c>
      <c r="G759" s="15">
        <v>33.310001</v>
      </c>
      <c r="H759" s="38">
        <f t="shared" si="35"/>
        <v>1.6954720145341631E-2</v>
      </c>
      <c r="I759" s="30">
        <f t="shared" si="33"/>
        <v>1.6954720145341631E-2</v>
      </c>
      <c r="S759" s="38">
        <v>1807.2299800000001</v>
      </c>
      <c r="T759" s="30">
        <f t="shared" si="34"/>
        <v>2.4819984180859708E-3</v>
      </c>
      <c r="U759" s="38"/>
      <c r="V759" s="38"/>
      <c r="W759" s="38"/>
      <c r="X759" s="38"/>
    </row>
    <row r="760" spans="1:24">
      <c r="A760" s="16">
        <v>41981</v>
      </c>
      <c r="B760" s="15">
        <v>33.860000999999997</v>
      </c>
      <c r="C760" s="15">
        <v>34.330002</v>
      </c>
      <c r="D760" s="15">
        <v>32.75</v>
      </c>
      <c r="E760" s="15">
        <v>32.880001</v>
      </c>
      <c r="F760" s="15">
        <v>1111300</v>
      </c>
      <c r="G760" s="15">
        <v>32.880001</v>
      </c>
      <c r="H760" s="38">
        <f t="shared" si="35"/>
        <v>-1.2993081624998487E-2</v>
      </c>
      <c r="I760" s="30">
        <f t="shared" si="33"/>
        <v>-1.2993081624998487E-2</v>
      </c>
      <c r="S760" s="38">
        <v>1802.75</v>
      </c>
      <c r="T760" s="30">
        <f t="shared" si="34"/>
        <v>1.4979349556215417E-4</v>
      </c>
      <c r="U760" s="38"/>
      <c r="V760" s="38"/>
      <c r="W760" s="38"/>
      <c r="X760" s="38"/>
    </row>
    <row r="761" spans="1:24">
      <c r="A761" s="16">
        <v>41982</v>
      </c>
      <c r="B761" s="15">
        <v>32.639999000000003</v>
      </c>
      <c r="C761" s="15">
        <v>34.639999000000003</v>
      </c>
      <c r="D761" s="15">
        <v>32.110000999999997</v>
      </c>
      <c r="E761" s="15">
        <v>34.110000999999997</v>
      </c>
      <c r="F761" s="15">
        <v>879500</v>
      </c>
      <c r="G761" s="15">
        <v>34.110000999999997</v>
      </c>
      <c r="H761" s="38">
        <f t="shared" si="35"/>
        <v>3.6726025145865718E-2</v>
      </c>
      <c r="I761" s="30">
        <f t="shared" si="33"/>
        <v>3.6726025145865718E-2</v>
      </c>
      <c r="S761" s="38">
        <v>1802.4799800000001</v>
      </c>
      <c r="T761" s="30">
        <f t="shared" si="34"/>
        <v>-1.2641411771629597E-3</v>
      </c>
      <c r="U761" s="38"/>
      <c r="V761" s="38"/>
      <c r="W761" s="38"/>
      <c r="X761" s="38"/>
    </row>
    <row r="762" spans="1:24">
      <c r="A762" s="16">
        <v>41983</v>
      </c>
      <c r="B762" s="15">
        <v>34.009998000000003</v>
      </c>
      <c r="C762" s="15">
        <v>34.009998000000003</v>
      </c>
      <c r="D762" s="15">
        <v>32.119999</v>
      </c>
      <c r="E762" s="15">
        <v>32.290000999999997</v>
      </c>
      <c r="F762" s="15">
        <v>914800</v>
      </c>
      <c r="G762" s="15">
        <v>32.290000999999997</v>
      </c>
      <c r="H762" s="38">
        <f t="shared" si="35"/>
        <v>-5.4833010007946117E-2</v>
      </c>
      <c r="I762" s="30">
        <f t="shared" si="33"/>
        <v>-5.4833010007946117E-2</v>
      </c>
      <c r="S762" s="38">
        <v>1804.76001</v>
      </c>
      <c r="T762" s="30">
        <f t="shared" si="34"/>
        <v>4.9491903993277523E-3</v>
      </c>
      <c r="U762" s="38"/>
      <c r="V762" s="38"/>
      <c r="W762" s="38"/>
      <c r="X762" s="38"/>
    </row>
    <row r="763" spans="1:24">
      <c r="A763" s="16">
        <v>41984</v>
      </c>
      <c r="B763" s="15">
        <v>32.599997999999999</v>
      </c>
      <c r="C763" s="15">
        <v>34.099997999999999</v>
      </c>
      <c r="D763" s="15">
        <v>31.860001</v>
      </c>
      <c r="E763" s="15">
        <v>32.150002000000001</v>
      </c>
      <c r="F763" s="15">
        <v>812700</v>
      </c>
      <c r="G763" s="15">
        <v>32.150002000000001</v>
      </c>
      <c r="H763" s="38">
        <f t="shared" si="35"/>
        <v>-4.3451028474990275E-3</v>
      </c>
      <c r="I763" s="30">
        <f t="shared" si="33"/>
        <v>-4.3451028474990275E-3</v>
      </c>
      <c r="S763" s="38">
        <v>1795.849976</v>
      </c>
      <c r="T763" s="30">
        <f t="shared" si="34"/>
        <v>8.0957057171071184E-3</v>
      </c>
      <c r="U763" s="38"/>
      <c r="V763" s="38"/>
      <c r="W763" s="38"/>
      <c r="X763" s="38"/>
    </row>
    <row r="764" spans="1:24">
      <c r="A764" s="16">
        <v>41985</v>
      </c>
      <c r="B764" s="15">
        <v>31.9</v>
      </c>
      <c r="C764" s="15">
        <v>33.330002</v>
      </c>
      <c r="D764" s="15">
        <v>31.809999000000001</v>
      </c>
      <c r="E764" s="15">
        <v>32.299999</v>
      </c>
      <c r="F764" s="15">
        <v>736500</v>
      </c>
      <c r="G764" s="15">
        <v>32.299999</v>
      </c>
      <c r="H764" s="38">
        <f t="shared" si="35"/>
        <v>4.6546863768334393E-3</v>
      </c>
      <c r="I764" s="30">
        <f t="shared" si="33"/>
        <v>4.6546863768334393E-3</v>
      </c>
      <c r="S764" s="38">
        <v>1781.369995</v>
      </c>
      <c r="T764" s="30">
        <f t="shared" si="34"/>
        <v>-3.6422359964005456E-3</v>
      </c>
      <c r="U764" s="38"/>
      <c r="V764" s="38"/>
      <c r="W764" s="38"/>
      <c r="X764" s="38"/>
    </row>
    <row r="765" spans="1:24">
      <c r="A765" s="16">
        <v>41988</v>
      </c>
      <c r="B765" s="15">
        <v>32.529998999999997</v>
      </c>
      <c r="C765" s="15">
        <v>33.299999</v>
      </c>
      <c r="D765" s="15">
        <v>31.1</v>
      </c>
      <c r="E765" s="15">
        <v>31.139999</v>
      </c>
      <c r="F765" s="15">
        <v>918200</v>
      </c>
      <c r="G765" s="15">
        <v>31.139999</v>
      </c>
      <c r="H765" s="38">
        <f t="shared" si="35"/>
        <v>-3.6574064976044221E-2</v>
      </c>
      <c r="I765" s="30">
        <f t="shared" si="33"/>
        <v>-3.6574064976044221E-2</v>
      </c>
      <c r="S765" s="38">
        <v>1787.869995</v>
      </c>
      <c r="T765" s="30">
        <f t="shared" si="34"/>
        <v>-2.0450551774362094E-3</v>
      </c>
      <c r="U765" s="38"/>
      <c r="V765" s="38"/>
      <c r="W765" s="38"/>
      <c r="X765" s="38"/>
    </row>
    <row r="766" spans="1:24">
      <c r="A766" s="16">
        <v>41989</v>
      </c>
      <c r="B766" s="15">
        <v>31.16</v>
      </c>
      <c r="C766" s="15">
        <v>32.299999</v>
      </c>
      <c r="D766" s="15">
        <v>30.799999</v>
      </c>
      <c r="E766" s="15">
        <v>30.870000999999998</v>
      </c>
      <c r="F766" s="15">
        <v>914200</v>
      </c>
      <c r="G766" s="15">
        <v>30.870000999999998</v>
      </c>
      <c r="H766" s="38">
        <f t="shared" si="35"/>
        <v>-8.7082633848365038E-3</v>
      </c>
      <c r="I766" s="30">
        <f t="shared" si="33"/>
        <v>-8.7082633848365038E-3</v>
      </c>
      <c r="S766" s="38">
        <v>1791.530029</v>
      </c>
      <c r="T766" s="30">
        <f t="shared" si="34"/>
        <v>-3.7050527499677332E-3</v>
      </c>
      <c r="U766" s="38"/>
      <c r="V766" s="38"/>
      <c r="W766" s="38"/>
      <c r="X766" s="38"/>
    </row>
    <row r="767" spans="1:24">
      <c r="A767" s="16">
        <v>41990</v>
      </c>
      <c r="B767" s="15">
        <v>31.18</v>
      </c>
      <c r="C767" s="15">
        <v>32.220001000000003</v>
      </c>
      <c r="D767" s="15">
        <v>30.9</v>
      </c>
      <c r="E767" s="15">
        <v>32.020000000000003</v>
      </c>
      <c r="F767" s="15">
        <v>677000</v>
      </c>
      <c r="G767" s="15">
        <v>32.020000000000003</v>
      </c>
      <c r="H767" s="38">
        <f t="shared" si="35"/>
        <v>3.6575836660591436E-2</v>
      </c>
      <c r="I767" s="30">
        <f t="shared" si="33"/>
        <v>3.6575836660591436E-2</v>
      </c>
      <c r="S767" s="38">
        <v>1798.1800539999999</v>
      </c>
      <c r="T767" s="30">
        <f t="shared" si="34"/>
        <v>4.2131465000790243E-3</v>
      </c>
      <c r="U767" s="38"/>
      <c r="V767" s="38"/>
      <c r="W767" s="38"/>
      <c r="X767" s="38"/>
    </row>
    <row r="768" spans="1:24">
      <c r="A768" s="16">
        <v>41991</v>
      </c>
      <c r="B768" s="15">
        <v>32.590000000000003</v>
      </c>
      <c r="C768" s="15">
        <v>33.840000000000003</v>
      </c>
      <c r="D768" s="15">
        <v>32.229999999999997</v>
      </c>
      <c r="E768" s="15">
        <v>33.290000999999997</v>
      </c>
      <c r="F768" s="15">
        <v>978300</v>
      </c>
      <c r="G768" s="15">
        <v>33.290000999999997</v>
      </c>
      <c r="H768" s="38">
        <f t="shared" si="35"/>
        <v>3.8896374057415126E-2</v>
      </c>
      <c r="I768" s="30">
        <f t="shared" si="33"/>
        <v>3.8896374057415126E-2</v>
      </c>
      <c r="S768" s="38">
        <v>1790.619995</v>
      </c>
      <c r="T768" s="30">
        <f t="shared" si="34"/>
        <v>4.8255967550053921E-3</v>
      </c>
      <c r="U768" s="38"/>
      <c r="V768" s="38"/>
      <c r="W768" s="38"/>
      <c r="X768" s="38"/>
    </row>
    <row r="769" spans="1:24">
      <c r="A769" s="16">
        <v>41992</v>
      </c>
      <c r="B769" s="15">
        <v>33.25</v>
      </c>
      <c r="C769" s="15">
        <v>33.669998</v>
      </c>
      <c r="D769" s="15">
        <v>32.029998999999997</v>
      </c>
      <c r="E769" s="15">
        <v>33.040000999999997</v>
      </c>
      <c r="F769" s="15">
        <v>819300</v>
      </c>
      <c r="G769" s="15">
        <v>33.040000999999997</v>
      </c>
      <c r="H769" s="38">
        <f t="shared" si="35"/>
        <v>-7.5381027068632325E-3</v>
      </c>
      <c r="I769" s="30">
        <f t="shared" si="33"/>
        <v>-7.5381027068632325E-3</v>
      </c>
      <c r="S769" s="38">
        <v>1782</v>
      </c>
      <c r="T769" s="30">
        <f t="shared" si="34"/>
        <v>8.0627529503191214E-3</v>
      </c>
      <c r="U769" s="38"/>
      <c r="V769" s="38"/>
      <c r="W769" s="38"/>
      <c r="X769" s="38"/>
    </row>
    <row r="770" spans="1:24">
      <c r="A770" s="16">
        <v>41995</v>
      </c>
      <c r="B770" s="15">
        <v>33.200001</v>
      </c>
      <c r="C770" s="15">
        <v>34.229999999999997</v>
      </c>
      <c r="D770" s="15">
        <v>32.669998</v>
      </c>
      <c r="E770" s="15">
        <v>33.959999000000003</v>
      </c>
      <c r="F770" s="15">
        <v>952900</v>
      </c>
      <c r="G770" s="15">
        <v>33.959999000000003</v>
      </c>
      <c r="H770" s="38">
        <f t="shared" si="35"/>
        <v>2.7464353077618155E-2</v>
      </c>
      <c r="I770" s="30">
        <f t="shared" si="33"/>
        <v>2.7464353077618155E-2</v>
      </c>
      <c r="S770" s="38">
        <v>1767.6899410000001</v>
      </c>
      <c r="T770" s="30">
        <f t="shared" si="34"/>
        <v>-2.3732058738506249E-3</v>
      </c>
      <c r="U770" s="38"/>
      <c r="V770" s="38"/>
      <c r="W770" s="38"/>
      <c r="X770" s="38"/>
    </row>
    <row r="771" spans="1:24">
      <c r="A771" s="16">
        <v>41996</v>
      </c>
      <c r="B771" s="15">
        <v>34.25</v>
      </c>
      <c r="C771" s="15">
        <v>34.729999999999997</v>
      </c>
      <c r="D771" s="15">
        <v>32.900002000000001</v>
      </c>
      <c r="E771" s="15">
        <v>32.93</v>
      </c>
      <c r="F771" s="15">
        <v>740400</v>
      </c>
      <c r="G771" s="15">
        <v>32.93</v>
      </c>
      <c r="H771" s="38">
        <f t="shared" si="35"/>
        <v>-3.0799235608465803E-2</v>
      </c>
      <c r="I771" s="30">
        <f t="shared" ref="I771:I834" si="36">H771</f>
        <v>-3.0799235608465803E-2</v>
      </c>
      <c r="S771" s="38">
        <v>1771.8900149999999</v>
      </c>
      <c r="T771" s="30">
        <f t="shared" ref="T771:T834" si="37">LN(S771/S772)</f>
        <v>7.2267046193816081E-4</v>
      </c>
      <c r="U771" s="38"/>
      <c r="V771" s="38"/>
      <c r="W771" s="38"/>
      <c r="X771" s="38"/>
    </row>
    <row r="772" spans="1:24">
      <c r="A772" s="16">
        <v>41997</v>
      </c>
      <c r="B772" s="15">
        <v>33.200001</v>
      </c>
      <c r="C772" s="15">
        <v>33.650002000000001</v>
      </c>
      <c r="D772" s="15">
        <v>32.5</v>
      </c>
      <c r="E772" s="15">
        <v>32.560001</v>
      </c>
      <c r="F772" s="15">
        <v>457100</v>
      </c>
      <c r="G772" s="15">
        <v>32.560001</v>
      </c>
      <c r="H772" s="38">
        <f t="shared" ref="H772:H835" si="38">LN(G772/G771)</f>
        <v>-1.1299524541403138E-2</v>
      </c>
      <c r="I772" s="30">
        <f t="shared" si="36"/>
        <v>-1.1299524541403138E-2</v>
      </c>
      <c r="S772" s="38">
        <v>1770.6099850000001</v>
      </c>
      <c r="T772" s="30">
        <f t="shared" si="37"/>
        <v>1.3338208830702846E-2</v>
      </c>
      <c r="U772" s="38"/>
      <c r="V772" s="38"/>
      <c r="W772" s="38"/>
      <c r="X772" s="38"/>
    </row>
    <row r="773" spans="1:24">
      <c r="A773" s="16">
        <v>41999</v>
      </c>
      <c r="B773" s="15">
        <v>32.68</v>
      </c>
      <c r="C773" s="15">
        <v>32.779998999999997</v>
      </c>
      <c r="D773" s="15">
        <v>32.099997999999999</v>
      </c>
      <c r="E773" s="15">
        <v>32.529998999999997</v>
      </c>
      <c r="F773" s="15">
        <v>342800</v>
      </c>
      <c r="G773" s="15">
        <v>32.529998999999997</v>
      </c>
      <c r="H773" s="38">
        <f t="shared" si="38"/>
        <v>-9.2186210246485915E-4</v>
      </c>
      <c r="I773" s="30">
        <f t="shared" si="36"/>
        <v>-9.2186210246485915E-4</v>
      </c>
      <c r="S773" s="38">
        <v>1747.150024</v>
      </c>
      <c r="T773" s="30">
        <f t="shared" si="37"/>
        <v>-1.3270436104209306E-2</v>
      </c>
      <c r="U773" s="38"/>
      <c r="V773" s="38"/>
      <c r="W773" s="38"/>
      <c r="X773" s="38"/>
    </row>
    <row r="774" spans="1:24">
      <c r="A774" s="16">
        <v>42002</v>
      </c>
      <c r="B774" s="15">
        <v>32.349997999999999</v>
      </c>
      <c r="C774" s="15">
        <v>33.080002</v>
      </c>
      <c r="D774" s="15">
        <v>32.25</v>
      </c>
      <c r="E774" s="15">
        <v>32.560001</v>
      </c>
      <c r="F774" s="15">
        <v>529600</v>
      </c>
      <c r="G774" s="15">
        <v>32.560001</v>
      </c>
      <c r="H774" s="38">
        <f t="shared" si="38"/>
        <v>9.218621024649151E-4</v>
      </c>
      <c r="I774" s="30">
        <f t="shared" si="36"/>
        <v>9.218621024649151E-4</v>
      </c>
      <c r="S774" s="38">
        <v>1770.48999</v>
      </c>
      <c r="T774" s="30">
        <f t="shared" si="37"/>
        <v>4.2564684115141554E-3</v>
      </c>
      <c r="U774" s="38"/>
      <c r="V774" s="38"/>
      <c r="W774" s="38"/>
      <c r="X774" s="38"/>
    </row>
    <row r="775" spans="1:24">
      <c r="A775" s="16">
        <v>42003</v>
      </c>
      <c r="B775" s="15">
        <v>32.330002</v>
      </c>
      <c r="C775" s="15">
        <v>33</v>
      </c>
      <c r="D775" s="15">
        <v>31.799999</v>
      </c>
      <c r="E775" s="15">
        <v>32.240001999999997</v>
      </c>
      <c r="F775" s="15">
        <v>487700</v>
      </c>
      <c r="G775" s="15">
        <v>32.240001999999997</v>
      </c>
      <c r="H775" s="38">
        <f t="shared" si="38"/>
        <v>-9.8765921737047659E-3</v>
      </c>
      <c r="I775" s="30">
        <f t="shared" si="36"/>
        <v>-9.8765921737047659E-3</v>
      </c>
      <c r="S775" s="38">
        <v>1762.969971</v>
      </c>
      <c r="T775" s="30">
        <f t="shared" si="37"/>
        <v>-2.8095308434487949E-3</v>
      </c>
      <c r="U775" s="38"/>
      <c r="V775" s="38"/>
      <c r="W775" s="38"/>
      <c r="X775" s="38"/>
    </row>
    <row r="776" spans="1:24">
      <c r="A776" s="16">
        <v>42004</v>
      </c>
      <c r="B776" s="15">
        <v>32.270000000000003</v>
      </c>
      <c r="C776" s="15">
        <v>33.740001999999997</v>
      </c>
      <c r="D776" s="15">
        <v>32.270000000000003</v>
      </c>
      <c r="E776" s="15">
        <v>32.979999999999997</v>
      </c>
      <c r="F776" s="15">
        <v>714000</v>
      </c>
      <c r="G776" s="15">
        <v>32.979999999999997</v>
      </c>
      <c r="H776" s="38">
        <f t="shared" si="38"/>
        <v>2.2693337458287791E-2</v>
      </c>
      <c r="I776" s="30">
        <f t="shared" si="36"/>
        <v>2.2693337458287791E-2</v>
      </c>
      <c r="S776" s="38">
        <v>1767.9300539999999</v>
      </c>
      <c r="T776" s="30">
        <f t="shared" si="37"/>
        <v>3.5641993420361018E-3</v>
      </c>
      <c r="U776" s="38"/>
      <c r="V776" s="38"/>
      <c r="W776" s="38"/>
      <c r="X776" s="38"/>
    </row>
    <row r="777" spans="1:24">
      <c r="A777" s="16">
        <v>42006</v>
      </c>
      <c r="B777" s="15">
        <v>33.119999</v>
      </c>
      <c r="C777" s="15">
        <v>33.290000999999997</v>
      </c>
      <c r="D777" s="15">
        <v>32.119999</v>
      </c>
      <c r="E777" s="15">
        <v>32.740001999999997</v>
      </c>
      <c r="F777" s="15">
        <v>560100</v>
      </c>
      <c r="G777" s="15">
        <v>32.740001999999997</v>
      </c>
      <c r="H777" s="38">
        <f t="shared" si="38"/>
        <v>-7.3036841011109776E-3</v>
      </c>
      <c r="I777" s="30">
        <f t="shared" si="36"/>
        <v>-7.3036841011109776E-3</v>
      </c>
      <c r="S777" s="38">
        <v>1761.6400149999999</v>
      </c>
      <c r="T777" s="30">
        <f t="shared" si="37"/>
        <v>2.8992146473564603E-3</v>
      </c>
      <c r="U777" s="38"/>
      <c r="V777" s="38"/>
      <c r="W777" s="38"/>
      <c r="X777" s="38"/>
    </row>
    <row r="778" spans="1:24">
      <c r="A778" s="16">
        <v>42009</v>
      </c>
      <c r="B778" s="15">
        <v>32.619999</v>
      </c>
      <c r="C778" s="15">
        <v>32.709999000000003</v>
      </c>
      <c r="D778" s="15">
        <v>31.17</v>
      </c>
      <c r="E778" s="15">
        <v>32.009998000000003</v>
      </c>
      <c r="F778" s="15">
        <v>698600</v>
      </c>
      <c r="G778" s="15">
        <v>32.009998000000003</v>
      </c>
      <c r="H778" s="38">
        <f t="shared" si="38"/>
        <v>-2.2549341529046796E-2</v>
      </c>
      <c r="I778" s="30">
        <f t="shared" si="36"/>
        <v>-2.2549341529046796E-2</v>
      </c>
      <c r="S778" s="38">
        <v>1756.540039</v>
      </c>
      <c r="T778" s="30">
        <f t="shared" si="37"/>
        <v>-3.8467708339101382E-3</v>
      </c>
      <c r="U778" s="38"/>
      <c r="V778" s="38"/>
      <c r="W778" s="38"/>
      <c r="X778" s="38"/>
    </row>
    <row r="779" spans="1:24">
      <c r="A779" s="16">
        <v>42010</v>
      </c>
      <c r="B779" s="15">
        <v>32.189999</v>
      </c>
      <c r="C779" s="15">
        <v>32.68</v>
      </c>
      <c r="D779" s="15">
        <v>30.700001</v>
      </c>
      <c r="E779" s="15">
        <v>31.129999000000002</v>
      </c>
      <c r="F779" s="15">
        <v>754200</v>
      </c>
      <c r="G779" s="15">
        <v>31.129999000000002</v>
      </c>
      <c r="H779" s="38">
        <f t="shared" si="38"/>
        <v>-2.7876339171132331E-2</v>
      </c>
      <c r="I779" s="30">
        <f t="shared" si="36"/>
        <v>-2.7876339171132331E-2</v>
      </c>
      <c r="S779" s="38">
        <v>1763.3100589999999</v>
      </c>
      <c r="T779" s="30">
        <f t="shared" si="37"/>
        <v>-4.8878493671811471E-3</v>
      </c>
      <c r="U779" s="38"/>
      <c r="V779" s="38"/>
      <c r="W779" s="38"/>
      <c r="X779" s="38"/>
    </row>
    <row r="780" spans="1:24">
      <c r="A780" s="16">
        <v>42011</v>
      </c>
      <c r="B780" s="15">
        <v>31.790001</v>
      </c>
      <c r="C780" s="15">
        <v>32.380001</v>
      </c>
      <c r="D780" s="15">
        <v>31.09</v>
      </c>
      <c r="E780" s="15">
        <v>32</v>
      </c>
      <c r="F780" s="15">
        <v>628100</v>
      </c>
      <c r="G780" s="15">
        <v>32</v>
      </c>
      <c r="H780" s="38">
        <f t="shared" si="38"/>
        <v>2.7563950469563874E-2</v>
      </c>
      <c r="I780" s="30">
        <f t="shared" si="36"/>
        <v>2.7563950469563874E-2</v>
      </c>
      <c r="S780" s="38">
        <v>1771.9499510000001</v>
      </c>
      <c r="T780" s="30">
        <f t="shared" si="37"/>
        <v>5.5686613166085804E-3</v>
      </c>
      <c r="U780" s="38"/>
      <c r="V780" s="38"/>
      <c r="W780" s="38"/>
      <c r="X780" s="38"/>
    </row>
    <row r="781" spans="1:24">
      <c r="A781" s="16">
        <v>42012</v>
      </c>
      <c r="B781" s="15">
        <v>32.240001999999997</v>
      </c>
      <c r="C781" s="15">
        <v>35.5</v>
      </c>
      <c r="D781" s="15">
        <v>32.020000000000003</v>
      </c>
      <c r="E781" s="15">
        <v>35.330002</v>
      </c>
      <c r="F781" s="15">
        <v>1249100</v>
      </c>
      <c r="G781" s="15">
        <v>35.330002</v>
      </c>
      <c r="H781" s="38">
        <f t="shared" si="38"/>
        <v>9.8996615180439784E-2</v>
      </c>
      <c r="I781" s="30">
        <f t="shared" si="36"/>
        <v>9.8996615180439784E-2</v>
      </c>
      <c r="S781" s="38">
        <v>1762.1099850000001</v>
      </c>
      <c r="T781" s="30">
        <f t="shared" si="37"/>
        <v>1.328816053354726E-3</v>
      </c>
      <c r="U781" s="38"/>
      <c r="V781" s="38"/>
      <c r="W781" s="38"/>
      <c r="X781" s="38"/>
    </row>
    <row r="782" spans="1:24">
      <c r="A782" s="16">
        <v>42013</v>
      </c>
      <c r="B782" s="15">
        <v>34.669998</v>
      </c>
      <c r="C782" s="15">
        <v>35.009998000000003</v>
      </c>
      <c r="D782" s="15">
        <v>33.5</v>
      </c>
      <c r="E782" s="15">
        <v>34.299999</v>
      </c>
      <c r="F782" s="15">
        <v>792600</v>
      </c>
      <c r="G782" s="15">
        <v>34.299999</v>
      </c>
      <c r="H782" s="38">
        <f t="shared" si="38"/>
        <v>-2.9587192962791435E-2</v>
      </c>
      <c r="I782" s="30">
        <f t="shared" si="36"/>
        <v>-2.9587192962791435E-2</v>
      </c>
      <c r="S782" s="38">
        <v>1759.7700199999999</v>
      </c>
      <c r="T782" s="30">
        <f t="shared" si="37"/>
        <v>4.3852148241281608E-3</v>
      </c>
      <c r="U782" s="38"/>
      <c r="V782" s="38"/>
      <c r="W782" s="38"/>
      <c r="X782" s="38"/>
    </row>
    <row r="783" spans="1:24">
      <c r="A783" s="16">
        <v>42016</v>
      </c>
      <c r="B783" s="15">
        <v>34.330002</v>
      </c>
      <c r="C783" s="15">
        <v>35.939999</v>
      </c>
      <c r="D783" s="15">
        <v>33.790000999999997</v>
      </c>
      <c r="E783" s="15">
        <v>35.330002</v>
      </c>
      <c r="F783" s="15">
        <v>833000</v>
      </c>
      <c r="G783" s="15">
        <v>35.330002</v>
      </c>
      <c r="H783" s="38">
        <f t="shared" si="38"/>
        <v>2.9587192962791397E-2</v>
      </c>
      <c r="I783" s="30">
        <f t="shared" si="36"/>
        <v>2.9587192962791397E-2</v>
      </c>
      <c r="S783" s="38">
        <v>1752.0699460000001</v>
      </c>
      <c r="T783" s="30">
        <f t="shared" si="37"/>
        <v>3.2528383122691091E-3</v>
      </c>
      <c r="U783" s="38"/>
      <c r="V783" s="38"/>
      <c r="W783" s="38"/>
      <c r="X783" s="38"/>
    </row>
    <row r="784" spans="1:24">
      <c r="A784" s="16">
        <v>42017</v>
      </c>
      <c r="B784" s="15">
        <v>35.740001999999997</v>
      </c>
      <c r="C784" s="15">
        <v>36.82</v>
      </c>
      <c r="D784" s="15">
        <v>34.5</v>
      </c>
      <c r="E784" s="15">
        <v>34.770000000000003</v>
      </c>
      <c r="F784" s="15">
        <v>660100</v>
      </c>
      <c r="G784" s="15">
        <v>34.770000000000003</v>
      </c>
      <c r="H784" s="38">
        <f t="shared" si="38"/>
        <v>-1.5977571960396154E-2</v>
      </c>
      <c r="I784" s="30">
        <f t="shared" si="36"/>
        <v>-1.5977571960396154E-2</v>
      </c>
      <c r="S784" s="38">
        <v>1746.380005</v>
      </c>
      <c r="T784" s="30">
        <f t="shared" si="37"/>
        <v>-4.7357532041004645E-3</v>
      </c>
      <c r="U784" s="38"/>
      <c r="V784" s="38"/>
      <c r="W784" s="38"/>
      <c r="X784" s="38"/>
    </row>
    <row r="785" spans="1:24">
      <c r="A785" s="16">
        <v>42018</v>
      </c>
      <c r="B785" s="15">
        <v>34.32</v>
      </c>
      <c r="C785" s="15">
        <v>35.020000000000003</v>
      </c>
      <c r="D785" s="15">
        <v>33.419998</v>
      </c>
      <c r="E785" s="15">
        <v>34.770000000000003</v>
      </c>
      <c r="F785" s="15">
        <v>571000</v>
      </c>
      <c r="G785" s="15">
        <v>34.770000000000003</v>
      </c>
      <c r="H785" s="38">
        <f t="shared" si="38"/>
        <v>0</v>
      </c>
      <c r="I785" s="30">
        <f t="shared" si="36"/>
        <v>0</v>
      </c>
      <c r="S785" s="38">
        <v>1754.670044</v>
      </c>
      <c r="T785" s="30">
        <f t="shared" si="37"/>
        <v>5.7211163737868895E-3</v>
      </c>
      <c r="U785" s="38"/>
      <c r="V785" s="38"/>
      <c r="W785" s="38"/>
      <c r="X785" s="38"/>
    </row>
    <row r="786" spans="1:24">
      <c r="A786" s="16">
        <v>42019</v>
      </c>
      <c r="B786" s="15">
        <v>34.779998999999997</v>
      </c>
      <c r="C786" s="15">
        <v>35.310001</v>
      </c>
      <c r="D786" s="15">
        <v>33.650002000000001</v>
      </c>
      <c r="E786" s="15">
        <v>33.979999999999997</v>
      </c>
      <c r="F786" s="15">
        <v>659800</v>
      </c>
      <c r="G786" s="15">
        <v>33.979999999999997</v>
      </c>
      <c r="H786" s="38">
        <f t="shared" si="38"/>
        <v>-2.298282977598429E-2</v>
      </c>
      <c r="I786" s="30">
        <f t="shared" si="36"/>
        <v>-2.298282977598429E-2</v>
      </c>
      <c r="S786" s="38">
        <v>1744.660034</v>
      </c>
      <c r="T786" s="30">
        <f t="shared" si="37"/>
        <v>9.173210661182967E-5</v>
      </c>
      <c r="U786" s="38"/>
      <c r="V786" s="38"/>
      <c r="W786" s="38"/>
      <c r="X786" s="38"/>
    </row>
    <row r="787" spans="1:24">
      <c r="A787" s="16">
        <v>42020</v>
      </c>
      <c r="B787" s="15">
        <v>33.650002000000001</v>
      </c>
      <c r="C787" s="15">
        <v>34.580002</v>
      </c>
      <c r="D787" s="15">
        <v>33.599997999999999</v>
      </c>
      <c r="E787" s="15">
        <v>34.18</v>
      </c>
      <c r="F787" s="15">
        <v>712000</v>
      </c>
      <c r="G787" s="15">
        <v>34.18</v>
      </c>
      <c r="H787" s="38">
        <f t="shared" si="38"/>
        <v>5.8685614436590075E-3</v>
      </c>
      <c r="I787" s="30">
        <f t="shared" si="36"/>
        <v>5.8685614436590075E-3</v>
      </c>
      <c r="S787" s="38">
        <v>1744.5</v>
      </c>
      <c r="T787" s="30">
        <f t="shared" si="37"/>
        <v>6.5274057025300394E-3</v>
      </c>
      <c r="U787" s="38"/>
      <c r="V787" s="38"/>
      <c r="W787" s="38"/>
      <c r="X787" s="38"/>
    </row>
    <row r="788" spans="1:24">
      <c r="A788" s="16">
        <v>42024</v>
      </c>
      <c r="B788" s="15">
        <v>34.509998000000003</v>
      </c>
      <c r="C788" s="15">
        <v>34.650002000000001</v>
      </c>
      <c r="D788" s="15">
        <v>32.869999</v>
      </c>
      <c r="E788" s="15">
        <v>33.599997999999999</v>
      </c>
      <c r="F788" s="15">
        <v>1004300</v>
      </c>
      <c r="G788" s="15">
        <v>33.599997999999999</v>
      </c>
      <c r="H788" s="38">
        <f t="shared" si="38"/>
        <v>-1.7114670242097535E-2</v>
      </c>
      <c r="I788" s="30">
        <f t="shared" si="36"/>
        <v>-1.7114670242097535E-2</v>
      </c>
      <c r="S788" s="38">
        <v>1733.150024</v>
      </c>
      <c r="T788" s="30">
        <f t="shared" si="37"/>
        <v>6.7213142111343634E-3</v>
      </c>
      <c r="U788" s="38"/>
      <c r="V788" s="38"/>
      <c r="W788" s="38"/>
      <c r="X788" s="38"/>
    </row>
    <row r="789" spans="1:24">
      <c r="A789" s="16">
        <v>42025</v>
      </c>
      <c r="B789" s="15">
        <v>33.650002000000001</v>
      </c>
      <c r="C789" s="15">
        <v>33.770000000000003</v>
      </c>
      <c r="D789" s="15">
        <v>33</v>
      </c>
      <c r="E789" s="15">
        <v>33.709999000000003</v>
      </c>
      <c r="F789" s="15">
        <v>712200</v>
      </c>
      <c r="G789" s="15">
        <v>33.709999000000003</v>
      </c>
      <c r="H789" s="38">
        <f t="shared" si="38"/>
        <v>3.2684921358338767E-3</v>
      </c>
      <c r="I789" s="30">
        <f t="shared" si="36"/>
        <v>3.2684921358338767E-3</v>
      </c>
      <c r="S789" s="38">
        <v>1721.540039</v>
      </c>
      <c r="T789" s="30">
        <f t="shared" si="37"/>
        <v>1.3732804031583921E-2</v>
      </c>
      <c r="U789" s="38"/>
      <c r="V789" s="38"/>
      <c r="W789" s="38"/>
      <c r="X789" s="38"/>
    </row>
    <row r="790" spans="1:24">
      <c r="A790" s="16">
        <v>42026</v>
      </c>
      <c r="B790" s="15">
        <v>33</v>
      </c>
      <c r="C790" s="15">
        <v>33.630001</v>
      </c>
      <c r="D790" s="15">
        <v>31.809999000000001</v>
      </c>
      <c r="E790" s="15">
        <v>33.520000000000003</v>
      </c>
      <c r="F790" s="15">
        <v>1314700</v>
      </c>
      <c r="G790" s="15">
        <v>33.520000000000003</v>
      </c>
      <c r="H790" s="38">
        <f t="shared" si="38"/>
        <v>-5.6522239672987563E-3</v>
      </c>
      <c r="I790" s="30">
        <f t="shared" si="36"/>
        <v>-5.6522239672987563E-3</v>
      </c>
      <c r="S790" s="38">
        <v>1698.0600589999999</v>
      </c>
      <c r="T790" s="30">
        <f t="shared" si="37"/>
        <v>-7.0887895800904504E-3</v>
      </c>
      <c r="U790" s="38"/>
      <c r="V790" s="38"/>
      <c r="W790" s="38"/>
      <c r="X790" s="38"/>
    </row>
    <row r="791" spans="1:24">
      <c r="A791" s="16">
        <v>42027</v>
      </c>
      <c r="B791" s="15">
        <v>33.389999000000003</v>
      </c>
      <c r="C791" s="15">
        <v>34.369999</v>
      </c>
      <c r="D791" s="15">
        <v>33.340000000000003</v>
      </c>
      <c r="E791" s="15">
        <v>34.150002000000001</v>
      </c>
      <c r="F791" s="15">
        <v>692100</v>
      </c>
      <c r="G791" s="15">
        <v>34.150002000000001</v>
      </c>
      <c r="H791" s="38">
        <f t="shared" si="38"/>
        <v>1.8620368968068658E-2</v>
      </c>
      <c r="I791" s="30">
        <f t="shared" si="36"/>
        <v>1.8620368968068658E-2</v>
      </c>
      <c r="S791" s="38">
        <v>1710.1400149999999</v>
      </c>
      <c r="T791" s="30">
        <f t="shared" si="37"/>
        <v>4.0664414517766513E-3</v>
      </c>
      <c r="U791" s="38"/>
      <c r="V791" s="38"/>
      <c r="W791" s="38"/>
      <c r="X791" s="38"/>
    </row>
    <row r="792" spans="1:24">
      <c r="A792" s="16">
        <v>42030</v>
      </c>
      <c r="B792" s="15">
        <v>33.979999999999997</v>
      </c>
      <c r="C792" s="15">
        <v>35.450001</v>
      </c>
      <c r="D792" s="15">
        <v>33.979999999999997</v>
      </c>
      <c r="E792" s="15">
        <v>35.169998</v>
      </c>
      <c r="F792" s="15">
        <v>669100</v>
      </c>
      <c r="G792" s="15">
        <v>35.169998</v>
      </c>
      <c r="H792" s="38">
        <f t="shared" si="38"/>
        <v>2.9430745037290651E-2</v>
      </c>
      <c r="I792" s="30">
        <f t="shared" si="36"/>
        <v>2.9430745037290651E-2</v>
      </c>
      <c r="S792" s="38">
        <v>1703.1999510000001</v>
      </c>
      <c r="T792" s="30">
        <f t="shared" si="37"/>
        <v>6.2665952763933152E-3</v>
      </c>
      <c r="U792" s="38"/>
      <c r="V792" s="38"/>
      <c r="W792" s="38"/>
      <c r="X792" s="38"/>
    </row>
    <row r="793" spans="1:24">
      <c r="A793" s="16">
        <v>42031</v>
      </c>
      <c r="B793" s="15">
        <v>34.619999</v>
      </c>
      <c r="C793" s="15">
        <v>35.150002000000001</v>
      </c>
      <c r="D793" s="15">
        <v>34.130001</v>
      </c>
      <c r="E793" s="15">
        <v>34.200001</v>
      </c>
      <c r="F793" s="15">
        <v>381500</v>
      </c>
      <c r="G793" s="15">
        <v>34.200001</v>
      </c>
      <c r="H793" s="38">
        <f t="shared" si="38"/>
        <v>-2.7967716310916626E-2</v>
      </c>
      <c r="I793" s="30">
        <f t="shared" si="36"/>
        <v>-2.7967716310916626E-2</v>
      </c>
      <c r="S793" s="38">
        <v>1692.5600589999999</v>
      </c>
      <c r="T793" s="30">
        <f t="shared" si="37"/>
        <v>2.1595623372834851E-2</v>
      </c>
      <c r="U793" s="38"/>
      <c r="V793" s="38"/>
      <c r="W793" s="38"/>
      <c r="X793" s="38"/>
    </row>
    <row r="794" spans="1:24">
      <c r="A794" s="16">
        <v>42032</v>
      </c>
      <c r="B794" s="15">
        <v>33.689999</v>
      </c>
      <c r="C794" s="15">
        <v>34.099997999999999</v>
      </c>
      <c r="D794" s="15">
        <v>32.529998999999997</v>
      </c>
      <c r="E794" s="15">
        <v>32.659999999999997</v>
      </c>
      <c r="F794" s="15">
        <v>744000</v>
      </c>
      <c r="G794" s="15">
        <v>32.659999999999997</v>
      </c>
      <c r="H794" s="38">
        <f t="shared" si="38"/>
        <v>-4.6074585766006163E-2</v>
      </c>
      <c r="I794" s="30">
        <f t="shared" si="36"/>
        <v>-4.6074585766006163E-2</v>
      </c>
      <c r="S794" s="38">
        <v>1656.400024</v>
      </c>
      <c r="T794" s="30">
        <f t="shared" si="37"/>
        <v>5.7374158445198812E-4</v>
      </c>
      <c r="U794" s="38"/>
      <c r="V794" s="38"/>
      <c r="W794" s="38"/>
      <c r="X794" s="38"/>
    </row>
    <row r="795" spans="1:24">
      <c r="A795" s="16">
        <v>42033</v>
      </c>
      <c r="B795" s="15">
        <v>33.009998000000003</v>
      </c>
      <c r="C795" s="15">
        <v>33.240001999999997</v>
      </c>
      <c r="D795" s="15">
        <v>31.91</v>
      </c>
      <c r="E795" s="15">
        <v>32.169998</v>
      </c>
      <c r="F795" s="15">
        <v>466500</v>
      </c>
      <c r="G795" s="15">
        <v>32.169998</v>
      </c>
      <c r="H795" s="38">
        <f t="shared" si="38"/>
        <v>-1.5116808461109304E-2</v>
      </c>
      <c r="I795" s="30">
        <f t="shared" si="36"/>
        <v>-1.5116808461109304E-2</v>
      </c>
      <c r="S795" s="38">
        <v>1655.4499510000001</v>
      </c>
      <c r="T795" s="30">
        <f t="shared" si="37"/>
        <v>-1.2408749964991285E-2</v>
      </c>
      <c r="U795" s="38"/>
      <c r="V795" s="38"/>
      <c r="W795" s="38"/>
      <c r="X795" s="38"/>
    </row>
    <row r="796" spans="1:24">
      <c r="A796" s="16">
        <v>42034</v>
      </c>
      <c r="B796" s="15">
        <v>32.040000999999997</v>
      </c>
      <c r="C796" s="15">
        <v>32.779998999999997</v>
      </c>
      <c r="D796" s="15">
        <v>31.610001</v>
      </c>
      <c r="E796" s="15">
        <v>31.84</v>
      </c>
      <c r="F796" s="15">
        <v>799200</v>
      </c>
      <c r="G796" s="15">
        <v>31.84</v>
      </c>
      <c r="H796" s="38">
        <f t="shared" si="38"/>
        <v>-1.0310918105027466E-2</v>
      </c>
      <c r="I796" s="30">
        <f t="shared" si="36"/>
        <v>-1.0310918105027466E-2</v>
      </c>
      <c r="S796" s="38">
        <v>1676.119995</v>
      </c>
      <c r="T796" s="30">
        <f t="shared" si="37"/>
        <v>-8.5427476067355436E-3</v>
      </c>
      <c r="U796" s="38"/>
      <c r="V796" s="38"/>
      <c r="W796" s="38"/>
      <c r="X796" s="38"/>
    </row>
    <row r="797" spans="1:24">
      <c r="A797" s="16">
        <v>42037</v>
      </c>
      <c r="B797" s="15">
        <v>32.560001</v>
      </c>
      <c r="C797" s="15">
        <v>32.75</v>
      </c>
      <c r="D797" s="15">
        <v>31.35</v>
      </c>
      <c r="E797" s="15">
        <v>31.969999000000001</v>
      </c>
      <c r="F797" s="15">
        <v>533400</v>
      </c>
      <c r="G797" s="15">
        <v>31.969999000000001</v>
      </c>
      <c r="H797" s="38">
        <f t="shared" si="38"/>
        <v>4.0745708162430892E-3</v>
      </c>
      <c r="I797" s="30">
        <f t="shared" si="36"/>
        <v>4.0745708162430892E-3</v>
      </c>
      <c r="S797" s="38">
        <v>1690.5</v>
      </c>
      <c r="T797" s="30">
        <f t="shared" si="37"/>
        <v>7.0284668113261943E-3</v>
      </c>
      <c r="U797" s="38"/>
      <c r="V797" s="38"/>
      <c r="W797" s="38"/>
      <c r="X797" s="38"/>
    </row>
    <row r="798" spans="1:24">
      <c r="A798" s="16">
        <v>42038</v>
      </c>
      <c r="B798" s="15">
        <v>32.060001</v>
      </c>
      <c r="C798" s="15">
        <v>32.849997999999999</v>
      </c>
      <c r="D798" s="15">
        <v>31.57</v>
      </c>
      <c r="E798" s="15">
        <v>32.849997999999999</v>
      </c>
      <c r="F798" s="15">
        <v>513900</v>
      </c>
      <c r="G798" s="15">
        <v>32.849997999999999</v>
      </c>
      <c r="H798" s="38">
        <f t="shared" si="38"/>
        <v>2.7153752255391791E-2</v>
      </c>
      <c r="I798" s="30">
        <f t="shared" si="36"/>
        <v>2.7153752255391791E-2</v>
      </c>
      <c r="S798" s="38">
        <v>1678.660034</v>
      </c>
      <c r="T798" s="30">
        <f t="shared" si="37"/>
        <v>-9.0199725384119255E-3</v>
      </c>
      <c r="U798" s="38"/>
      <c r="V798" s="38"/>
      <c r="W798" s="38"/>
      <c r="X798" s="38"/>
    </row>
    <row r="799" spans="1:24">
      <c r="A799" s="16">
        <v>42039</v>
      </c>
      <c r="B799" s="15">
        <v>32.860000999999997</v>
      </c>
      <c r="C799" s="15">
        <v>33.849997999999999</v>
      </c>
      <c r="D799" s="15">
        <v>32.639999000000003</v>
      </c>
      <c r="E799" s="15">
        <v>33.740001999999997</v>
      </c>
      <c r="F799" s="15">
        <v>667200</v>
      </c>
      <c r="G799" s="15">
        <v>33.740001999999997</v>
      </c>
      <c r="H799" s="38">
        <f t="shared" si="38"/>
        <v>2.6732452346826013E-2</v>
      </c>
      <c r="I799" s="30">
        <f t="shared" si="36"/>
        <v>2.6732452346826013E-2</v>
      </c>
      <c r="S799" s="38">
        <v>1693.869995</v>
      </c>
      <c r="T799" s="30">
        <f t="shared" si="37"/>
        <v>-6.6689193952412568E-4</v>
      </c>
      <c r="U799" s="38"/>
      <c r="V799" s="38"/>
      <c r="W799" s="38"/>
      <c r="X799" s="38"/>
    </row>
    <row r="800" spans="1:24">
      <c r="A800" s="16">
        <v>42040</v>
      </c>
      <c r="B800" s="15">
        <v>33.729999999999997</v>
      </c>
      <c r="C800" s="15">
        <v>34.18</v>
      </c>
      <c r="D800" s="15">
        <v>33.189999</v>
      </c>
      <c r="E800" s="15">
        <v>33.360000999999997</v>
      </c>
      <c r="F800" s="15">
        <v>388000</v>
      </c>
      <c r="G800" s="15">
        <v>33.360000999999997</v>
      </c>
      <c r="H800" s="38">
        <f t="shared" si="38"/>
        <v>-1.1326528928078484E-2</v>
      </c>
      <c r="I800" s="30">
        <f t="shared" si="36"/>
        <v>-1.1326528928078484E-2</v>
      </c>
      <c r="S800" s="38">
        <v>1695</v>
      </c>
      <c r="T800" s="30">
        <f t="shared" si="37"/>
        <v>7.9667245811945262E-3</v>
      </c>
      <c r="U800" s="38"/>
      <c r="V800" s="38"/>
      <c r="W800" s="38"/>
      <c r="X800" s="38"/>
    </row>
    <row r="801" spans="1:24">
      <c r="A801" s="16">
        <v>42041</v>
      </c>
      <c r="B801" s="15">
        <v>33.520000000000003</v>
      </c>
      <c r="C801" s="15">
        <v>33.669998</v>
      </c>
      <c r="D801" s="15">
        <v>32.799999</v>
      </c>
      <c r="E801" s="15">
        <v>32.979999999999997</v>
      </c>
      <c r="F801" s="15">
        <v>263900</v>
      </c>
      <c r="G801" s="15">
        <v>32.979999999999997</v>
      </c>
      <c r="H801" s="38">
        <f t="shared" si="38"/>
        <v>-1.1456290335111903E-2</v>
      </c>
      <c r="I801" s="30">
        <f t="shared" si="36"/>
        <v>-1.1456290335111903E-2</v>
      </c>
      <c r="S801" s="38">
        <v>1681.5500489999999</v>
      </c>
      <c r="T801" s="30">
        <f t="shared" si="37"/>
        <v>-6.0474798789787367E-3</v>
      </c>
      <c r="U801" s="38"/>
      <c r="V801" s="38"/>
      <c r="W801" s="38"/>
      <c r="X801" s="38"/>
    </row>
    <row r="802" spans="1:24">
      <c r="A802" s="16">
        <v>42044</v>
      </c>
      <c r="B802" s="15">
        <v>32.959999000000003</v>
      </c>
      <c r="C802" s="15">
        <v>33.869999</v>
      </c>
      <c r="D802" s="15">
        <v>32.509998000000003</v>
      </c>
      <c r="E802" s="15">
        <v>32.939999</v>
      </c>
      <c r="F802" s="15">
        <v>527600</v>
      </c>
      <c r="G802" s="15">
        <v>32.939999</v>
      </c>
      <c r="H802" s="38">
        <f t="shared" si="38"/>
        <v>-1.213622740186032E-3</v>
      </c>
      <c r="I802" s="30">
        <f t="shared" si="36"/>
        <v>-1.213622740186032E-3</v>
      </c>
      <c r="S802" s="38">
        <v>1691.75</v>
      </c>
      <c r="T802" s="30">
        <f t="shared" si="37"/>
        <v>-4.0821216956378114E-3</v>
      </c>
      <c r="U802" s="38"/>
      <c r="V802" s="38"/>
      <c r="W802" s="38"/>
      <c r="X802" s="38"/>
    </row>
    <row r="803" spans="1:24">
      <c r="A803" s="16">
        <v>42045</v>
      </c>
      <c r="B803" s="15">
        <v>33.830002</v>
      </c>
      <c r="C803" s="15">
        <v>33.830002</v>
      </c>
      <c r="D803" s="15">
        <v>33</v>
      </c>
      <c r="E803" s="15">
        <v>33.75</v>
      </c>
      <c r="F803" s="15">
        <v>448400</v>
      </c>
      <c r="G803" s="15">
        <v>33.75</v>
      </c>
      <c r="H803" s="38">
        <f t="shared" si="38"/>
        <v>2.4292722927272112E-2</v>
      </c>
      <c r="I803" s="30">
        <f t="shared" si="36"/>
        <v>2.4292722927272112E-2</v>
      </c>
      <c r="S803" s="38">
        <v>1698.670044</v>
      </c>
      <c r="T803" s="30">
        <f t="shared" si="37"/>
        <v>3.4793656032791145E-3</v>
      </c>
      <c r="U803" s="38"/>
      <c r="V803" s="38"/>
      <c r="W803" s="38"/>
      <c r="X803" s="38"/>
    </row>
    <row r="804" spans="1:24">
      <c r="A804" s="16">
        <v>42046</v>
      </c>
      <c r="B804" s="15">
        <v>33.900002000000001</v>
      </c>
      <c r="C804" s="15">
        <v>34.560001</v>
      </c>
      <c r="D804" s="15">
        <v>33.5</v>
      </c>
      <c r="E804" s="15">
        <v>33.75</v>
      </c>
      <c r="F804" s="15">
        <v>432100</v>
      </c>
      <c r="G804" s="15">
        <v>33.75</v>
      </c>
      <c r="H804" s="38">
        <f t="shared" si="38"/>
        <v>0</v>
      </c>
      <c r="I804" s="30">
        <f t="shared" si="36"/>
        <v>0</v>
      </c>
      <c r="S804" s="38">
        <v>1692.7700199999999</v>
      </c>
      <c r="T804" s="30">
        <f t="shared" si="37"/>
        <v>-2.7432249096826906E-3</v>
      </c>
      <c r="U804" s="38"/>
      <c r="V804" s="38"/>
      <c r="W804" s="38"/>
      <c r="X804" s="38"/>
    </row>
    <row r="805" spans="1:24">
      <c r="A805" s="16">
        <v>42047</v>
      </c>
      <c r="B805" s="15">
        <v>33.659999999999997</v>
      </c>
      <c r="C805" s="15">
        <v>33.889999000000003</v>
      </c>
      <c r="D805" s="15">
        <v>33.200001</v>
      </c>
      <c r="E805" s="15">
        <v>33.380001</v>
      </c>
      <c r="F805" s="15">
        <v>317600</v>
      </c>
      <c r="G805" s="15">
        <v>33.380001</v>
      </c>
      <c r="H805" s="38">
        <f t="shared" si="38"/>
        <v>-1.1023469126791523E-2</v>
      </c>
      <c r="I805" s="30">
        <f t="shared" si="36"/>
        <v>-1.1023469126791523E-2</v>
      </c>
      <c r="S805" s="38">
        <v>1697.420044</v>
      </c>
      <c r="T805" s="30">
        <f t="shared" si="37"/>
        <v>-2.6005215710982166E-3</v>
      </c>
      <c r="U805" s="38"/>
      <c r="V805" s="38"/>
      <c r="W805" s="38"/>
      <c r="X805" s="38"/>
    </row>
    <row r="806" spans="1:24">
      <c r="A806" s="16">
        <v>42048</v>
      </c>
      <c r="B806" s="15">
        <v>33.299999</v>
      </c>
      <c r="C806" s="15">
        <v>36.189999</v>
      </c>
      <c r="D806" s="15">
        <v>33.299999</v>
      </c>
      <c r="E806" s="15">
        <v>35.700001</v>
      </c>
      <c r="F806" s="15">
        <v>1142200</v>
      </c>
      <c r="G806" s="15">
        <v>35.700001</v>
      </c>
      <c r="H806" s="38">
        <f t="shared" si="38"/>
        <v>6.7193768605050108E-2</v>
      </c>
      <c r="I806" s="30">
        <f t="shared" si="36"/>
        <v>6.7193768605050108E-2</v>
      </c>
      <c r="S806" s="38">
        <v>1701.839966</v>
      </c>
      <c r="T806" s="30">
        <f t="shared" si="37"/>
        <v>-4.7307587312808378E-3</v>
      </c>
      <c r="U806" s="38"/>
      <c r="V806" s="38"/>
      <c r="W806" s="38"/>
      <c r="X806" s="38"/>
    </row>
    <row r="807" spans="1:24">
      <c r="A807" s="16">
        <v>42052</v>
      </c>
      <c r="B807" s="15">
        <v>35.599997999999999</v>
      </c>
      <c r="C807" s="15">
        <v>37.740001999999997</v>
      </c>
      <c r="D807" s="15">
        <v>35.169998</v>
      </c>
      <c r="E807" s="15">
        <v>37.450001</v>
      </c>
      <c r="F807" s="15">
        <v>1045200</v>
      </c>
      <c r="G807" s="15">
        <v>37.450001</v>
      </c>
      <c r="H807" s="38">
        <f t="shared" si="38"/>
        <v>4.7856019868700306E-2</v>
      </c>
      <c r="I807" s="30">
        <f t="shared" si="36"/>
        <v>4.7856019868700306E-2</v>
      </c>
      <c r="S807" s="38">
        <v>1709.910034</v>
      </c>
      <c r="T807" s="30">
        <f t="shared" si="37"/>
        <v>-7.2430541722609517E-3</v>
      </c>
      <c r="U807" s="38"/>
      <c r="V807" s="38"/>
      <c r="W807" s="38"/>
      <c r="X807" s="38"/>
    </row>
    <row r="808" spans="1:24">
      <c r="A808" s="16">
        <v>42053</v>
      </c>
      <c r="B808" s="15">
        <v>37.419998</v>
      </c>
      <c r="C808" s="15">
        <v>38.259998000000003</v>
      </c>
      <c r="D808" s="15">
        <v>37.130001</v>
      </c>
      <c r="E808" s="15">
        <v>37.549999</v>
      </c>
      <c r="F808" s="15">
        <v>526100</v>
      </c>
      <c r="G808" s="15">
        <v>37.549999</v>
      </c>
      <c r="H808" s="38">
        <f t="shared" si="38"/>
        <v>2.66661491348714E-3</v>
      </c>
      <c r="I808" s="30">
        <f t="shared" si="36"/>
        <v>2.66661491348714E-3</v>
      </c>
      <c r="S808" s="38">
        <v>1722.339966</v>
      </c>
      <c r="T808" s="30">
        <f t="shared" si="37"/>
        <v>-1.8446543158112249E-3</v>
      </c>
      <c r="U808" s="38"/>
      <c r="V808" s="38"/>
      <c r="W808" s="38"/>
      <c r="X808" s="38"/>
    </row>
    <row r="809" spans="1:24">
      <c r="A809" s="16">
        <v>42054</v>
      </c>
      <c r="B809" s="15">
        <v>37.229999999999997</v>
      </c>
      <c r="C809" s="15">
        <v>38</v>
      </c>
      <c r="D809" s="15">
        <v>36</v>
      </c>
      <c r="E809" s="15">
        <v>36.240001999999997</v>
      </c>
      <c r="F809" s="15">
        <v>406700</v>
      </c>
      <c r="G809" s="15">
        <v>36.240001999999997</v>
      </c>
      <c r="H809" s="38">
        <f t="shared" si="38"/>
        <v>-3.550981521656995E-2</v>
      </c>
      <c r="I809" s="30">
        <f t="shared" si="36"/>
        <v>-3.550981521656995E-2</v>
      </c>
      <c r="S809" s="38">
        <v>1725.5200199999999</v>
      </c>
      <c r="T809" s="30">
        <f t="shared" si="37"/>
        <v>1.2104121692590333E-2</v>
      </c>
      <c r="U809" s="38"/>
      <c r="V809" s="38"/>
      <c r="W809" s="38"/>
      <c r="X809" s="38"/>
    </row>
    <row r="810" spans="1:24">
      <c r="A810" s="16">
        <v>42055</v>
      </c>
      <c r="B810" s="15">
        <v>36.150002000000001</v>
      </c>
      <c r="C810" s="15">
        <v>36.990001999999997</v>
      </c>
      <c r="D810" s="15">
        <v>36.110000999999997</v>
      </c>
      <c r="E810" s="15">
        <v>36.659999999999997</v>
      </c>
      <c r="F810" s="15">
        <v>425000</v>
      </c>
      <c r="G810" s="15">
        <v>36.659999999999997</v>
      </c>
      <c r="H810" s="38">
        <f t="shared" si="38"/>
        <v>1.152270604914392E-2</v>
      </c>
      <c r="I810" s="30">
        <f t="shared" si="36"/>
        <v>1.152270604914392E-2</v>
      </c>
      <c r="S810" s="38">
        <v>1704.76001</v>
      </c>
      <c r="T810" s="30">
        <f t="shared" si="37"/>
        <v>4.2088694901244251E-3</v>
      </c>
      <c r="U810" s="38"/>
      <c r="V810" s="38"/>
      <c r="W810" s="38"/>
      <c r="X810" s="38"/>
    </row>
    <row r="811" spans="1:24">
      <c r="A811" s="16">
        <v>42058</v>
      </c>
      <c r="B811" s="15">
        <v>36.5</v>
      </c>
      <c r="C811" s="15">
        <v>37.869999</v>
      </c>
      <c r="D811" s="15">
        <v>36.5</v>
      </c>
      <c r="E811" s="15">
        <v>37.75</v>
      </c>
      <c r="F811" s="15">
        <v>728200</v>
      </c>
      <c r="G811" s="15">
        <v>37.75</v>
      </c>
      <c r="H811" s="38">
        <f t="shared" si="38"/>
        <v>2.9299233283474859E-2</v>
      </c>
      <c r="I811" s="30">
        <f t="shared" si="36"/>
        <v>2.9299233283474859E-2</v>
      </c>
      <c r="S811" s="38">
        <v>1697.599976</v>
      </c>
      <c r="T811" s="30">
        <f t="shared" si="37"/>
        <v>5.6770086785799985E-3</v>
      </c>
      <c r="U811" s="38"/>
      <c r="V811" s="38"/>
      <c r="W811" s="38"/>
      <c r="X811" s="38"/>
    </row>
    <row r="812" spans="1:24">
      <c r="A812" s="16">
        <v>42059</v>
      </c>
      <c r="B812" s="15">
        <v>37.979999999999997</v>
      </c>
      <c r="C812" s="15">
        <v>38.5</v>
      </c>
      <c r="D812" s="15">
        <v>37.25</v>
      </c>
      <c r="E812" s="15">
        <v>38.409999999999997</v>
      </c>
      <c r="F812" s="15">
        <v>629300</v>
      </c>
      <c r="G812" s="15">
        <v>38.409999999999997</v>
      </c>
      <c r="H812" s="38">
        <f t="shared" si="38"/>
        <v>1.7332366662779555E-2</v>
      </c>
      <c r="I812" s="30">
        <f t="shared" si="36"/>
        <v>1.7332366662779555E-2</v>
      </c>
      <c r="S812" s="38">
        <v>1687.98999</v>
      </c>
      <c r="T812" s="30">
        <f t="shared" si="37"/>
        <v>2.711001481768862E-3</v>
      </c>
      <c r="U812" s="38"/>
      <c r="V812" s="38"/>
      <c r="W812" s="38"/>
      <c r="X812" s="38"/>
    </row>
    <row r="813" spans="1:24">
      <c r="A813" s="16">
        <v>42060</v>
      </c>
      <c r="B813" s="15">
        <v>37.740001999999997</v>
      </c>
      <c r="C813" s="15">
        <v>38.299999</v>
      </c>
      <c r="D813" s="15">
        <v>37.439999</v>
      </c>
      <c r="E813" s="15">
        <v>37.900002000000001</v>
      </c>
      <c r="F813" s="15">
        <v>814900</v>
      </c>
      <c r="G813" s="15">
        <v>37.900002000000001</v>
      </c>
      <c r="H813" s="38">
        <f t="shared" si="38"/>
        <v>-1.3366677498985499E-2</v>
      </c>
      <c r="I813" s="30">
        <f t="shared" si="36"/>
        <v>-1.3366677498985499E-2</v>
      </c>
      <c r="S813" s="38">
        <v>1683.420044</v>
      </c>
      <c r="T813" s="30">
        <f t="shared" si="37"/>
        <v>-3.3861418646932984E-3</v>
      </c>
      <c r="U813" s="38"/>
      <c r="V813" s="38"/>
      <c r="W813" s="38"/>
      <c r="X813" s="38"/>
    </row>
    <row r="814" spans="1:24">
      <c r="A814" s="16">
        <v>42061</v>
      </c>
      <c r="B814" s="15">
        <v>36.900002000000001</v>
      </c>
      <c r="C814" s="15">
        <v>37.549999</v>
      </c>
      <c r="D814" s="15">
        <v>34.759998000000003</v>
      </c>
      <c r="E814" s="15">
        <v>36.049999</v>
      </c>
      <c r="F814" s="15">
        <v>1567400</v>
      </c>
      <c r="G814" s="15">
        <v>36.049999</v>
      </c>
      <c r="H814" s="38">
        <f t="shared" si="38"/>
        <v>-5.0044328867121179E-2</v>
      </c>
      <c r="I814" s="30">
        <f t="shared" si="36"/>
        <v>-5.0044328867121179E-2</v>
      </c>
      <c r="S814" s="38">
        <v>1689.130005</v>
      </c>
      <c r="T814" s="30">
        <f t="shared" si="37"/>
        <v>3.0476348223741328E-3</v>
      </c>
      <c r="U814" s="38"/>
      <c r="V814" s="38"/>
      <c r="W814" s="38"/>
      <c r="X814" s="38"/>
    </row>
    <row r="815" spans="1:24">
      <c r="A815" s="16">
        <v>42062</v>
      </c>
      <c r="B815" s="15">
        <v>37.130001</v>
      </c>
      <c r="C815" s="15">
        <v>38.349997999999999</v>
      </c>
      <c r="D815" s="15">
        <v>36.75</v>
      </c>
      <c r="E815" s="15">
        <v>37.599997999999999</v>
      </c>
      <c r="F815" s="15">
        <v>1152900</v>
      </c>
      <c r="G815" s="15">
        <v>37.599997999999999</v>
      </c>
      <c r="H815" s="38">
        <f t="shared" si="38"/>
        <v>4.2097161212651397E-2</v>
      </c>
      <c r="I815" s="30">
        <f t="shared" si="36"/>
        <v>4.2097161212651397E-2</v>
      </c>
      <c r="S815" s="38">
        <v>1683.98999</v>
      </c>
      <c r="T815" s="30">
        <f t="shared" si="37"/>
        <v>7.3189403082372494E-3</v>
      </c>
      <c r="U815" s="38"/>
      <c r="V815" s="38"/>
      <c r="W815" s="38"/>
      <c r="X815" s="38"/>
    </row>
    <row r="816" spans="1:24">
      <c r="A816" s="16">
        <v>42065</v>
      </c>
      <c r="B816" s="15">
        <v>37.360000999999997</v>
      </c>
      <c r="C816" s="15">
        <v>38.270000000000003</v>
      </c>
      <c r="D816" s="15">
        <v>37.029998999999997</v>
      </c>
      <c r="E816" s="15">
        <v>37.400002000000001</v>
      </c>
      <c r="F816" s="15">
        <v>574100</v>
      </c>
      <c r="G816" s="15">
        <v>37.400002000000001</v>
      </c>
      <c r="H816" s="38">
        <f t="shared" si="38"/>
        <v>-5.3332393079373874E-3</v>
      </c>
      <c r="I816" s="30">
        <f t="shared" si="36"/>
        <v>-5.3332393079373874E-3</v>
      </c>
      <c r="S816" s="38">
        <v>1671.709961</v>
      </c>
      <c r="T816" s="30">
        <f t="shared" si="37"/>
        <v>9.9432821433165074E-3</v>
      </c>
      <c r="U816" s="38"/>
      <c r="V816" s="38"/>
      <c r="W816" s="38"/>
      <c r="X816" s="38"/>
    </row>
    <row r="817" spans="1:24">
      <c r="A817" s="16">
        <v>42066</v>
      </c>
      <c r="B817" s="15">
        <v>37</v>
      </c>
      <c r="C817" s="15">
        <v>38.439999</v>
      </c>
      <c r="D817" s="15">
        <v>36.990001999999997</v>
      </c>
      <c r="E817" s="15">
        <v>38.119999</v>
      </c>
      <c r="F817" s="15">
        <v>469100</v>
      </c>
      <c r="G817" s="15">
        <v>38.119999</v>
      </c>
      <c r="H817" s="38">
        <f t="shared" si="38"/>
        <v>1.9068294656631787E-2</v>
      </c>
      <c r="I817" s="30">
        <f t="shared" si="36"/>
        <v>1.9068294656631787E-2</v>
      </c>
      <c r="S817" s="38">
        <v>1655.170044</v>
      </c>
      <c r="T817" s="30">
        <f t="shared" si="37"/>
        <v>5.4429725864882412E-5</v>
      </c>
      <c r="U817" s="38"/>
      <c r="V817" s="38"/>
      <c r="W817" s="38"/>
      <c r="X817" s="38"/>
    </row>
    <row r="818" spans="1:24">
      <c r="A818" s="16">
        <v>42067</v>
      </c>
      <c r="B818" s="15">
        <v>38.25</v>
      </c>
      <c r="C818" s="15">
        <v>39.060001</v>
      </c>
      <c r="D818" s="15">
        <v>38</v>
      </c>
      <c r="E818" s="15">
        <v>38.860000999999997</v>
      </c>
      <c r="F818" s="15">
        <v>425900</v>
      </c>
      <c r="G818" s="15">
        <v>38.860000999999997</v>
      </c>
      <c r="H818" s="38">
        <f t="shared" si="38"/>
        <v>1.9226417129643104E-2</v>
      </c>
      <c r="I818" s="30">
        <f t="shared" si="36"/>
        <v>1.9226417129643104E-2</v>
      </c>
      <c r="S818" s="38">
        <v>1655.079956</v>
      </c>
      <c r="T818" s="30">
        <f t="shared" si="37"/>
        <v>1.2091315395072581E-3</v>
      </c>
      <c r="U818" s="38"/>
      <c r="V818" s="38"/>
      <c r="W818" s="38"/>
      <c r="X818" s="38"/>
    </row>
    <row r="819" spans="1:24">
      <c r="A819" s="16">
        <v>42068</v>
      </c>
      <c r="B819" s="15">
        <v>39.290000999999997</v>
      </c>
      <c r="C819" s="15">
        <v>39.580002</v>
      </c>
      <c r="D819" s="15">
        <v>38.669998</v>
      </c>
      <c r="E819" s="15">
        <v>39.240001999999997</v>
      </c>
      <c r="F819" s="15">
        <v>462100</v>
      </c>
      <c r="G819" s="15">
        <v>39.240001999999997</v>
      </c>
      <c r="H819" s="38">
        <f t="shared" si="38"/>
        <v>9.7312159828649748E-3</v>
      </c>
      <c r="I819" s="30">
        <f t="shared" si="36"/>
        <v>9.7312159828649748E-3</v>
      </c>
      <c r="S819" s="38">
        <v>1653.079956</v>
      </c>
      <c r="T819" s="30">
        <f t="shared" si="37"/>
        <v>8.0841876096148183E-3</v>
      </c>
      <c r="U819" s="38"/>
      <c r="V819" s="38"/>
      <c r="W819" s="38"/>
      <c r="X819" s="38"/>
    </row>
    <row r="820" spans="1:24">
      <c r="A820" s="16">
        <v>42069</v>
      </c>
      <c r="B820" s="15">
        <v>39.25</v>
      </c>
      <c r="C820" s="15">
        <v>39.389999000000003</v>
      </c>
      <c r="D820" s="15">
        <v>37.849997999999999</v>
      </c>
      <c r="E820" s="15">
        <v>39.009998000000003</v>
      </c>
      <c r="F820" s="15">
        <v>510900</v>
      </c>
      <c r="G820" s="15">
        <v>39.009998000000003</v>
      </c>
      <c r="H820" s="38">
        <f t="shared" si="38"/>
        <v>-5.8787134159020375E-3</v>
      </c>
      <c r="I820" s="30">
        <f t="shared" si="36"/>
        <v>-5.8787134159020375E-3</v>
      </c>
      <c r="S820" s="38">
        <v>1639.7700199999999</v>
      </c>
      <c r="T820" s="30">
        <f t="shared" si="37"/>
        <v>4.1555753310222208E-3</v>
      </c>
      <c r="U820" s="38"/>
      <c r="V820" s="38"/>
      <c r="W820" s="38"/>
      <c r="X820" s="38"/>
    </row>
    <row r="821" spans="1:24">
      <c r="A821" s="16">
        <v>42072</v>
      </c>
      <c r="B821" s="15">
        <v>39.150002000000001</v>
      </c>
      <c r="C821" s="15">
        <v>39.150002000000001</v>
      </c>
      <c r="D821" s="15">
        <v>37.150002000000001</v>
      </c>
      <c r="E821" s="15">
        <v>37.209999000000003</v>
      </c>
      <c r="F821" s="15">
        <v>539400</v>
      </c>
      <c r="G821" s="15">
        <v>37.209999000000003</v>
      </c>
      <c r="H821" s="38">
        <f t="shared" si="38"/>
        <v>-4.7240456765623683E-2</v>
      </c>
      <c r="I821" s="30">
        <f t="shared" si="36"/>
        <v>-4.7240456765623683E-2</v>
      </c>
      <c r="S821" s="38">
        <v>1632.969971</v>
      </c>
      <c r="T821" s="30">
        <f t="shared" si="37"/>
        <v>-3.1793670442177291E-3</v>
      </c>
      <c r="U821" s="38"/>
      <c r="V821" s="38"/>
      <c r="W821" s="38"/>
      <c r="X821" s="38"/>
    </row>
    <row r="822" spans="1:24">
      <c r="A822" s="16">
        <v>42073</v>
      </c>
      <c r="B822" s="15">
        <v>36.919998</v>
      </c>
      <c r="C822" s="15">
        <v>37.229999999999997</v>
      </c>
      <c r="D822" s="15">
        <v>36.389999000000003</v>
      </c>
      <c r="E822" s="15">
        <v>36.770000000000003</v>
      </c>
      <c r="F822" s="15">
        <v>404300</v>
      </c>
      <c r="G822" s="15">
        <v>36.770000000000003</v>
      </c>
      <c r="H822" s="38">
        <f t="shared" si="38"/>
        <v>-1.1895220170854086E-2</v>
      </c>
      <c r="I822" s="30">
        <f t="shared" si="36"/>
        <v>-1.1895220170854086E-2</v>
      </c>
      <c r="S822" s="38">
        <v>1638.170044</v>
      </c>
      <c r="T822" s="30">
        <f t="shared" si="37"/>
        <v>1.9614766442517134E-3</v>
      </c>
      <c r="U822" s="38"/>
      <c r="V822" s="38"/>
      <c r="W822" s="38"/>
      <c r="X822" s="38"/>
    </row>
    <row r="823" spans="1:24">
      <c r="A823" s="16">
        <v>42074</v>
      </c>
      <c r="B823" s="15">
        <v>36.889999000000003</v>
      </c>
      <c r="C823" s="15">
        <v>37.330002</v>
      </c>
      <c r="D823" s="15">
        <v>36.619999</v>
      </c>
      <c r="E823" s="15">
        <v>37.240001999999997</v>
      </c>
      <c r="F823" s="15">
        <v>249300</v>
      </c>
      <c r="G823" s="15">
        <v>37.240001999999997</v>
      </c>
      <c r="H823" s="38">
        <f t="shared" si="38"/>
        <v>1.2701210801376792E-2</v>
      </c>
      <c r="I823" s="30">
        <f t="shared" si="36"/>
        <v>1.2701210801376792E-2</v>
      </c>
      <c r="S823" s="38">
        <v>1634.959961</v>
      </c>
      <c r="T823" s="30">
        <f t="shared" si="37"/>
        <v>2.7438776346883054E-3</v>
      </c>
      <c r="U823" s="38"/>
      <c r="V823" s="38"/>
      <c r="W823" s="38"/>
      <c r="X823" s="38"/>
    </row>
    <row r="824" spans="1:24">
      <c r="A824" s="16">
        <v>42075</v>
      </c>
      <c r="B824" s="15">
        <v>37.229999999999997</v>
      </c>
      <c r="C824" s="15">
        <v>37.849997999999999</v>
      </c>
      <c r="D824" s="15">
        <v>37.119999</v>
      </c>
      <c r="E824" s="15">
        <v>37.779998999999997</v>
      </c>
      <c r="F824" s="15">
        <v>354400</v>
      </c>
      <c r="G824" s="15">
        <v>37.779998999999997</v>
      </c>
      <c r="H824" s="38">
        <f t="shared" si="38"/>
        <v>1.4396329489774186E-2</v>
      </c>
      <c r="I824" s="30">
        <f t="shared" si="36"/>
        <v>1.4396329489774186E-2</v>
      </c>
      <c r="S824" s="38">
        <v>1630.4799800000001</v>
      </c>
      <c r="T824" s="30">
        <f t="shared" si="37"/>
        <v>-1.6001539337487443E-2</v>
      </c>
      <c r="U824" s="38"/>
      <c r="V824" s="38"/>
      <c r="W824" s="38"/>
      <c r="X824" s="38"/>
    </row>
    <row r="825" spans="1:24">
      <c r="A825" s="16">
        <v>42076</v>
      </c>
      <c r="B825" s="15">
        <v>37.439999</v>
      </c>
      <c r="C825" s="15">
        <v>38.270000000000003</v>
      </c>
      <c r="D825" s="15">
        <v>37.209999000000003</v>
      </c>
      <c r="E825" s="15">
        <v>38.209999000000003</v>
      </c>
      <c r="F825" s="15">
        <v>333600</v>
      </c>
      <c r="G825" s="15">
        <v>38.209999000000003</v>
      </c>
      <c r="H825" s="38">
        <f t="shared" si="38"/>
        <v>1.1317399683317074E-2</v>
      </c>
      <c r="I825" s="30">
        <f t="shared" si="36"/>
        <v>1.1317399683317074E-2</v>
      </c>
      <c r="S825" s="38">
        <v>1656.780029</v>
      </c>
      <c r="T825" s="30">
        <f t="shared" si="37"/>
        <v>-4.0478394092464407E-3</v>
      </c>
      <c r="U825" s="38"/>
      <c r="V825" s="38"/>
      <c r="W825" s="38"/>
      <c r="X825" s="38"/>
    </row>
    <row r="826" spans="1:24">
      <c r="A826" s="16">
        <v>42079</v>
      </c>
      <c r="B826" s="15">
        <v>38.049999</v>
      </c>
      <c r="C826" s="15">
        <v>38.610000999999997</v>
      </c>
      <c r="D826" s="15">
        <v>37.25</v>
      </c>
      <c r="E826" s="15">
        <v>38.470001000000003</v>
      </c>
      <c r="F826" s="15">
        <v>465500</v>
      </c>
      <c r="G826" s="15">
        <v>38.470001000000003</v>
      </c>
      <c r="H826" s="38">
        <f t="shared" si="38"/>
        <v>6.7815074708358269E-3</v>
      </c>
      <c r="I826" s="30">
        <f t="shared" si="36"/>
        <v>6.7815074708358269E-3</v>
      </c>
      <c r="S826" s="38">
        <v>1663.5</v>
      </c>
      <c r="T826" s="30">
        <f t="shared" si="37"/>
        <v>3.9392418724934625E-3</v>
      </c>
      <c r="U826" s="38"/>
      <c r="V826" s="38"/>
      <c r="W826" s="38"/>
      <c r="X826" s="38"/>
    </row>
    <row r="827" spans="1:24">
      <c r="A827" s="16">
        <v>42080</v>
      </c>
      <c r="B827" s="15">
        <v>38.610000999999997</v>
      </c>
      <c r="C827" s="15">
        <v>39.880001</v>
      </c>
      <c r="D827" s="15">
        <v>38.459999000000003</v>
      </c>
      <c r="E827" s="15">
        <v>39.790000999999997</v>
      </c>
      <c r="F827" s="15">
        <v>592400</v>
      </c>
      <c r="G827" s="15">
        <v>39.790000999999997</v>
      </c>
      <c r="H827" s="38">
        <f t="shared" si="38"/>
        <v>3.3736906812294874E-2</v>
      </c>
      <c r="I827" s="30">
        <f t="shared" si="36"/>
        <v>3.3736906812294874E-2</v>
      </c>
      <c r="S827" s="38">
        <v>1656.959961</v>
      </c>
      <c r="T827" s="30">
        <f t="shared" si="37"/>
        <v>8.5824416765103891E-3</v>
      </c>
      <c r="U827" s="38"/>
      <c r="V827" s="38"/>
      <c r="W827" s="38"/>
      <c r="X827" s="38"/>
    </row>
    <row r="828" spans="1:24">
      <c r="A828" s="16">
        <v>42081</v>
      </c>
      <c r="B828" s="15">
        <v>39.380001</v>
      </c>
      <c r="C828" s="15">
        <v>40.159999999999997</v>
      </c>
      <c r="D828" s="15">
        <v>38.110000999999997</v>
      </c>
      <c r="E828" s="15">
        <v>40.099997999999999</v>
      </c>
      <c r="F828" s="15">
        <v>1071200</v>
      </c>
      <c r="G828" s="15">
        <v>40.099997999999999</v>
      </c>
      <c r="H828" s="38">
        <f t="shared" si="38"/>
        <v>7.7606348664310118E-3</v>
      </c>
      <c r="I828" s="30">
        <f t="shared" si="36"/>
        <v>7.7606348664310118E-3</v>
      </c>
      <c r="S828" s="38">
        <v>1642.8000489999999</v>
      </c>
      <c r="T828" s="30">
        <f t="shared" si="37"/>
        <v>-5.7963696133137383E-3</v>
      </c>
      <c r="U828" s="38"/>
      <c r="V828" s="38"/>
      <c r="W828" s="38"/>
      <c r="X828" s="38"/>
    </row>
    <row r="829" spans="1:24">
      <c r="A829" s="16">
        <v>42082</v>
      </c>
      <c r="B829" s="15">
        <v>40.909999999999997</v>
      </c>
      <c r="C829" s="15">
        <v>41.389999000000003</v>
      </c>
      <c r="D829" s="15">
        <v>39.509998000000003</v>
      </c>
      <c r="E829" s="15">
        <v>41.369999</v>
      </c>
      <c r="F829" s="15">
        <v>930500</v>
      </c>
      <c r="G829" s="15">
        <v>41.369999</v>
      </c>
      <c r="H829" s="38">
        <f t="shared" si="38"/>
        <v>3.1179671864003909E-2</v>
      </c>
      <c r="I829" s="30">
        <f t="shared" si="36"/>
        <v>3.1179671864003909E-2</v>
      </c>
      <c r="S829" s="38">
        <v>1652.349976</v>
      </c>
      <c r="T829" s="30">
        <f t="shared" si="37"/>
        <v>3.8139131021598469E-3</v>
      </c>
      <c r="U829" s="38"/>
      <c r="V829" s="38"/>
      <c r="W829" s="38"/>
      <c r="X829" s="38"/>
    </row>
    <row r="830" spans="1:24">
      <c r="A830" s="16">
        <v>42083</v>
      </c>
      <c r="B830" s="15">
        <v>41.41</v>
      </c>
      <c r="C830" s="15">
        <v>42.650002000000001</v>
      </c>
      <c r="D830" s="15">
        <v>41.139999000000003</v>
      </c>
      <c r="E830" s="15">
        <v>41.630001</v>
      </c>
      <c r="F830" s="15">
        <v>931900</v>
      </c>
      <c r="G830" s="15">
        <v>41.630001</v>
      </c>
      <c r="H830" s="38">
        <f t="shared" si="38"/>
        <v>6.2651289268079351E-3</v>
      </c>
      <c r="I830" s="30">
        <f t="shared" si="36"/>
        <v>6.2651289268079351E-3</v>
      </c>
      <c r="S830" s="38">
        <v>1646.0600589999999</v>
      </c>
      <c r="T830" s="30">
        <f t="shared" si="37"/>
        <v>-5.9177776773251568E-3</v>
      </c>
      <c r="U830" s="38"/>
      <c r="V830" s="38"/>
      <c r="W830" s="38"/>
      <c r="X830" s="38"/>
    </row>
    <row r="831" spans="1:24">
      <c r="A831" s="16">
        <v>42086</v>
      </c>
      <c r="B831" s="15">
        <v>41.380001</v>
      </c>
      <c r="C831" s="15">
        <v>42.810001</v>
      </c>
      <c r="D831" s="15">
        <v>41.080002</v>
      </c>
      <c r="E831" s="15">
        <v>41.919998</v>
      </c>
      <c r="F831" s="15">
        <v>681100</v>
      </c>
      <c r="G831" s="15">
        <v>41.919998</v>
      </c>
      <c r="H831" s="38">
        <f t="shared" si="38"/>
        <v>6.9419070748394244E-3</v>
      </c>
      <c r="I831" s="30">
        <f t="shared" si="36"/>
        <v>6.9419070748394244E-3</v>
      </c>
      <c r="S831" s="38">
        <v>1655.829956</v>
      </c>
      <c r="T831" s="30">
        <f t="shared" si="37"/>
        <v>-3.3100674825096146E-3</v>
      </c>
      <c r="U831" s="38"/>
      <c r="V831" s="38"/>
      <c r="W831" s="38"/>
      <c r="X831" s="38"/>
    </row>
    <row r="832" spans="1:24">
      <c r="A832" s="16">
        <v>42087</v>
      </c>
      <c r="B832" s="15">
        <v>42.099997999999999</v>
      </c>
      <c r="C832" s="15">
        <v>42.66</v>
      </c>
      <c r="D832" s="15">
        <v>41.310001</v>
      </c>
      <c r="E832" s="15">
        <v>41.66</v>
      </c>
      <c r="F832" s="15">
        <v>608800</v>
      </c>
      <c r="G832" s="15">
        <v>41.66</v>
      </c>
      <c r="H832" s="38">
        <f t="shared" si="38"/>
        <v>-6.2215564700360826E-3</v>
      </c>
      <c r="I832" s="30">
        <f t="shared" si="36"/>
        <v>-6.2215564700360826E-3</v>
      </c>
      <c r="S832" s="38">
        <v>1661.3199460000001</v>
      </c>
      <c r="T832" s="30">
        <f t="shared" si="37"/>
        <v>-1.4384565330551637E-2</v>
      </c>
      <c r="U832" s="38"/>
      <c r="V832" s="38"/>
      <c r="W832" s="38"/>
      <c r="X832" s="38"/>
    </row>
    <row r="833" spans="1:24">
      <c r="A833" s="16">
        <v>42088</v>
      </c>
      <c r="B833" s="15">
        <v>41.369999</v>
      </c>
      <c r="C833" s="15">
        <v>42.490001999999997</v>
      </c>
      <c r="D833" s="15">
        <v>41.209999000000003</v>
      </c>
      <c r="E833" s="15">
        <v>41.5</v>
      </c>
      <c r="F833" s="15">
        <v>670400</v>
      </c>
      <c r="G833" s="15">
        <v>41.5</v>
      </c>
      <c r="H833" s="38">
        <f t="shared" si="38"/>
        <v>-3.8480085961732175E-3</v>
      </c>
      <c r="I833" s="30">
        <f t="shared" si="36"/>
        <v>-3.8480085961732175E-3</v>
      </c>
      <c r="S833" s="38">
        <v>1685.3900149999999</v>
      </c>
      <c r="T833" s="30">
        <f t="shared" si="37"/>
        <v>-5.1900629132010899E-3</v>
      </c>
      <c r="U833" s="38"/>
      <c r="V833" s="38"/>
      <c r="W833" s="38"/>
      <c r="X833" s="38"/>
    </row>
    <row r="834" spans="1:24">
      <c r="A834" s="16">
        <v>42089</v>
      </c>
      <c r="B834" s="15">
        <v>41.419998</v>
      </c>
      <c r="C834" s="15">
        <v>42.119999</v>
      </c>
      <c r="D834" s="15">
        <v>40.720001000000003</v>
      </c>
      <c r="E834" s="15">
        <v>41.77</v>
      </c>
      <c r="F834" s="15">
        <v>642500</v>
      </c>
      <c r="G834" s="15">
        <v>41.77</v>
      </c>
      <c r="H834" s="38">
        <f t="shared" si="38"/>
        <v>6.4849512724314872E-3</v>
      </c>
      <c r="I834" s="30">
        <f t="shared" si="36"/>
        <v>6.4849512724314872E-3</v>
      </c>
      <c r="S834" s="38">
        <v>1694.160034</v>
      </c>
      <c r="T834" s="30">
        <f t="shared" si="37"/>
        <v>2.772209725484634E-3</v>
      </c>
      <c r="U834" s="38"/>
      <c r="V834" s="38"/>
      <c r="W834" s="38"/>
      <c r="X834" s="38"/>
    </row>
    <row r="835" spans="1:24">
      <c r="A835" s="16">
        <v>42090</v>
      </c>
      <c r="B835" s="15">
        <v>41.82</v>
      </c>
      <c r="C835" s="15">
        <v>42.59</v>
      </c>
      <c r="D835" s="15">
        <v>41.360000999999997</v>
      </c>
      <c r="E835" s="15">
        <v>42.400002000000001</v>
      </c>
      <c r="F835" s="15">
        <v>545400</v>
      </c>
      <c r="G835" s="15">
        <v>42.400002000000001</v>
      </c>
      <c r="H835" s="38">
        <f t="shared" si="38"/>
        <v>1.4970030898638291E-2</v>
      </c>
      <c r="I835" s="30">
        <f t="shared" ref="I835:I898" si="39">H835</f>
        <v>1.4970030898638291E-2</v>
      </c>
      <c r="S835" s="38">
        <v>1689.469971</v>
      </c>
      <c r="T835" s="30">
        <f t="shared" ref="T835:T898" si="40">LN(S835/S836)</f>
        <v>-1.1535857171363676E-3</v>
      </c>
      <c r="U835" s="38"/>
      <c r="V835" s="38"/>
      <c r="W835" s="38"/>
      <c r="X835" s="38"/>
    </row>
    <row r="836" spans="1:24">
      <c r="A836" s="16">
        <v>42093</v>
      </c>
      <c r="B836" s="15">
        <v>42.709999000000003</v>
      </c>
      <c r="C836" s="15">
        <v>42.84</v>
      </c>
      <c r="D836" s="15">
        <v>41.299999</v>
      </c>
      <c r="E836" s="15">
        <v>42.470001000000003</v>
      </c>
      <c r="F836" s="15">
        <v>767400</v>
      </c>
      <c r="G836" s="15">
        <v>42.470001000000003</v>
      </c>
      <c r="H836" s="38">
        <f t="shared" ref="H836:H899" si="41">LN(G836/G835)</f>
        <v>1.6495584634898717E-3</v>
      </c>
      <c r="I836" s="30">
        <f t="shared" si="39"/>
        <v>1.6495584634898717E-3</v>
      </c>
      <c r="S836" s="38">
        <v>1691.420044</v>
      </c>
      <c r="T836" s="30">
        <f t="shared" si="40"/>
        <v>-3.5763477329500545E-3</v>
      </c>
      <c r="U836" s="38"/>
      <c r="V836" s="38"/>
      <c r="W836" s="38"/>
      <c r="X836" s="38"/>
    </row>
    <row r="837" spans="1:24">
      <c r="A837" s="16">
        <v>42094</v>
      </c>
      <c r="B837" s="15">
        <v>42.470001000000003</v>
      </c>
      <c r="C837" s="15">
        <v>42.470001000000003</v>
      </c>
      <c r="D837" s="15">
        <v>41</v>
      </c>
      <c r="E837" s="15">
        <v>41.380001</v>
      </c>
      <c r="F837" s="15">
        <v>737900</v>
      </c>
      <c r="G837" s="15">
        <v>41.380001</v>
      </c>
      <c r="H837" s="38">
        <f t="shared" si="41"/>
        <v>-2.6000271387551465E-2</v>
      </c>
      <c r="I837" s="30">
        <f t="shared" si="39"/>
        <v>-2.6000271387551465E-2</v>
      </c>
      <c r="S837" s="38">
        <v>1697.4799800000001</v>
      </c>
      <c r="T837" s="30">
        <f t="shared" si="40"/>
        <v>3.8779209041685599E-3</v>
      </c>
      <c r="U837" s="38"/>
      <c r="V837" s="38"/>
      <c r="W837" s="38"/>
      <c r="X837" s="38"/>
    </row>
    <row r="838" spans="1:24">
      <c r="A838" s="16">
        <v>42095</v>
      </c>
      <c r="B838" s="15">
        <v>45.48</v>
      </c>
      <c r="C838" s="15">
        <v>46.23</v>
      </c>
      <c r="D838" s="15">
        <v>40.860000999999997</v>
      </c>
      <c r="E838" s="15">
        <v>41.330002</v>
      </c>
      <c r="F838" s="15">
        <v>2732300</v>
      </c>
      <c r="G838" s="15">
        <v>41.330002</v>
      </c>
      <c r="H838" s="38">
        <f t="shared" si="41"/>
        <v>-1.209019569021474E-3</v>
      </c>
      <c r="I838" s="30">
        <f t="shared" si="39"/>
        <v>-1.209019569021474E-3</v>
      </c>
      <c r="S838" s="38">
        <v>1690.910034</v>
      </c>
      <c r="T838" s="30">
        <f t="shared" si="40"/>
        <v>-3.8131256991678873E-3</v>
      </c>
      <c r="U838" s="38"/>
      <c r="V838" s="38"/>
      <c r="W838" s="38"/>
      <c r="X838" s="38"/>
    </row>
    <row r="839" spans="1:24">
      <c r="A839" s="16">
        <v>42096</v>
      </c>
      <c r="B839" s="15">
        <v>41.330002</v>
      </c>
      <c r="C839" s="15">
        <v>41.849997999999999</v>
      </c>
      <c r="D839" s="15">
        <v>40.590000000000003</v>
      </c>
      <c r="E839" s="15">
        <v>41.279998999999997</v>
      </c>
      <c r="F839" s="15">
        <v>814600</v>
      </c>
      <c r="G839" s="15">
        <v>41.279998999999997</v>
      </c>
      <c r="H839" s="38">
        <f t="shared" si="41"/>
        <v>-1.2105799661384223E-3</v>
      </c>
      <c r="I839" s="30">
        <f t="shared" si="39"/>
        <v>-1.2105799661384223E-3</v>
      </c>
      <c r="S839" s="38">
        <v>1697.369995</v>
      </c>
      <c r="T839" s="30">
        <f t="shared" si="40"/>
        <v>-5.7394731055311343E-3</v>
      </c>
      <c r="U839" s="38"/>
      <c r="V839" s="38"/>
      <c r="W839" s="38"/>
      <c r="X839" s="38"/>
    </row>
    <row r="840" spans="1:24">
      <c r="A840" s="16">
        <v>42100</v>
      </c>
      <c r="B840" s="15">
        <v>40.959999000000003</v>
      </c>
      <c r="C840" s="15">
        <v>42.18</v>
      </c>
      <c r="D840" s="15">
        <v>40.799999</v>
      </c>
      <c r="E840" s="15">
        <v>41.59</v>
      </c>
      <c r="F840" s="15">
        <v>1533100</v>
      </c>
      <c r="G840" s="15">
        <v>41.59</v>
      </c>
      <c r="H840" s="38">
        <f t="shared" si="41"/>
        <v>7.4816568063197451E-3</v>
      </c>
      <c r="I840" s="30">
        <f t="shared" si="39"/>
        <v>7.4816568063197451E-3</v>
      </c>
      <c r="S840" s="38">
        <v>1707.1400149999999</v>
      </c>
      <c r="T840" s="30">
        <f t="shared" si="40"/>
        <v>-1.4809307036142759E-3</v>
      </c>
      <c r="U840" s="38"/>
      <c r="V840" s="38"/>
      <c r="W840" s="38"/>
      <c r="X840" s="38"/>
    </row>
    <row r="841" spans="1:24">
      <c r="A841" s="16">
        <v>42101</v>
      </c>
      <c r="B841" s="15">
        <v>41.540000999999997</v>
      </c>
      <c r="C841" s="15">
        <v>42.66</v>
      </c>
      <c r="D841" s="15">
        <v>41.310001</v>
      </c>
      <c r="E841" s="15">
        <v>41.889999000000003</v>
      </c>
      <c r="F841" s="15">
        <v>639900</v>
      </c>
      <c r="G841" s="15">
        <v>41.889999000000003</v>
      </c>
      <c r="H841" s="38">
        <f t="shared" si="41"/>
        <v>7.187357332077135E-3</v>
      </c>
      <c r="I841" s="30">
        <f t="shared" si="39"/>
        <v>7.187357332077135E-3</v>
      </c>
      <c r="S841" s="38">
        <v>1709.670044</v>
      </c>
      <c r="T841" s="30">
        <f t="shared" si="40"/>
        <v>1.6391141885906207E-3</v>
      </c>
      <c r="U841" s="38"/>
      <c r="V841" s="38"/>
      <c r="W841" s="38"/>
      <c r="X841" s="38"/>
    </row>
    <row r="842" spans="1:24">
      <c r="A842" s="16">
        <v>42102</v>
      </c>
      <c r="B842" s="15">
        <v>42</v>
      </c>
      <c r="C842" s="15">
        <v>43.02</v>
      </c>
      <c r="D842" s="15">
        <v>41.470001000000003</v>
      </c>
      <c r="E842" s="15">
        <v>42.98</v>
      </c>
      <c r="F842" s="15">
        <v>547400</v>
      </c>
      <c r="G842" s="15">
        <v>42.98</v>
      </c>
      <c r="H842" s="38">
        <f t="shared" si="41"/>
        <v>2.5687780127466871E-2</v>
      </c>
      <c r="I842" s="30">
        <f t="shared" si="39"/>
        <v>2.5687780127466871E-2</v>
      </c>
      <c r="S842" s="38">
        <v>1706.869995</v>
      </c>
      <c r="T842" s="30">
        <f t="shared" si="40"/>
        <v>1.2462588439829694E-2</v>
      </c>
      <c r="U842" s="38"/>
      <c r="V842" s="38"/>
      <c r="W842" s="38"/>
      <c r="X842" s="38"/>
    </row>
    <row r="843" spans="1:24">
      <c r="A843" s="16">
        <v>42103</v>
      </c>
      <c r="B843" s="15">
        <v>42.73</v>
      </c>
      <c r="C843" s="15">
        <v>43.57</v>
      </c>
      <c r="D843" s="15">
        <v>42.549999</v>
      </c>
      <c r="E843" s="15">
        <v>43.419998</v>
      </c>
      <c r="F843" s="15">
        <v>501700</v>
      </c>
      <c r="G843" s="15">
        <v>43.419998</v>
      </c>
      <c r="H843" s="38">
        <f t="shared" si="41"/>
        <v>1.0185227174057577E-2</v>
      </c>
      <c r="I843" s="30">
        <f t="shared" si="39"/>
        <v>1.0185227174057577E-2</v>
      </c>
      <c r="S843" s="38">
        <v>1685.7299800000001</v>
      </c>
      <c r="T843" s="30">
        <f t="shared" si="40"/>
        <v>-1.3641883113869047E-4</v>
      </c>
      <c r="U843" s="38"/>
      <c r="V843" s="38"/>
      <c r="W843" s="38"/>
      <c r="X843" s="38"/>
    </row>
    <row r="844" spans="1:24">
      <c r="A844" s="16">
        <v>42104</v>
      </c>
      <c r="B844" s="15">
        <v>43.380001</v>
      </c>
      <c r="C844" s="15">
        <v>43.860000999999997</v>
      </c>
      <c r="D844" s="15">
        <v>42.849997999999999</v>
      </c>
      <c r="E844" s="15">
        <v>42.93</v>
      </c>
      <c r="F844" s="15">
        <v>428200</v>
      </c>
      <c r="G844" s="15">
        <v>42.93</v>
      </c>
      <c r="H844" s="38">
        <f t="shared" si="41"/>
        <v>-1.1349236151952808E-2</v>
      </c>
      <c r="I844" s="30">
        <f t="shared" si="39"/>
        <v>-1.1349236151952808E-2</v>
      </c>
      <c r="S844" s="38">
        <v>1685.959961</v>
      </c>
      <c r="T844" s="30">
        <f t="shared" si="40"/>
        <v>3.7374715485425335E-4</v>
      </c>
      <c r="U844" s="38"/>
      <c r="V844" s="38"/>
      <c r="W844" s="38"/>
      <c r="X844" s="38"/>
    </row>
    <row r="845" spans="1:24">
      <c r="A845" s="16">
        <v>42107</v>
      </c>
      <c r="B845" s="15">
        <v>43.66</v>
      </c>
      <c r="C845" s="15">
        <v>44</v>
      </c>
      <c r="D845" s="15">
        <v>43.189999</v>
      </c>
      <c r="E845" s="15">
        <v>43.240001999999997</v>
      </c>
      <c r="F845" s="15">
        <v>728100</v>
      </c>
      <c r="G845" s="15">
        <v>43.240001999999997</v>
      </c>
      <c r="H845" s="38">
        <f t="shared" si="41"/>
        <v>7.1951567880061407E-3</v>
      </c>
      <c r="I845" s="30">
        <f t="shared" si="39"/>
        <v>7.1951567880061407E-3</v>
      </c>
      <c r="S845" s="38">
        <v>1685.329956</v>
      </c>
      <c r="T845" s="30">
        <f t="shared" si="40"/>
        <v>-3.7430339630484658E-3</v>
      </c>
      <c r="U845" s="38"/>
      <c r="V845" s="38"/>
      <c r="W845" s="38"/>
      <c r="X845" s="38"/>
    </row>
    <row r="846" spans="1:24">
      <c r="A846" s="16">
        <v>42108</v>
      </c>
      <c r="B846" s="15">
        <v>43.139999000000003</v>
      </c>
      <c r="C846" s="15">
        <v>43.529998999999997</v>
      </c>
      <c r="D846" s="15">
        <v>42.5</v>
      </c>
      <c r="E846" s="15">
        <v>43.5</v>
      </c>
      <c r="F846" s="15">
        <v>526600</v>
      </c>
      <c r="G846" s="15">
        <v>43.5</v>
      </c>
      <c r="H846" s="38">
        <f t="shared" si="41"/>
        <v>5.9948990701629125E-3</v>
      </c>
      <c r="I846" s="30">
        <f t="shared" si="39"/>
        <v>5.9948990701629125E-3</v>
      </c>
      <c r="S846" s="38">
        <v>1691.650024</v>
      </c>
      <c r="T846" s="30">
        <f t="shared" si="40"/>
        <v>8.2795119314081199E-4</v>
      </c>
      <c r="U846" s="38"/>
      <c r="V846" s="38"/>
      <c r="W846" s="38"/>
      <c r="X846" s="38"/>
    </row>
    <row r="847" spans="1:24">
      <c r="A847" s="16">
        <v>42109</v>
      </c>
      <c r="B847" s="15">
        <v>43.470001000000003</v>
      </c>
      <c r="C847" s="15">
        <v>44.299999</v>
      </c>
      <c r="D847" s="15">
        <v>43.200001</v>
      </c>
      <c r="E847" s="15">
        <v>43.950001</v>
      </c>
      <c r="F847" s="15">
        <v>475300</v>
      </c>
      <c r="G847" s="15">
        <v>43.950001</v>
      </c>
      <c r="H847" s="38">
        <f t="shared" si="41"/>
        <v>1.029170878967582E-2</v>
      </c>
      <c r="I847" s="30">
        <f t="shared" si="39"/>
        <v>1.029170878967582E-2</v>
      </c>
      <c r="S847" s="38">
        <v>1690.25</v>
      </c>
      <c r="T847" s="30">
        <f t="shared" si="40"/>
        <v>2.5532102261524472E-3</v>
      </c>
      <c r="U847" s="38"/>
      <c r="V847" s="38"/>
      <c r="W847" s="38"/>
      <c r="X847" s="38"/>
    </row>
    <row r="848" spans="1:24">
      <c r="A848" s="16">
        <v>42110</v>
      </c>
      <c r="B848" s="15">
        <v>43.959999000000003</v>
      </c>
      <c r="C848" s="15">
        <v>44.439999</v>
      </c>
      <c r="D848" s="15">
        <v>43.32</v>
      </c>
      <c r="E848" s="15">
        <v>43.630001</v>
      </c>
      <c r="F848" s="15">
        <v>421900</v>
      </c>
      <c r="G848" s="15">
        <v>43.630001</v>
      </c>
      <c r="H848" s="38">
        <f t="shared" si="41"/>
        <v>-7.3076368287871953E-3</v>
      </c>
      <c r="I848" s="30">
        <f t="shared" si="39"/>
        <v>-7.3076368287871953E-3</v>
      </c>
      <c r="S848" s="38">
        <v>1685.9399410000001</v>
      </c>
      <c r="T848" s="30">
        <f t="shared" si="40"/>
        <v>-3.8185031784132798E-3</v>
      </c>
      <c r="U848" s="38"/>
      <c r="V848" s="38"/>
      <c r="W848" s="38"/>
      <c r="X848" s="38"/>
    </row>
    <row r="849" spans="1:24">
      <c r="A849" s="16">
        <v>42111</v>
      </c>
      <c r="B849" s="15">
        <v>43.52</v>
      </c>
      <c r="C849" s="15">
        <v>43.52</v>
      </c>
      <c r="D849" s="15">
        <v>42.32</v>
      </c>
      <c r="E849" s="15">
        <v>42.599997999999999</v>
      </c>
      <c r="F849" s="15">
        <v>540500</v>
      </c>
      <c r="G849" s="15">
        <v>42.599997999999999</v>
      </c>
      <c r="H849" s="38">
        <f t="shared" si="41"/>
        <v>-2.389080372856035E-2</v>
      </c>
      <c r="I849" s="30">
        <f t="shared" si="39"/>
        <v>-2.389080372856035E-2</v>
      </c>
      <c r="S849" s="38">
        <v>1692.3900149999999</v>
      </c>
      <c r="T849" s="30">
        <f t="shared" si="40"/>
        <v>-1.8536534855123367E-3</v>
      </c>
      <c r="U849" s="38"/>
      <c r="V849" s="38"/>
      <c r="W849" s="38"/>
      <c r="X849" s="38"/>
    </row>
    <row r="850" spans="1:24">
      <c r="A850" s="16">
        <v>42114</v>
      </c>
      <c r="B850" s="15">
        <v>42.740001999999997</v>
      </c>
      <c r="C850" s="15">
        <v>43.049999</v>
      </c>
      <c r="D850" s="15">
        <v>42.400002000000001</v>
      </c>
      <c r="E850" s="15">
        <v>42.700001</v>
      </c>
      <c r="F850" s="15">
        <v>366800</v>
      </c>
      <c r="G850" s="15">
        <v>42.700001</v>
      </c>
      <c r="H850" s="38">
        <f t="shared" si="41"/>
        <v>2.3447373268155919E-3</v>
      </c>
      <c r="I850" s="30">
        <f t="shared" si="39"/>
        <v>2.3447373268155919E-3</v>
      </c>
      <c r="S850" s="38">
        <v>1695.530029</v>
      </c>
      <c r="T850" s="30">
        <f t="shared" si="40"/>
        <v>2.0309622611414751E-3</v>
      </c>
      <c r="U850" s="38"/>
      <c r="V850" s="38"/>
      <c r="W850" s="38"/>
      <c r="X850" s="38"/>
    </row>
    <row r="851" spans="1:24">
      <c r="A851" s="16">
        <v>42115</v>
      </c>
      <c r="B851" s="15">
        <v>42.720001000000003</v>
      </c>
      <c r="C851" s="15">
        <v>42.849997999999999</v>
      </c>
      <c r="D851" s="15">
        <v>41.700001</v>
      </c>
      <c r="E851" s="15">
        <v>41.77</v>
      </c>
      <c r="F851" s="15">
        <v>370200</v>
      </c>
      <c r="G851" s="15">
        <v>41.77</v>
      </c>
      <c r="H851" s="38">
        <f t="shared" si="41"/>
        <v>-2.2020565144698322E-2</v>
      </c>
      <c r="I851" s="30">
        <f t="shared" si="39"/>
        <v>-2.2020565144698322E-2</v>
      </c>
      <c r="S851" s="38">
        <v>1692.089966</v>
      </c>
      <c r="T851" s="30">
        <f t="shared" si="40"/>
        <v>1.6087557552058895E-3</v>
      </c>
      <c r="U851" s="38"/>
      <c r="V851" s="38"/>
      <c r="W851" s="38"/>
      <c r="X851" s="38"/>
    </row>
    <row r="852" spans="1:24">
      <c r="A852" s="16">
        <v>42116</v>
      </c>
      <c r="B852" s="15">
        <v>41.790000999999997</v>
      </c>
      <c r="C852" s="15">
        <v>42.439999</v>
      </c>
      <c r="D852" s="15">
        <v>41.43</v>
      </c>
      <c r="E852" s="15">
        <v>42.16</v>
      </c>
      <c r="F852" s="15">
        <v>433800</v>
      </c>
      <c r="G852" s="15">
        <v>42.16</v>
      </c>
      <c r="H852" s="38">
        <f t="shared" si="41"/>
        <v>9.2935257240227588E-3</v>
      </c>
      <c r="I852" s="30">
        <f t="shared" si="39"/>
        <v>9.2935257240227588E-3</v>
      </c>
      <c r="S852" s="38">
        <v>1689.369995</v>
      </c>
      <c r="T852" s="30">
        <f t="shared" si="40"/>
        <v>5.0203417495381028E-3</v>
      </c>
      <c r="U852" s="38"/>
      <c r="V852" s="38"/>
      <c r="W852" s="38"/>
      <c r="X852" s="38"/>
    </row>
    <row r="853" spans="1:24">
      <c r="A853" s="16">
        <v>42117</v>
      </c>
      <c r="B853" s="15">
        <v>42</v>
      </c>
      <c r="C853" s="15">
        <v>42.130001</v>
      </c>
      <c r="D853" s="15">
        <v>41.419998</v>
      </c>
      <c r="E853" s="15">
        <v>41.650002000000001</v>
      </c>
      <c r="F853" s="15">
        <v>241500</v>
      </c>
      <c r="G853" s="15">
        <v>41.650002000000001</v>
      </c>
      <c r="H853" s="38">
        <f t="shared" si="41"/>
        <v>-1.2170487601048554E-2</v>
      </c>
      <c r="I853" s="30">
        <f t="shared" si="39"/>
        <v>-1.2170487601048554E-2</v>
      </c>
      <c r="S853" s="38">
        <v>1680.910034</v>
      </c>
      <c r="T853" s="30">
        <f t="shared" si="40"/>
        <v>2.7702064016788992E-3</v>
      </c>
      <c r="U853" s="38"/>
      <c r="V853" s="38"/>
      <c r="W853" s="38"/>
      <c r="X853" s="38"/>
    </row>
    <row r="854" spans="1:24">
      <c r="A854" s="16">
        <v>42118</v>
      </c>
      <c r="B854" s="15">
        <v>41.52</v>
      </c>
      <c r="C854" s="15">
        <v>42.43</v>
      </c>
      <c r="D854" s="15">
        <v>40.75</v>
      </c>
      <c r="E854" s="15">
        <v>41.130001</v>
      </c>
      <c r="F854" s="15">
        <v>417700</v>
      </c>
      <c r="G854" s="15">
        <v>41.130001</v>
      </c>
      <c r="H854" s="38">
        <f t="shared" si="41"/>
        <v>-1.256361007657242E-2</v>
      </c>
      <c r="I854" s="30">
        <f t="shared" si="39"/>
        <v>-1.256361007657242E-2</v>
      </c>
      <c r="S854" s="38">
        <v>1676.26001</v>
      </c>
      <c r="T854" s="30">
        <f t="shared" si="40"/>
        <v>-3.7156552778868628E-3</v>
      </c>
      <c r="U854" s="38"/>
      <c r="V854" s="38"/>
      <c r="W854" s="38"/>
      <c r="X854" s="38"/>
    </row>
    <row r="855" spans="1:24">
      <c r="A855" s="16">
        <v>42121</v>
      </c>
      <c r="B855" s="15">
        <v>41.060001</v>
      </c>
      <c r="C855" s="15">
        <v>41.060001</v>
      </c>
      <c r="D855" s="15">
        <v>39.400002000000001</v>
      </c>
      <c r="E855" s="15">
        <v>39.470001000000003</v>
      </c>
      <c r="F855" s="15">
        <v>507100</v>
      </c>
      <c r="G855" s="15">
        <v>39.470001000000003</v>
      </c>
      <c r="H855" s="38">
        <f t="shared" si="41"/>
        <v>-4.1196891545032331E-2</v>
      </c>
      <c r="I855" s="30">
        <f t="shared" si="39"/>
        <v>-4.1196891545032331E-2</v>
      </c>
      <c r="S855" s="38">
        <v>1682.5</v>
      </c>
      <c r="T855" s="30">
        <f t="shared" si="40"/>
        <v>1.373935393344048E-3</v>
      </c>
      <c r="U855" s="38"/>
      <c r="V855" s="38"/>
      <c r="W855" s="38"/>
      <c r="X855" s="38"/>
    </row>
    <row r="856" spans="1:24">
      <c r="A856" s="16">
        <v>42122</v>
      </c>
      <c r="B856" s="15">
        <v>39.340000000000003</v>
      </c>
      <c r="C856" s="15">
        <v>39.950001</v>
      </c>
      <c r="D856" s="15">
        <v>38.970001000000003</v>
      </c>
      <c r="E856" s="15">
        <v>39.419998</v>
      </c>
      <c r="F856" s="15">
        <v>553100</v>
      </c>
      <c r="G856" s="15">
        <v>39.419998</v>
      </c>
      <c r="H856" s="38">
        <f t="shared" si="41"/>
        <v>-1.2676640215477819E-3</v>
      </c>
      <c r="I856" s="30">
        <f t="shared" si="39"/>
        <v>-1.2676640215477819E-3</v>
      </c>
      <c r="S856" s="38">
        <v>1680.1899410000001</v>
      </c>
      <c r="T856" s="30">
        <f t="shared" si="40"/>
        <v>3.0817296989934157E-3</v>
      </c>
      <c r="U856" s="38"/>
      <c r="V856" s="38"/>
      <c r="W856" s="38"/>
      <c r="X856" s="38"/>
    </row>
    <row r="857" spans="1:24">
      <c r="A857" s="16">
        <v>42123</v>
      </c>
      <c r="B857" s="15">
        <v>39.409999999999997</v>
      </c>
      <c r="C857" s="15">
        <v>39.540000999999997</v>
      </c>
      <c r="D857" s="15">
        <v>38.779998999999997</v>
      </c>
      <c r="E857" s="15">
        <v>39.090000000000003</v>
      </c>
      <c r="F857" s="15">
        <v>499400</v>
      </c>
      <c r="G857" s="15">
        <v>39.090000000000003</v>
      </c>
      <c r="H857" s="38">
        <f t="shared" si="41"/>
        <v>-8.406571184042165E-3</v>
      </c>
      <c r="I857" s="30">
        <f t="shared" si="39"/>
        <v>-8.406571184042165E-3</v>
      </c>
      <c r="S857" s="38">
        <v>1675.0200199999999</v>
      </c>
      <c r="T857" s="30">
        <f t="shared" si="40"/>
        <v>1.3463213116111398E-2</v>
      </c>
      <c r="U857" s="38"/>
      <c r="V857" s="38"/>
      <c r="W857" s="38"/>
      <c r="X857" s="38"/>
    </row>
    <row r="858" spans="1:24">
      <c r="A858" s="16">
        <v>42124</v>
      </c>
      <c r="B858" s="15">
        <v>38.970001000000003</v>
      </c>
      <c r="C858" s="15">
        <v>40.32</v>
      </c>
      <c r="D858" s="15">
        <v>38.82</v>
      </c>
      <c r="E858" s="15">
        <v>39.939999</v>
      </c>
      <c r="F858" s="15">
        <v>673900</v>
      </c>
      <c r="G858" s="15">
        <v>39.939999</v>
      </c>
      <c r="H858" s="38">
        <f t="shared" si="41"/>
        <v>2.1511623145248893E-2</v>
      </c>
      <c r="I858" s="30">
        <f t="shared" si="39"/>
        <v>2.1511623145248893E-2</v>
      </c>
      <c r="S858" s="38">
        <v>1652.619995</v>
      </c>
      <c r="T858" s="30">
        <f t="shared" si="40"/>
        <v>1.8157606866144437E-4</v>
      </c>
      <c r="U858" s="38"/>
      <c r="V858" s="38"/>
      <c r="W858" s="38"/>
      <c r="X858" s="38"/>
    </row>
    <row r="859" spans="1:24">
      <c r="A859" s="16">
        <v>42125</v>
      </c>
      <c r="B859" s="15">
        <v>39.790000999999997</v>
      </c>
      <c r="C859" s="15">
        <v>40.889999000000003</v>
      </c>
      <c r="D859" s="15">
        <v>39.790000999999997</v>
      </c>
      <c r="E859" s="15">
        <v>40.520000000000003</v>
      </c>
      <c r="F859" s="15">
        <v>441600</v>
      </c>
      <c r="G859" s="15">
        <v>40.520000000000003</v>
      </c>
      <c r="H859" s="38">
        <f t="shared" si="41"/>
        <v>1.4417376430370089E-2</v>
      </c>
      <c r="I859" s="30">
        <f t="shared" si="39"/>
        <v>1.4417376430370089E-2</v>
      </c>
      <c r="S859" s="38">
        <v>1652.3199460000001</v>
      </c>
      <c r="T859" s="30">
        <f t="shared" si="40"/>
        <v>7.2036617218204386E-3</v>
      </c>
      <c r="U859" s="38"/>
      <c r="V859" s="38"/>
      <c r="W859" s="38"/>
      <c r="X859" s="38"/>
    </row>
    <row r="860" spans="1:24">
      <c r="A860" s="16">
        <v>42128</v>
      </c>
      <c r="B860" s="15">
        <v>40.470001000000003</v>
      </c>
      <c r="C860" s="15">
        <v>41.98</v>
      </c>
      <c r="D860" s="15">
        <v>40.470001000000003</v>
      </c>
      <c r="E860" s="15">
        <v>41.66</v>
      </c>
      <c r="F860" s="15">
        <v>724900</v>
      </c>
      <c r="G860" s="15">
        <v>41.66</v>
      </c>
      <c r="H860" s="38">
        <f t="shared" si="41"/>
        <v>2.7745756452343045E-2</v>
      </c>
      <c r="I860" s="30">
        <f t="shared" si="39"/>
        <v>2.7745756452343045E-2</v>
      </c>
      <c r="S860" s="38">
        <v>1640.459961</v>
      </c>
      <c r="T860" s="30">
        <f t="shared" si="40"/>
        <v>5.2378050365023488E-3</v>
      </c>
      <c r="U860" s="38"/>
      <c r="V860" s="38"/>
      <c r="W860" s="38"/>
      <c r="X860" s="38"/>
    </row>
    <row r="861" spans="1:24">
      <c r="A861" s="16">
        <v>42129</v>
      </c>
      <c r="B861" s="15">
        <v>41.650002000000001</v>
      </c>
      <c r="C861" s="15">
        <v>42.139999000000003</v>
      </c>
      <c r="D861" s="15">
        <v>40.880001</v>
      </c>
      <c r="E861" s="15">
        <v>41.349997999999999</v>
      </c>
      <c r="F861" s="15">
        <v>630600</v>
      </c>
      <c r="G861" s="15">
        <v>41.349997999999999</v>
      </c>
      <c r="H861" s="38">
        <f t="shared" si="41"/>
        <v>-7.4690627307204801E-3</v>
      </c>
      <c r="I861" s="30">
        <f t="shared" si="39"/>
        <v>-7.4690627307204801E-3</v>
      </c>
      <c r="S861" s="38">
        <v>1631.8900149999999</v>
      </c>
      <c r="T861" s="30">
        <f t="shared" si="40"/>
        <v>1.0150046029892097E-2</v>
      </c>
      <c r="U861" s="38"/>
      <c r="V861" s="38"/>
      <c r="W861" s="38"/>
      <c r="X861" s="38"/>
    </row>
    <row r="862" spans="1:24">
      <c r="A862" s="16">
        <v>42130</v>
      </c>
      <c r="B862" s="15">
        <v>41.400002000000001</v>
      </c>
      <c r="C862" s="15">
        <v>41.700001</v>
      </c>
      <c r="D862" s="15">
        <v>40.849997999999999</v>
      </c>
      <c r="E862" s="15">
        <v>41.330002</v>
      </c>
      <c r="F862" s="15">
        <v>548700</v>
      </c>
      <c r="G862" s="15">
        <v>41.330002</v>
      </c>
      <c r="H862" s="38">
        <f t="shared" si="41"/>
        <v>-4.8369618746634826E-4</v>
      </c>
      <c r="I862" s="30">
        <f t="shared" si="39"/>
        <v>-4.8369618746634826E-4</v>
      </c>
      <c r="S862" s="38">
        <v>1615.410034</v>
      </c>
      <c r="T862" s="30">
        <f t="shared" si="40"/>
        <v>8.2370781722355968E-4</v>
      </c>
      <c r="U862" s="38"/>
      <c r="V862" s="38"/>
      <c r="W862" s="38"/>
      <c r="X862" s="38"/>
    </row>
    <row r="863" spans="1:24">
      <c r="A863" s="16">
        <v>42131</v>
      </c>
      <c r="B863" s="15">
        <v>41.02</v>
      </c>
      <c r="C863" s="15">
        <v>42.240001999999997</v>
      </c>
      <c r="D863" s="15">
        <v>41.02</v>
      </c>
      <c r="E863" s="15">
        <v>41.799999</v>
      </c>
      <c r="F863" s="15">
        <v>480900</v>
      </c>
      <c r="G863" s="15">
        <v>41.799999</v>
      </c>
      <c r="H863" s="38">
        <f t="shared" si="41"/>
        <v>1.1307638692626361E-2</v>
      </c>
      <c r="I863" s="30">
        <f t="shared" si="39"/>
        <v>1.1307638692626361E-2</v>
      </c>
      <c r="S863" s="38">
        <v>1614.079956</v>
      </c>
      <c r="T863" s="30">
        <f t="shared" si="40"/>
        <v>-5.4505676263308595E-4</v>
      </c>
      <c r="U863" s="38"/>
      <c r="V863" s="38"/>
      <c r="W863" s="38"/>
      <c r="X863" s="38"/>
    </row>
    <row r="864" spans="1:24">
      <c r="A864" s="16">
        <v>42132</v>
      </c>
      <c r="B864" s="15">
        <v>41.939999</v>
      </c>
      <c r="C864" s="15">
        <v>42.619999</v>
      </c>
      <c r="D864" s="15">
        <v>41.650002000000001</v>
      </c>
      <c r="E864" s="15">
        <v>42.130001</v>
      </c>
      <c r="F864" s="15">
        <v>417900</v>
      </c>
      <c r="G864" s="15">
        <v>42.130001</v>
      </c>
      <c r="H864" s="38">
        <f t="shared" si="41"/>
        <v>7.8637841197145755E-3</v>
      </c>
      <c r="I864" s="30">
        <f t="shared" si="39"/>
        <v>7.8637841197145755E-3</v>
      </c>
      <c r="S864" s="38">
        <v>1614.959961</v>
      </c>
      <c r="T864" s="30">
        <f t="shared" si="40"/>
        <v>5.3891998329119659E-3</v>
      </c>
      <c r="U864" s="38"/>
      <c r="V864" s="38"/>
      <c r="W864" s="38"/>
      <c r="X864" s="38"/>
    </row>
    <row r="865" spans="1:24">
      <c r="A865" s="16">
        <v>42135</v>
      </c>
      <c r="B865" s="15">
        <v>42.16</v>
      </c>
      <c r="C865" s="15">
        <v>42.549999</v>
      </c>
      <c r="D865" s="15">
        <v>41.77</v>
      </c>
      <c r="E865" s="15">
        <v>42.200001</v>
      </c>
      <c r="F865" s="15">
        <v>350900</v>
      </c>
      <c r="G865" s="15">
        <v>42.200001</v>
      </c>
      <c r="H865" s="38">
        <f t="shared" si="41"/>
        <v>1.6601450116683031E-3</v>
      </c>
      <c r="I865" s="30">
        <f t="shared" si="39"/>
        <v>1.6601450116683031E-3</v>
      </c>
      <c r="S865" s="38">
        <v>1606.280029</v>
      </c>
      <c r="T865" s="30">
        <f t="shared" si="40"/>
        <v>-4.2987890587464486E-3</v>
      </c>
      <c r="U865" s="38"/>
      <c r="V865" s="38"/>
      <c r="W865" s="38"/>
      <c r="X865" s="38"/>
    </row>
    <row r="866" spans="1:24">
      <c r="A866" s="16">
        <v>42136</v>
      </c>
      <c r="B866" s="15">
        <v>42.48</v>
      </c>
      <c r="C866" s="15">
        <v>42.880001</v>
      </c>
      <c r="D866" s="15">
        <v>41.98</v>
      </c>
      <c r="E866" s="15">
        <v>42.25</v>
      </c>
      <c r="F866" s="15">
        <v>399400</v>
      </c>
      <c r="G866" s="15">
        <v>42.25</v>
      </c>
      <c r="H866" s="38">
        <f t="shared" si="41"/>
        <v>1.1841090645345266E-3</v>
      </c>
      <c r="I866" s="30">
        <f t="shared" si="39"/>
        <v>1.1841090645345266E-3</v>
      </c>
      <c r="S866" s="38">
        <v>1613.1999510000001</v>
      </c>
      <c r="T866" s="30">
        <f t="shared" si="40"/>
        <v>6.180691047567341E-3</v>
      </c>
      <c r="U866" s="38"/>
      <c r="V866" s="38"/>
      <c r="W866" s="38"/>
      <c r="X866" s="38"/>
    </row>
    <row r="867" spans="1:24">
      <c r="A867" s="16">
        <v>42137</v>
      </c>
      <c r="B867" s="15">
        <v>42.169998</v>
      </c>
      <c r="C867" s="15">
        <v>42.5</v>
      </c>
      <c r="D867" s="15">
        <v>41.650002000000001</v>
      </c>
      <c r="E867" s="15">
        <v>42.209999000000003</v>
      </c>
      <c r="F867" s="15">
        <v>371400</v>
      </c>
      <c r="G867" s="15">
        <v>42.209999000000003</v>
      </c>
      <c r="H867" s="38">
        <f t="shared" si="41"/>
        <v>-9.4721769984418627E-4</v>
      </c>
      <c r="I867" s="30">
        <f t="shared" si="39"/>
        <v>-9.4721769984418627E-4</v>
      </c>
      <c r="S867" s="38">
        <v>1603.26001</v>
      </c>
      <c r="T867" s="30">
        <f t="shared" si="40"/>
        <v>9.5447899993218819E-3</v>
      </c>
      <c r="U867" s="38"/>
      <c r="V867" s="38"/>
      <c r="W867" s="38"/>
      <c r="X867" s="38"/>
    </row>
    <row r="868" spans="1:24">
      <c r="A868" s="16">
        <v>42138</v>
      </c>
      <c r="B868" s="15">
        <v>42.16</v>
      </c>
      <c r="C868" s="15">
        <v>42.740001999999997</v>
      </c>
      <c r="D868" s="15">
        <v>41.330002</v>
      </c>
      <c r="E868" s="15">
        <v>42.110000999999997</v>
      </c>
      <c r="F868" s="15">
        <v>494100</v>
      </c>
      <c r="G868" s="15">
        <v>42.110000999999997</v>
      </c>
      <c r="H868" s="38">
        <f t="shared" si="41"/>
        <v>-2.3718701821742183E-3</v>
      </c>
      <c r="I868" s="30">
        <f t="shared" si="39"/>
        <v>-2.3718701821742183E-3</v>
      </c>
      <c r="S868" s="38">
        <v>1588.030029</v>
      </c>
      <c r="T868" s="30">
        <f t="shared" si="40"/>
        <v>9.4524562581309868E-3</v>
      </c>
      <c r="U868" s="38"/>
      <c r="V868" s="38"/>
      <c r="W868" s="38"/>
      <c r="X868" s="38"/>
    </row>
    <row r="869" spans="1:24">
      <c r="A869" s="16">
        <v>42139</v>
      </c>
      <c r="B869" s="15">
        <v>42.23</v>
      </c>
      <c r="C869" s="15">
        <v>42.630001</v>
      </c>
      <c r="D869" s="15">
        <v>41.389999000000003</v>
      </c>
      <c r="E869" s="15">
        <v>41.93</v>
      </c>
      <c r="F869" s="15">
        <v>528800</v>
      </c>
      <c r="G869" s="15">
        <v>41.93</v>
      </c>
      <c r="H869" s="38">
        <f t="shared" si="41"/>
        <v>-4.2837047384932129E-3</v>
      </c>
      <c r="I869" s="30">
        <f t="shared" si="39"/>
        <v>-4.2837047384932129E-3</v>
      </c>
      <c r="S869" s="38">
        <v>1573.089966</v>
      </c>
      <c r="T869" s="30">
        <f t="shared" si="40"/>
        <v>-1.2219369026923953E-2</v>
      </c>
      <c r="U869" s="38"/>
      <c r="V869" s="38"/>
      <c r="W869" s="38"/>
      <c r="X869" s="38"/>
    </row>
    <row r="870" spans="1:24">
      <c r="A870" s="16">
        <v>42142</v>
      </c>
      <c r="B870" s="15">
        <v>41.82</v>
      </c>
      <c r="C870" s="15">
        <v>42.540000999999997</v>
      </c>
      <c r="D870" s="15">
        <v>41.439999</v>
      </c>
      <c r="E870" s="15">
        <v>42.439999</v>
      </c>
      <c r="F870" s="15">
        <v>365800</v>
      </c>
      <c r="G870" s="15">
        <v>42.439999</v>
      </c>
      <c r="H870" s="38">
        <f t="shared" si="41"/>
        <v>1.2089729000434125E-2</v>
      </c>
      <c r="I870" s="30">
        <f t="shared" si="39"/>
        <v>1.2089729000434125E-2</v>
      </c>
      <c r="S870" s="38">
        <v>1592.4300539999999</v>
      </c>
      <c r="T870" s="30">
        <f t="shared" si="40"/>
        <v>2.666219490842604E-3</v>
      </c>
      <c r="U870" s="38"/>
      <c r="V870" s="38"/>
      <c r="W870" s="38"/>
      <c r="X870" s="38"/>
    </row>
    <row r="871" spans="1:24">
      <c r="A871" s="16">
        <v>42143</v>
      </c>
      <c r="B871" s="15">
        <v>42.439999</v>
      </c>
      <c r="C871" s="15">
        <v>42.470001000000003</v>
      </c>
      <c r="D871" s="15">
        <v>41.130001</v>
      </c>
      <c r="E871" s="15">
        <v>41.240001999999997</v>
      </c>
      <c r="F871" s="15">
        <v>558400</v>
      </c>
      <c r="G871" s="15">
        <v>41.240001999999997</v>
      </c>
      <c r="H871" s="38">
        <f t="shared" si="41"/>
        <v>-2.8682582537742217E-2</v>
      </c>
      <c r="I871" s="30">
        <f t="shared" si="39"/>
        <v>-2.8682582537742217E-2</v>
      </c>
      <c r="S871" s="38">
        <v>1588.1899410000001</v>
      </c>
      <c r="T871" s="30">
        <f t="shared" si="40"/>
        <v>-2.5328424825547896E-2</v>
      </c>
      <c r="U871" s="38"/>
      <c r="V871" s="38"/>
      <c r="W871" s="38"/>
      <c r="X871" s="38"/>
    </row>
    <row r="872" spans="1:24">
      <c r="A872" s="16">
        <v>42144</v>
      </c>
      <c r="B872" s="15">
        <v>41.09</v>
      </c>
      <c r="C872" s="15">
        <v>41.889999000000003</v>
      </c>
      <c r="D872" s="15">
        <v>40.990001999999997</v>
      </c>
      <c r="E872" s="15">
        <v>41.009998000000003</v>
      </c>
      <c r="F872" s="15">
        <v>407000</v>
      </c>
      <c r="G872" s="15">
        <v>41.009998000000003</v>
      </c>
      <c r="H872" s="38">
        <f t="shared" si="41"/>
        <v>-5.5928170099894745E-3</v>
      </c>
      <c r="I872" s="30">
        <f t="shared" si="39"/>
        <v>-5.5928170099894745E-3</v>
      </c>
      <c r="S872" s="38">
        <v>1628.9300539999999</v>
      </c>
      <c r="T872" s="30">
        <f t="shared" si="40"/>
        <v>-1.3948301396968838E-2</v>
      </c>
      <c r="U872" s="38"/>
      <c r="V872" s="38"/>
      <c r="W872" s="38"/>
      <c r="X872" s="38"/>
    </row>
    <row r="873" spans="1:24">
      <c r="A873" s="16">
        <v>42145</v>
      </c>
      <c r="B873" s="15">
        <v>41.240001999999997</v>
      </c>
      <c r="C873" s="15">
        <v>42.130001</v>
      </c>
      <c r="D873" s="15">
        <v>40.590000000000003</v>
      </c>
      <c r="E873" s="15">
        <v>41.470001000000003</v>
      </c>
      <c r="F873" s="15">
        <v>396000</v>
      </c>
      <c r="G873" s="15">
        <v>41.470001000000003</v>
      </c>
      <c r="H873" s="38">
        <f t="shared" si="41"/>
        <v>1.1154407736733126E-2</v>
      </c>
      <c r="I873" s="30">
        <f t="shared" si="39"/>
        <v>1.1154407736733126E-2</v>
      </c>
      <c r="S873" s="38">
        <v>1651.8100589999999</v>
      </c>
      <c r="T873" s="30">
        <f t="shared" si="40"/>
        <v>7.760963712857687E-3</v>
      </c>
      <c r="U873" s="38"/>
      <c r="V873" s="38"/>
      <c r="W873" s="38"/>
      <c r="X873" s="38"/>
    </row>
    <row r="874" spans="1:24">
      <c r="A874" s="16">
        <v>42146</v>
      </c>
      <c r="B874" s="15">
        <v>41.34</v>
      </c>
      <c r="C874" s="15">
        <v>41.740001999999997</v>
      </c>
      <c r="D874" s="15">
        <v>40.650002000000001</v>
      </c>
      <c r="E874" s="15">
        <v>40.770000000000003</v>
      </c>
      <c r="F874" s="15">
        <v>245600</v>
      </c>
      <c r="G874" s="15">
        <v>40.770000000000003</v>
      </c>
      <c r="H874" s="38">
        <f t="shared" si="41"/>
        <v>-1.7023781540944829E-2</v>
      </c>
      <c r="I874" s="30">
        <f t="shared" si="39"/>
        <v>-1.7023781540944829E-2</v>
      </c>
      <c r="S874" s="38">
        <v>1639.040039</v>
      </c>
      <c r="T874" s="30">
        <f t="shared" si="40"/>
        <v>7.5388758127373761E-3</v>
      </c>
      <c r="U874" s="38"/>
      <c r="V874" s="38"/>
      <c r="W874" s="38"/>
      <c r="X874" s="38"/>
    </row>
    <row r="875" spans="1:24">
      <c r="A875" s="16">
        <v>42150</v>
      </c>
      <c r="B875" s="15">
        <v>40.610000999999997</v>
      </c>
      <c r="C875" s="15">
        <v>43.669998</v>
      </c>
      <c r="D875" s="15">
        <v>40.549999</v>
      </c>
      <c r="E875" s="15">
        <v>43.439999</v>
      </c>
      <c r="F875" s="15">
        <v>798800</v>
      </c>
      <c r="G875" s="15">
        <v>43.439999</v>
      </c>
      <c r="H875" s="38">
        <f t="shared" si="41"/>
        <v>6.3434135774259839E-2</v>
      </c>
      <c r="I875" s="30">
        <f t="shared" si="39"/>
        <v>6.3434135774259839E-2</v>
      </c>
      <c r="S875" s="38">
        <v>1626.7299800000001</v>
      </c>
      <c r="T875" s="30">
        <f t="shared" si="40"/>
        <v>-5.902401135768549E-3</v>
      </c>
      <c r="U875" s="38"/>
      <c r="V875" s="38"/>
      <c r="W875" s="38"/>
      <c r="X875" s="38"/>
    </row>
    <row r="876" spans="1:24">
      <c r="A876" s="16">
        <v>42151</v>
      </c>
      <c r="B876" s="15">
        <v>43.59</v>
      </c>
      <c r="C876" s="15">
        <v>44.720001000000003</v>
      </c>
      <c r="D876" s="15">
        <v>43.529998999999997</v>
      </c>
      <c r="E876" s="15">
        <v>43.73</v>
      </c>
      <c r="F876" s="15">
        <v>622300</v>
      </c>
      <c r="G876" s="15">
        <v>43.73</v>
      </c>
      <c r="H876" s="38">
        <f t="shared" si="41"/>
        <v>6.6537128194072027E-3</v>
      </c>
      <c r="I876" s="30">
        <f t="shared" si="39"/>
        <v>6.6537128194072027E-3</v>
      </c>
      <c r="S876" s="38">
        <v>1636.3599850000001</v>
      </c>
      <c r="T876" s="30">
        <f t="shared" si="40"/>
        <v>1.4676068591821044E-2</v>
      </c>
      <c r="U876" s="38"/>
      <c r="V876" s="38"/>
      <c r="W876" s="38"/>
      <c r="X876" s="38"/>
    </row>
    <row r="877" spans="1:24">
      <c r="A877" s="16">
        <v>42152</v>
      </c>
      <c r="B877" s="15">
        <v>43.349997999999999</v>
      </c>
      <c r="C877" s="15">
        <v>44.380001</v>
      </c>
      <c r="D877" s="15">
        <v>43.080002</v>
      </c>
      <c r="E877" s="15">
        <v>44.310001</v>
      </c>
      <c r="F877" s="15">
        <v>413200</v>
      </c>
      <c r="G877" s="15">
        <v>44.310001</v>
      </c>
      <c r="H877" s="38">
        <f t="shared" si="41"/>
        <v>1.3176042354837688E-2</v>
      </c>
      <c r="I877" s="30">
        <f t="shared" si="39"/>
        <v>1.3176042354837688E-2</v>
      </c>
      <c r="S877" s="38">
        <v>1612.5200199999999</v>
      </c>
      <c r="T877" s="30">
        <f t="shared" si="40"/>
        <v>-8.404776689422239E-3</v>
      </c>
      <c r="U877" s="38"/>
      <c r="V877" s="38"/>
      <c r="W877" s="38"/>
      <c r="X877" s="38"/>
    </row>
    <row r="878" spans="1:24">
      <c r="A878" s="16">
        <v>42153</v>
      </c>
      <c r="B878" s="15">
        <v>44.07</v>
      </c>
      <c r="C878" s="15">
        <v>44.580002</v>
      </c>
      <c r="D878" s="15">
        <v>42.52</v>
      </c>
      <c r="E878" s="15">
        <v>42.950001</v>
      </c>
      <c r="F878" s="15">
        <v>711300</v>
      </c>
      <c r="G878" s="15">
        <v>42.950001</v>
      </c>
      <c r="H878" s="38">
        <f t="shared" si="41"/>
        <v>-3.1173736066515655E-2</v>
      </c>
      <c r="I878" s="30">
        <f t="shared" si="39"/>
        <v>-3.1173736066515655E-2</v>
      </c>
      <c r="S878" s="38">
        <v>1626.130005</v>
      </c>
      <c r="T878" s="30">
        <f t="shared" si="40"/>
        <v>-1.0205264360045457E-2</v>
      </c>
      <c r="U878" s="38"/>
      <c r="V878" s="38"/>
      <c r="W878" s="38"/>
      <c r="X878" s="38"/>
    </row>
    <row r="879" spans="1:24">
      <c r="A879" s="16">
        <v>42156</v>
      </c>
      <c r="B879" s="15">
        <v>43.130001</v>
      </c>
      <c r="C879" s="15">
        <v>43.200001</v>
      </c>
      <c r="D879" s="15">
        <v>41.400002000000001</v>
      </c>
      <c r="E879" s="15">
        <v>42.09</v>
      </c>
      <c r="F879" s="15">
        <v>600800</v>
      </c>
      <c r="G879" s="15">
        <v>42.09</v>
      </c>
      <c r="H879" s="38">
        <f t="shared" si="41"/>
        <v>-2.022648893067186E-2</v>
      </c>
      <c r="I879" s="30">
        <f t="shared" si="39"/>
        <v>-2.022648893067186E-2</v>
      </c>
      <c r="S879" s="38">
        <v>1642.8100589999999</v>
      </c>
      <c r="T879" s="30">
        <f t="shared" si="40"/>
        <v>-3.4687342765627843E-4</v>
      </c>
      <c r="U879" s="38"/>
      <c r="V879" s="38"/>
      <c r="W879" s="38"/>
      <c r="X879" s="38"/>
    </row>
    <row r="880" spans="1:24">
      <c r="A880" s="16">
        <v>42157</v>
      </c>
      <c r="B880" s="15">
        <v>41.529998999999997</v>
      </c>
      <c r="C880" s="15">
        <v>44.310001</v>
      </c>
      <c r="D880" s="15">
        <v>41.529998999999997</v>
      </c>
      <c r="E880" s="15">
        <v>42.529998999999997</v>
      </c>
      <c r="F880" s="15">
        <v>542600</v>
      </c>
      <c r="G880" s="15">
        <v>42.529998999999997</v>
      </c>
      <c r="H880" s="38">
        <f t="shared" si="41"/>
        <v>1.0399502970248088E-2</v>
      </c>
      <c r="I880" s="30">
        <f t="shared" si="39"/>
        <v>1.0399502970248088E-2</v>
      </c>
      <c r="S880" s="38">
        <v>1643.380005</v>
      </c>
      <c r="T880" s="30">
        <f t="shared" si="40"/>
        <v>1.2749914347878475E-2</v>
      </c>
      <c r="U880" s="38"/>
      <c r="V880" s="38"/>
      <c r="W880" s="38"/>
      <c r="X880" s="38"/>
    </row>
    <row r="881" spans="1:24">
      <c r="A881" s="16">
        <v>42158</v>
      </c>
      <c r="B881" s="15">
        <v>42.529998999999997</v>
      </c>
      <c r="C881" s="15">
        <v>43.869999</v>
      </c>
      <c r="D881" s="15">
        <v>42.52</v>
      </c>
      <c r="E881" s="15">
        <v>43.650002000000001</v>
      </c>
      <c r="F881" s="15">
        <v>385500</v>
      </c>
      <c r="G881" s="15">
        <v>43.650002000000001</v>
      </c>
      <c r="H881" s="38">
        <f t="shared" si="41"/>
        <v>2.5993642351897821E-2</v>
      </c>
      <c r="I881" s="30">
        <f t="shared" si="39"/>
        <v>2.5993642351897821E-2</v>
      </c>
      <c r="S881" s="38">
        <v>1622.5600589999999</v>
      </c>
      <c r="T881" s="30">
        <f t="shared" si="40"/>
        <v>8.4544546519640211E-3</v>
      </c>
      <c r="U881" s="38"/>
      <c r="V881" s="38"/>
      <c r="W881" s="38"/>
      <c r="X881" s="38"/>
    </row>
    <row r="882" spans="1:24">
      <c r="A882" s="16">
        <v>42159</v>
      </c>
      <c r="B882" s="15">
        <v>43.25</v>
      </c>
      <c r="C882" s="15">
        <v>44.389999000000003</v>
      </c>
      <c r="D882" s="15">
        <v>43.139999000000003</v>
      </c>
      <c r="E882" s="15">
        <v>43.52</v>
      </c>
      <c r="F882" s="15">
        <v>507700</v>
      </c>
      <c r="G882" s="15">
        <v>43.52</v>
      </c>
      <c r="H882" s="38">
        <f t="shared" si="41"/>
        <v>-2.9827255569378577E-3</v>
      </c>
      <c r="I882" s="30">
        <f t="shared" si="39"/>
        <v>-2.9827255569378577E-3</v>
      </c>
      <c r="S882" s="38">
        <v>1608.900024</v>
      </c>
      <c r="T882" s="30">
        <f t="shared" si="40"/>
        <v>-1.3875554873113023E-2</v>
      </c>
      <c r="U882" s="38"/>
      <c r="V882" s="38"/>
      <c r="W882" s="38"/>
      <c r="X882" s="38"/>
    </row>
    <row r="883" spans="1:24">
      <c r="A883" s="16">
        <v>42160</v>
      </c>
      <c r="B883" s="15">
        <v>43.330002</v>
      </c>
      <c r="C883" s="15">
        <v>43.860000999999997</v>
      </c>
      <c r="D883" s="15">
        <v>40.529998999999997</v>
      </c>
      <c r="E883" s="15">
        <v>40.740001999999997</v>
      </c>
      <c r="F883" s="15">
        <v>1510300</v>
      </c>
      <c r="G883" s="15">
        <v>40.740001999999997</v>
      </c>
      <c r="H883" s="38">
        <f t="shared" si="41"/>
        <v>-6.6010142657227086E-2</v>
      </c>
      <c r="I883" s="30">
        <f t="shared" si="39"/>
        <v>-6.6010142657227086E-2</v>
      </c>
      <c r="S883" s="38">
        <v>1631.380005</v>
      </c>
      <c r="T883" s="30">
        <f t="shared" si="40"/>
        <v>-5.5260479671095713E-3</v>
      </c>
      <c r="U883" s="38"/>
      <c r="V883" s="38"/>
      <c r="W883" s="38"/>
      <c r="X883" s="38"/>
    </row>
    <row r="884" spans="1:24">
      <c r="A884" s="16">
        <v>42163</v>
      </c>
      <c r="B884" s="15">
        <v>42.150002000000001</v>
      </c>
      <c r="C884" s="15">
        <v>42.25</v>
      </c>
      <c r="D884" s="15">
        <v>38.639999000000003</v>
      </c>
      <c r="E884" s="15">
        <v>39.009998000000003</v>
      </c>
      <c r="F884" s="15">
        <v>2101200</v>
      </c>
      <c r="G884" s="15">
        <v>39.009998000000003</v>
      </c>
      <c r="H884" s="38">
        <f t="shared" si="41"/>
        <v>-4.3392487640801704E-2</v>
      </c>
      <c r="I884" s="30">
        <f t="shared" si="39"/>
        <v>-4.3392487640801704E-2</v>
      </c>
      <c r="S884" s="38">
        <v>1640.420044</v>
      </c>
      <c r="T884" s="30">
        <f t="shared" si="40"/>
        <v>5.9184400368024036E-3</v>
      </c>
      <c r="U884" s="38"/>
      <c r="V884" s="38"/>
      <c r="W884" s="38"/>
      <c r="X884" s="38"/>
    </row>
    <row r="885" spans="1:24">
      <c r="A885" s="16">
        <v>42164</v>
      </c>
      <c r="B885" s="15">
        <v>38.75</v>
      </c>
      <c r="C885" s="15">
        <v>38.959999000000003</v>
      </c>
      <c r="D885" s="15">
        <v>36.009998000000003</v>
      </c>
      <c r="E885" s="15">
        <v>36.610000999999997</v>
      </c>
      <c r="F885" s="15">
        <v>2805100</v>
      </c>
      <c r="G885" s="15">
        <v>36.610000999999997</v>
      </c>
      <c r="H885" s="38">
        <f t="shared" si="41"/>
        <v>-6.3496517802572885E-2</v>
      </c>
      <c r="I885" s="30">
        <f t="shared" si="39"/>
        <v>-6.3496517802572885E-2</v>
      </c>
      <c r="S885" s="38">
        <v>1630.73999</v>
      </c>
      <c r="T885" s="30">
        <f t="shared" si="40"/>
        <v>-1.4410576956968865E-2</v>
      </c>
      <c r="U885" s="38"/>
      <c r="V885" s="38"/>
      <c r="W885" s="38"/>
      <c r="X885" s="38"/>
    </row>
    <row r="886" spans="1:24">
      <c r="A886" s="16">
        <v>42165</v>
      </c>
      <c r="B886" s="15">
        <v>36</v>
      </c>
      <c r="C886" s="15">
        <v>36.029998999999997</v>
      </c>
      <c r="D886" s="15">
        <v>28.860001</v>
      </c>
      <c r="E886" s="15">
        <v>29.52</v>
      </c>
      <c r="F886" s="15">
        <v>7534200</v>
      </c>
      <c r="G886" s="15">
        <v>29.52</v>
      </c>
      <c r="H886" s="38">
        <f t="shared" si="41"/>
        <v>-0.21525345471481394</v>
      </c>
      <c r="I886" s="30">
        <f t="shared" si="39"/>
        <v>-0.21525345471481394</v>
      </c>
      <c r="S886" s="38">
        <v>1654.410034</v>
      </c>
      <c r="T886" s="30">
        <f t="shared" si="40"/>
        <v>3.6636252189823312E-3</v>
      </c>
      <c r="U886" s="38"/>
      <c r="V886" s="38"/>
      <c r="W886" s="38"/>
      <c r="X886" s="38"/>
    </row>
    <row r="887" spans="1:24">
      <c r="A887" s="16">
        <v>42166</v>
      </c>
      <c r="B887" s="15">
        <v>30.049999</v>
      </c>
      <c r="C887" s="15">
        <v>30.450001</v>
      </c>
      <c r="D887" s="15">
        <v>28.25</v>
      </c>
      <c r="E887" s="15">
        <v>28.549999</v>
      </c>
      <c r="F887" s="15">
        <v>4321700</v>
      </c>
      <c r="G887" s="15">
        <v>28.549999</v>
      </c>
      <c r="H887" s="38">
        <f t="shared" si="41"/>
        <v>-3.3411098656522781E-2</v>
      </c>
      <c r="I887" s="30">
        <f t="shared" si="39"/>
        <v>-3.3411098656522781E-2</v>
      </c>
      <c r="S887" s="38">
        <v>1648.3599850000001</v>
      </c>
      <c r="T887" s="30">
        <f t="shared" si="40"/>
        <v>-7.0729367011660594E-3</v>
      </c>
      <c r="U887" s="38"/>
      <c r="V887" s="38"/>
      <c r="W887" s="38"/>
      <c r="X887" s="38"/>
    </row>
    <row r="888" spans="1:24">
      <c r="A888" s="16">
        <v>42167</v>
      </c>
      <c r="B888" s="15">
        <v>29</v>
      </c>
      <c r="C888" s="15">
        <v>29.1</v>
      </c>
      <c r="D888" s="15">
        <v>27.709999</v>
      </c>
      <c r="E888" s="15">
        <v>28.07</v>
      </c>
      <c r="F888" s="15">
        <v>2420200</v>
      </c>
      <c r="G888" s="15">
        <v>28.07</v>
      </c>
      <c r="H888" s="38">
        <f t="shared" si="41"/>
        <v>-1.695551070195778E-2</v>
      </c>
      <c r="I888" s="30">
        <f t="shared" si="39"/>
        <v>-1.695551070195778E-2</v>
      </c>
      <c r="S888" s="38">
        <v>1660.0600589999999</v>
      </c>
      <c r="T888" s="30">
        <f t="shared" si="40"/>
        <v>6.3209621028721763E-3</v>
      </c>
      <c r="U888" s="38"/>
      <c r="V888" s="38"/>
      <c r="W888" s="38"/>
      <c r="X888" s="38"/>
    </row>
    <row r="889" spans="1:24">
      <c r="A889" s="16">
        <v>42170</v>
      </c>
      <c r="B889" s="15">
        <v>28.1</v>
      </c>
      <c r="C889" s="15">
        <v>28.1</v>
      </c>
      <c r="D889" s="15">
        <v>27.030000999999999</v>
      </c>
      <c r="E889" s="15">
        <v>27.09</v>
      </c>
      <c r="F889" s="15">
        <v>2204900</v>
      </c>
      <c r="G889" s="15">
        <v>27.09</v>
      </c>
      <c r="H889" s="38">
        <f t="shared" si="41"/>
        <v>-3.5536734276787427E-2</v>
      </c>
      <c r="I889" s="30">
        <f t="shared" si="39"/>
        <v>-3.5536734276787427E-2</v>
      </c>
      <c r="S889" s="38">
        <v>1649.599976</v>
      </c>
      <c r="T889" s="30">
        <f t="shared" si="40"/>
        <v>-5.515173899826066E-4</v>
      </c>
      <c r="U889" s="38"/>
      <c r="V889" s="38"/>
      <c r="W889" s="38"/>
      <c r="X889" s="38"/>
    </row>
    <row r="890" spans="1:24">
      <c r="A890" s="16">
        <v>42171</v>
      </c>
      <c r="B890" s="15">
        <v>27.07</v>
      </c>
      <c r="C890" s="15">
        <v>27.67</v>
      </c>
      <c r="D890" s="15">
        <v>26.530000999999999</v>
      </c>
      <c r="E890" s="15">
        <v>27.209999</v>
      </c>
      <c r="F890" s="15">
        <v>1849000</v>
      </c>
      <c r="G890" s="15">
        <v>27.209999</v>
      </c>
      <c r="H890" s="38">
        <f t="shared" si="41"/>
        <v>4.4198599469560682E-3</v>
      </c>
      <c r="I890" s="30">
        <f t="shared" si="39"/>
        <v>4.4198599469560682E-3</v>
      </c>
      <c r="S890" s="38">
        <v>1650.51001</v>
      </c>
      <c r="T890" s="30">
        <f t="shared" si="40"/>
        <v>-2.9281152127404509E-3</v>
      </c>
      <c r="U890" s="38"/>
      <c r="V890" s="38"/>
      <c r="W890" s="38"/>
      <c r="X890" s="38"/>
    </row>
    <row r="891" spans="1:24">
      <c r="A891" s="16">
        <v>42172</v>
      </c>
      <c r="B891" s="15">
        <v>27.09</v>
      </c>
      <c r="C891" s="15">
        <v>28.059999000000001</v>
      </c>
      <c r="D891" s="15">
        <v>26.879999000000002</v>
      </c>
      <c r="E891" s="15">
        <v>27.1</v>
      </c>
      <c r="F891" s="15">
        <v>1126700</v>
      </c>
      <c r="G891" s="15">
        <v>27.1</v>
      </c>
      <c r="H891" s="38">
        <f t="shared" si="41"/>
        <v>-4.0507881583045219E-3</v>
      </c>
      <c r="I891" s="30">
        <f t="shared" si="39"/>
        <v>-4.0507881583045219E-3</v>
      </c>
      <c r="S891" s="38">
        <v>1655.349976</v>
      </c>
      <c r="T891" s="30">
        <f t="shared" si="40"/>
        <v>-8.3080739079911762E-3</v>
      </c>
      <c r="U891" s="38"/>
      <c r="V891" s="38"/>
      <c r="W891" s="38"/>
      <c r="X891" s="38"/>
    </row>
    <row r="892" spans="1:24">
      <c r="A892" s="16">
        <v>42173</v>
      </c>
      <c r="B892" s="15">
        <v>27.209999</v>
      </c>
      <c r="C892" s="15">
        <v>28.549999</v>
      </c>
      <c r="D892" s="15">
        <v>27.049999</v>
      </c>
      <c r="E892" s="15">
        <v>28.15</v>
      </c>
      <c r="F892" s="15">
        <v>1341300</v>
      </c>
      <c r="G892" s="15">
        <v>28.15</v>
      </c>
      <c r="H892" s="38">
        <f t="shared" si="41"/>
        <v>3.801362670004399E-2</v>
      </c>
      <c r="I892" s="30">
        <f t="shared" si="39"/>
        <v>3.801362670004399E-2</v>
      </c>
      <c r="S892" s="38">
        <v>1669.160034</v>
      </c>
      <c r="T892" s="30">
        <f t="shared" si="40"/>
        <v>1.7209046128593664E-3</v>
      </c>
      <c r="U892" s="38"/>
      <c r="V892" s="38"/>
      <c r="W892" s="38"/>
      <c r="X892" s="38"/>
    </row>
    <row r="893" spans="1:24">
      <c r="A893" s="16">
        <v>42174</v>
      </c>
      <c r="B893" s="15">
        <v>28.75</v>
      </c>
      <c r="C893" s="15">
        <v>29.77</v>
      </c>
      <c r="D893" s="15">
        <v>27.75</v>
      </c>
      <c r="E893" s="15">
        <v>29.23</v>
      </c>
      <c r="F893" s="15">
        <v>1656400</v>
      </c>
      <c r="G893" s="15">
        <v>29.23</v>
      </c>
      <c r="H893" s="38">
        <f t="shared" si="41"/>
        <v>3.7648224537455255E-2</v>
      </c>
      <c r="I893" s="30">
        <f t="shared" si="39"/>
        <v>3.7648224537455255E-2</v>
      </c>
      <c r="S893" s="38">
        <v>1666.290039</v>
      </c>
      <c r="T893" s="30">
        <f t="shared" si="40"/>
        <v>-7.078686202549049E-4</v>
      </c>
      <c r="U893" s="38"/>
      <c r="V893" s="38"/>
      <c r="W893" s="38"/>
      <c r="X893" s="38"/>
    </row>
    <row r="894" spans="1:24">
      <c r="A894" s="16">
        <v>42177</v>
      </c>
      <c r="B894" s="15">
        <v>29.559999000000001</v>
      </c>
      <c r="C894" s="15">
        <v>29.950001</v>
      </c>
      <c r="D894" s="15">
        <v>28.360001</v>
      </c>
      <c r="E894" s="15">
        <v>28.370000999999998</v>
      </c>
      <c r="F894" s="15">
        <v>833400</v>
      </c>
      <c r="G894" s="15">
        <v>28.370000999999998</v>
      </c>
      <c r="H894" s="38">
        <f t="shared" si="41"/>
        <v>-2.9863295053893346E-2</v>
      </c>
      <c r="I894" s="30">
        <f t="shared" si="39"/>
        <v>-2.9863295053893346E-2</v>
      </c>
      <c r="S894" s="38">
        <v>1667.469971</v>
      </c>
      <c r="T894" s="30">
        <f t="shared" si="40"/>
        <v>1.0247411984728727E-2</v>
      </c>
      <c r="U894" s="38"/>
      <c r="V894" s="38"/>
      <c r="W894" s="38"/>
      <c r="X894" s="38"/>
    </row>
    <row r="895" spans="1:24">
      <c r="A895" s="16">
        <v>42178</v>
      </c>
      <c r="B895" s="15">
        <v>28.190000999999999</v>
      </c>
      <c r="C895" s="15">
        <v>29.379999000000002</v>
      </c>
      <c r="D895" s="15">
        <v>28.129999000000002</v>
      </c>
      <c r="E895" s="15">
        <v>28.809999000000001</v>
      </c>
      <c r="F895" s="15">
        <v>969300</v>
      </c>
      <c r="G895" s="15">
        <v>28.809999000000001</v>
      </c>
      <c r="H895" s="38">
        <f t="shared" si="41"/>
        <v>1.5390230317005328E-2</v>
      </c>
      <c r="I895" s="30">
        <f t="shared" si="39"/>
        <v>1.5390230317005328E-2</v>
      </c>
      <c r="S895" s="38">
        <v>1650.469971</v>
      </c>
      <c r="T895" s="30">
        <f t="shared" si="40"/>
        <v>-5.022331626565857E-3</v>
      </c>
      <c r="U895" s="38"/>
      <c r="V895" s="38"/>
      <c r="W895" s="38"/>
      <c r="X895" s="38"/>
    </row>
    <row r="896" spans="1:24">
      <c r="A896" s="16">
        <v>42179</v>
      </c>
      <c r="B896" s="15">
        <v>28.809999000000001</v>
      </c>
      <c r="C896" s="15">
        <v>29.799999</v>
      </c>
      <c r="D896" s="15">
        <v>28.389999</v>
      </c>
      <c r="E896" s="15">
        <v>28.799999</v>
      </c>
      <c r="F896" s="15">
        <v>935900</v>
      </c>
      <c r="G896" s="15">
        <v>28.799999</v>
      </c>
      <c r="H896" s="38">
        <f t="shared" si="41"/>
        <v>-3.4716196658907253E-4</v>
      </c>
      <c r="I896" s="30">
        <f t="shared" si="39"/>
        <v>-3.4716196658907253E-4</v>
      </c>
      <c r="S896" s="38">
        <v>1658.780029</v>
      </c>
      <c r="T896" s="30">
        <f t="shared" si="40"/>
        <v>5.1011032023599856E-3</v>
      </c>
      <c r="U896" s="38"/>
      <c r="V896" s="38"/>
      <c r="W896" s="38"/>
      <c r="X896" s="38"/>
    </row>
    <row r="897" spans="1:24">
      <c r="A897" s="16">
        <v>42180</v>
      </c>
      <c r="B897" s="15">
        <v>29.09</v>
      </c>
      <c r="C897" s="15">
        <v>29.139999</v>
      </c>
      <c r="D897" s="15">
        <v>28.15</v>
      </c>
      <c r="E897" s="15">
        <v>28.280000999999999</v>
      </c>
      <c r="F897" s="15">
        <v>643000</v>
      </c>
      <c r="G897" s="15">
        <v>28.280000999999999</v>
      </c>
      <c r="H897" s="38">
        <f t="shared" si="41"/>
        <v>-1.8220476030627188E-2</v>
      </c>
      <c r="I897" s="30">
        <f t="shared" si="39"/>
        <v>-1.8220476030627188E-2</v>
      </c>
      <c r="S897" s="38">
        <v>1650.339966</v>
      </c>
      <c r="T897" s="30">
        <f t="shared" si="40"/>
        <v>1.0091066791116456E-2</v>
      </c>
      <c r="U897" s="38"/>
      <c r="V897" s="38"/>
      <c r="W897" s="38"/>
      <c r="X897" s="38"/>
    </row>
    <row r="898" spans="1:24">
      <c r="A898" s="16">
        <v>42181</v>
      </c>
      <c r="B898" s="15">
        <v>28.4</v>
      </c>
      <c r="C898" s="15">
        <v>28.77</v>
      </c>
      <c r="D898" s="15">
        <v>27.75</v>
      </c>
      <c r="E898" s="15">
        <v>28.120000999999998</v>
      </c>
      <c r="F898" s="15">
        <v>1549500</v>
      </c>
      <c r="G898" s="15">
        <v>28.120000999999998</v>
      </c>
      <c r="H898" s="38">
        <f t="shared" si="41"/>
        <v>-5.6737738847090881E-3</v>
      </c>
      <c r="I898" s="30">
        <f t="shared" si="39"/>
        <v>-5.6737738847090881E-3</v>
      </c>
      <c r="S898" s="38">
        <v>1633.7700199999999</v>
      </c>
      <c r="T898" s="30">
        <f t="shared" si="40"/>
        <v>4.2888840988592561E-5</v>
      </c>
      <c r="U898" s="38"/>
      <c r="V898" s="38"/>
      <c r="W898" s="38"/>
      <c r="X898" s="38"/>
    </row>
    <row r="899" spans="1:24">
      <c r="A899" s="16">
        <v>42184</v>
      </c>
      <c r="B899" s="15">
        <v>28.07</v>
      </c>
      <c r="C899" s="15">
        <v>28.110001</v>
      </c>
      <c r="D899" s="15">
        <v>26.9</v>
      </c>
      <c r="E899" s="15">
        <v>27.02</v>
      </c>
      <c r="F899" s="15">
        <v>1005000</v>
      </c>
      <c r="G899" s="15">
        <v>27.02</v>
      </c>
      <c r="H899" s="38">
        <f t="shared" si="41"/>
        <v>-3.9903769972288311E-2</v>
      </c>
      <c r="I899" s="30">
        <f t="shared" ref="I899:I962" si="42">H899</f>
        <v>-3.9903769972288311E-2</v>
      </c>
      <c r="S899" s="38">
        <v>1633.6999510000001</v>
      </c>
      <c r="T899" s="30">
        <f t="shared" ref="T899:T962" si="43">LN(S899/S900)</f>
        <v>4.3123436327596621E-3</v>
      </c>
      <c r="U899" s="38"/>
      <c r="V899" s="38"/>
      <c r="W899" s="38"/>
      <c r="X899" s="38"/>
    </row>
    <row r="900" spans="1:24">
      <c r="A900" s="16">
        <v>42185</v>
      </c>
      <c r="B900" s="15">
        <v>27.07</v>
      </c>
      <c r="C900" s="15">
        <v>27.530000999999999</v>
      </c>
      <c r="D900" s="15">
        <v>26.620000999999998</v>
      </c>
      <c r="E900" s="15">
        <v>26.700001</v>
      </c>
      <c r="F900" s="15">
        <v>1338300</v>
      </c>
      <c r="G900" s="15">
        <v>26.700001</v>
      </c>
      <c r="H900" s="38">
        <f t="shared" ref="H900:H963" si="44">LN(G900/G899)</f>
        <v>-1.1913729672666136E-2</v>
      </c>
      <c r="I900" s="30">
        <f t="shared" si="42"/>
        <v>-1.1913729672666136E-2</v>
      </c>
      <c r="S900" s="38">
        <v>1626.670044</v>
      </c>
      <c r="T900" s="30">
        <f t="shared" si="43"/>
        <v>-3.6939177463315705E-3</v>
      </c>
      <c r="U900" s="38"/>
      <c r="V900" s="38"/>
      <c r="W900" s="38"/>
      <c r="X900" s="38"/>
    </row>
    <row r="901" spans="1:24">
      <c r="A901" s="16">
        <v>42186</v>
      </c>
      <c r="B901" s="15">
        <v>26.959999</v>
      </c>
      <c r="C901" s="15">
        <v>26.959999</v>
      </c>
      <c r="D901" s="15">
        <v>25.879999000000002</v>
      </c>
      <c r="E901" s="15">
        <v>26.530000999999999</v>
      </c>
      <c r="F901" s="15">
        <v>1199600</v>
      </c>
      <c r="G901" s="15">
        <v>26.530000999999999</v>
      </c>
      <c r="H901" s="38">
        <f t="shared" si="44"/>
        <v>-6.3873970165615667E-3</v>
      </c>
      <c r="I901" s="30">
        <f t="shared" si="42"/>
        <v>-6.3873970165615667E-3</v>
      </c>
      <c r="S901" s="38">
        <v>1632.6899410000001</v>
      </c>
      <c r="T901" s="30">
        <f t="shared" si="43"/>
        <v>4.1305385794354298E-3</v>
      </c>
      <c r="U901" s="38"/>
      <c r="V901" s="38"/>
      <c r="W901" s="38"/>
      <c r="X901" s="38"/>
    </row>
    <row r="902" spans="1:24">
      <c r="A902" s="16">
        <v>42187</v>
      </c>
      <c r="B902" s="15">
        <v>26.42</v>
      </c>
      <c r="C902" s="15">
        <v>26.48</v>
      </c>
      <c r="D902" s="15">
        <v>25.33</v>
      </c>
      <c r="E902" s="15">
        <v>25.530000999999999</v>
      </c>
      <c r="F902" s="15">
        <v>1102600</v>
      </c>
      <c r="G902" s="15">
        <v>25.530000999999999</v>
      </c>
      <c r="H902" s="38">
        <f t="shared" si="44"/>
        <v>-3.8421935419829044E-2</v>
      </c>
      <c r="I902" s="30">
        <f t="shared" si="42"/>
        <v>-3.8421935419829044E-2</v>
      </c>
      <c r="S902" s="38">
        <v>1625.959961</v>
      </c>
      <c r="T902" s="30">
        <f t="shared" si="43"/>
        <v>5.2166391982765761E-3</v>
      </c>
      <c r="U902" s="38"/>
      <c r="V902" s="38"/>
      <c r="W902" s="38"/>
      <c r="X902" s="38"/>
    </row>
    <row r="903" spans="1:24">
      <c r="A903" s="16">
        <v>42191</v>
      </c>
      <c r="B903" s="15">
        <v>25.290001</v>
      </c>
      <c r="C903" s="15">
        <v>25.780000999999999</v>
      </c>
      <c r="D903" s="15">
        <v>24.68</v>
      </c>
      <c r="E903" s="15">
        <v>24.84</v>
      </c>
      <c r="F903" s="15">
        <v>1878300</v>
      </c>
      <c r="G903" s="15">
        <v>24.84</v>
      </c>
      <c r="H903" s="38">
        <f t="shared" si="44"/>
        <v>-2.7399013357718008E-2</v>
      </c>
      <c r="I903" s="30">
        <f t="shared" si="42"/>
        <v>-2.7399013357718008E-2</v>
      </c>
      <c r="S903" s="38">
        <v>1617.5</v>
      </c>
      <c r="T903" s="30">
        <f t="shared" si="43"/>
        <v>1.9059610946097118E-3</v>
      </c>
      <c r="U903" s="38"/>
      <c r="V903" s="38"/>
      <c r="W903" s="38"/>
      <c r="X903" s="38"/>
    </row>
    <row r="904" spans="1:24">
      <c r="A904" s="16">
        <v>42192</v>
      </c>
      <c r="B904" s="15">
        <v>25.1</v>
      </c>
      <c r="C904" s="15">
        <v>25.620000999999998</v>
      </c>
      <c r="D904" s="15">
        <v>24.639999</v>
      </c>
      <c r="E904" s="15">
        <v>25.34</v>
      </c>
      <c r="F904" s="15">
        <v>1758600</v>
      </c>
      <c r="G904" s="15">
        <v>25.34</v>
      </c>
      <c r="H904" s="38">
        <f t="shared" si="44"/>
        <v>1.9928917827715064E-2</v>
      </c>
      <c r="I904" s="30">
        <f t="shared" si="42"/>
        <v>1.9928917827715064E-2</v>
      </c>
      <c r="S904" s="38">
        <v>1614.420044</v>
      </c>
      <c r="T904" s="30">
        <f t="shared" si="43"/>
        <v>1.0479563869570564E-2</v>
      </c>
      <c r="U904" s="38"/>
      <c r="V904" s="38"/>
      <c r="W904" s="38"/>
      <c r="X904" s="38"/>
    </row>
    <row r="905" spans="1:24">
      <c r="A905" s="16">
        <v>42193</v>
      </c>
      <c r="B905" s="15">
        <v>25.18</v>
      </c>
      <c r="C905" s="15">
        <v>25.35</v>
      </c>
      <c r="D905" s="15">
        <v>23.49</v>
      </c>
      <c r="E905" s="15">
        <v>24.129999000000002</v>
      </c>
      <c r="F905" s="15">
        <v>1320900</v>
      </c>
      <c r="G905" s="15">
        <v>24.129999000000002</v>
      </c>
      <c r="H905" s="38">
        <f t="shared" si="44"/>
        <v>-4.8928336698241537E-2</v>
      </c>
      <c r="I905" s="30">
        <f t="shared" si="42"/>
        <v>-4.8928336698241537E-2</v>
      </c>
      <c r="S905" s="38">
        <v>1597.589966</v>
      </c>
      <c r="T905" s="30">
        <f t="shared" si="43"/>
        <v>9.3640040313908279E-3</v>
      </c>
      <c r="U905" s="38"/>
      <c r="V905" s="38"/>
      <c r="W905" s="38"/>
      <c r="X905" s="38"/>
    </row>
    <row r="906" spans="1:24">
      <c r="A906" s="16">
        <v>42194</v>
      </c>
      <c r="B906" s="15">
        <v>24.25</v>
      </c>
      <c r="C906" s="15">
        <v>24.950001</v>
      </c>
      <c r="D906" s="15">
        <v>23.059999000000001</v>
      </c>
      <c r="E906" s="15">
        <v>23.23</v>
      </c>
      <c r="F906" s="15">
        <v>1142300</v>
      </c>
      <c r="G906" s="15">
        <v>23.23</v>
      </c>
      <c r="H906" s="38">
        <f t="shared" si="44"/>
        <v>-3.8011291412433659E-2</v>
      </c>
      <c r="I906" s="30">
        <f t="shared" si="42"/>
        <v>-3.8011291412433659E-2</v>
      </c>
      <c r="S906" s="38">
        <v>1582.6999510000001</v>
      </c>
      <c r="T906" s="30">
        <f t="shared" si="43"/>
        <v>-9.3514725772215965E-3</v>
      </c>
      <c r="U906" s="38"/>
      <c r="V906" s="38"/>
      <c r="W906" s="38"/>
      <c r="X906" s="38"/>
    </row>
    <row r="907" spans="1:24">
      <c r="A907" s="16">
        <v>42195</v>
      </c>
      <c r="B907" s="15">
        <v>23.370000999999998</v>
      </c>
      <c r="C907" s="15">
        <v>23.82</v>
      </c>
      <c r="D907" s="15">
        <v>23.040001</v>
      </c>
      <c r="E907" s="15">
        <v>23.75</v>
      </c>
      <c r="F907" s="15">
        <v>922200</v>
      </c>
      <c r="G907" s="15">
        <v>23.75</v>
      </c>
      <c r="H907" s="38">
        <f t="shared" si="44"/>
        <v>2.2137983698332489E-2</v>
      </c>
      <c r="I907" s="30">
        <f t="shared" si="42"/>
        <v>2.2137983698332489E-2</v>
      </c>
      <c r="S907" s="38">
        <v>1597.5699460000001</v>
      </c>
      <c r="T907" s="30">
        <f t="shared" si="43"/>
        <v>2.4818174582509093E-3</v>
      </c>
      <c r="U907" s="38"/>
      <c r="V907" s="38"/>
      <c r="W907" s="38"/>
      <c r="X907" s="38"/>
    </row>
    <row r="908" spans="1:24">
      <c r="A908" s="16">
        <v>42198</v>
      </c>
      <c r="B908" s="15">
        <v>24.01</v>
      </c>
      <c r="C908" s="15">
        <v>24.41</v>
      </c>
      <c r="D908" s="15">
        <v>23.639999</v>
      </c>
      <c r="E908" s="15">
        <v>23.68</v>
      </c>
      <c r="F908" s="15">
        <v>681400</v>
      </c>
      <c r="G908" s="15">
        <v>23.68</v>
      </c>
      <c r="H908" s="38">
        <f t="shared" si="44"/>
        <v>-2.9517204648453498E-3</v>
      </c>
      <c r="I908" s="30">
        <f t="shared" si="42"/>
        <v>-2.9517204648453498E-3</v>
      </c>
      <c r="S908" s="38">
        <v>1593.6099850000001</v>
      </c>
      <c r="T908" s="30">
        <f t="shared" si="43"/>
        <v>7.1603152969284267E-3</v>
      </c>
      <c r="U908" s="38"/>
      <c r="V908" s="38"/>
      <c r="W908" s="38"/>
      <c r="X908" s="38"/>
    </row>
    <row r="909" spans="1:24">
      <c r="A909" s="16">
        <v>42199</v>
      </c>
      <c r="B909" s="15">
        <v>23.629999000000002</v>
      </c>
      <c r="C909" s="15">
        <v>23.969999000000001</v>
      </c>
      <c r="D909" s="15">
        <v>23.4</v>
      </c>
      <c r="E909" s="15">
        <v>23.84</v>
      </c>
      <c r="F909" s="15">
        <v>588200</v>
      </c>
      <c r="G909" s="15">
        <v>23.84</v>
      </c>
      <c r="H909" s="38">
        <f t="shared" si="44"/>
        <v>6.7340321813441194E-3</v>
      </c>
      <c r="I909" s="30">
        <f t="shared" si="42"/>
        <v>6.7340321813441194E-3</v>
      </c>
      <c r="S909" s="38">
        <v>1582.23999</v>
      </c>
      <c r="T909" s="30">
        <f t="shared" si="43"/>
        <v>-1.8438118362902767E-3</v>
      </c>
      <c r="U909" s="38"/>
      <c r="V909" s="38"/>
      <c r="W909" s="38"/>
      <c r="X909" s="38"/>
    </row>
    <row r="910" spans="1:24">
      <c r="A910" s="16">
        <v>42200</v>
      </c>
      <c r="B910" s="15">
        <v>23.91</v>
      </c>
      <c r="C910" s="15">
        <v>23.959999</v>
      </c>
      <c r="D910" s="15">
        <v>22.66</v>
      </c>
      <c r="E910" s="15">
        <v>22.940000999999999</v>
      </c>
      <c r="F910" s="15">
        <v>2325500</v>
      </c>
      <c r="G910" s="15">
        <v>22.940000999999999</v>
      </c>
      <c r="H910" s="38">
        <f t="shared" si="44"/>
        <v>-3.848268690394635E-2</v>
      </c>
      <c r="I910" s="30">
        <f t="shared" si="42"/>
        <v>-3.848268690394635E-2</v>
      </c>
      <c r="S910" s="38">
        <v>1585.160034</v>
      </c>
      <c r="T910" s="30">
        <f t="shared" si="43"/>
        <v>4.026614491222491E-3</v>
      </c>
      <c r="U910" s="38"/>
      <c r="V910" s="38"/>
      <c r="W910" s="38"/>
      <c r="X910" s="38"/>
    </row>
    <row r="911" spans="1:24">
      <c r="A911" s="16">
        <v>42201</v>
      </c>
      <c r="B911" s="15">
        <v>23.08</v>
      </c>
      <c r="C911" s="15">
        <v>23.09</v>
      </c>
      <c r="D911" s="15">
        <v>21.83</v>
      </c>
      <c r="E911" s="15">
        <v>22.360001</v>
      </c>
      <c r="F911" s="15">
        <v>1433500</v>
      </c>
      <c r="G911" s="15">
        <v>22.360001</v>
      </c>
      <c r="H911" s="38">
        <f t="shared" si="44"/>
        <v>-2.5608462283586153E-2</v>
      </c>
      <c r="I911" s="30">
        <f t="shared" si="42"/>
        <v>-2.5608462283586153E-2</v>
      </c>
      <c r="S911" s="38">
        <v>1578.790039</v>
      </c>
      <c r="T911" s="30">
        <f t="shared" si="43"/>
        <v>6.3403185262587251E-6</v>
      </c>
      <c r="U911" s="38"/>
      <c r="V911" s="38"/>
      <c r="W911" s="38"/>
      <c r="X911" s="38"/>
    </row>
    <row r="912" spans="1:24">
      <c r="A912" s="16">
        <v>42202</v>
      </c>
      <c r="B912" s="15">
        <v>22.200001</v>
      </c>
      <c r="C912" s="15">
        <v>22.41</v>
      </c>
      <c r="D912" s="15">
        <v>21.809999000000001</v>
      </c>
      <c r="E912" s="15">
        <v>22.15</v>
      </c>
      <c r="F912" s="15">
        <v>834700</v>
      </c>
      <c r="G912" s="15">
        <v>22.15</v>
      </c>
      <c r="H912" s="38">
        <f t="shared" si="44"/>
        <v>-9.4361965184719451E-3</v>
      </c>
      <c r="I912" s="30">
        <f t="shared" si="42"/>
        <v>-9.4361965184719451E-3</v>
      </c>
      <c r="S912" s="38">
        <v>1578.780029</v>
      </c>
      <c r="T912" s="30">
        <f t="shared" si="43"/>
        <v>1.0365312617511991E-2</v>
      </c>
      <c r="U912" s="38"/>
      <c r="V912" s="38"/>
      <c r="W912" s="38"/>
      <c r="X912" s="38"/>
    </row>
    <row r="913" spans="1:24">
      <c r="A913" s="16">
        <v>42205</v>
      </c>
      <c r="B913" s="15">
        <v>22.129999000000002</v>
      </c>
      <c r="C913" s="15">
        <v>22.32</v>
      </c>
      <c r="D913" s="15">
        <v>21.65</v>
      </c>
      <c r="E913" s="15">
        <v>22</v>
      </c>
      <c r="F913" s="15">
        <v>825700</v>
      </c>
      <c r="G913" s="15">
        <v>22</v>
      </c>
      <c r="H913" s="38">
        <f t="shared" si="44"/>
        <v>-6.7950431328286896E-3</v>
      </c>
      <c r="I913" s="30">
        <f t="shared" si="42"/>
        <v>-6.7950431328286896E-3</v>
      </c>
      <c r="S913" s="38">
        <v>1562.5</v>
      </c>
      <c r="T913" s="30">
        <f t="shared" si="43"/>
        <v>4.6507982154273889E-3</v>
      </c>
      <c r="U913" s="38"/>
      <c r="V913" s="38"/>
      <c r="W913" s="38"/>
      <c r="X913" s="38"/>
    </row>
    <row r="914" spans="1:24">
      <c r="A914" s="16">
        <v>42206</v>
      </c>
      <c r="B914" s="15">
        <v>22</v>
      </c>
      <c r="C914" s="15">
        <v>22.190000999999999</v>
      </c>
      <c r="D914" s="15">
        <v>21.73</v>
      </c>
      <c r="E914" s="15">
        <v>22.02</v>
      </c>
      <c r="F914" s="15">
        <v>950000</v>
      </c>
      <c r="G914" s="15">
        <v>22.02</v>
      </c>
      <c r="H914" s="38">
        <f t="shared" si="44"/>
        <v>9.0867793621811225E-4</v>
      </c>
      <c r="I914" s="30">
        <f t="shared" si="42"/>
        <v>9.0867793621811225E-4</v>
      </c>
      <c r="S914" s="38">
        <v>1555.25</v>
      </c>
      <c r="T914" s="30">
        <f t="shared" si="43"/>
        <v>8.808989279103601E-3</v>
      </c>
      <c r="U914" s="38"/>
      <c r="V914" s="38"/>
      <c r="W914" s="38"/>
      <c r="X914" s="38"/>
    </row>
    <row r="915" spans="1:24">
      <c r="A915" s="16">
        <v>42207</v>
      </c>
      <c r="B915" s="15">
        <v>22.02</v>
      </c>
      <c r="C915" s="15">
        <v>22.49</v>
      </c>
      <c r="D915" s="15">
        <v>21.6</v>
      </c>
      <c r="E915" s="15">
        <v>21.959999</v>
      </c>
      <c r="F915" s="15">
        <v>1312300</v>
      </c>
      <c r="G915" s="15">
        <v>21.959999</v>
      </c>
      <c r="H915" s="38">
        <f t="shared" si="44"/>
        <v>-2.7285601905456427E-3</v>
      </c>
      <c r="I915" s="30">
        <f t="shared" si="42"/>
        <v>-2.7285601905456427E-3</v>
      </c>
      <c r="S915" s="38">
        <v>1541.6099850000001</v>
      </c>
      <c r="T915" s="30">
        <f t="shared" si="43"/>
        <v>-6.7235563486069934E-3</v>
      </c>
      <c r="U915" s="38"/>
      <c r="V915" s="38"/>
      <c r="W915" s="38"/>
      <c r="X915" s="38"/>
    </row>
    <row r="916" spans="1:24">
      <c r="A916" s="16">
        <v>42208</v>
      </c>
      <c r="B916" s="15">
        <v>22.18</v>
      </c>
      <c r="C916" s="15">
        <v>22.370000999999998</v>
      </c>
      <c r="D916" s="15">
        <v>21.809999000000001</v>
      </c>
      <c r="E916" s="15">
        <v>22.08</v>
      </c>
      <c r="F916" s="15">
        <v>675200</v>
      </c>
      <c r="G916" s="15">
        <v>22.08</v>
      </c>
      <c r="H916" s="38">
        <f t="shared" si="44"/>
        <v>5.4496503049063349E-3</v>
      </c>
      <c r="I916" s="30">
        <f t="shared" si="42"/>
        <v>5.4496503049063349E-3</v>
      </c>
      <c r="S916" s="38">
        <v>1552.01001</v>
      </c>
      <c r="T916" s="30">
        <f t="shared" si="43"/>
        <v>-1.4431313351388831E-2</v>
      </c>
      <c r="U916" s="38"/>
      <c r="V916" s="38"/>
      <c r="W916" s="38"/>
      <c r="X916" s="38"/>
    </row>
    <row r="917" spans="1:24">
      <c r="A917" s="16">
        <v>42209</v>
      </c>
      <c r="B917" s="15">
        <v>22.02</v>
      </c>
      <c r="C917" s="15">
        <v>22.959999</v>
      </c>
      <c r="D917" s="15">
        <v>22.02</v>
      </c>
      <c r="E917" s="15">
        <v>22.190000999999999</v>
      </c>
      <c r="F917" s="15">
        <v>677500</v>
      </c>
      <c r="G917" s="15">
        <v>22.190000999999999</v>
      </c>
      <c r="H917" s="38">
        <f t="shared" si="44"/>
        <v>4.9695606009517897E-3</v>
      </c>
      <c r="I917" s="30">
        <f t="shared" si="42"/>
        <v>4.9695606009517897E-3</v>
      </c>
      <c r="S917" s="38">
        <v>1574.5699460000001</v>
      </c>
      <c r="T917" s="30">
        <f t="shared" si="43"/>
        <v>1.4205840870952304E-2</v>
      </c>
      <c r="U917" s="38"/>
      <c r="V917" s="38"/>
      <c r="W917" s="38"/>
      <c r="X917" s="38"/>
    </row>
    <row r="918" spans="1:24">
      <c r="A918" s="16">
        <v>42212</v>
      </c>
      <c r="B918" s="15">
        <v>22.360001</v>
      </c>
      <c r="C918" s="15">
        <v>22.389999</v>
      </c>
      <c r="D918" s="15">
        <v>21.18</v>
      </c>
      <c r="E918" s="15">
        <v>21.440000999999999</v>
      </c>
      <c r="F918" s="15">
        <v>1114700</v>
      </c>
      <c r="G918" s="15">
        <v>21.440000999999999</v>
      </c>
      <c r="H918" s="38">
        <f t="shared" si="44"/>
        <v>-3.4383399165455145E-2</v>
      </c>
      <c r="I918" s="30">
        <f t="shared" si="42"/>
        <v>-3.4383399165455145E-2</v>
      </c>
      <c r="S918" s="38">
        <v>1552.3599850000001</v>
      </c>
      <c r="T918" s="30">
        <f t="shared" si="43"/>
        <v>-2.3234125037439071E-2</v>
      </c>
      <c r="U918" s="38"/>
      <c r="V918" s="38"/>
      <c r="W918" s="38"/>
      <c r="X918" s="38"/>
    </row>
    <row r="919" spans="1:24">
      <c r="A919" s="16">
        <v>42213</v>
      </c>
      <c r="B919" s="15">
        <v>21.889999</v>
      </c>
      <c r="C919" s="15">
        <v>22.040001</v>
      </c>
      <c r="D919" s="15">
        <v>20.98</v>
      </c>
      <c r="E919" s="15">
        <v>21.809999000000001</v>
      </c>
      <c r="F919" s="15">
        <v>869600</v>
      </c>
      <c r="G919" s="15">
        <v>21.809999000000001</v>
      </c>
      <c r="H919" s="38">
        <f t="shared" si="44"/>
        <v>1.7110151518618253E-2</v>
      </c>
      <c r="I919" s="30">
        <f t="shared" si="42"/>
        <v>1.7110151518618253E-2</v>
      </c>
      <c r="S919" s="38">
        <v>1588.849976</v>
      </c>
      <c r="T919" s="30">
        <f t="shared" si="43"/>
        <v>-2.8407979843970994E-3</v>
      </c>
      <c r="U919" s="38"/>
      <c r="V919" s="38"/>
      <c r="W919" s="38"/>
      <c r="X919" s="38"/>
    </row>
    <row r="920" spans="1:24">
      <c r="A920" s="16">
        <v>42214</v>
      </c>
      <c r="B920" s="15">
        <v>21.67</v>
      </c>
      <c r="C920" s="15">
        <v>21.92</v>
      </c>
      <c r="D920" s="15">
        <v>21.43</v>
      </c>
      <c r="E920" s="15">
        <v>21.860001</v>
      </c>
      <c r="F920" s="15">
        <v>485700</v>
      </c>
      <c r="G920" s="15">
        <v>21.860001</v>
      </c>
      <c r="H920" s="38">
        <f t="shared" si="44"/>
        <v>2.2899941310361742E-3</v>
      </c>
      <c r="I920" s="30">
        <f t="shared" si="42"/>
        <v>2.2899941310361742E-3</v>
      </c>
      <c r="S920" s="38">
        <v>1593.369995</v>
      </c>
      <c r="T920" s="30">
        <f t="shared" si="43"/>
        <v>3.5459564012624576E-3</v>
      </c>
      <c r="U920" s="38"/>
      <c r="V920" s="38"/>
      <c r="W920" s="38"/>
      <c r="X920" s="38"/>
    </row>
    <row r="921" spans="1:24">
      <c r="A921" s="16">
        <v>42215</v>
      </c>
      <c r="B921" s="15">
        <v>21.9</v>
      </c>
      <c r="C921" s="15">
        <v>22</v>
      </c>
      <c r="D921" s="15">
        <v>21.290001</v>
      </c>
      <c r="E921" s="15">
        <v>21.290001</v>
      </c>
      <c r="F921" s="15">
        <v>734800</v>
      </c>
      <c r="G921" s="15">
        <v>21.290001</v>
      </c>
      <c r="H921" s="38">
        <f t="shared" si="44"/>
        <v>-2.6421002618250013E-2</v>
      </c>
      <c r="I921" s="30">
        <f t="shared" si="42"/>
        <v>-2.6421002618250013E-2</v>
      </c>
      <c r="S921" s="38">
        <v>1587.7299800000001</v>
      </c>
      <c r="T921" s="30">
        <f t="shared" si="43"/>
        <v>1.2115443258439667E-2</v>
      </c>
      <c r="U921" s="38"/>
      <c r="V921" s="38"/>
      <c r="W921" s="38"/>
      <c r="X921" s="38"/>
    </row>
    <row r="922" spans="1:24">
      <c r="A922" s="16">
        <v>42216</v>
      </c>
      <c r="B922" s="15">
        <v>21.290001</v>
      </c>
      <c r="C922" s="15">
        <v>21.559999000000001</v>
      </c>
      <c r="D922" s="15">
        <v>20.860001</v>
      </c>
      <c r="E922" s="15">
        <v>21.549999</v>
      </c>
      <c r="F922" s="15">
        <v>1000300</v>
      </c>
      <c r="G922" s="15">
        <v>21.549999</v>
      </c>
      <c r="H922" s="38">
        <f t="shared" si="44"/>
        <v>1.2138244270247716E-2</v>
      </c>
      <c r="I922" s="30">
        <f t="shared" si="42"/>
        <v>1.2138244270247716E-2</v>
      </c>
      <c r="S922" s="38">
        <v>1568.6099850000001</v>
      </c>
      <c r="T922" s="30">
        <f t="shared" si="43"/>
        <v>3.5380657673862808E-3</v>
      </c>
      <c r="U922" s="38"/>
      <c r="V922" s="38"/>
      <c r="W922" s="38"/>
      <c r="X922" s="38"/>
    </row>
    <row r="923" spans="1:24">
      <c r="A923" s="16">
        <v>42219</v>
      </c>
      <c r="B923" s="15">
        <v>22.51</v>
      </c>
      <c r="C923" s="15">
        <v>22.74</v>
      </c>
      <c r="D923" s="15">
        <v>19.09</v>
      </c>
      <c r="E923" s="15">
        <v>19.389999</v>
      </c>
      <c r="F923" s="15">
        <v>3150900</v>
      </c>
      <c r="G923" s="15">
        <v>19.389999</v>
      </c>
      <c r="H923" s="38">
        <f t="shared" si="44"/>
        <v>-0.10561835246446011</v>
      </c>
      <c r="I923" s="30">
        <f t="shared" si="42"/>
        <v>-0.10561835246446011</v>
      </c>
      <c r="S923" s="38">
        <v>1563.0699460000001</v>
      </c>
      <c r="T923" s="30">
        <f t="shared" si="43"/>
        <v>6.2829587714662467E-3</v>
      </c>
      <c r="U923" s="38"/>
      <c r="V923" s="38"/>
      <c r="W923" s="38"/>
      <c r="X923" s="38"/>
    </row>
    <row r="924" spans="1:24">
      <c r="A924" s="16">
        <v>42220</v>
      </c>
      <c r="B924" s="15">
        <v>19.41</v>
      </c>
      <c r="C924" s="15">
        <v>21.09</v>
      </c>
      <c r="D924" s="15">
        <v>19.079999999999998</v>
      </c>
      <c r="E924" s="15">
        <v>20.809999000000001</v>
      </c>
      <c r="F924" s="15">
        <v>1465200</v>
      </c>
      <c r="G924" s="15">
        <v>20.809999000000001</v>
      </c>
      <c r="H924" s="38">
        <f t="shared" si="44"/>
        <v>7.0676174670138439E-2</v>
      </c>
      <c r="I924" s="30">
        <f t="shared" si="42"/>
        <v>7.0676174670138439E-2</v>
      </c>
      <c r="S924" s="38">
        <v>1553.280029</v>
      </c>
      <c r="T924" s="30">
        <f t="shared" si="43"/>
        <v>-4.3041450595508414E-3</v>
      </c>
      <c r="U924" s="38"/>
      <c r="V924" s="38"/>
      <c r="W924" s="38"/>
      <c r="X924" s="38"/>
    </row>
    <row r="925" spans="1:24">
      <c r="A925" s="16">
        <v>42221</v>
      </c>
      <c r="B925" s="15">
        <v>20.82</v>
      </c>
      <c r="C925" s="15">
        <v>21.43</v>
      </c>
      <c r="D925" s="15">
        <v>20.700001</v>
      </c>
      <c r="E925" s="15">
        <v>21.34</v>
      </c>
      <c r="F925" s="15">
        <v>980300</v>
      </c>
      <c r="G925" s="15">
        <v>21.34</v>
      </c>
      <c r="H925" s="38">
        <f t="shared" si="44"/>
        <v>2.5149653521885612E-2</v>
      </c>
      <c r="I925" s="30">
        <f t="shared" si="42"/>
        <v>2.5149653521885612E-2</v>
      </c>
      <c r="S925" s="38">
        <v>1559.9799800000001</v>
      </c>
      <c r="T925" s="30">
        <f t="shared" si="43"/>
        <v>4.040278973726808E-3</v>
      </c>
      <c r="U925" s="38"/>
      <c r="V925" s="38"/>
      <c r="W925" s="38"/>
      <c r="X925" s="38"/>
    </row>
    <row r="926" spans="1:24">
      <c r="A926" s="16">
        <v>42222</v>
      </c>
      <c r="B926" s="15">
        <v>21.66</v>
      </c>
      <c r="C926" s="15">
        <v>23.48</v>
      </c>
      <c r="D926" s="15">
        <v>21.360001</v>
      </c>
      <c r="E926" s="15">
        <v>23.34</v>
      </c>
      <c r="F926" s="15">
        <v>1640000</v>
      </c>
      <c r="G926" s="15">
        <v>23.34</v>
      </c>
      <c r="H926" s="38">
        <f t="shared" si="44"/>
        <v>8.9585380984802607E-2</v>
      </c>
      <c r="I926" s="30">
        <f t="shared" si="42"/>
        <v>8.9585380984802607E-2</v>
      </c>
      <c r="S926" s="38">
        <v>1553.6899410000001</v>
      </c>
      <c r="T926" s="30">
        <f t="shared" si="43"/>
        <v>-1.060213348031541E-2</v>
      </c>
      <c r="U926" s="38"/>
      <c r="V926" s="38"/>
      <c r="W926" s="38"/>
      <c r="X926" s="38"/>
    </row>
    <row r="927" spans="1:24">
      <c r="A927" s="16">
        <v>42223</v>
      </c>
      <c r="B927" s="15">
        <v>23.5</v>
      </c>
      <c r="C927" s="15">
        <v>24.559999000000001</v>
      </c>
      <c r="D927" s="15">
        <v>23.48</v>
      </c>
      <c r="E927" s="15">
        <v>24.389999</v>
      </c>
      <c r="F927" s="15">
        <v>1552500</v>
      </c>
      <c r="G927" s="15">
        <v>24.389999</v>
      </c>
      <c r="H927" s="38">
        <f t="shared" si="44"/>
        <v>4.4004544369008039E-2</v>
      </c>
      <c r="I927" s="30">
        <f t="shared" si="42"/>
        <v>4.4004544369008039E-2</v>
      </c>
      <c r="S927" s="38">
        <v>1570.25</v>
      </c>
      <c r="T927" s="30">
        <f t="shared" si="43"/>
        <v>5.1589338638459801E-3</v>
      </c>
      <c r="U927" s="38"/>
      <c r="V927" s="38"/>
      <c r="W927" s="38"/>
      <c r="X927" s="38"/>
    </row>
    <row r="928" spans="1:24">
      <c r="A928" s="16">
        <v>42226</v>
      </c>
      <c r="B928" s="15">
        <v>24.389999</v>
      </c>
      <c r="C928" s="15">
        <v>24.98</v>
      </c>
      <c r="D928" s="15">
        <v>24.209999</v>
      </c>
      <c r="E928" s="15">
        <v>24.469999000000001</v>
      </c>
      <c r="F928" s="15">
        <v>1116400</v>
      </c>
      <c r="G928" s="15">
        <v>24.469999000000001</v>
      </c>
      <c r="H928" s="38">
        <f t="shared" si="44"/>
        <v>3.2746653607945387E-3</v>
      </c>
      <c r="I928" s="30">
        <f t="shared" si="42"/>
        <v>3.2746653607945387E-3</v>
      </c>
      <c r="S928" s="38">
        <v>1562.170044</v>
      </c>
      <c r="T928" s="30">
        <f t="shared" si="43"/>
        <v>-4.4836165714571777E-3</v>
      </c>
      <c r="U928" s="38"/>
      <c r="V928" s="38"/>
      <c r="W928" s="38"/>
      <c r="X928" s="38"/>
    </row>
    <row r="929" spans="1:24">
      <c r="A929" s="16">
        <v>42227</v>
      </c>
      <c r="B929" s="15">
        <v>24.5</v>
      </c>
      <c r="C929" s="15">
        <v>25.440000999999999</v>
      </c>
      <c r="D929" s="15">
        <v>24.209999</v>
      </c>
      <c r="E929" s="15">
        <v>25.18</v>
      </c>
      <c r="F929" s="15">
        <v>1387700</v>
      </c>
      <c r="G929" s="15">
        <v>25.18</v>
      </c>
      <c r="H929" s="38">
        <f t="shared" si="44"/>
        <v>2.8602192027988603E-2</v>
      </c>
      <c r="I929" s="30">
        <f t="shared" si="42"/>
        <v>2.8602192027988603E-2</v>
      </c>
      <c r="S929" s="38">
        <v>1569.1899410000001</v>
      </c>
      <c r="T929" s="30">
        <f t="shared" si="43"/>
        <v>4.04846287235908E-3</v>
      </c>
      <c r="U929" s="38"/>
      <c r="V929" s="38"/>
      <c r="W929" s="38"/>
      <c r="X929" s="38"/>
    </row>
    <row r="930" spans="1:24">
      <c r="A930" s="16">
        <v>42228</v>
      </c>
      <c r="B930" s="15">
        <v>25</v>
      </c>
      <c r="C930" s="15">
        <v>25.43</v>
      </c>
      <c r="D930" s="15">
        <v>24.299999</v>
      </c>
      <c r="E930" s="15">
        <v>25.370000999999998</v>
      </c>
      <c r="F930" s="15">
        <v>1149600</v>
      </c>
      <c r="G930" s="15">
        <v>25.370000999999998</v>
      </c>
      <c r="H930" s="38">
        <f t="shared" si="44"/>
        <v>7.5173844116224594E-3</v>
      </c>
      <c r="I930" s="30">
        <f t="shared" si="42"/>
        <v>7.5173844116224594E-3</v>
      </c>
      <c r="S930" s="38">
        <v>1562.849976</v>
      </c>
      <c r="T930" s="30">
        <f t="shared" si="43"/>
        <v>-5.8852308738024711E-4</v>
      </c>
      <c r="U930" s="38"/>
      <c r="V930" s="38"/>
      <c r="W930" s="38"/>
      <c r="X930" s="38"/>
    </row>
    <row r="931" spans="1:24">
      <c r="A931" s="16">
        <v>42229</v>
      </c>
      <c r="B931" s="15">
        <v>25.190000999999999</v>
      </c>
      <c r="C931" s="15">
        <v>25.549999</v>
      </c>
      <c r="D931" s="15">
        <v>24.870000999999998</v>
      </c>
      <c r="E931" s="15">
        <v>25</v>
      </c>
      <c r="F931" s="15">
        <v>610200</v>
      </c>
      <c r="G931" s="15">
        <v>25</v>
      </c>
      <c r="H931" s="38">
        <f t="shared" si="44"/>
        <v>-1.469158815962273E-2</v>
      </c>
      <c r="I931" s="30">
        <f t="shared" si="42"/>
        <v>-1.469158815962273E-2</v>
      </c>
      <c r="S931" s="38">
        <v>1563.7700199999999</v>
      </c>
      <c r="T931" s="30">
        <f t="shared" si="43"/>
        <v>7.7549637562026423E-3</v>
      </c>
      <c r="U931" s="38"/>
      <c r="V931" s="38"/>
      <c r="W931" s="38"/>
      <c r="X931" s="38"/>
    </row>
    <row r="932" spans="1:24">
      <c r="A932" s="16">
        <v>42230</v>
      </c>
      <c r="B932" s="15">
        <v>25.15</v>
      </c>
      <c r="C932" s="15">
        <v>25.43</v>
      </c>
      <c r="D932" s="15">
        <v>24.65</v>
      </c>
      <c r="E932" s="15">
        <v>25.18</v>
      </c>
      <c r="F932" s="15">
        <v>719100</v>
      </c>
      <c r="G932" s="15">
        <v>25.18</v>
      </c>
      <c r="H932" s="38">
        <f t="shared" si="44"/>
        <v>7.1742037480004529E-3</v>
      </c>
      <c r="I932" s="30">
        <f t="shared" si="42"/>
        <v>7.1742037480004529E-3</v>
      </c>
      <c r="S932" s="38">
        <v>1551.6899410000001</v>
      </c>
      <c r="T932" s="30">
        <f t="shared" si="43"/>
        <v>-3.345629788569204E-3</v>
      </c>
      <c r="U932" s="38"/>
      <c r="V932" s="38"/>
      <c r="W932" s="38"/>
      <c r="X932" s="38"/>
    </row>
    <row r="933" spans="1:24">
      <c r="A933" s="16">
        <v>42233</v>
      </c>
      <c r="B933" s="15">
        <v>25.25</v>
      </c>
      <c r="C933" s="15">
        <v>25.68</v>
      </c>
      <c r="D933" s="15">
        <v>25.059999000000001</v>
      </c>
      <c r="E933" s="15">
        <v>25.370000999999998</v>
      </c>
      <c r="F933" s="15">
        <v>395800</v>
      </c>
      <c r="G933" s="15">
        <v>25.370000999999998</v>
      </c>
      <c r="H933" s="38">
        <f t="shared" si="44"/>
        <v>7.5173844116224594E-3</v>
      </c>
      <c r="I933" s="30">
        <f t="shared" si="42"/>
        <v>7.5173844116224594E-3</v>
      </c>
      <c r="S933" s="38">
        <v>1556.8900149999999</v>
      </c>
      <c r="T933" s="30">
        <f t="shared" si="43"/>
        <v>7.1486439179223246E-3</v>
      </c>
      <c r="U933" s="38"/>
      <c r="V933" s="38"/>
      <c r="W933" s="38"/>
      <c r="X933" s="38"/>
    </row>
    <row r="934" spans="1:24">
      <c r="A934" s="16">
        <v>42234</v>
      </c>
      <c r="B934" s="15">
        <v>25.469999000000001</v>
      </c>
      <c r="C934" s="15">
        <v>25.549999</v>
      </c>
      <c r="D934" s="15">
        <v>23.799999</v>
      </c>
      <c r="E934" s="15">
        <v>24.08</v>
      </c>
      <c r="F934" s="15">
        <v>765400</v>
      </c>
      <c r="G934" s="15">
        <v>24.08</v>
      </c>
      <c r="H934" s="38">
        <f t="shared" si="44"/>
        <v>-5.2185792587203246E-2</v>
      </c>
      <c r="I934" s="30">
        <f t="shared" si="42"/>
        <v>-5.2185792587203246E-2</v>
      </c>
      <c r="S934" s="38">
        <v>1545.8000489999999</v>
      </c>
      <c r="T934" s="30">
        <f t="shared" si="43"/>
        <v>-8.3169236849140009E-3</v>
      </c>
      <c r="U934" s="38"/>
      <c r="V934" s="38"/>
      <c r="W934" s="38"/>
      <c r="X934" s="38"/>
    </row>
    <row r="935" spans="1:24">
      <c r="A935" s="16">
        <v>42235</v>
      </c>
      <c r="B935" s="15">
        <v>24.030000999999999</v>
      </c>
      <c r="C935" s="15">
        <v>24.1</v>
      </c>
      <c r="D935" s="15">
        <v>23.139999</v>
      </c>
      <c r="E935" s="15">
        <v>23.34</v>
      </c>
      <c r="F935" s="15">
        <v>656200</v>
      </c>
      <c r="G935" s="15">
        <v>23.34</v>
      </c>
      <c r="H935" s="38">
        <f t="shared" si="44"/>
        <v>-3.1212993582210257E-2</v>
      </c>
      <c r="I935" s="30">
        <f t="shared" si="42"/>
        <v>-3.1212993582210257E-2</v>
      </c>
      <c r="S935" s="38">
        <v>1558.709961</v>
      </c>
      <c r="T935" s="30">
        <f t="shared" si="43"/>
        <v>6.6751637398633681E-3</v>
      </c>
      <c r="U935" s="38"/>
      <c r="V935" s="38"/>
      <c r="W935" s="38"/>
      <c r="X935" s="38"/>
    </row>
    <row r="936" spans="1:24">
      <c r="A936" s="16">
        <v>42236</v>
      </c>
      <c r="B936" s="15">
        <v>23.469999000000001</v>
      </c>
      <c r="C936" s="15">
        <v>24.1</v>
      </c>
      <c r="D936" s="15">
        <v>21.76</v>
      </c>
      <c r="E936" s="15">
        <v>22.969999000000001</v>
      </c>
      <c r="F936" s="15">
        <v>1209100</v>
      </c>
      <c r="G936" s="15">
        <v>22.969999000000001</v>
      </c>
      <c r="H936" s="38">
        <f t="shared" si="44"/>
        <v>-1.5979653692449601E-2</v>
      </c>
      <c r="I936" s="30">
        <f t="shared" si="42"/>
        <v>-1.5979653692449601E-2</v>
      </c>
      <c r="S936" s="38">
        <v>1548.339966</v>
      </c>
      <c r="T936" s="30">
        <f t="shared" si="43"/>
        <v>-2.4254698776000881E-3</v>
      </c>
      <c r="U936" s="38"/>
      <c r="V936" s="38"/>
      <c r="W936" s="38"/>
      <c r="X936" s="38"/>
    </row>
    <row r="937" spans="1:24">
      <c r="A937" s="16">
        <v>42237</v>
      </c>
      <c r="B937" s="15">
        <v>22.440000999999999</v>
      </c>
      <c r="C937" s="15">
        <v>23.219999000000001</v>
      </c>
      <c r="D937" s="15">
        <v>22.219999000000001</v>
      </c>
      <c r="E937" s="15">
        <v>22.639999</v>
      </c>
      <c r="F937" s="15">
        <v>999800</v>
      </c>
      <c r="G937" s="15">
        <v>22.639999</v>
      </c>
      <c r="H937" s="38">
        <f t="shared" si="44"/>
        <v>-1.447076400059045E-2</v>
      </c>
      <c r="I937" s="30">
        <f t="shared" si="42"/>
        <v>-1.447076400059045E-2</v>
      </c>
      <c r="S937" s="38">
        <v>1552.099976</v>
      </c>
      <c r="T937" s="30">
        <f t="shared" si="43"/>
        <v>-5.5255699581215744E-3</v>
      </c>
      <c r="U937" s="38"/>
      <c r="V937" s="38"/>
      <c r="W937" s="38"/>
      <c r="X937" s="38"/>
    </row>
    <row r="938" spans="1:24">
      <c r="A938" s="16">
        <v>42240</v>
      </c>
      <c r="B938" s="15">
        <v>21.700001</v>
      </c>
      <c r="C938" s="15">
        <v>22.209999</v>
      </c>
      <c r="D938" s="15">
        <v>21</v>
      </c>
      <c r="E938" s="15">
        <v>21.98</v>
      </c>
      <c r="F938" s="15">
        <v>795000</v>
      </c>
      <c r="G938" s="15">
        <v>21.98</v>
      </c>
      <c r="H938" s="38">
        <f t="shared" si="44"/>
        <v>-2.9585260189894585E-2</v>
      </c>
      <c r="I938" s="30">
        <f t="shared" si="42"/>
        <v>-2.9585260189894585E-2</v>
      </c>
      <c r="S938" s="38">
        <v>1560.6999510000001</v>
      </c>
      <c r="T938" s="30">
        <f t="shared" si="43"/>
        <v>-1.6197735602557614E-3</v>
      </c>
      <c r="U938" s="38"/>
      <c r="V938" s="38"/>
      <c r="W938" s="38"/>
      <c r="X938" s="38"/>
    </row>
    <row r="939" spans="1:24">
      <c r="A939" s="16">
        <v>42241</v>
      </c>
      <c r="B939" s="15">
        <v>23</v>
      </c>
      <c r="C939" s="15">
        <v>23.99</v>
      </c>
      <c r="D939" s="15">
        <v>22.77</v>
      </c>
      <c r="E939" s="15">
        <v>23.25</v>
      </c>
      <c r="F939" s="15">
        <v>1983300</v>
      </c>
      <c r="G939" s="15">
        <v>23.25</v>
      </c>
      <c r="H939" s="38">
        <f t="shared" si="44"/>
        <v>5.6172183057889929E-2</v>
      </c>
      <c r="I939" s="30">
        <f t="shared" si="42"/>
        <v>5.6172183057889929E-2</v>
      </c>
      <c r="S939" s="38">
        <v>1563.2299800000001</v>
      </c>
      <c r="T939" s="30">
        <f t="shared" si="43"/>
        <v>5.5873515575722895E-3</v>
      </c>
      <c r="U939" s="38"/>
      <c r="V939" s="38"/>
      <c r="W939" s="38"/>
      <c r="X939" s="38"/>
    </row>
    <row r="940" spans="1:24">
      <c r="A940" s="16">
        <v>42242</v>
      </c>
      <c r="B940" s="15">
        <v>23.6</v>
      </c>
      <c r="C940" s="15">
        <v>24.09</v>
      </c>
      <c r="D940" s="15">
        <v>22.99</v>
      </c>
      <c r="E940" s="15">
        <v>24</v>
      </c>
      <c r="F940" s="15">
        <v>1038600</v>
      </c>
      <c r="G940" s="15">
        <v>24</v>
      </c>
      <c r="H940" s="38">
        <f t="shared" si="44"/>
        <v>3.174869831458027E-2</v>
      </c>
      <c r="I940" s="30">
        <f t="shared" si="42"/>
        <v>3.174869831458027E-2</v>
      </c>
      <c r="S940" s="38">
        <v>1554.5200199999999</v>
      </c>
      <c r="T940" s="30">
        <f t="shared" si="43"/>
        <v>1.3131897606470596E-3</v>
      </c>
      <c r="U940" s="38"/>
      <c r="V940" s="38"/>
      <c r="W940" s="38"/>
      <c r="X940" s="38"/>
    </row>
    <row r="941" spans="1:24">
      <c r="A941" s="16">
        <v>42243</v>
      </c>
      <c r="B941" s="15">
        <v>24.049999</v>
      </c>
      <c r="C941" s="15">
        <v>28.309999000000001</v>
      </c>
      <c r="D941" s="15">
        <v>24.049999</v>
      </c>
      <c r="E941" s="15">
        <v>26.93</v>
      </c>
      <c r="F941" s="15">
        <v>2368300</v>
      </c>
      <c r="G941" s="15">
        <v>26.93</v>
      </c>
      <c r="H941" s="38">
        <f t="shared" si="44"/>
        <v>0.11518707647556191</v>
      </c>
      <c r="I941" s="30">
        <f t="shared" si="42"/>
        <v>0.11518707647556191</v>
      </c>
      <c r="S941" s="38">
        <v>1552.4799800000001</v>
      </c>
      <c r="T941" s="30">
        <f t="shared" si="43"/>
        <v>-2.4061458895049035E-3</v>
      </c>
      <c r="U941" s="38"/>
      <c r="V941" s="38"/>
      <c r="W941" s="38"/>
      <c r="X941" s="38"/>
    </row>
    <row r="942" spans="1:24">
      <c r="A942" s="16">
        <v>42244</v>
      </c>
      <c r="B942" s="15">
        <v>26.370000999999998</v>
      </c>
      <c r="C942" s="15">
        <v>27.549999</v>
      </c>
      <c r="D942" s="15">
        <v>26.129999000000002</v>
      </c>
      <c r="E942" s="15">
        <v>27.299999</v>
      </c>
      <c r="F942" s="15">
        <v>686500</v>
      </c>
      <c r="G942" s="15">
        <v>27.299999</v>
      </c>
      <c r="H942" s="38">
        <f t="shared" si="44"/>
        <v>1.3645758737369234E-2</v>
      </c>
      <c r="I942" s="30">
        <f t="shared" si="42"/>
        <v>1.3645758737369234E-2</v>
      </c>
      <c r="S942" s="38">
        <v>1556.219971</v>
      </c>
      <c r="T942" s="30">
        <f t="shared" si="43"/>
        <v>3.2438188702904572E-3</v>
      </c>
      <c r="U942" s="38"/>
      <c r="V942" s="38"/>
      <c r="W942" s="38"/>
      <c r="X942" s="38"/>
    </row>
    <row r="943" spans="1:24">
      <c r="A943" s="16">
        <v>42247</v>
      </c>
      <c r="B943" s="15">
        <v>27.43</v>
      </c>
      <c r="C943" s="15">
        <v>27.889999</v>
      </c>
      <c r="D943" s="15">
        <v>26.48</v>
      </c>
      <c r="E943" s="15">
        <v>26.68</v>
      </c>
      <c r="F943" s="15">
        <v>855500</v>
      </c>
      <c r="G943" s="15">
        <v>26.68</v>
      </c>
      <c r="H943" s="38">
        <f t="shared" si="44"/>
        <v>-2.2972444513453805E-2</v>
      </c>
      <c r="I943" s="30">
        <f t="shared" si="42"/>
        <v>-2.2972444513453805E-2</v>
      </c>
      <c r="S943" s="38">
        <v>1551.1800539999999</v>
      </c>
      <c r="T943" s="30">
        <f t="shared" si="43"/>
        <v>4.4711287475333464E-3</v>
      </c>
      <c r="U943" s="38"/>
      <c r="V943" s="38"/>
      <c r="W943" s="38"/>
      <c r="X943" s="38"/>
    </row>
    <row r="944" spans="1:24">
      <c r="A944" s="16">
        <v>42248</v>
      </c>
      <c r="B944" s="15">
        <v>25.99</v>
      </c>
      <c r="C944" s="15">
        <v>26.610001</v>
      </c>
      <c r="D944" s="15">
        <v>25.9</v>
      </c>
      <c r="E944" s="15">
        <v>26.15</v>
      </c>
      <c r="F944" s="15">
        <v>878600</v>
      </c>
      <c r="G944" s="15">
        <v>26.15</v>
      </c>
      <c r="H944" s="38">
        <f t="shared" si="44"/>
        <v>-2.0065030536491123E-2</v>
      </c>
      <c r="I944" s="30">
        <f t="shared" si="42"/>
        <v>-2.0065030536491123E-2</v>
      </c>
      <c r="S944" s="38">
        <v>1544.26001</v>
      </c>
      <c r="T944" s="30">
        <f t="shared" si="43"/>
        <v>1.8148437284321399E-3</v>
      </c>
      <c r="U944" s="38"/>
      <c r="V944" s="38"/>
      <c r="W944" s="38"/>
      <c r="X944" s="38"/>
    </row>
    <row r="945" spans="1:24">
      <c r="A945" s="16">
        <v>42249</v>
      </c>
      <c r="B945" s="15">
        <v>26.370000999999998</v>
      </c>
      <c r="C945" s="15">
        <v>26.879999000000002</v>
      </c>
      <c r="D945" s="15">
        <v>26.120000999999998</v>
      </c>
      <c r="E945" s="15">
        <v>26.690000999999999</v>
      </c>
      <c r="F945" s="15">
        <v>564900</v>
      </c>
      <c r="G945" s="15">
        <v>26.690000999999999</v>
      </c>
      <c r="H945" s="38">
        <f t="shared" si="44"/>
        <v>2.0439810372716454E-2</v>
      </c>
      <c r="I945" s="30">
        <f t="shared" si="42"/>
        <v>2.0439810372716454E-2</v>
      </c>
      <c r="S945" s="38">
        <v>1541.459961</v>
      </c>
      <c r="T945" s="30">
        <f t="shared" si="43"/>
        <v>1.0839251365506049E-3</v>
      </c>
      <c r="U945" s="38"/>
      <c r="V945" s="38"/>
      <c r="W945" s="38"/>
      <c r="X945" s="38"/>
    </row>
    <row r="946" spans="1:24">
      <c r="A946" s="16">
        <v>42250</v>
      </c>
      <c r="B946" s="15">
        <v>26.709999</v>
      </c>
      <c r="C946" s="15">
        <v>27.4</v>
      </c>
      <c r="D946" s="15">
        <v>26.48</v>
      </c>
      <c r="E946" s="15">
        <v>27.139999</v>
      </c>
      <c r="F946" s="15">
        <v>562900</v>
      </c>
      <c r="G946" s="15">
        <v>27.139999</v>
      </c>
      <c r="H946" s="38">
        <f t="shared" si="44"/>
        <v>1.6719616677090373E-2</v>
      </c>
      <c r="I946" s="30">
        <f t="shared" si="42"/>
        <v>1.6719616677090373E-2</v>
      </c>
      <c r="S946" s="38">
        <v>1539.790039</v>
      </c>
      <c r="T946" s="30">
        <f t="shared" si="43"/>
        <v>9.5205519446000392E-3</v>
      </c>
      <c r="U946" s="38"/>
      <c r="V946" s="38"/>
      <c r="W946" s="38"/>
      <c r="X946" s="38"/>
    </row>
    <row r="947" spans="1:24">
      <c r="A947" s="16">
        <v>42251</v>
      </c>
      <c r="B947" s="15">
        <v>26.74</v>
      </c>
      <c r="C947" s="15">
        <v>27.459999</v>
      </c>
      <c r="D947" s="15">
        <v>26.299999</v>
      </c>
      <c r="E947" s="15">
        <v>27.200001</v>
      </c>
      <c r="F947" s="15">
        <v>507900</v>
      </c>
      <c r="G947" s="15">
        <v>27.200001</v>
      </c>
      <c r="H947" s="38">
        <f t="shared" si="44"/>
        <v>2.2083925059183181E-3</v>
      </c>
      <c r="I947" s="30">
        <f t="shared" si="42"/>
        <v>2.2083925059183181E-3</v>
      </c>
      <c r="S947" s="38">
        <v>1525.1999510000001</v>
      </c>
      <c r="T947" s="30">
        <f t="shared" si="43"/>
        <v>4.6001265488692612E-3</v>
      </c>
      <c r="U947" s="38"/>
      <c r="V947" s="38"/>
      <c r="W947" s="38"/>
      <c r="X947" s="38"/>
    </row>
    <row r="948" spans="1:24">
      <c r="A948" s="16">
        <v>42255</v>
      </c>
      <c r="B948" s="15">
        <v>27.4</v>
      </c>
      <c r="C948" s="15">
        <v>27.469999000000001</v>
      </c>
      <c r="D948" s="15">
        <v>26.59</v>
      </c>
      <c r="E948" s="15">
        <v>26.809999000000001</v>
      </c>
      <c r="F948" s="15">
        <v>1080100</v>
      </c>
      <c r="G948" s="15">
        <v>26.809999000000001</v>
      </c>
      <c r="H948" s="38">
        <f t="shared" si="44"/>
        <v>-1.4442095118304707E-2</v>
      </c>
      <c r="I948" s="30">
        <f t="shared" si="42"/>
        <v>-1.4442095118304707E-2</v>
      </c>
      <c r="S948" s="38">
        <v>1518.1999510000001</v>
      </c>
      <c r="T948" s="30">
        <f t="shared" si="43"/>
        <v>2.3211591454764036E-3</v>
      </c>
      <c r="U948" s="38"/>
      <c r="V948" s="38"/>
      <c r="W948" s="38"/>
      <c r="X948" s="38"/>
    </row>
    <row r="949" spans="1:24">
      <c r="A949" s="16">
        <v>42256</v>
      </c>
      <c r="B949" s="15">
        <v>26.889999</v>
      </c>
      <c r="C949" s="15">
        <v>27</v>
      </c>
      <c r="D949" s="15">
        <v>25.68</v>
      </c>
      <c r="E949" s="15">
        <v>25.75</v>
      </c>
      <c r="F949" s="15">
        <v>949200</v>
      </c>
      <c r="G949" s="15">
        <v>25.75</v>
      </c>
      <c r="H949" s="38">
        <f t="shared" si="44"/>
        <v>-4.0340287838606978E-2</v>
      </c>
      <c r="I949" s="30">
        <f t="shared" si="42"/>
        <v>-4.0340287838606978E-2</v>
      </c>
      <c r="S949" s="38">
        <v>1514.6800539999999</v>
      </c>
      <c r="T949" s="30">
        <f t="shared" si="43"/>
        <v>-8.6445311601472609E-4</v>
      </c>
      <c r="U949" s="38"/>
      <c r="V949" s="38"/>
      <c r="W949" s="38"/>
      <c r="X949" s="38"/>
    </row>
    <row r="950" spans="1:24">
      <c r="A950" s="16">
        <v>42257</v>
      </c>
      <c r="B950" s="15">
        <v>25.690000999999999</v>
      </c>
      <c r="C950" s="15">
        <v>26.18</v>
      </c>
      <c r="D950" s="15">
        <v>25.42</v>
      </c>
      <c r="E950" s="15">
        <v>25.74</v>
      </c>
      <c r="F950" s="15">
        <v>555100</v>
      </c>
      <c r="G950" s="15">
        <v>25.74</v>
      </c>
      <c r="H950" s="38">
        <f t="shared" si="44"/>
        <v>-3.8842494176456526E-4</v>
      </c>
      <c r="I950" s="30">
        <f t="shared" si="42"/>
        <v>-3.8842494176456526E-4</v>
      </c>
      <c r="S950" s="38">
        <v>1515.98999</v>
      </c>
      <c r="T950" s="30">
        <f t="shared" si="43"/>
        <v>1.2645699235804539E-2</v>
      </c>
      <c r="U950" s="38"/>
      <c r="V950" s="38"/>
      <c r="W950" s="38"/>
      <c r="X950" s="38"/>
    </row>
    <row r="951" spans="1:24">
      <c r="A951" s="16">
        <v>42258</v>
      </c>
      <c r="B951" s="15">
        <v>25.700001</v>
      </c>
      <c r="C951" s="15">
        <v>26.040001</v>
      </c>
      <c r="D951" s="15">
        <v>25.08</v>
      </c>
      <c r="E951" s="15">
        <v>25.780000999999999</v>
      </c>
      <c r="F951" s="15">
        <v>549600</v>
      </c>
      <c r="G951" s="15">
        <v>25.780000999999999</v>
      </c>
      <c r="H951" s="38">
        <f t="shared" si="44"/>
        <v>1.5528341328194628E-3</v>
      </c>
      <c r="I951" s="30">
        <f t="shared" si="42"/>
        <v>1.5528341328194628E-3</v>
      </c>
      <c r="S951" s="38">
        <v>1496.9399410000001</v>
      </c>
      <c r="T951" s="30">
        <f t="shared" si="43"/>
        <v>6.0908763128847063E-3</v>
      </c>
      <c r="U951" s="38"/>
      <c r="V951" s="38"/>
      <c r="W951" s="38"/>
      <c r="X951" s="38"/>
    </row>
    <row r="952" spans="1:24">
      <c r="A952" s="16">
        <v>42261</v>
      </c>
      <c r="B952" s="15">
        <v>25.74</v>
      </c>
      <c r="C952" s="15">
        <v>25.75</v>
      </c>
      <c r="D952" s="15">
        <v>25.09</v>
      </c>
      <c r="E952" s="15">
        <v>25.27</v>
      </c>
      <c r="F952" s="15">
        <v>755500</v>
      </c>
      <c r="G952" s="15">
        <v>25.27</v>
      </c>
      <c r="H952" s="38">
        <f t="shared" si="44"/>
        <v>-1.9981114900697178E-2</v>
      </c>
      <c r="I952" s="30">
        <f t="shared" si="42"/>
        <v>-1.9981114900697178E-2</v>
      </c>
      <c r="S952" s="38">
        <v>1487.849976</v>
      </c>
      <c r="T952" s="30">
        <f t="shared" si="43"/>
        <v>-1.8479275579678871E-2</v>
      </c>
      <c r="U952" s="38"/>
      <c r="V952" s="38"/>
      <c r="W952" s="38"/>
      <c r="X952" s="38"/>
    </row>
    <row r="953" spans="1:24">
      <c r="A953" s="16">
        <v>42262</v>
      </c>
      <c r="B953" s="15">
        <v>25.24</v>
      </c>
      <c r="C953" s="15">
        <v>25.6</v>
      </c>
      <c r="D953" s="15">
        <v>25</v>
      </c>
      <c r="E953" s="15">
        <v>25</v>
      </c>
      <c r="F953" s="15">
        <v>590300</v>
      </c>
      <c r="G953" s="15">
        <v>25</v>
      </c>
      <c r="H953" s="38">
        <f t="shared" si="44"/>
        <v>-1.0742096531902069E-2</v>
      </c>
      <c r="I953" s="30">
        <f t="shared" si="42"/>
        <v>-1.0742096531902069E-2</v>
      </c>
      <c r="S953" s="38">
        <v>1515.599976</v>
      </c>
      <c r="T953" s="30">
        <f t="shared" si="43"/>
        <v>8.7342136235753452E-3</v>
      </c>
      <c r="U953" s="38"/>
      <c r="V953" s="38"/>
      <c r="W953" s="38"/>
      <c r="X953" s="38"/>
    </row>
    <row r="954" spans="1:24">
      <c r="A954" s="16">
        <v>42263</v>
      </c>
      <c r="B954" s="15">
        <v>25.1</v>
      </c>
      <c r="C954" s="15">
        <v>25.59</v>
      </c>
      <c r="D954" s="15">
        <v>25.01</v>
      </c>
      <c r="E954" s="15">
        <v>25.4</v>
      </c>
      <c r="F954" s="15">
        <v>452900</v>
      </c>
      <c r="G954" s="15">
        <v>25.4</v>
      </c>
      <c r="H954" s="38">
        <f t="shared" si="44"/>
        <v>1.5873349156290163E-2</v>
      </c>
      <c r="I954" s="30">
        <f t="shared" si="42"/>
        <v>1.5873349156290163E-2</v>
      </c>
      <c r="S954" s="38">
        <v>1502.420044</v>
      </c>
      <c r="T954" s="30">
        <f t="shared" si="43"/>
        <v>-6.3230053155881221E-3</v>
      </c>
      <c r="U954" s="38"/>
      <c r="V954" s="38"/>
      <c r="W954" s="38"/>
      <c r="X954" s="38"/>
    </row>
    <row r="955" spans="1:24">
      <c r="A955" s="16">
        <v>42264</v>
      </c>
      <c r="B955" s="15">
        <v>25.58</v>
      </c>
      <c r="C955" s="15">
        <v>26.67</v>
      </c>
      <c r="D955" s="15">
        <v>25.559999000000001</v>
      </c>
      <c r="E955" s="15">
        <v>25.719999000000001</v>
      </c>
      <c r="F955" s="15">
        <v>740700</v>
      </c>
      <c r="G955" s="15">
        <v>25.719999000000001</v>
      </c>
      <c r="H955" s="38">
        <f t="shared" si="44"/>
        <v>1.2519686464678248E-2</v>
      </c>
      <c r="I955" s="30">
        <f t="shared" si="42"/>
        <v>1.2519686464678248E-2</v>
      </c>
      <c r="S955" s="38">
        <v>1511.9499510000001</v>
      </c>
      <c r="T955" s="30">
        <f t="shared" si="43"/>
        <v>-1.2481711278323742E-2</v>
      </c>
      <c r="U955" s="38"/>
      <c r="V955" s="38"/>
      <c r="W955" s="38"/>
      <c r="X955" s="38"/>
    </row>
    <row r="956" spans="1:24">
      <c r="A956" s="16">
        <v>42265</v>
      </c>
      <c r="B956" s="15">
        <v>25.27</v>
      </c>
      <c r="C956" s="15">
        <v>25.83</v>
      </c>
      <c r="D956" s="15">
        <v>25.15</v>
      </c>
      <c r="E956" s="15">
        <v>25.379999000000002</v>
      </c>
      <c r="F956" s="15">
        <v>906000</v>
      </c>
      <c r="G956" s="15">
        <v>25.379999000000002</v>
      </c>
      <c r="H956" s="38">
        <f t="shared" si="44"/>
        <v>-1.3307437604031464E-2</v>
      </c>
      <c r="I956" s="30">
        <f t="shared" si="42"/>
        <v>-1.3307437604031464E-2</v>
      </c>
      <c r="S956" s="38">
        <v>1530.9399410000001</v>
      </c>
      <c r="T956" s="30">
        <f t="shared" si="43"/>
        <v>7.309694217125475E-3</v>
      </c>
      <c r="U956" s="38"/>
      <c r="V956" s="38"/>
      <c r="W956" s="38"/>
      <c r="X956" s="38"/>
    </row>
    <row r="957" spans="1:24">
      <c r="A957" s="16">
        <v>42268</v>
      </c>
      <c r="B957" s="15">
        <v>25.73</v>
      </c>
      <c r="C957" s="15">
        <v>27.049999</v>
      </c>
      <c r="D957" s="15">
        <v>25.49</v>
      </c>
      <c r="E957" s="15">
        <v>26</v>
      </c>
      <c r="F957" s="15">
        <v>602200</v>
      </c>
      <c r="G957" s="15">
        <v>26</v>
      </c>
      <c r="H957" s="38">
        <f t="shared" si="44"/>
        <v>2.4135115136344452E-2</v>
      </c>
      <c r="I957" s="30">
        <f t="shared" si="42"/>
        <v>2.4135115136344452E-2</v>
      </c>
      <c r="S957" s="38">
        <v>1519.790039</v>
      </c>
      <c r="T957" s="30">
        <f t="shared" si="43"/>
        <v>-1.0456279141647954E-3</v>
      </c>
      <c r="U957" s="38"/>
      <c r="V957" s="38"/>
      <c r="W957" s="38"/>
      <c r="X957" s="38"/>
    </row>
    <row r="958" spans="1:24">
      <c r="A958" s="16">
        <v>42269</v>
      </c>
      <c r="B958" s="15">
        <v>25.639999</v>
      </c>
      <c r="C958" s="15">
        <v>26.530000999999999</v>
      </c>
      <c r="D958" s="15">
        <v>25.58</v>
      </c>
      <c r="E958" s="15">
        <v>25.59</v>
      </c>
      <c r="F958" s="15">
        <v>703000</v>
      </c>
      <c r="G958" s="15">
        <v>25.59</v>
      </c>
      <c r="H958" s="38">
        <f t="shared" si="44"/>
        <v>-1.5894887849784593E-2</v>
      </c>
      <c r="I958" s="30">
        <f t="shared" si="42"/>
        <v>-1.5894887849784593E-2</v>
      </c>
      <c r="S958" s="38">
        <v>1521.380005</v>
      </c>
      <c r="T958" s="30">
        <f t="shared" si="43"/>
        <v>6.9043337805155551E-4</v>
      </c>
      <c r="U958" s="38"/>
      <c r="V958" s="38"/>
      <c r="W958" s="38"/>
      <c r="X958" s="38"/>
    </row>
    <row r="959" spans="1:24">
      <c r="A959" s="16">
        <v>42270</v>
      </c>
      <c r="B959" s="15">
        <v>25.709999</v>
      </c>
      <c r="C959" s="15">
        <v>26.139999</v>
      </c>
      <c r="D959" s="15">
        <v>24.950001</v>
      </c>
      <c r="E959" s="15">
        <v>25.139999</v>
      </c>
      <c r="F959" s="15">
        <v>464200</v>
      </c>
      <c r="G959" s="15">
        <v>25.139999</v>
      </c>
      <c r="H959" s="38">
        <f t="shared" si="44"/>
        <v>-1.7741486786844299E-2</v>
      </c>
      <c r="I959" s="30">
        <f t="shared" si="42"/>
        <v>-1.7741486786844299E-2</v>
      </c>
      <c r="S959" s="38">
        <v>1520.329956</v>
      </c>
      <c r="T959" s="30">
        <f t="shared" si="43"/>
        <v>5.9208754857569565E-4</v>
      </c>
      <c r="U959" s="38"/>
      <c r="V959" s="38"/>
      <c r="W959" s="38"/>
      <c r="X959" s="38"/>
    </row>
    <row r="960" spans="1:24">
      <c r="A960" s="16">
        <v>42271</v>
      </c>
      <c r="B960" s="15">
        <v>25.200001</v>
      </c>
      <c r="C960" s="15">
        <v>25.200001</v>
      </c>
      <c r="D960" s="15">
        <v>24.34</v>
      </c>
      <c r="E960" s="15">
        <v>25.040001</v>
      </c>
      <c r="F960" s="15">
        <v>424900</v>
      </c>
      <c r="G960" s="15">
        <v>25.040001</v>
      </c>
      <c r="H960" s="38">
        <f t="shared" si="44"/>
        <v>-3.9855772168539607E-3</v>
      </c>
      <c r="I960" s="30">
        <f t="shared" si="42"/>
        <v>-3.9855772168539607E-3</v>
      </c>
      <c r="S960" s="38">
        <v>1519.4300539999999</v>
      </c>
      <c r="T960" s="30">
        <f t="shared" si="43"/>
        <v>1.5940011733503196E-3</v>
      </c>
      <c r="U960" s="38"/>
      <c r="V960" s="38"/>
      <c r="W960" s="38"/>
      <c r="X960" s="38"/>
    </row>
    <row r="961" spans="1:24">
      <c r="A961" s="16">
        <v>42272</v>
      </c>
      <c r="B961" s="15">
        <v>25.120000999999998</v>
      </c>
      <c r="C961" s="15">
        <v>25.5</v>
      </c>
      <c r="D961" s="15">
        <v>24.639999</v>
      </c>
      <c r="E961" s="15">
        <v>24.67</v>
      </c>
      <c r="F961" s="15">
        <v>486300</v>
      </c>
      <c r="G961" s="15">
        <v>24.67</v>
      </c>
      <c r="H961" s="38">
        <f t="shared" si="44"/>
        <v>-1.4886655626733778E-2</v>
      </c>
      <c r="I961" s="30">
        <f t="shared" si="42"/>
        <v>-1.4886655626733778E-2</v>
      </c>
      <c r="S961" s="38">
        <v>1517.01001</v>
      </c>
      <c r="T961" s="30">
        <f t="shared" si="43"/>
        <v>-6.0630128357233104E-4</v>
      </c>
      <c r="U961" s="38"/>
      <c r="V961" s="38"/>
      <c r="W961" s="38"/>
      <c r="X961" s="38"/>
    </row>
    <row r="962" spans="1:24">
      <c r="A962" s="16">
        <v>42275</v>
      </c>
      <c r="B962" s="15">
        <v>24.59</v>
      </c>
      <c r="C962" s="15">
        <v>25.059999000000001</v>
      </c>
      <c r="D962" s="15">
        <v>23.299999</v>
      </c>
      <c r="E962" s="15">
        <v>23.42</v>
      </c>
      <c r="F962" s="15">
        <v>885100</v>
      </c>
      <c r="G962" s="15">
        <v>23.42</v>
      </c>
      <c r="H962" s="38">
        <f t="shared" si="44"/>
        <v>-5.1997572371694008E-2</v>
      </c>
      <c r="I962" s="30">
        <f t="shared" si="42"/>
        <v>-5.1997572371694008E-2</v>
      </c>
      <c r="S962" s="38">
        <v>1517.9300539999999</v>
      </c>
      <c r="T962" s="30">
        <f t="shared" si="43"/>
        <v>5.641994542558368E-3</v>
      </c>
      <c r="U962" s="38"/>
      <c r="V962" s="38"/>
      <c r="W962" s="38"/>
      <c r="X962" s="38"/>
    </row>
    <row r="963" spans="1:24">
      <c r="A963" s="16">
        <v>42276</v>
      </c>
      <c r="B963" s="15">
        <v>23.5</v>
      </c>
      <c r="C963" s="15">
        <v>24.139999</v>
      </c>
      <c r="D963" s="15">
        <v>23.209999</v>
      </c>
      <c r="E963" s="15">
        <v>23.719999000000001</v>
      </c>
      <c r="F963" s="15">
        <v>587900</v>
      </c>
      <c r="G963" s="15">
        <v>23.719999000000001</v>
      </c>
      <c r="H963" s="38">
        <f t="shared" si="44"/>
        <v>1.2728173801436506E-2</v>
      </c>
      <c r="I963" s="30">
        <f t="shared" ref="I963:I1026" si="45">H963</f>
        <v>1.2728173801436506E-2</v>
      </c>
      <c r="S963" s="38">
        <v>1509.3900149999999</v>
      </c>
      <c r="T963" s="30">
        <f t="shared" ref="T963:T1026" si="46">LN(S963/S964)</f>
        <v>-1.8070307454410902E-3</v>
      </c>
      <c r="U963" s="38"/>
      <c r="V963" s="38"/>
      <c r="W963" s="38"/>
      <c r="X963" s="38"/>
    </row>
    <row r="964" spans="1:24">
      <c r="A964" s="16">
        <v>42277</v>
      </c>
      <c r="B964" s="15">
        <v>24.75</v>
      </c>
      <c r="C964" s="15">
        <v>24.75</v>
      </c>
      <c r="D964" s="15">
        <v>22.459999</v>
      </c>
      <c r="E964" s="15">
        <v>22.6</v>
      </c>
      <c r="F964" s="15">
        <v>1243900</v>
      </c>
      <c r="G964" s="15">
        <v>22.6</v>
      </c>
      <c r="H964" s="38">
        <f t="shared" ref="H964:H1027" si="47">LN(G964/G963)</f>
        <v>-4.8368625692767592E-2</v>
      </c>
      <c r="I964" s="30">
        <f t="shared" si="45"/>
        <v>-4.8368625692767592E-2</v>
      </c>
      <c r="S964" s="38">
        <v>1512.119995</v>
      </c>
      <c r="T964" s="30">
        <f t="shared" si="46"/>
        <v>5.4901982299070617E-4</v>
      </c>
      <c r="U964" s="38"/>
      <c r="V964" s="38"/>
      <c r="W964" s="38"/>
      <c r="X964" s="38"/>
    </row>
    <row r="965" spans="1:24">
      <c r="A965" s="16">
        <v>42278</v>
      </c>
      <c r="B965" s="15">
        <v>22.59</v>
      </c>
      <c r="C965" s="15">
        <v>24.719999000000001</v>
      </c>
      <c r="D965" s="15">
        <v>22.59</v>
      </c>
      <c r="E965" s="15">
        <v>23.950001</v>
      </c>
      <c r="F965" s="15">
        <v>1262200</v>
      </c>
      <c r="G965" s="15">
        <v>23.950001</v>
      </c>
      <c r="H965" s="38">
        <f t="shared" si="47"/>
        <v>5.8018459332336486E-2</v>
      </c>
      <c r="I965" s="30">
        <f t="shared" si="45"/>
        <v>5.8018459332336486E-2</v>
      </c>
      <c r="S965" s="38">
        <v>1511.290039</v>
      </c>
      <c r="T965" s="30">
        <f t="shared" si="46"/>
        <v>1.0362632138918E-2</v>
      </c>
      <c r="U965" s="38"/>
      <c r="V965" s="38"/>
      <c r="W965" s="38"/>
      <c r="X965" s="38"/>
    </row>
    <row r="966" spans="1:24">
      <c r="A966" s="16">
        <v>42279</v>
      </c>
      <c r="B966" s="15">
        <v>23.67</v>
      </c>
      <c r="C966" s="15">
        <v>24.85</v>
      </c>
      <c r="D966" s="15">
        <v>23.530000999999999</v>
      </c>
      <c r="E966" s="15">
        <v>24.799999</v>
      </c>
      <c r="F966" s="15">
        <v>433000</v>
      </c>
      <c r="G966" s="15">
        <v>24.799999</v>
      </c>
      <c r="H966" s="38">
        <f t="shared" si="47"/>
        <v>3.4875247237778233E-2</v>
      </c>
      <c r="I966" s="30">
        <f t="shared" si="45"/>
        <v>3.4875247237778233E-2</v>
      </c>
      <c r="S966" s="38">
        <v>1495.709961</v>
      </c>
      <c r="T966" s="30">
        <f t="shared" si="46"/>
        <v>-1.1605832704006383E-2</v>
      </c>
      <c r="U966" s="38"/>
      <c r="V966" s="38"/>
      <c r="W966" s="38"/>
      <c r="X966" s="38"/>
    </row>
    <row r="967" spans="1:24">
      <c r="A967" s="16">
        <v>42282</v>
      </c>
      <c r="B967" s="15">
        <v>24.700001</v>
      </c>
      <c r="C967" s="15">
        <v>25.4</v>
      </c>
      <c r="D967" s="15">
        <v>24.389999</v>
      </c>
      <c r="E967" s="15">
        <v>24.42</v>
      </c>
      <c r="F967" s="15">
        <v>478000</v>
      </c>
      <c r="G967" s="15">
        <v>24.42</v>
      </c>
      <c r="H967" s="38">
        <f t="shared" si="47"/>
        <v>-1.5441144165796327E-2</v>
      </c>
      <c r="I967" s="30">
        <f t="shared" si="45"/>
        <v>-1.5441144165796327E-2</v>
      </c>
      <c r="S967" s="38">
        <v>1513.170044</v>
      </c>
      <c r="T967" s="30">
        <f t="shared" si="46"/>
        <v>1.0002513494821156E-2</v>
      </c>
      <c r="U967" s="38"/>
      <c r="V967" s="38"/>
      <c r="W967" s="38"/>
      <c r="X967" s="38"/>
    </row>
    <row r="968" spans="1:24">
      <c r="A968" s="16">
        <v>42283</v>
      </c>
      <c r="B968" s="15">
        <v>24.870000999999998</v>
      </c>
      <c r="C968" s="15">
        <v>25.49</v>
      </c>
      <c r="D968" s="15">
        <v>24.610001</v>
      </c>
      <c r="E968" s="15">
        <v>25.299999</v>
      </c>
      <c r="F968" s="15">
        <v>601400</v>
      </c>
      <c r="G968" s="15">
        <v>25.299999</v>
      </c>
      <c r="H968" s="38">
        <f t="shared" si="47"/>
        <v>3.5401887525223344E-2</v>
      </c>
      <c r="I968" s="30">
        <f t="shared" si="45"/>
        <v>3.5401887525223344E-2</v>
      </c>
      <c r="S968" s="38">
        <v>1498.1099850000001</v>
      </c>
      <c r="T968" s="30">
        <f t="shared" si="46"/>
        <v>-2.5665922346749968E-3</v>
      </c>
      <c r="U968" s="38"/>
      <c r="V968" s="38"/>
      <c r="W968" s="38"/>
      <c r="X968" s="38"/>
    </row>
    <row r="969" spans="1:24">
      <c r="A969" s="16">
        <v>42284</v>
      </c>
      <c r="B969" s="15">
        <v>25.209999</v>
      </c>
      <c r="C969" s="15">
        <v>26.209999</v>
      </c>
      <c r="D969" s="15">
        <v>25.209999</v>
      </c>
      <c r="E969" s="15">
        <v>25.540001</v>
      </c>
      <c r="F969" s="15">
        <v>348400</v>
      </c>
      <c r="G969" s="15">
        <v>25.540001</v>
      </c>
      <c r="H969" s="38">
        <f t="shared" si="47"/>
        <v>9.4415335508782981E-3</v>
      </c>
      <c r="I969" s="30">
        <f t="shared" si="45"/>
        <v>9.4415335508782981E-3</v>
      </c>
      <c r="S969" s="38">
        <v>1501.959961</v>
      </c>
      <c r="T969" s="30">
        <f t="shared" si="46"/>
        <v>-3.9072447493082472E-3</v>
      </c>
      <c r="U969" s="38"/>
      <c r="V969" s="38"/>
      <c r="W969" s="38"/>
      <c r="X969" s="38"/>
    </row>
    <row r="970" spans="1:24">
      <c r="A970" s="16">
        <v>42285</v>
      </c>
      <c r="B970" s="15">
        <v>25.73</v>
      </c>
      <c r="C970" s="15">
        <v>26.379999000000002</v>
      </c>
      <c r="D970" s="15">
        <v>25.5</v>
      </c>
      <c r="E970" s="15">
        <v>26.16</v>
      </c>
      <c r="F970" s="15">
        <v>531500</v>
      </c>
      <c r="G970" s="15">
        <v>26.16</v>
      </c>
      <c r="H970" s="38">
        <f t="shared" si="47"/>
        <v>2.3985636830337588E-2</v>
      </c>
      <c r="I970" s="30">
        <f t="shared" si="45"/>
        <v>2.3985636830337588E-2</v>
      </c>
      <c r="S970" s="38">
        <v>1507.839966</v>
      </c>
      <c r="T970" s="30">
        <f t="shared" si="46"/>
        <v>5.0930037076888724E-3</v>
      </c>
      <c r="U970" s="38"/>
      <c r="V970" s="38"/>
      <c r="W970" s="38"/>
      <c r="X970" s="38"/>
    </row>
    <row r="971" spans="1:24">
      <c r="A971" s="16">
        <v>42286</v>
      </c>
      <c r="B971" s="15">
        <v>26.120000999999998</v>
      </c>
      <c r="C971" s="15">
        <v>26.200001</v>
      </c>
      <c r="D971" s="15">
        <v>24.969999000000001</v>
      </c>
      <c r="E971" s="15">
        <v>25.610001</v>
      </c>
      <c r="F971" s="15">
        <v>564200</v>
      </c>
      <c r="G971" s="15">
        <v>25.610001</v>
      </c>
      <c r="H971" s="38">
        <f t="shared" si="47"/>
        <v>-2.1248587330317602E-2</v>
      </c>
      <c r="I971" s="30">
        <f t="shared" si="45"/>
        <v>-2.1248587330317602E-2</v>
      </c>
      <c r="S971" s="38">
        <v>1500.1800539999999</v>
      </c>
      <c r="T971" s="30">
        <f t="shared" si="46"/>
        <v>-1.8513341236916236E-3</v>
      </c>
      <c r="U971" s="38"/>
      <c r="V971" s="38"/>
      <c r="W971" s="38"/>
      <c r="X971" s="38"/>
    </row>
    <row r="972" spans="1:24">
      <c r="A972" s="16">
        <v>42289</v>
      </c>
      <c r="B972" s="15">
        <v>25.85</v>
      </c>
      <c r="C972" s="15">
        <v>25.85</v>
      </c>
      <c r="D972" s="15">
        <v>25.02</v>
      </c>
      <c r="E972" s="15">
        <v>25.42</v>
      </c>
      <c r="F972" s="15">
        <v>268800</v>
      </c>
      <c r="G972" s="15">
        <v>25.42</v>
      </c>
      <c r="H972" s="38">
        <f t="shared" si="47"/>
        <v>-7.4466734973722701E-3</v>
      </c>
      <c r="I972" s="30">
        <f t="shared" si="45"/>
        <v>-7.4466734973722701E-3</v>
      </c>
      <c r="S972" s="38">
        <v>1502.959961</v>
      </c>
      <c r="T972" s="30">
        <f t="shared" si="46"/>
        <v>5.4307088968290696E-3</v>
      </c>
      <c r="U972" s="38"/>
      <c r="V972" s="38"/>
      <c r="W972" s="38"/>
      <c r="X972" s="38"/>
    </row>
    <row r="973" spans="1:24">
      <c r="A973" s="16">
        <v>42290</v>
      </c>
      <c r="B973" s="15">
        <v>25.200001</v>
      </c>
      <c r="C973" s="15">
        <v>25.559999000000001</v>
      </c>
      <c r="D973" s="15">
        <v>24.639999</v>
      </c>
      <c r="E973" s="15">
        <v>25.17</v>
      </c>
      <c r="F973" s="15">
        <v>419900</v>
      </c>
      <c r="G973" s="15">
        <v>25.17</v>
      </c>
      <c r="H973" s="38">
        <f t="shared" si="47"/>
        <v>-9.8834566140835398E-3</v>
      </c>
      <c r="I973" s="30">
        <f t="shared" si="45"/>
        <v>-9.8834566140835398E-3</v>
      </c>
      <c r="S973" s="38">
        <v>1494.8199460000001</v>
      </c>
      <c r="T973" s="30">
        <f t="shared" si="46"/>
        <v>6.6141963945740372E-6</v>
      </c>
      <c r="U973" s="38"/>
      <c r="V973" s="38"/>
      <c r="W973" s="38"/>
      <c r="X973" s="38"/>
    </row>
    <row r="974" spans="1:24">
      <c r="A974" s="16">
        <v>42291</v>
      </c>
      <c r="B974" s="15">
        <v>25.190000999999999</v>
      </c>
      <c r="C974" s="15">
        <v>25.780000999999999</v>
      </c>
      <c r="D974" s="15">
        <v>24.18</v>
      </c>
      <c r="E974" s="15">
        <v>24.41</v>
      </c>
      <c r="F974" s="15">
        <v>573200</v>
      </c>
      <c r="G974" s="15">
        <v>24.41</v>
      </c>
      <c r="H974" s="38">
        <f t="shared" si="47"/>
        <v>-3.0659924742355814E-2</v>
      </c>
      <c r="I974" s="30">
        <f t="shared" si="45"/>
        <v>-3.0659924742355814E-2</v>
      </c>
      <c r="S974" s="38">
        <v>1494.8100589999999</v>
      </c>
      <c r="T974" s="30">
        <f t="shared" si="46"/>
        <v>1.5063419238833973E-3</v>
      </c>
      <c r="U974" s="38"/>
      <c r="V974" s="38"/>
      <c r="W974" s="38"/>
      <c r="X974" s="38"/>
    </row>
    <row r="975" spans="1:24">
      <c r="A975" s="16">
        <v>42292</v>
      </c>
      <c r="B975" s="15">
        <v>24.27</v>
      </c>
      <c r="C975" s="15">
        <v>25.879999000000002</v>
      </c>
      <c r="D975" s="15">
        <v>24.16</v>
      </c>
      <c r="E975" s="15">
        <v>25.360001</v>
      </c>
      <c r="F975" s="15">
        <v>449400</v>
      </c>
      <c r="G975" s="15">
        <v>25.360001</v>
      </c>
      <c r="H975" s="38">
        <f t="shared" si="47"/>
        <v>3.8180284596332298E-2</v>
      </c>
      <c r="I975" s="30">
        <f t="shared" si="45"/>
        <v>3.8180284596332298E-2</v>
      </c>
      <c r="S975" s="38">
        <v>1492.5600589999999</v>
      </c>
      <c r="T975" s="30">
        <f t="shared" si="46"/>
        <v>4.4183322153430642E-3</v>
      </c>
      <c r="U975" s="38"/>
      <c r="V975" s="38"/>
      <c r="W975" s="38"/>
      <c r="X975" s="38"/>
    </row>
    <row r="976" spans="1:24">
      <c r="A976" s="16">
        <v>42293</v>
      </c>
      <c r="B976" s="15">
        <v>25.299999</v>
      </c>
      <c r="C976" s="15">
        <v>25.68</v>
      </c>
      <c r="D976" s="15">
        <v>23.299999</v>
      </c>
      <c r="E976" s="15">
        <v>23.879999000000002</v>
      </c>
      <c r="F976" s="15">
        <v>760600</v>
      </c>
      <c r="G976" s="15">
        <v>23.879999000000002</v>
      </c>
      <c r="H976" s="38">
        <f t="shared" si="47"/>
        <v>-6.0131922352847485E-2</v>
      </c>
      <c r="I976" s="30">
        <f t="shared" si="45"/>
        <v>-6.0131922352847485E-2</v>
      </c>
      <c r="S976" s="38">
        <v>1485.9799800000001</v>
      </c>
      <c r="T976" s="30">
        <f t="shared" si="46"/>
        <v>3.3974923370216413E-3</v>
      </c>
      <c r="U976" s="38"/>
      <c r="V976" s="38"/>
      <c r="W976" s="38"/>
      <c r="X976" s="38"/>
    </row>
    <row r="977" spans="1:24">
      <c r="A977" s="16">
        <v>42296</v>
      </c>
      <c r="B977" s="15">
        <v>23.879999000000002</v>
      </c>
      <c r="C977" s="15">
        <v>24.450001</v>
      </c>
      <c r="D977" s="15">
        <v>23.200001</v>
      </c>
      <c r="E977" s="15">
        <v>24.34</v>
      </c>
      <c r="F977" s="15">
        <v>629100</v>
      </c>
      <c r="G977" s="15">
        <v>24.34</v>
      </c>
      <c r="H977" s="38">
        <f t="shared" si="47"/>
        <v>1.907984091102756E-2</v>
      </c>
      <c r="I977" s="30">
        <f t="shared" si="45"/>
        <v>1.907984091102756E-2</v>
      </c>
      <c r="S977" s="38">
        <v>1480.9399410000001</v>
      </c>
      <c r="T977" s="30">
        <f t="shared" si="46"/>
        <v>5.6270601874587175E-3</v>
      </c>
      <c r="U977" s="38"/>
      <c r="V977" s="38"/>
      <c r="W977" s="38"/>
      <c r="X977" s="38"/>
    </row>
    <row r="978" spans="1:24">
      <c r="A978" s="16">
        <v>42297</v>
      </c>
      <c r="B978" s="15">
        <v>24.4</v>
      </c>
      <c r="C978" s="15">
        <v>24.84</v>
      </c>
      <c r="D978" s="15">
        <v>24</v>
      </c>
      <c r="E978" s="15">
        <v>24.65</v>
      </c>
      <c r="F978" s="15">
        <v>433100</v>
      </c>
      <c r="G978" s="15">
        <v>24.65</v>
      </c>
      <c r="H978" s="38">
        <f t="shared" si="47"/>
        <v>1.2655812929317846E-2</v>
      </c>
      <c r="I978" s="30">
        <f t="shared" si="45"/>
        <v>1.2655812929317846E-2</v>
      </c>
      <c r="S978" s="38">
        <v>1472.630005</v>
      </c>
      <c r="T978" s="30">
        <f t="shared" si="46"/>
        <v>1.9697246749126839E-4</v>
      </c>
      <c r="U978" s="38"/>
      <c r="V978" s="38"/>
      <c r="W978" s="38"/>
      <c r="X978" s="38"/>
    </row>
    <row r="979" spans="1:24">
      <c r="A979" s="16">
        <v>42298</v>
      </c>
      <c r="B979" s="15">
        <v>24.690000999999999</v>
      </c>
      <c r="C979" s="15">
        <v>24.790001</v>
      </c>
      <c r="D979" s="15">
        <v>23.709999</v>
      </c>
      <c r="E979" s="15">
        <v>24.02</v>
      </c>
      <c r="F979" s="15">
        <v>490000</v>
      </c>
      <c r="G979" s="15">
        <v>24.02</v>
      </c>
      <c r="H979" s="38">
        <f t="shared" si="47"/>
        <v>-2.5890083836861616E-2</v>
      </c>
      <c r="I979" s="30">
        <f t="shared" si="45"/>
        <v>-2.5890083836861616E-2</v>
      </c>
      <c r="S979" s="38">
        <v>1472.339966</v>
      </c>
      <c r="T979" s="30">
        <f t="shared" si="46"/>
        <v>1.1280332207962908E-3</v>
      </c>
      <c r="U979" s="38"/>
      <c r="V979" s="38"/>
      <c r="W979" s="38"/>
      <c r="X979" s="38"/>
    </row>
    <row r="980" spans="1:24">
      <c r="A980" s="16">
        <v>42299</v>
      </c>
      <c r="B980" s="15">
        <v>24.17</v>
      </c>
      <c r="C980" s="15">
        <v>24.17</v>
      </c>
      <c r="D980" s="15">
        <v>23.200001</v>
      </c>
      <c r="E980" s="15">
        <v>23.83</v>
      </c>
      <c r="F980" s="15">
        <v>462400</v>
      </c>
      <c r="G980" s="15">
        <v>23.83</v>
      </c>
      <c r="H980" s="38">
        <f t="shared" si="47"/>
        <v>-7.9415255411868241E-3</v>
      </c>
      <c r="I980" s="30">
        <f t="shared" si="45"/>
        <v>-7.9415255411868241E-3</v>
      </c>
      <c r="S980" s="38">
        <v>1470.6800539999999</v>
      </c>
      <c r="T980" s="30">
        <f t="shared" si="46"/>
        <v>-9.3110482512851031E-4</v>
      </c>
      <c r="U980" s="38"/>
      <c r="V980" s="38"/>
      <c r="W980" s="38"/>
      <c r="X980" s="38"/>
    </row>
    <row r="981" spans="1:24">
      <c r="A981" s="16">
        <v>42300</v>
      </c>
      <c r="B981" s="15">
        <v>23.58</v>
      </c>
      <c r="C981" s="15">
        <v>24.07</v>
      </c>
      <c r="D981" s="15">
        <v>22.57</v>
      </c>
      <c r="E981" s="15">
        <v>23.18</v>
      </c>
      <c r="F981" s="15">
        <v>643000</v>
      </c>
      <c r="G981" s="15">
        <v>23.18</v>
      </c>
      <c r="H981" s="38">
        <f t="shared" si="47"/>
        <v>-2.7655453199045055E-2</v>
      </c>
      <c r="I981" s="30">
        <f t="shared" si="45"/>
        <v>-2.7655453199045055E-2</v>
      </c>
      <c r="S981" s="38">
        <v>1472.0500489999999</v>
      </c>
      <c r="T981" s="30">
        <f t="shared" si="46"/>
        <v>-4.7514918614037186E-5</v>
      </c>
      <c r="U981" s="38"/>
      <c r="V981" s="38"/>
      <c r="W981" s="38"/>
      <c r="X981" s="38"/>
    </row>
    <row r="982" spans="1:24">
      <c r="A982" s="16">
        <v>42303</v>
      </c>
      <c r="B982" s="15">
        <v>23.110001</v>
      </c>
      <c r="C982" s="15">
        <v>23.360001</v>
      </c>
      <c r="D982" s="15">
        <v>22.66</v>
      </c>
      <c r="E982" s="15">
        <v>22.73</v>
      </c>
      <c r="F982" s="15">
        <v>307200</v>
      </c>
      <c r="G982" s="15">
        <v>22.73</v>
      </c>
      <c r="H982" s="38">
        <f t="shared" si="47"/>
        <v>-1.9604200047153787E-2</v>
      </c>
      <c r="I982" s="30">
        <f t="shared" si="45"/>
        <v>-1.9604200047153787E-2</v>
      </c>
      <c r="S982" s="38">
        <v>1472.119995</v>
      </c>
      <c r="T982" s="30">
        <f t="shared" si="46"/>
        <v>7.568699708768817E-3</v>
      </c>
      <c r="U982" s="38"/>
      <c r="V982" s="38"/>
      <c r="W982" s="38"/>
      <c r="X982" s="38"/>
    </row>
    <row r="983" spans="1:24">
      <c r="A983" s="16">
        <v>42304</v>
      </c>
      <c r="B983" s="15">
        <v>22.49</v>
      </c>
      <c r="C983" s="15">
        <v>22.559999000000001</v>
      </c>
      <c r="D983" s="15">
        <v>21.02</v>
      </c>
      <c r="E983" s="15">
        <v>22.41</v>
      </c>
      <c r="F983" s="15">
        <v>848300</v>
      </c>
      <c r="G983" s="15">
        <v>22.41</v>
      </c>
      <c r="H983" s="38">
        <f t="shared" si="47"/>
        <v>-1.4178350051616219E-2</v>
      </c>
      <c r="I983" s="30">
        <f t="shared" si="45"/>
        <v>-1.4178350051616219E-2</v>
      </c>
      <c r="S983" s="38">
        <v>1461.0200199999999</v>
      </c>
      <c r="T983" s="30">
        <f t="shared" si="46"/>
        <v>2.6523459636782739E-3</v>
      </c>
      <c r="U983" s="38"/>
      <c r="V983" s="38"/>
      <c r="W983" s="38"/>
      <c r="X983" s="38"/>
    </row>
    <row r="984" spans="1:24">
      <c r="A984" s="16">
        <v>42305</v>
      </c>
      <c r="B984" s="15">
        <v>22.459999</v>
      </c>
      <c r="C984" s="15">
        <v>23.639999</v>
      </c>
      <c r="D984" s="15">
        <v>22.389999</v>
      </c>
      <c r="E984" s="15">
        <v>23.4</v>
      </c>
      <c r="F984" s="15">
        <v>405500</v>
      </c>
      <c r="G984" s="15">
        <v>23.4</v>
      </c>
      <c r="H984" s="38">
        <f t="shared" si="47"/>
        <v>4.3228734550820005E-2</v>
      </c>
      <c r="I984" s="30">
        <f t="shared" si="45"/>
        <v>4.3228734550820005E-2</v>
      </c>
      <c r="S984" s="38">
        <v>1457.150024</v>
      </c>
      <c r="T984" s="30">
        <f t="shared" si="46"/>
        <v>-3.247639705377111E-3</v>
      </c>
      <c r="U984" s="38"/>
      <c r="V984" s="38"/>
      <c r="W984" s="38"/>
      <c r="X984" s="38"/>
    </row>
    <row r="985" spans="1:24">
      <c r="A985" s="16">
        <v>42306</v>
      </c>
      <c r="B985" s="15">
        <v>23.27</v>
      </c>
      <c r="C985" s="15">
        <v>23.6</v>
      </c>
      <c r="D985" s="15">
        <v>22.91</v>
      </c>
      <c r="E985" s="15">
        <v>23.6</v>
      </c>
      <c r="F985" s="15">
        <v>419300</v>
      </c>
      <c r="G985" s="15">
        <v>23.6</v>
      </c>
      <c r="H985" s="38">
        <f t="shared" si="47"/>
        <v>8.5106896679088308E-3</v>
      </c>
      <c r="I985" s="30">
        <f t="shared" si="45"/>
        <v>8.5106896679088308E-3</v>
      </c>
      <c r="S985" s="38">
        <v>1461.8900149999999</v>
      </c>
      <c r="T985" s="30">
        <f t="shared" si="46"/>
        <v>-3.1280032210797624E-3</v>
      </c>
      <c r="U985" s="38"/>
      <c r="V985" s="38"/>
      <c r="W985" s="38"/>
      <c r="X985" s="38"/>
    </row>
    <row r="986" spans="1:24">
      <c r="A986" s="16">
        <v>42307</v>
      </c>
      <c r="B986" s="15">
        <v>23.41</v>
      </c>
      <c r="C986" s="15">
        <v>23.59</v>
      </c>
      <c r="D986" s="15">
        <v>22.77</v>
      </c>
      <c r="E986" s="15">
        <v>23.370000999999998</v>
      </c>
      <c r="F986" s="15">
        <v>490400</v>
      </c>
      <c r="G986" s="15">
        <v>23.370000999999998</v>
      </c>
      <c r="H986" s="38">
        <f t="shared" si="47"/>
        <v>-9.7935206908972127E-3</v>
      </c>
      <c r="I986" s="30">
        <f t="shared" si="45"/>
        <v>-9.7935206908972127E-3</v>
      </c>
      <c r="S986" s="38">
        <v>1466.469971</v>
      </c>
      <c r="T986" s="30">
        <f t="shared" si="46"/>
        <v>4.8533002617231176E-3</v>
      </c>
      <c r="U986" s="38"/>
      <c r="V986" s="38"/>
      <c r="W986" s="38"/>
      <c r="X986" s="38"/>
    </row>
    <row r="987" spans="1:24">
      <c r="A987" s="16">
        <v>42310</v>
      </c>
      <c r="B987" s="15">
        <v>23.360001</v>
      </c>
      <c r="C987" s="15">
        <v>23.780000999999999</v>
      </c>
      <c r="D987" s="15">
        <v>22.85</v>
      </c>
      <c r="E987" s="15">
        <v>23.530000999999999</v>
      </c>
      <c r="F987" s="15">
        <v>332800</v>
      </c>
      <c r="G987" s="15">
        <v>23.530000999999999</v>
      </c>
      <c r="H987" s="38">
        <f t="shared" si="47"/>
        <v>6.8230538975404429E-3</v>
      </c>
      <c r="I987" s="30">
        <f t="shared" si="45"/>
        <v>6.8230538975404429E-3</v>
      </c>
      <c r="S987" s="38">
        <v>1459.369995</v>
      </c>
      <c r="T987" s="30">
        <f t="shared" si="46"/>
        <v>-2.0877955412197577E-3</v>
      </c>
      <c r="U987" s="38"/>
      <c r="V987" s="38"/>
      <c r="W987" s="38"/>
      <c r="X987" s="38"/>
    </row>
    <row r="988" spans="1:24">
      <c r="A988" s="16">
        <v>42311</v>
      </c>
      <c r="B988" s="15">
        <v>23.43</v>
      </c>
      <c r="C988" s="15">
        <v>24.23</v>
      </c>
      <c r="D988" s="15">
        <v>23.35</v>
      </c>
      <c r="E988" s="15">
        <v>23.950001</v>
      </c>
      <c r="F988" s="15">
        <v>411600</v>
      </c>
      <c r="G988" s="15">
        <v>23.950001</v>
      </c>
      <c r="H988" s="38">
        <f t="shared" si="47"/>
        <v>1.7692120372369214E-2</v>
      </c>
      <c r="I988" s="30">
        <f t="shared" si="45"/>
        <v>1.7692120372369214E-2</v>
      </c>
      <c r="S988" s="38">
        <v>1462.420044</v>
      </c>
      <c r="T988" s="30">
        <f t="shared" si="46"/>
        <v>2.5086116280942407E-2</v>
      </c>
      <c r="U988" s="38"/>
      <c r="V988" s="38"/>
      <c r="W988" s="38"/>
      <c r="X988" s="38"/>
    </row>
    <row r="989" spans="1:24">
      <c r="A989" s="16">
        <v>42312</v>
      </c>
      <c r="B989" s="15">
        <v>23.98</v>
      </c>
      <c r="C989" s="15">
        <v>24.23</v>
      </c>
      <c r="D989" s="15">
        <v>23.65</v>
      </c>
      <c r="E989" s="15">
        <v>23.9</v>
      </c>
      <c r="F989" s="15">
        <v>242800</v>
      </c>
      <c r="G989" s="15">
        <v>23.9</v>
      </c>
      <c r="H989" s="38">
        <f t="shared" si="47"/>
        <v>-2.0899066731118634E-3</v>
      </c>
      <c r="I989" s="30">
        <f t="shared" si="45"/>
        <v>-2.0899066731118634E-3</v>
      </c>
      <c r="S989" s="38">
        <v>1426.1899410000001</v>
      </c>
      <c r="T989" s="30">
        <f t="shared" si="46"/>
        <v>1.6800026778920622E-2</v>
      </c>
      <c r="U989" s="38"/>
      <c r="V989" s="38"/>
      <c r="W989" s="38"/>
      <c r="X989" s="38"/>
    </row>
    <row r="990" spans="1:24">
      <c r="A990" s="16">
        <v>42313</v>
      </c>
      <c r="B990" s="15">
        <v>23.98</v>
      </c>
      <c r="C990" s="15">
        <v>24.48</v>
      </c>
      <c r="D990" s="15">
        <v>23.17</v>
      </c>
      <c r="E990" s="15">
        <v>23.530000999999999</v>
      </c>
      <c r="F990" s="15">
        <v>411500</v>
      </c>
      <c r="G990" s="15">
        <v>23.530000999999999</v>
      </c>
      <c r="H990" s="38">
        <f t="shared" si="47"/>
        <v>-1.5602213699257291E-2</v>
      </c>
      <c r="I990" s="30">
        <f t="shared" si="45"/>
        <v>-1.5602213699257291E-2</v>
      </c>
      <c r="S990" s="38">
        <v>1402.4300539999999</v>
      </c>
      <c r="T990" s="30">
        <f t="shared" si="46"/>
        <v>-1.1111445760830067E-2</v>
      </c>
      <c r="U990" s="38"/>
      <c r="V990" s="38"/>
      <c r="W990" s="38"/>
      <c r="X990" s="38"/>
    </row>
    <row r="991" spans="1:24">
      <c r="A991" s="16">
        <v>42314</v>
      </c>
      <c r="B991" s="15">
        <v>23.200001</v>
      </c>
      <c r="C991" s="15">
        <v>24.35</v>
      </c>
      <c r="D991" s="15">
        <v>23.200001</v>
      </c>
      <c r="E991" s="15">
        <v>24.09</v>
      </c>
      <c r="F991" s="15">
        <v>458500</v>
      </c>
      <c r="G991" s="15">
        <v>24.09</v>
      </c>
      <c r="H991" s="38">
        <f t="shared" si="47"/>
        <v>2.3520571388572314E-2</v>
      </c>
      <c r="I991" s="30">
        <f t="shared" si="45"/>
        <v>2.3520571388572314E-2</v>
      </c>
      <c r="S991" s="38">
        <v>1418.099976</v>
      </c>
      <c r="T991" s="30">
        <f t="shared" si="46"/>
        <v>-1.2191845857655393E-3</v>
      </c>
      <c r="U991" s="38"/>
      <c r="V991" s="38"/>
      <c r="W991" s="38"/>
      <c r="X991" s="38"/>
    </row>
    <row r="992" spans="1:24">
      <c r="A992" s="16">
        <v>42317</v>
      </c>
      <c r="B992" s="15">
        <v>24.18</v>
      </c>
      <c r="C992" s="15">
        <v>25.24</v>
      </c>
      <c r="D992" s="15">
        <v>23.620000999999998</v>
      </c>
      <c r="E992" s="15">
        <v>24.790001</v>
      </c>
      <c r="F992" s="15">
        <v>516300</v>
      </c>
      <c r="G992" s="15">
        <v>24.790001</v>
      </c>
      <c r="H992" s="38">
        <f t="shared" si="47"/>
        <v>2.8643569759164603E-2</v>
      </c>
      <c r="I992" s="30">
        <f t="shared" si="45"/>
        <v>2.8643569759164603E-2</v>
      </c>
      <c r="S992" s="38">
        <v>1419.829956</v>
      </c>
      <c r="T992" s="30">
        <f t="shared" si="46"/>
        <v>-4.7989567024928539E-3</v>
      </c>
      <c r="U992" s="38"/>
      <c r="V992" s="38"/>
      <c r="W992" s="38"/>
      <c r="X992" s="38"/>
    </row>
    <row r="993" spans="1:24">
      <c r="A993" s="16">
        <v>42318</v>
      </c>
      <c r="B993" s="15">
        <v>24.5</v>
      </c>
      <c r="C993" s="15">
        <v>25.1</v>
      </c>
      <c r="D993" s="15">
        <v>23.74</v>
      </c>
      <c r="E993" s="15">
        <v>24.809999000000001</v>
      </c>
      <c r="F993" s="15">
        <v>369700</v>
      </c>
      <c r="G993" s="15">
        <v>24.809999000000001</v>
      </c>
      <c r="H993" s="38">
        <f t="shared" si="47"/>
        <v>8.0637101143609204E-4</v>
      </c>
      <c r="I993" s="30">
        <f t="shared" si="45"/>
        <v>8.0637101143609204E-4</v>
      </c>
      <c r="S993" s="38">
        <v>1426.660034</v>
      </c>
      <c r="T993" s="30">
        <f t="shared" si="46"/>
        <v>-2.4432788076923112E-3</v>
      </c>
      <c r="U993" s="38"/>
      <c r="V993" s="38"/>
      <c r="W993" s="38"/>
      <c r="X993" s="38"/>
    </row>
    <row r="994" spans="1:24">
      <c r="A994" s="16">
        <v>42319</v>
      </c>
      <c r="B994" s="15">
        <v>24.469999000000001</v>
      </c>
      <c r="C994" s="15">
        <v>24.870000999999998</v>
      </c>
      <c r="D994" s="15">
        <v>23.530000999999999</v>
      </c>
      <c r="E994" s="15">
        <v>24.790001</v>
      </c>
      <c r="F994" s="15">
        <v>547900</v>
      </c>
      <c r="G994" s="15">
        <v>24.790001</v>
      </c>
      <c r="H994" s="38">
        <f t="shared" si="47"/>
        <v>-8.0637101143618344E-4</v>
      </c>
      <c r="I994" s="30">
        <f t="shared" si="45"/>
        <v>-8.0637101143618344E-4</v>
      </c>
      <c r="S994" s="38">
        <v>1430.150024</v>
      </c>
      <c r="T994" s="30">
        <f t="shared" si="46"/>
        <v>-9.4229444582716784E-3</v>
      </c>
      <c r="U994" s="38"/>
      <c r="V994" s="38"/>
      <c r="W994" s="38"/>
      <c r="X994" s="38"/>
    </row>
    <row r="995" spans="1:24">
      <c r="A995" s="16">
        <v>42320</v>
      </c>
      <c r="B995" s="15">
        <v>24.66</v>
      </c>
      <c r="C995" s="15">
        <v>24.75</v>
      </c>
      <c r="D995" s="15">
        <v>23.42</v>
      </c>
      <c r="E995" s="15">
        <v>23.52</v>
      </c>
      <c r="F995" s="15">
        <v>558600</v>
      </c>
      <c r="G995" s="15">
        <v>23.52</v>
      </c>
      <c r="H995" s="38">
        <f t="shared" si="47"/>
        <v>-5.2589263355518515E-2</v>
      </c>
      <c r="I995" s="30">
        <f t="shared" si="45"/>
        <v>-5.2589263355518515E-2</v>
      </c>
      <c r="S995" s="38">
        <v>1443.6899410000001</v>
      </c>
      <c r="T995" s="30">
        <f t="shared" si="46"/>
        <v>5.473104129230565E-3</v>
      </c>
      <c r="U995" s="38"/>
      <c r="V995" s="38"/>
      <c r="W995" s="38"/>
      <c r="X995" s="38"/>
    </row>
    <row r="996" spans="1:24">
      <c r="A996" s="16">
        <v>42321</v>
      </c>
      <c r="B996" s="15">
        <v>23.469999000000001</v>
      </c>
      <c r="C996" s="15">
        <v>23.469999000000001</v>
      </c>
      <c r="D996" s="15">
        <v>21.93</v>
      </c>
      <c r="E996" s="15">
        <v>22.17</v>
      </c>
      <c r="F996" s="15">
        <v>756300</v>
      </c>
      <c r="G996" s="15">
        <v>22.17</v>
      </c>
      <c r="H996" s="38">
        <f t="shared" si="47"/>
        <v>-5.9111099402206012E-2</v>
      </c>
      <c r="I996" s="30">
        <f t="shared" si="45"/>
        <v>-5.9111099402206012E-2</v>
      </c>
      <c r="S996" s="38">
        <v>1435.8100589999999</v>
      </c>
      <c r="T996" s="30">
        <f t="shared" si="46"/>
        <v>-7.6181452366808726E-3</v>
      </c>
      <c r="U996" s="38"/>
      <c r="V996" s="38"/>
      <c r="W996" s="38"/>
      <c r="X996" s="38"/>
    </row>
    <row r="997" spans="1:24">
      <c r="A997" s="16">
        <v>42324</v>
      </c>
      <c r="B997" s="15">
        <v>22.17</v>
      </c>
      <c r="C997" s="15">
        <v>22.969999000000001</v>
      </c>
      <c r="D997" s="15">
        <v>21.950001</v>
      </c>
      <c r="E997" s="15">
        <v>22.92</v>
      </c>
      <c r="F997" s="15">
        <v>377700</v>
      </c>
      <c r="G997" s="15">
        <v>22.92</v>
      </c>
      <c r="H997" s="38">
        <f t="shared" si="47"/>
        <v>3.3269868218318767E-2</v>
      </c>
      <c r="I997" s="30">
        <f t="shared" si="45"/>
        <v>3.3269868218318767E-2</v>
      </c>
      <c r="S997" s="38">
        <v>1446.790039</v>
      </c>
      <c r="T997" s="30">
        <f t="shared" si="46"/>
        <v>1.1421185869362593E-2</v>
      </c>
      <c r="U997" s="38"/>
      <c r="V997" s="38"/>
      <c r="W997" s="38"/>
      <c r="X997" s="38"/>
    </row>
    <row r="998" spans="1:24">
      <c r="A998" s="16">
        <v>42325</v>
      </c>
      <c r="B998" s="15">
        <v>23.08</v>
      </c>
      <c r="C998" s="15">
        <v>23.66</v>
      </c>
      <c r="D998" s="15">
        <v>22.27</v>
      </c>
      <c r="E998" s="15">
        <v>22.370000999999998</v>
      </c>
      <c r="F998" s="15">
        <v>403900</v>
      </c>
      <c r="G998" s="15">
        <v>22.370000999999998</v>
      </c>
      <c r="H998" s="38">
        <f t="shared" si="47"/>
        <v>-2.4289071641774834E-2</v>
      </c>
      <c r="I998" s="30">
        <f t="shared" si="45"/>
        <v>-2.4289071641774834E-2</v>
      </c>
      <c r="S998" s="38">
        <v>1430.3599850000001</v>
      </c>
      <c r="T998" s="30">
        <f t="shared" si="46"/>
        <v>1.1800687830712153E-2</v>
      </c>
      <c r="U998" s="38"/>
      <c r="V998" s="38"/>
      <c r="W998" s="38"/>
      <c r="X998" s="38"/>
    </row>
    <row r="999" spans="1:24">
      <c r="A999" s="16">
        <v>42326</v>
      </c>
      <c r="B999" s="15">
        <v>22.58</v>
      </c>
      <c r="C999" s="15">
        <v>22.950001</v>
      </c>
      <c r="D999" s="15">
        <v>21.129999000000002</v>
      </c>
      <c r="E999" s="15">
        <v>21.860001</v>
      </c>
      <c r="F999" s="15">
        <v>815200</v>
      </c>
      <c r="G999" s="15">
        <v>21.860001</v>
      </c>
      <c r="H999" s="38">
        <f t="shared" si="47"/>
        <v>-2.3062291710718413E-2</v>
      </c>
      <c r="I999" s="30">
        <f t="shared" si="45"/>
        <v>-2.3062291710718413E-2</v>
      </c>
      <c r="S999" s="38">
        <v>1413.579956</v>
      </c>
      <c r="T999" s="30">
        <f t="shared" si="46"/>
        <v>-4.1439755970931981E-3</v>
      </c>
      <c r="U999" s="38"/>
      <c r="V999" s="38"/>
      <c r="W999" s="38"/>
      <c r="X999" s="38"/>
    </row>
    <row r="1000" spans="1:24">
      <c r="A1000" s="16">
        <v>42327</v>
      </c>
      <c r="B1000" s="15">
        <v>21.65</v>
      </c>
      <c r="C1000" s="15">
        <v>22.25</v>
      </c>
      <c r="D1000" s="15">
        <v>20.25</v>
      </c>
      <c r="E1000" s="15">
        <v>20.440000999999999</v>
      </c>
      <c r="F1000" s="15">
        <v>826800</v>
      </c>
      <c r="G1000" s="15">
        <v>20.440000999999999</v>
      </c>
      <c r="H1000" s="38">
        <f t="shared" si="47"/>
        <v>-6.7164714234864142E-2</v>
      </c>
      <c r="I1000" s="30">
        <f t="shared" si="45"/>
        <v>-6.7164714234864142E-2</v>
      </c>
      <c r="S1000" s="38">
        <v>1419.4499510000001</v>
      </c>
      <c r="T1000" s="30">
        <f t="shared" si="46"/>
        <v>-6.3414897699479037E-3</v>
      </c>
      <c r="U1000" s="38"/>
      <c r="V1000" s="38"/>
      <c r="W1000" s="38"/>
      <c r="X1000" s="38"/>
    </row>
    <row r="1001" spans="1:24">
      <c r="A1001" s="16">
        <v>42328</v>
      </c>
      <c r="B1001" s="15">
        <v>20.709999</v>
      </c>
      <c r="C1001" s="15">
        <v>21.1</v>
      </c>
      <c r="D1001" s="15">
        <v>19.82</v>
      </c>
      <c r="E1001" s="15">
        <v>19.959999</v>
      </c>
      <c r="F1001" s="15">
        <v>900200</v>
      </c>
      <c r="G1001" s="15">
        <v>19.959999</v>
      </c>
      <c r="H1001" s="38">
        <f t="shared" si="47"/>
        <v>-2.3763593476065239E-2</v>
      </c>
      <c r="I1001" s="30">
        <f t="shared" si="45"/>
        <v>-2.3763593476065239E-2</v>
      </c>
      <c r="S1001" s="38">
        <v>1428.4799800000001</v>
      </c>
      <c r="T1001" s="30">
        <f t="shared" si="46"/>
        <v>4.4813887996507606E-4</v>
      </c>
      <c r="U1001" s="38"/>
      <c r="V1001" s="38"/>
      <c r="W1001" s="38"/>
      <c r="X1001" s="38"/>
    </row>
    <row r="1002" spans="1:24">
      <c r="A1002" s="16">
        <v>42331</v>
      </c>
      <c r="B1002" s="15">
        <v>19.920000000000002</v>
      </c>
      <c r="C1002" s="15">
        <v>21.139999</v>
      </c>
      <c r="D1002" s="15">
        <v>19.870000999999998</v>
      </c>
      <c r="E1002" s="15">
        <v>20.370000999999998</v>
      </c>
      <c r="F1002" s="15">
        <v>561200</v>
      </c>
      <c r="G1002" s="15">
        <v>20.370000999999998</v>
      </c>
      <c r="H1002" s="38">
        <f t="shared" si="47"/>
        <v>2.0333058547398489E-2</v>
      </c>
      <c r="I1002" s="30">
        <f t="shared" si="45"/>
        <v>2.0333058547398489E-2</v>
      </c>
      <c r="S1002" s="38">
        <v>1427.839966</v>
      </c>
      <c r="T1002" s="30">
        <f t="shared" si="46"/>
        <v>6.5275313199763116E-3</v>
      </c>
      <c r="U1002" s="38"/>
      <c r="V1002" s="38"/>
      <c r="W1002" s="38"/>
      <c r="X1002" s="38"/>
    </row>
    <row r="1003" spans="1:24">
      <c r="A1003" s="16">
        <v>42332</v>
      </c>
      <c r="B1003" s="15">
        <v>20.379999000000002</v>
      </c>
      <c r="C1003" s="15">
        <v>20.82</v>
      </c>
      <c r="D1003" s="15">
        <v>20.07</v>
      </c>
      <c r="E1003" s="15">
        <v>20.5</v>
      </c>
      <c r="F1003" s="15">
        <v>313900</v>
      </c>
      <c r="G1003" s="15">
        <v>20.5</v>
      </c>
      <c r="H1003" s="38">
        <f t="shared" si="47"/>
        <v>6.36160681384766E-3</v>
      </c>
      <c r="I1003" s="30">
        <f t="shared" si="45"/>
        <v>6.36160681384766E-3</v>
      </c>
      <c r="S1003" s="38">
        <v>1418.5500489999999</v>
      </c>
      <c r="T1003" s="30">
        <f t="shared" si="46"/>
        <v>3.3850357498046443E-4</v>
      </c>
      <c r="U1003" s="38"/>
      <c r="V1003" s="38"/>
      <c r="W1003" s="38"/>
      <c r="X1003" s="38"/>
    </row>
    <row r="1004" spans="1:24">
      <c r="A1004" s="16">
        <v>42333</v>
      </c>
      <c r="B1004" s="15">
        <v>20.58</v>
      </c>
      <c r="C1004" s="15">
        <v>22.459999</v>
      </c>
      <c r="D1004" s="15">
        <v>20.530000999999999</v>
      </c>
      <c r="E1004" s="15">
        <v>22.459999</v>
      </c>
      <c r="F1004" s="15">
        <v>889700</v>
      </c>
      <c r="G1004" s="15">
        <v>22.459999</v>
      </c>
      <c r="H1004" s="38">
        <f t="shared" si="47"/>
        <v>9.131101864233615E-2</v>
      </c>
      <c r="I1004" s="30">
        <f t="shared" si="45"/>
        <v>9.131101864233615E-2</v>
      </c>
      <c r="S1004" s="38">
        <v>1418.0699460000001</v>
      </c>
      <c r="T1004" s="30">
        <f t="shared" si="46"/>
        <v>2.9166620828259197E-3</v>
      </c>
      <c r="U1004" s="38"/>
      <c r="V1004" s="38"/>
      <c r="W1004" s="38"/>
      <c r="X1004" s="38"/>
    </row>
    <row r="1005" spans="1:24">
      <c r="A1005" s="16">
        <v>42335</v>
      </c>
      <c r="B1005" s="15">
        <v>22.030000999999999</v>
      </c>
      <c r="C1005" s="15">
        <v>22.76</v>
      </c>
      <c r="D1005" s="15">
        <v>21.379999000000002</v>
      </c>
      <c r="E1005" s="15">
        <v>22.15</v>
      </c>
      <c r="F1005" s="15">
        <v>445700</v>
      </c>
      <c r="G1005" s="15">
        <v>22.15</v>
      </c>
      <c r="H1005" s="38">
        <f t="shared" si="47"/>
        <v>-1.3898408295554082E-2</v>
      </c>
      <c r="I1005" s="30">
        <f t="shared" si="45"/>
        <v>-1.3898408295554082E-2</v>
      </c>
      <c r="S1005" s="38">
        <v>1413.9399410000001</v>
      </c>
      <c r="T1005" s="30">
        <f t="shared" si="46"/>
        <v>3.3011357820488317E-3</v>
      </c>
      <c r="U1005" s="38"/>
      <c r="V1005" s="38"/>
      <c r="W1005" s="38"/>
      <c r="X1005" s="38"/>
    </row>
    <row r="1006" spans="1:24">
      <c r="A1006" s="16">
        <v>42338</v>
      </c>
      <c r="B1006" s="15">
        <v>22.08</v>
      </c>
      <c r="C1006" s="15">
        <v>22.51</v>
      </c>
      <c r="D1006" s="15">
        <v>21.110001</v>
      </c>
      <c r="E1006" s="15">
        <v>22.129999000000002</v>
      </c>
      <c r="F1006" s="15">
        <v>915700</v>
      </c>
      <c r="G1006" s="15">
        <v>22.129999000000002</v>
      </c>
      <c r="H1006" s="38">
        <f t="shared" si="47"/>
        <v>-9.0338761571549873E-4</v>
      </c>
      <c r="I1006" s="30">
        <f t="shared" si="45"/>
        <v>-9.0338761571549873E-4</v>
      </c>
      <c r="S1006" s="38">
        <v>1409.280029</v>
      </c>
      <c r="T1006" s="30">
        <f t="shared" si="46"/>
        <v>1.583607321777076E-3</v>
      </c>
      <c r="U1006" s="38"/>
      <c r="V1006" s="38"/>
      <c r="W1006" s="38"/>
      <c r="X1006" s="38"/>
    </row>
    <row r="1007" spans="1:24">
      <c r="A1007" s="16">
        <v>42339</v>
      </c>
      <c r="B1007" s="15">
        <v>22.25</v>
      </c>
      <c r="C1007" s="15">
        <v>22.549999</v>
      </c>
      <c r="D1007" s="15">
        <v>21.42</v>
      </c>
      <c r="E1007" s="15">
        <v>21.719999000000001</v>
      </c>
      <c r="F1007" s="15">
        <v>626700</v>
      </c>
      <c r="G1007" s="15">
        <v>21.719999000000001</v>
      </c>
      <c r="H1007" s="38">
        <f t="shared" si="47"/>
        <v>-1.8700659850211028E-2</v>
      </c>
      <c r="I1007" s="30">
        <f t="shared" si="45"/>
        <v>-1.8700659850211028E-2</v>
      </c>
      <c r="S1007" s="38">
        <v>1407.0500489999999</v>
      </c>
      <c r="T1007" s="30">
        <f t="shared" si="46"/>
        <v>-1.7112757132447503E-3</v>
      </c>
      <c r="U1007" s="38"/>
      <c r="V1007" s="38"/>
      <c r="W1007" s="38"/>
      <c r="X1007" s="38"/>
    </row>
    <row r="1008" spans="1:24">
      <c r="A1008" s="16">
        <v>42340</v>
      </c>
      <c r="B1008" s="15">
        <v>22.42</v>
      </c>
      <c r="C1008" s="15">
        <v>22.42</v>
      </c>
      <c r="D1008" s="15">
        <v>20.149999999999999</v>
      </c>
      <c r="E1008" s="15">
        <v>20.41</v>
      </c>
      <c r="F1008" s="15">
        <v>958800</v>
      </c>
      <c r="G1008" s="15">
        <v>20.41</v>
      </c>
      <c r="H1008" s="38">
        <f t="shared" si="47"/>
        <v>-6.2208472203464607E-2</v>
      </c>
      <c r="I1008" s="30">
        <f t="shared" si="45"/>
        <v>-6.2208472203464607E-2</v>
      </c>
      <c r="S1008" s="38">
        <v>1409.459961</v>
      </c>
      <c r="T1008" s="30">
        <f t="shared" si="46"/>
        <v>-4.7565193260310137E-3</v>
      </c>
      <c r="U1008" s="38"/>
      <c r="V1008" s="38"/>
      <c r="W1008" s="38"/>
      <c r="X1008" s="38"/>
    </row>
    <row r="1009" spans="1:24">
      <c r="A1009" s="16">
        <v>42341</v>
      </c>
      <c r="B1009" s="15">
        <v>20.16</v>
      </c>
      <c r="C1009" s="15">
        <v>21.309999000000001</v>
      </c>
      <c r="D1009" s="15">
        <v>18.030000999999999</v>
      </c>
      <c r="E1009" s="15">
        <v>19</v>
      </c>
      <c r="F1009" s="15">
        <v>2068300</v>
      </c>
      <c r="G1009" s="15">
        <v>19</v>
      </c>
      <c r="H1009" s="38">
        <f t="shared" si="47"/>
        <v>-7.1585997655313025E-2</v>
      </c>
      <c r="I1009" s="30">
        <f t="shared" si="45"/>
        <v>-7.1585997655313025E-2</v>
      </c>
      <c r="S1009" s="38">
        <v>1416.1800539999999</v>
      </c>
      <c r="T1009" s="30">
        <f t="shared" si="46"/>
        <v>1.6249465956725198E-4</v>
      </c>
      <c r="U1009" s="38"/>
      <c r="V1009" s="38"/>
      <c r="W1009" s="38"/>
      <c r="X1009" s="38"/>
    </row>
    <row r="1010" spans="1:24">
      <c r="A1010" s="16">
        <v>42342</v>
      </c>
      <c r="B1010" s="15">
        <v>19.100000000000001</v>
      </c>
      <c r="C1010" s="15">
        <v>20.290001</v>
      </c>
      <c r="D1010" s="15">
        <v>19.079999999999998</v>
      </c>
      <c r="E1010" s="15">
        <v>19.969999000000001</v>
      </c>
      <c r="F1010" s="15">
        <v>1043600</v>
      </c>
      <c r="G1010" s="15">
        <v>19.969999000000001</v>
      </c>
      <c r="H1010" s="38">
        <f t="shared" si="47"/>
        <v>4.9792118186169625E-2</v>
      </c>
      <c r="I1010" s="30">
        <f t="shared" si="45"/>
        <v>4.9792118186169625E-2</v>
      </c>
      <c r="S1010" s="38">
        <v>1415.9499510000001</v>
      </c>
      <c r="T1010" s="30">
        <f t="shared" si="46"/>
        <v>4.2605532404780952E-3</v>
      </c>
      <c r="U1010" s="38"/>
      <c r="V1010" s="38"/>
      <c r="W1010" s="38"/>
      <c r="X1010" s="38"/>
    </row>
    <row r="1011" spans="1:24">
      <c r="A1011" s="16">
        <v>42345</v>
      </c>
      <c r="B1011" s="15">
        <v>19.77</v>
      </c>
      <c r="C1011" s="15">
        <v>20.200001</v>
      </c>
      <c r="D1011" s="15">
        <v>19.600000000000001</v>
      </c>
      <c r="E1011" s="15">
        <v>19.98</v>
      </c>
      <c r="F1011" s="15">
        <v>987900</v>
      </c>
      <c r="G1011" s="15">
        <v>19.98</v>
      </c>
      <c r="H1011" s="38">
        <f t="shared" si="47"/>
        <v>5.0067586779749599E-4</v>
      </c>
      <c r="I1011" s="30">
        <f t="shared" si="45"/>
        <v>5.0067586779749599E-4</v>
      </c>
      <c r="S1011" s="38">
        <v>1409.9300539999999</v>
      </c>
      <c r="T1011" s="30">
        <f t="shared" si="46"/>
        <v>7.8253312555425121E-3</v>
      </c>
      <c r="U1011" s="38"/>
      <c r="V1011" s="38"/>
      <c r="W1011" s="38"/>
      <c r="X1011" s="38"/>
    </row>
    <row r="1012" spans="1:24">
      <c r="A1012" s="16">
        <v>42346</v>
      </c>
      <c r="B1012" s="15">
        <v>19.899999999999999</v>
      </c>
      <c r="C1012" s="15">
        <v>20.170000000000002</v>
      </c>
      <c r="D1012" s="15">
        <v>19.82</v>
      </c>
      <c r="E1012" s="15">
        <v>20.129999000000002</v>
      </c>
      <c r="F1012" s="15">
        <v>612300</v>
      </c>
      <c r="G1012" s="15">
        <v>20.129999000000002</v>
      </c>
      <c r="H1012" s="38">
        <f t="shared" si="47"/>
        <v>7.4794167541927291E-3</v>
      </c>
      <c r="I1012" s="30">
        <f t="shared" si="45"/>
        <v>7.4794167541927291E-3</v>
      </c>
      <c r="S1012" s="38">
        <v>1398.9399410000001</v>
      </c>
      <c r="T1012" s="30">
        <f t="shared" si="46"/>
        <v>-5.2402939311829893E-3</v>
      </c>
      <c r="U1012" s="38"/>
      <c r="V1012" s="38"/>
      <c r="W1012" s="38"/>
      <c r="X1012" s="38"/>
    </row>
    <row r="1013" spans="1:24">
      <c r="A1013" s="16">
        <v>42347</v>
      </c>
      <c r="B1013" s="15">
        <v>20.18</v>
      </c>
      <c r="C1013" s="15">
        <v>20.77</v>
      </c>
      <c r="D1013" s="15">
        <v>20.010000000000002</v>
      </c>
      <c r="E1013" s="15">
        <v>20.76</v>
      </c>
      <c r="F1013" s="15">
        <v>656900</v>
      </c>
      <c r="G1013" s="15">
        <v>20.76</v>
      </c>
      <c r="H1013" s="38">
        <f t="shared" si="47"/>
        <v>3.0816868323087838E-2</v>
      </c>
      <c r="I1013" s="30">
        <f t="shared" si="45"/>
        <v>3.0816868323087838E-2</v>
      </c>
      <c r="S1013" s="38">
        <v>1406.290039</v>
      </c>
      <c r="T1013" s="30">
        <f t="shared" si="46"/>
        <v>-2.0316440199310446E-3</v>
      </c>
      <c r="U1013" s="38"/>
      <c r="V1013" s="38"/>
      <c r="W1013" s="38"/>
      <c r="X1013" s="38"/>
    </row>
    <row r="1014" spans="1:24">
      <c r="A1014" s="16">
        <v>42348</v>
      </c>
      <c r="B1014" s="15">
        <v>21.540001</v>
      </c>
      <c r="C1014" s="15">
        <v>22.93</v>
      </c>
      <c r="D1014" s="15">
        <v>21.059999000000001</v>
      </c>
      <c r="E1014" s="15">
        <v>21.700001</v>
      </c>
      <c r="F1014" s="15">
        <v>1504400</v>
      </c>
      <c r="G1014" s="15">
        <v>21.700001</v>
      </c>
      <c r="H1014" s="38">
        <f t="shared" si="47"/>
        <v>4.4284248331674249E-2</v>
      </c>
      <c r="I1014" s="30">
        <f t="shared" si="45"/>
        <v>4.4284248331674249E-2</v>
      </c>
      <c r="S1014" s="38">
        <v>1409.150024</v>
      </c>
      <c r="T1014" s="30">
        <f t="shared" si="46"/>
        <v>1.2942201988550794E-2</v>
      </c>
      <c r="U1014" s="38"/>
      <c r="V1014" s="38"/>
      <c r="W1014" s="38"/>
      <c r="X1014" s="38"/>
    </row>
    <row r="1015" spans="1:24">
      <c r="A1015" s="16">
        <v>42349</v>
      </c>
      <c r="B1015" s="15">
        <v>21.5</v>
      </c>
      <c r="C1015" s="15">
        <v>22.389999</v>
      </c>
      <c r="D1015" s="15">
        <v>21.030000999999999</v>
      </c>
      <c r="E1015" s="15">
        <v>22.15</v>
      </c>
      <c r="F1015" s="15">
        <v>640300</v>
      </c>
      <c r="G1015" s="15">
        <v>22.15</v>
      </c>
      <c r="H1015" s="38">
        <f t="shared" si="47"/>
        <v>2.0525189861782367E-2</v>
      </c>
      <c r="I1015" s="30">
        <f t="shared" si="45"/>
        <v>2.0525189861782367E-2</v>
      </c>
      <c r="S1015" s="38">
        <v>1391.030029</v>
      </c>
      <c r="T1015" s="30">
        <f t="shared" si="46"/>
        <v>2.3174931548233398E-3</v>
      </c>
      <c r="U1015" s="38"/>
      <c r="V1015" s="38"/>
      <c r="W1015" s="38"/>
      <c r="X1015" s="38"/>
    </row>
    <row r="1016" spans="1:24">
      <c r="A1016" s="16">
        <v>42352</v>
      </c>
      <c r="B1016" s="15">
        <v>22.040001</v>
      </c>
      <c r="C1016" s="15">
        <v>22.040001</v>
      </c>
      <c r="D1016" s="15">
        <v>20.77</v>
      </c>
      <c r="E1016" s="15">
        <v>21.02</v>
      </c>
      <c r="F1016" s="15">
        <v>575900</v>
      </c>
      <c r="G1016" s="15">
        <v>21.02</v>
      </c>
      <c r="H1016" s="38">
        <f t="shared" si="47"/>
        <v>-5.2363131042339528E-2</v>
      </c>
      <c r="I1016" s="30">
        <f t="shared" si="45"/>
        <v>-5.2363131042339528E-2</v>
      </c>
      <c r="S1016" s="38">
        <v>1387.8100589999999</v>
      </c>
      <c r="T1016" s="30">
        <f t="shared" si="46"/>
        <v>6.6316647506514334E-4</v>
      </c>
      <c r="U1016" s="38"/>
      <c r="V1016" s="38"/>
      <c r="W1016" s="38"/>
      <c r="X1016" s="38"/>
    </row>
    <row r="1017" spans="1:24">
      <c r="A1017" s="16">
        <v>42353</v>
      </c>
      <c r="B1017" s="15">
        <v>21.02</v>
      </c>
      <c r="C1017" s="15">
        <v>21.219999000000001</v>
      </c>
      <c r="D1017" s="15">
        <v>20.73</v>
      </c>
      <c r="E1017" s="15">
        <v>20.83</v>
      </c>
      <c r="F1017" s="15">
        <v>519800</v>
      </c>
      <c r="G1017" s="15">
        <v>20.83</v>
      </c>
      <c r="H1017" s="38">
        <f t="shared" si="47"/>
        <v>-9.0801101759244822E-3</v>
      </c>
      <c r="I1017" s="30">
        <f t="shared" si="45"/>
        <v>-9.0801101759244822E-3</v>
      </c>
      <c r="S1017" s="38">
        <v>1386.8900149999999</v>
      </c>
      <c r="T1017" s="30">
        <f t="shared" si="46"/>
        <v>1.9667376906862512E-2</v>
      </c>
      <c r="U1017" s="38"/>
      <c r="V1017" s="38"/>
      <c r="W1017" s="38"/>
      <c r="X1017" s="38"/>
    </row>
    <row r="1018" spans="1:24">
      <c r="A1018" s="16">
        <v>42354</v>
      </c>
      <c r="B1018" s="15">
        <v>21.02</v>
      </c>
      <c r="C1018" s="15">
        <v>21.5</v>
      </c>
      <c r="D1018" s="15">
        <v>20.18</v>
      </c>
      <c r="E1018" s="15">
        <v>20.51</v>
      </c>
      <c r="F1018" s="15">
        <v>460800</v>
      </c>
      <c r="G1018" s="15">
        <v>20.51</v>
      </c>
      <c r="H1018" s="38">
        <f t="shared" si="47"/>
        <v>-1.5481683188591189E-2</v>
      </c>
      <c r="I1018" s="30">
        <f t="shared" si="45"/>
        <v>-1.5481683188591189E-2</v>
      </c>
      <c r="S1018" s="38">
        <v>1359.880005</v>
      </c>
      <c r="T1018" s="30">
        <f t="shared" si="46"/>
        <v>4.8282748617601819E-3</v>
      </c>
      <c r="U1018" s="38"/>
      <c r="V1018" s="38"/>
      <c r="W1018" s="38"/>
      <c r="X1018" s="38"/>
    </row>
    <row r="1019" spans="1:24">
      <c r="A1019" s="16">
        <v>42355</v>
      </c>
      <c r="B1019" s="15">
        <v>20.379999000000002</v>
      </c>
      <c r="C1019" s="15">
        <v>20.389999</v>
      </c>
      <c r="D1019" s="15">
        <v>19.309999000000001</v>
      </c>
      <c r="E1019" s="15">
        <v>19.360001</v>
      </c>
      <c r="F1019" s="15">
        <v>939600</v>
      </c>
      <c r="G1019" s="15">
        <v>19.360001</v>
      </c>
      <c r="H1019" s="38">
        <f t="shared" si="47"/>
        <v>-5.7703438582967059E-2</v>
      </c>
      <c r="I1019" s="30">
        <f t="shared" si="45"/>
        <v>-5.7703438582967059E-2</v>
      </c>
      <c r="S1019" s="38">
        <v>1353.329956</v>
      </c>
      <c r="T1019" s="30">
        <f t="shared" si="46"/>
        <v>-1.5948158245184026E-3</v>
      </c>
      <c r="U1019" s="38"/>
      <c r="V1019" s="38"/>
      <c r="W1019" s="38"/>
      <c r="X1019" s="38"/>
    </row>
    <row r="1020" spans="1:24">
      <c r="A1020" s="16">
        <v>42356</v>
      </c>
      <c r="B1020" s="15">
        <v>19.280000999999999</v>
      </c>
      <c r="C1020" s="15">
        <v>19.889999</v>
      </c>
      <c r="D1020" s="15">
        <v>19.049999</v>
      </c>
      <c r="E1020" s="15">
        <v>19.459999</v>
      </c>
      <c r="F1020" s="15">
        <v>1302100</v>
      </c>
      <c r="G1020" s="15">
        <v>19.459999</v>
      </c>
      <c r="H1020" s="38">
        <f t="shared" si="47"/>
        <v>5.1518918690739435E-3</v>
      </c>
      <c r="I1020" s="30">
        <f t="shared" si="45"/>
        <v>5.1518918690739435E-3</v>
      </c>
      <c r="S1020" s="38">
        <v>1355.48999</v>
      </c>
      <c r="T1020" s="30">
        <f t="shared" si="46"/>
        <v>-1.3948870401252686E-2</v>
      </c>
      <c r="U1020" s="38"/>
      <c r="V1020" s="38"/>
      <c r="W1020" s="38"/>
      <c r="X1020" s="38"/>
    </row>
    <row r="1021" spans="1:24">
      <c r="A1021" s="16">
        <v>42359</v>
      </c>
      <c r="B1021" s="15">
        <v>19.719999000000001</v>
      </c>
      <c r="C1021" s="15">
        <v>20.23</v>
      </c>
      <c r="D1021" s="15">
        <v>19.32</v>
      </c>
      <c r="E1021" s="15">
        <v>19.66</v>
      </c>
      <c r="F1021" s="15">
        <v>652000</v>
      </c>
      <c r="G1021" s="15">
        <v>19.66</v>
      </c>
      <c r="H1021" s="38">
        <f t="shared" si="47"/>
        <v>1.0225089348624294E-2</v>
      </c>
      <c r="I1021" s="30">
        <f t="shared" si="45"/>
        <v>1.0225089348624294E-2</v>
      </c>
      <c r="S1021" s="38">
        <v>1374.530029</v>
      </c>
      <c r="T1021" s="30">
        <f t="shared" si="46"/>
        <v>-3.9933834756060715E-3</v>
      </c>
      <c r="U1021" s="38"/>
      <c r="V1021" s="38"/>
      <c r="W1021" s="38"/>
      <c r="X1021" s="38"/>
    </row>
    <row r="1022" spans="1:24">
      <c r="A1022" s="16">
        <v>42360</v>
      </c>
      <c r="B1022" s="15">
        <v>19.829999999999998</v>
      </c>
      <c r="C1022" s="15">
        <v>21.309999000000001</v>
      </c>
      <c r="D1022" s="15">
        <v>19.639999</v>
      </c>
      <c r="E1022" s="15">
        <v>20.940000999999999</v>
      </c>
      <c r="F1022" s="15">
        <v>947900</v>
      </c>
      <c r="G1022" s="15">
        <v>20.940000999999999</v>
      </c>
      <c r="H1022" s="38">
        <f t="shared" si="47"/>
        <v>6.3075138478861065E-2</v>
      </c>
      <c r="I1022" s="30">
        <f t="shared" si="45"/>
        <v>6.3075138478861065E-2</v>
      </c>
      <c r="S1022" s="38">
        <v>1380.030029</v>
      </c>
      <c r="T1022" s="30">
        <f t="shared" si="46"/>
        <v>1.3047886134862779E-4</v>
      </c>
      <c r="U1022" s="38"/>
      <c r="V1022" s="38"/>
      <c r="W1022" s="38"/>
      <c r="X1022" s="38"/>
    </row>
    <row r="1023" spans="1:24">
      <c r="A1023" s="16">
        <v>42361</v>
      </c>
      <c r="B1023" s="15">
        <v>21.02</v>
      </c>
      <c r="C1023" s="15">
        <v>22.42</v>
      </c>
      <c r="D1023" s="15">
        <v>20.91</v>
      </c>
      <c r="E1023" s="15">
        <v>21</v>
      </c>
      <c r="F1023" s="15">
        <v>622400</v>
      </c>
      <c r="G1023" s="15">
        <v>21</v>
      </c>
      <c r="H1023" s="38">
        <f t="shared" si="47"/>
        <v>2.8611845255414954E-3</v>
      </c>
      <c r="I1023" s="30">
        <f t="shared" si="45"/>
        <v>2.8611845255414954E-3</v>
      </c>
      <c r="S1023" s="38">
        <v>1379.849976</v>
      </c>
      <c r="T1023" s="30">
        <f t="shared" si="46"/>
        <v>1.6972514097554265E-3</v>
      </c>
      <c r="U1023" s="38"/>
      <c r="V1023" s="38"/>
      <c r="W1023" s="38"/>
      <c r="X1023" s="38"/>
    </row>
    <row r="1024" spans="1:24">
      <c r="A1024" s="16">
        <v>42362</v>
      </c>
      <c r="B1024" s="15">
        <v>21.040001</v>
      </c>
      <c r="C1024" s="15">
        <v>21.25</v>
      </c>
      <c r="D1024" s="15">
        <v>20.43</v>
      </c>
      <c r="E1024" s="15">
        <v>20.790001</v>
      </c>
      <c r="F1024" s="15">
        <v>413400</v>
      </c>
      <c r="G1024" s="15">
        <v>20.790001</v>
      </c>
      <c r="H1024" s="38">
        <f t="shared" si="47"/>
        <v>-1.0050287753454533E-2</v>
      </c>
      <c r="I1024" s="30">
        <f t="shared" si="45"/>
        <v>-1.0050287753454533E-2</v>
      </c>
      <c r="S1024" s="38">
        <v>1377.51001</v>
      </c>
      <c r="T1024" s="30">
        <f t="shared" si="46"/>
        <v>-1.2279932930479829E-2</v>
      </c>
      <c r="U1024" s="38"/>
      <c r="V1024" s="38"/>
      <c r="W1024" s="38"/>
      <c r="X1024" s="38"/>
    </row>
    <row r="1025" spans="1:24">
      <c r="A1025" s="16">
        <v>42366</v>
      </c>
      <c r="B1025" s="15">
        <v>20.65</v>
      </c>
      <c r="C1025" s="15">
        <v>21.49</v>
      </c>
      <c r="D1025" s="15">
        <v>20.610001</v>
      </c>
      <c r="E1025" s="15">
        <v>20.709999</v>
      </c>
      <c r="F1025" s="15">
        <v>1043100</v>
      </c>
      <c r="G1025" s="15">
        <v>20.709999</v>
      </c>
      <c r="H1025" s="38">
        <f t="shared" si="47"/>
        <v>-3.8555228483291288E-3</v>
      </c>
      <c r="I1025" s="30">
        <f t="shared" si="45"/>
        <v>-3.8555228483291288E-3</v>
      </c>
      <c r="S1025" s="38">
        <v>1394.530029</v>
      </c>
      <c r="T1025" s="30">
        <f t="shared" si="46"/>
        <v>-2.3990484638215012E-2</v>
      </c>
      <c r="U1025" s="38"/>
      <c r="V1025" s="38"/>
      <c r="W1025" s="38"/>
      <c r="X1025" s="38"/>
    </row>
    <row r="1026" spans="1:24">
      <c r="A1026" s="16">
        <v>42367</v>
      </c>
      <c r="B1026" s="15">
        <v>20.799999</v>
      </c>
      <c r="C1026" s="15">
        <v>21.98</v>
      </c>
      <c r="D1026" s="15">
        <v>20.6</v>
      </c>
      <c r="E1026" s="15">
        <v>20.98</v>
      </c>
      <c r="F1026" s="15">
        <v>1028200</v>
      </c>
      <c r="G1026" s="15">
        <v>20.98</v>
      </c>
      <c r="H1026" s="38">
        <f t="shared" si="47"/>
        <v>1.2952975846511667E-2</v>
      </c>
      <c r="I1026" s="30">
        <f t="shared" si="45"/>
        <v>1.2952975846511667E-2</v>
      </c>
      <c r="S1026" s="38">
        <v>1428.3900149999999</v>
      </c>
      <c r="T1026" s="30">
        <f t="shared" si="46"/>
        <v>7.822509203480283E-3</v>
      </c>
      <c r="U1026" s="38"/>
      <c r="V1026" s="38"/>
      <c r="W1026" s="38"/>
      <c r="X1026" s="38"/>
    </row>
    <row r="1027" spans="1:24">
      <c r="A1027" s="16">
        <v>42368</v>
      </c>
      <c r="B1027" s="15">
        <v>21.040001</v>
      </c>
      <c r="C1027" s="15">
        <v>21.34</v>
      </c>
      <c r="D1027" s="15">
        <v>20.139999</v>
      </c>
      <c r="E1027" s="15">
        <v>20.290001</v>
      </c>
      <c r="F1027" s="15">
        <v>954500</v>
      </c>
      <c r="G1027" s="15">
        <v>20.290001</v>
      </c>
      <c r="H1027" s="38">
        <f t="shared" si="47"/>
        <v>-3.344139984506668E-2</v>
      </c>
      <c r="I1027" s="30">
        <f t="shared" ref="I1027:I1090" si="48">H1027</f>
        <v>-3.344139984506668E-2</v>
      </c>
      <c r="S1027" s="38">
        <v>1417.26001</v>
      </c>
      <c r="T1027" s="30">
        <f t="shared" ref="T1027:T1090" si="49">LN(S1027/S1028)</f>
        <v>2.1614716319645596E-3</v>
      </c>
      <c r="U1027" s="38"/>
      <c r="V1027" s="38"/>
      <c r="W1027" s="38"/>
      <c r="X1027" s="38"/>
    </row>
    <row r="1028" spans="1:24">
      <c r="A1028" s="16">
        <v>42369</v>
      </c>
      <c r="B1028" s="15">
        <v>20.399999999999999</v>
      </c>
      <c r="C1028" s="15">
        <v>20.59</v>
      </c>
      <c r="D1028" s="15">
        <v>20.110001</v>
      </c>
      <c r="E1028" s="15">
        <v>20.559999000000001</v>
      </c>
      <c r="F1028" s="15">
        <v>512200</v>
      </c>
      <c r="G1028" s="15">
        <v>20.559999000000001</v>
      </c>
      <c r="H1028" s="38">
        <f t="shared" ref="H1028:H1091" si="50">LN(G1028/G1027)</f>
        <v>1.3219188825746433E-2</v>
      </c>
      <c r="I1028" s="30">
        <f t="shared" si="48"/>
        <v>1.3219188825746433E-2</v>
      </c>
      <c r="S1028" s="38">
        <v>1414.1999510000001</v>
      </c>
      <c r="T1028" s="30">
        <f t="shared" si="49"/>
        <v>-9.4237184902954164E-3</v>
      </c>
      <c r="U1028" s="38"/>
      <c r="V1028" s="38"/>
      <c r="W1028" s="38"/>
      <c r="X1028" s="38"/>
    </row>
    <row r="1029" spans="1:24">
      <c r="A1029" s="16">
        <v>42373</v>
      </c>
      <c r="B1029" s="15">
        <v>20.48</v>
      </c>
      <c r="C1029" s="15">
        <v>20.48</v>
      </c>
      <c r="D1029" s="15">
        <v>19.700001</v>
      </c>
      <c r="E1029" s="15">
        <v>19.790001</v>
      </c>
      <c r="F1029" s="15">
        <v>509000</v>
      </c>
      <c r="G1029" s="15">
        <v>19.790001</v>
      </c>
      <c r="H1029" s="38">
        <f t="shared" si="50"/>
        <v>-3.8170581803786803E-2</v>
      </c>
      <c r="I1029" s="30">
        <f t="shared" si="48"/>
        <v>-3.8170581803786803E-2</v>
      </c>
      <c r="S1029" s="38">
        <v>1427.589966</v>
      </c>
      <c r="T1029" s="30">
        <f t="shared" si="49"/>
        <v>1.0867212854096794E-2</v>
      </c>
      <c r="U1029" s="38"/>
      <c r="V1029" s="38"/>
      <c r="W1029" s="38"/>
      <c r="X1029" s="38"/>
    </row>
    <row r="1030" spans="1:24">
      <c r="A1030" s="16">
        <v>42374</v>
      </c>
      <c r="B1030" s="15">
        <v>20.389999</v>
      </c>
      <c r="C1030" s="15">
        <v>20.389999</v>
      </c>
      <c r="D1030" s="15">
        <v>19.350000000000001</v>
      </c>
      <c r="E1030" s="15">
        <v>19.950001</v>
      </c>
      <c r="F1030" s="15">
        <v>480300</v>
      </c>
      <c r="G1030" s="15">
        <v>19.950001</v>
      </c>
      <c r="H1030" s="38">
        <f t="shared" si="50"/>
        <v>8.0523833161404851E-3</v>
      </c>
      <c r="I1030" s="30">
        <f t="shared" si="48"/>
        <v>8.0523833161404851E-3</v>
      </c>
      <c r="S1030" s="38">
        <v>1412.160034</v>
      </c>
      <c r="T1030" s="30">
        <f t="shared" si="49"/>
        <v>1.5586771176223611E-4</v>
      </c>
      <c r="U1030" s="38"/>
      <c r="V1030" s="38"/>
      <c r="W1030" s="38"/>
      <c r="X1030" s="38"/>
    </row>
    <row r="1031" spans="1:24">
      <c r="A1031" s="16">
        <v>42375</v>
      </c>
      <c r="B1031" s="15">
        <v>20.07</v>
      </c>
      <c r="C1031" s="15">
        <v>20.43</v>
      </c>
      <c r="D1031" s="15">
        <v>18.969999000000001</v>
      </c>
      <c r="E1031" s="15">
        <v>19.02</v>
      </c>
      <c r="F1031" s="15">
        <v>667000</v>
      </c>
      <c r="G1031" s="15">
        <v>19.02</v>
      </c>
      <c r="H1031" s="38">
        <f t="shared" si="50"/>
        <v>-4.7738136343940238E-2</v>
      </c>
      <c r="I1031" s="30">
        <f t="shared" si="48"/>
        <v>-4.7738136343940238E-2</v>
      </c>
      <c r="S1031" s="38">
        <v>1411.9399410000001</v>
      </c>
      <c r="T1031" s="30">
        <f t="shared" si="49"/>
        <v>-7.2924806647616078E-4</v>
      </c>
      <c r="U1031" s="38"/>
      <c r="V1031" s="38"/>
      <c r="W1031" s="38"/>
      <c r="X1031" s="38"/>
    </row>
    <row r="1032" spans="1:24">
      <c r="A1032" s="16">
        <v>42376</v>
      </c>
      <c r="B1032" s="15">
        <v>18.610001</v>
      </c>
      <c r="C1032" s="15">
        <v>19.360001</v>
      </c>
      <c r="D1032" s="15">
        <v>18.309999000000001</v>
      </c>
      <c r="E1032" s="15">
        <v>18.360001</v>
      </c>
      <c r="F1032" s="15">
        <v>435400</v>
      </c>
      <c r="G1032" s="15">
        <v>18.360001</v>
      </c>
      <c r="H1032" s="38">
        <f t="shared" si="50"/>
        <v>-3.5316617458670346E-2</v>
      </c>
      <c r="I1032" s="30">
        <f t="shared" si="48"/>
        <v>-3.5316617458670346E-2</v>
      </c>
      <c r="S1032" s="38">
        <v>1412.969971</v>
      </c>
      <c r="T1032" s="30">
        <f t="shared" si="49"/>
        <v>2.9910651585018625E-3</v>
      </c>
      <c r="U1032" s="38"/>
      <c r="V1032" s="38"/>
      <c r="W1032" s="38"/>
      <c r="X1032" s="38"/>
    </row>
    <row r="1033" spans="1:24">
      <c r="A1033" s="16">
        <v>42377</v>
      </c>
      <c r="B1033" s="15">
        <v>19.239999999999998</v>
      </c>
      <c r="C1033" s="15">
        <v>19.41</v>
      </c>
      <c r="D1033" s="15">
        <v>17.959999</v>
      </c>
      <c r="E1033" s="15">
        <v>18.030000999999999</v>
      </c>
      <c r="F1033" s="15">
        <v>539300</v>
      </c>
      <c r="G1033" s="15">
        <v>18.030000999999999</v>
      </c>
      <c r="H1033" s="38">
        <f t="shared" si="50"/>
        <v>-1.8137346980232536E-2</v>
      </c>
      <c r="I1033" s="30">
        <f t="shared" si="48"/>
        <v>-1.8137346980232536E-2</v>
      </c>
      <c r="S1033" s="38">
        <v>1408.75</v>
      </c>
      <c r="T1033" s="30">
        <f t="shared" si="49"/>
        <v>-3.0901522348015147E-3</v>
      </c>
      <c r="U1033" s="38"/>
      <c r="V1033" s="38"/>
      <c r="W1033" s="38"/>
      <c r="X1033" s="38"/>
    </row>
    <row r="1034" spans="1:24">
      <c r="A1034" s="16">
        <v>42380</v>
      </c>
      <c r="B1034" s="15">
        <v>18.09</v>
      </c>
      <c r="C1034" s="15">
        <v>18.5</v>
      </c>
      <c r="D1034" s="15">
        <v>17.299999</v>
      </c>
      <c r="E1034" s="15">
        <v>17.98</v>
      </c>
      <c r="F1034" s="15">
        <v>574500</v>
      </c>
      <c r="G1034" s="15">
        <v>17.98</v>
      </c>
      <c r="H1034" s="38">
        <f t="shared" si="50"/>
        <v>-2.7770636348671066E-3</v>
      </c>
      <c r="I1034" s="30">
        <f t="shared" si="48"/>
        <v>-2.7770636348671066E-3</v>
      </c>
      <c r="S1034" s="38">
        <v>1413.1099850000001</v>
      </c>
      <c r="T1034" s="30">
        <f t="shared" si="49"/>
        <v>-1.4549235017921323E-2</v>
      </c>
      <c r="U1034" s="38"/>
      <c r="V1034" s="38"/>
      <c r="W1034" s="38"/>
      <c r="X1034" s="38"/>
    </row>
    <row r="1035" spans="1:24">
      <c r="A1035" s="16">
        <v>42381</v>
      </c>
      <c r="B1035" s="15">
        <v>17.93</v>
      </c>
      <c r="C1035" s="15">
        <v>18.760000000000002</v>
      </c>
      <c r="D1035" s="15">
        <v>17.829999999999998</v>
      </c>
      <c r="E1035" s="15">
        <v>18.760000000000002</v>
      </c>
      <c r="F1035" s="15">
        <v>577400</v>
      </c>
      <c r="G1035" s="15">
        <v>18.760000000000002</v>
      </c>
      <c r="H1035" s="38">
        <f t="shared" si="50"/>
        <v>4.2466914534604418E-2</v>
      </c>
      <c r="I1035" s="30">
        <f t="shared" si="48"/>
        <v>4.2466914534604418E-2</v>
      </c>
      <c r="S1035" s="38">
        <v>1433.8199460000001</v>
      </c>
      <c r="T1035" s="30">
        <f t="shared" si="49"/>
        <v>4.3948576040626187E-4</v>
      </c>
      <c r="U1035" s="38"/>
      <c r="V1035" s="38"/>
      <c r="W1035" s="38"/>
      <c r="X1035" s="38"/>
    </row>
    <row r="1036" spans="1:24">
      <c r="A1036" s="16">
        <v>42382</v>
      </c>
      <c r="B1036" s="15">
        <v>18.98</v>
      </c>
      <c r="C1036" s="15">
        <v>19.540001</v>
      </c>
      <c r="D1036" s="15">
        <v>18.370000999999998</v>
      </c>
      <c r="E1036" s="15">
        <v>18.700001</v>
      </c>
      <c r="F1036" s="15">
        <v>899900</v>
      </c>
      <c r="G1036" s="15">
        <v>18.700001</v>
      </c>
      <c r="H1036" s="38">
        <f t="shared" si="50"/>
        <v>-3.2033662416033064E-3</v>
      </c>
      <c r="I1036" s="30">
        <f t="shared" si="48"/>
        <v>-3.2033662416033064E-3</v>
      </c>
      <c r="S1036" s="38">
        <v>1433.1899410000001</v>
      </c>
      <c r="T1036" s="30">
        <f t="shared" si="49"/>
        <v>-1.6710145006792722E-2</v>
      </c>
      <c r="U1036" s="38"/>
      <c r="V1036" s="38"/>
      <c r="W1036" s="38"/>
      <c r="X1036" s="38"/>
    </row>
    <row r="1037" spans="1:24">
      <c r="A1037" s="16">
        <v>42383</v>
      </c>
      <c r="B1037" s="15">
        <v>18.899999999999999</v>
      </c>
      <c r="C1037" s="15">
        <v>19</v>
      </c>
      <c r="D1037" s="15">
        <v>17.73</v>
      </c>
      <c r="E1037" s="15">
        <v>17.739999999999998</v>
      </c>
      <c r="F1037" s="15">
        <v>885900</v>
      </c>
      <c r="G1037" s="15">
        <v>17.739999999999998</v>
      </c>
      <c r="H1037" s="38">
        <f t="shared" si="50"/>
        <v>-5.2701600455041991E-2</v>
      </c>
      <c r="I1037" s="30">
        <f t="shared" si="48"/>
        <v>-5.2701600455041991E-2</v>
      </c>
      <c r="S1037" s="38">
        <v>1457.339966</v>
      </c>
      <c r="T1037" s="30">
        <f t="shared" si="49"/>
        <v>-2.4467196305996124E-3</v>
      </c>
      <c r="U1037" s="38"/>
      <c r="V1037" s="38"/>
      <c r="W1037" s="38"/>
      <c r="X1037" s="38"/>
    </row>
    <row r="1038" spans="1:24">
      <c r="A1038" s="16">
        <v>42384</v>
      </c>
      <c r="B1038" s="15">
        <v>17.629999000000002</v>
      </c>
      <c r="C1038" s="15">
        <v>17.82</v>
      </c>
      <c r="D1038" s="15">
        <v>16.879999000000002</v>
      </c>
      <c r="E1038" s="15">
        <v>17.139999</v>
      </c>
      <c r="F1038" s="15">
        <v>804700</v>
      </c>
      <c r="G1038" s="15">
        <v>17.139999</v>
      </c>
      <c r="H1038" s="38">
        <f t="shared" si="50"/>
        <v>-3.4407122054858547E-2</v>
      </c>
      <c r="I1038" s="30">
        <f t="shared" si="48"/>
        <v>-3.4407122054858547E-2</v>
      </c>
      <c r="S1038" s="38">
        <v>1460.910034</v>
      </c>
      <c r="T1038" s="30">
        <f t="shared" si="49"/>
        <v>4.108605965369814E-3</v>
      </c>
      <c r="U1038" s="38"/>
      <c r="V1038" s="38"/>
      <c r="W1038" s="38"/>
      <c r="X1038" s="38"/>
    </row>
    <row r="1039" spans="1:24">
      <c r="A1039" s="16">
        <v>42388</v>
      </c>
      <c r="B1039" s="15">
        <v>17.209999</v>
      </c>
      <c r="C1039" s="15">
        <v>17.66</v>
      </c>
      <c r="D1039" s="15">
        <v>16.760000000000002</v>
      </c>
      <c r="E1039" s="15">
        <v>16.84</v>
      </c>
      <c r="F1039" s="15">
        <v>1030600</v>
      </c>
      <c r="G1039" s="15">
        <v>16.84</v>
      </c>
      <c r="H1039" s="38">
        <f t="shared" si="50"/>
        <v>-1.7657846012394195E-2</v>
      </c>
      <c r="I1039" s="30">
        <f t="shared" si="48"/>
        <v>-1.7657846012394195E-2</v>
      </c>
      <c r="S1039" s="38">
        <v>1454.920044</v>
      </c>
      <c r="T1039" s="30">
        <f t="shared" si="49"/>
        <v>1.0217555773385567E-2</v>
      </c>
      <c r="U1039" s="38"/>
      <c r="V1039" s="38"/>
      <c r="W1039" s="38"/>
      <c r="X1039" s="38"/>
    </row>
    <row r="1040" spans="1:24">
      <c r="A1040" s="16">
        <v>42389</v>
      </c>
      <c r="B1040" s="15">
        <v>16.399999999999999</v>
      </c>
      <c r="C1040" s="15">
        <v>17.360001</v>
      </c>
      <c r="D1040" s="15">
        <v>16.27</v>
      </c>
      <c r="E1040" s="15">
        <v>16.790001</v>
      </c>
      <c r="F1040" s="15">
        <v>658100</v>
      </c>
      <c r="G1040" s="15">
        <v>16.790001</v>
      </c>
      <c r="H1040" s="38">
        <f t="shared" si="50"/>
        <v>-2.9734781654715253E-3</v>
      </c>
      <c r="I1040" s="30">
        <f t="shared" si="48"/>
        <v>-2.9734781654715253E-3</v>
      </c>
      <c r="S1040" s="38">
        <v>1440.130005</v>
      </c>
      <c r="T1040" s="30">
        <f t="shared" si="49"/>
        <v>8.0454707082601232E-3</v>
      </c>
      <c r="U1040" s="38"/>
      <c r="V1040" s="38"/>
      <c r="W1040" s="38"/>
      <c r="X1040" s="38"/>
    </row>
    <row r="1041" spans="1:24">
      <c r="A1041" s="16">
        <v>42390</v>
      </c>
      <c r="B1041" s="15">
        <v>16.68</v>
      </c>
      <c r="C1041" s="15">
        <v>17.43</v>
      </c>
      <c r="D1041" s="15">
        <v>16.600000000000001</v>
      </c>
      <c r="E1041" s="15">
        <v>17.02</v>
      </c>
      <c r="F1041" s="15">
        <v>425100</v>
      </c>
      <c r="G1041" s="15">
        <v>17.02</v>
      </c>
      <c r="H1041" s="38">
        <f t="shared" si="50"/>
        <v>1.360559249651893E-2</v>
      </c>
      <c r="I1041" s="30">
        <f t="shared" si="48"/>
        <v>1.360559249651893E-2</v>
      </c>
      <c r="S1041" s="38">
        <v>1428.589966</v>
      </c>
      <c r="T1041" s="30">
        <f t="shared" si="49"/>
        <v>-2.9705449556433985E-3</v>
      </c>
      <c r="U1041" s="38"/>
      <c r="V1041" s="38"/>
      <c r="W1041" s="38"/>
      <c r="X1041" s="38"/>
    </row>
    <row r="1042" spans="1:24">
      <c r="A1042" s="16">
        <v>42391</v>
      </c>
      <c r="B1042" s="15">
        <v>17.450001</v>
      </c>
      <c r="C1042" s="15">
        <v>18.100000000000001</v>
      </c>
      <c r="D1042" s="15">
        <v>17.200001</v>
      </c>
      <c r="E1042" s="15">
        <v>18.030000999999999</v>
      </c>
      <c r="F1042" s="15">
        <v>840200</v>
      </c>
      <c r="G1042" s="15">
        <v>18.030000999999999</v>
      </c>
      <c r="H1042" s="38">
        <f t="shared" si="50"/>
        <v>5.7647969533113158E-2</v>
      </c>
      <c r="I1042" s="30">
        <f t="shared" si="48"/>
        <v>5.7647969533113158E-2</v>
      </c>
      <c r="S1042" s="38">
        <v>1432.839966</v>
      </c>
      <c r="T1042" s="30">
        <f t="shared" si="49"/>
        <v>1.953702788080363E-4</v>
      </c>
      <c r="U1042" s="38"/>
      <c r="V1042" s="38"/>
      <c r="W1042" s="38"/>
      <c r="X1042" s="38"/>
    </row>
    <row r="1043" spans="1:24">
      <c r="A1043" s="16">
        <v>42394</v>
      </c>
      <c r="B1043" s="15">
        <v>18.100000000000001</v>
      </c>
      <c r="C1043" s="15">
        <v>18.399999999999999</v>
      </c>
      <c r="D1043" s="15">
        <v>16.790001</v>
      </c>
      <c r="E1043" s="15">
        <v>16.870000999999998</v>
      </c>
      <c r="F1043" s="15">
        <v>636300</v>
      </c>
      <c r="G1043" s="15">
        <v>16.870000999999998</v>
      </c>
      <c r="H1043" s="38">
        <f t="shared" si="50"/>
        <v>-6.6500136843643434E-2</v>
      </c>
      <c r="I1043" s="30">
        <f t="shared" si="48"/>
        <v>-6.6500136843643434E-2</v>
      </c>
      <c r="S1043" s="38">
        <v>1432.5600589999999</v>
      </c>
      <c r="T1043" s="30">
        <f t="shared" si="49"/>
        <v>-6.2072549577114533E-3</v>
      </c>
      <c r="U1043" s="38"/>
      <c r="V1043" s="38"/>
      <c r="W1043" s="38"/>
      <c r="X1043" s="38"/>
    </row>
    <row r="1044" spans="1:24">
      <c r="A1044" s="16">
        <v>42395</v>
      </c>
      <c r="B1044" s="15">
        <v>17.149999999999999</v>
      </c>
      <c r="C1044" s="15">
        <v>17.27</v>
      </c>
      <c r="D1044" s="15">
        <v>16.450001</v>
      </c>
      <c r="E1044" s="15">
        <v>16.850000000000001</v>
      </c>
      <c r="F1044" s="15">
        <v>485400</v>
      </c>
      <c r="G1044" s="15">
        <v>16.850000000000001</v>
      </c>
      <c r="H1044" s="38">
        <f t="shared" si="50"/>
        <v>-1.186299036327007E-3</v>
      </c>
      <c r="I1044" s="30">
        <f t="shared" si="48"/>
        <v>-1.186299036327007E-3</v>
      </c>
      <c r="S1044" s="38">
        <v>1441.4799800000001</v>
      </c>
      <c r="T1044" s="30">
        <f t="shared" si="49"/>
        <v>-9.940182540820991E-3</v>
      </c>
      <c r="U1044" s="38"/>
      <c r="V1044" s="38"/>
      <c r="W1044" s="38"/>
      <c r="X1044" s="38"/>
    </row>
    <row r="1045" spans="1:24">
      <c r="A1045" s="16">
        <v>42396</v>
      </c>
      <c r="B1045" s="15">
        <v>16.739999999999998</v>
      </c>
      <c r="C1045" s="15">
        <v>17.889999</v>
      </c>
      <c r="D1045" s="15">
        <v>16.739999999999998</v>
      </c>
      <c r="E1045" s="15">
        <v>17.41</v>
      </c>
      <c r="F1045" s="15">
        <v>665100</v>
      </c>
      <c r="G1045" s="15">
        <v>17.41</v>
      </c>
      <c r="H1045" s="38">
        <f t="shared" si="50"/>
        <v>3.2694096981726893E-2</v>
      </c>
      <c r="I1045" s="30">
        <f t="shared" si="48"/>
        <v>3.2694096981726893E-2</v>
      </c>
      <c r="S1045" s="38">
        <v>1455.880005</v>
      </c>
      <c r="T1045" s="30">
        <f t="shared" si="49"/>
        <v>-3.4627239647982812E-3</v>
      </c>
      <c r="U1045" s="38"/>
      <c r="V1045" s="38"/>
      <c r="W1045" s="38"/>
      <c r="X1045" s="38"/>
    </row>
    <row r="1046" spans="1:24">
      <c r="A1046" s="16">
        <v>42397</v>
      </c>
      <c r="B1046" s="15">
        <v>17.440000999999999</v>
      </c>
      <c r="C1046" s="15">
        <v>17.899999999999999</v>
      </c>
      <c r="D1046" s="15">
        <v>17.329999999999998</v>
      </c>
      <c r="E1046" s="15">
        <v>17.399999999999999</v>
      </c>
      <c r="F1046" s="15">
        <v>484000</v>
      </c>
      <c r="G1046" s="15">
        <v>17.399999999999999</v>
      </c>
      <c r="H1046" s="38">
        <f t="shared" si="50"/>
        <v>-5.7454755961446535E-4</v>
      </c>
      <c r="I1046" s="30">
        <f t="shared" si="48"/>
        <v>-5.7454755961446535E-4</v>
      </c>
      <c r="S1046" s="38">
        <v>1460.9300539999999</v>
      </c>
      <c r="T1046" s="30">
        <f t="shared" si="49"/>
        <v>-3.2164060288039127E-4</v>
      </c>
      <c r="U1046" s="38"/>
      <c r="V1046" s="38"/>
      <c r="W1046" s="38"/>
      <c r="X1046" s="38"/>
    </row>
    <row r="1047" spans="1:24">
      <c r="A1047" s="16">
        <v>42398</v>
      </c>
      <c r="B1047" s="15">
        <v>17.299999</v>
      </c>
      <c r="C1047" s="15">
        <v>17.879999000000002</v>
      </c>
      <c r="D1047" s="15">
        <v>16.600000000000001</v>
      </c>
      <c r="E1047" s="15">
        <v>16.950001</v>
      </c>
      <c r="F1047" s="15">
        <v>513700</v>
      </c>
      <c r="G1047" s="15">
        <v>16.950001</v>
      </c>
      <c r="H1047" s="38">
        <f t="shared" si="50"/>
        <v>-2.620231339697562E-2</v>
      </c>
      <c r="I1047" s="30">
        <f t="shared" si="48"/>
        <v>-2.620231339697562E-2</v>
      </c>
      <c r="S1047" s="38">
        <v>1461.400024</v>
      </c>
      <c r="T1047" s="30">
        <f t="shared" si="49"/>
        <v>7.1488216098922665E-3</v>
      </c>
      <c r="U1047" s="38"/>
      <c r="V1047" s="38"/>
      <c r="W1047" s="38"/>
      <c r="X1047" s="38"/>
    </row>
    <row r="1048" spans="1:24">
      <c r="A1048" s="16">
        <v>42401</v>
      </c>
      <c r="B1048" s="15">
        <v>17</v>
      </c>
      <c r="C1048" s="15">
        <v>17.700001</v>
      </c>
      <c r="D1048" s="15">
        <v>16.52</v>
      </c>
      <c r="E1048" s="15">
        <v>17.670000000000002</v>
      </c>
      <c r="F1048" s="15">
        <v>441100</v>
      </c>
      <c r="G1048" s="15">
        <v>17.670000000000002</v>
      </c>
      <c r="H1048" s="38">
        <f t="shared" si="50"/>
        <v>4.1600393508097432E-2</v>
      </c>
      <c r="I1048" s="30">
        <f t="shared" si="48"/>
        <v>4.1600393508097432E-2</v>
      </c>
      <c r="S1048" s="38">
        <v>1450.98999</v>
      </c>
      <c r="T1048" s="30">
        <f t="shared" si="49"/>
        <v>3.617857131505876E-3</v>
      </c>
      <c r="U1048" s="38"/>
      <c r="V1048" s="38"/>
      <c r="W1048" s="38"/>
      <c r="X1048" s="38"/>
    </row>
    <row r="1049" spans="1:24">
      <c r="A1049" s="16">
        <v>42402</v>
      </c>
      <c r="B1049" s="15">
        <v>17.549999</v>
      </c>
      <c r="C1049" s="15">
        <v>17.969999000000001</v>
      </c>
      <c r="D1049" s="15">
        <v>16.809999000000001</v>
      </c>
      <c r="E1049" s="15">
        <v>16.889999</v>
      </c>
      <c r="F1049" s="15">
        <v>561900</v>
      </c>
      <c r="G1049" s="15">
        <v>16.889999</v>
      </c>
      <c r="H1049" s="38">
        <f t="shared" si="50"/>
        <v>-4.5146614718529321E-2</v>
      </c>
      <c r="I1049" s="30">
        <f t="shared" si="48"/>
        <v>-4.5146614718529321E-2</v>
      </c>
      <c r="S1049" s="38">
        <v>1445.75</v>
      </c>
      <c r="T1049" s="30">
        <f t="shared" si="49"/>
        <v>8.7190688952015695E-4</v>
      </c>
      <c r="U1049" s="38"/>
      <c r="V1049" s="38"/>
      <c r="W1049" s="38"/>
      <c r="X1049" s="38"/>
    </row>
    <row r="1050" spans="1:24">
      <c r="A1050" s="16">
        <v>42403</v>
      </c>
      <c r="B1050" s="15">
        <v>16.940000999999999</v>
      </c>
      <c r="C1050" s="15">
        <v>17.489999999999998</v>
      </c>
      <c r="D1050" s="15">
        <v>16.27</v>
      </c>
      <c r="E1050" s="15">
        <v>17.43</v>
      </c>
      <c r="F1050" s="15">
        <v>441500</v>
      </c>
      <c r="G1050" s="15">
        <v>17.43</v>
      </c>
      <c r="H1050" s="38">
        <f t="shared" si="50"/>
        <v>3.1471187918853713E-2</v>
      </c>
      <c r="I1050" s="30">
        <f t="shared" si="48"/>
        <v>3.1471187918853713E-2</v>
      </c>
      <c r="S1050" s="38">
        <v>1444.48999</v>
      </c>
      <c r="T1050" s="30">
        <f t="shared" si="49"/>
        <v>2.64799746778056E-3</v>
      </c>
      <c r="U1050" s="38"/>
      <c r="V1050" s="38"/>
      <c r="W1050" s="38"/>
      <c r="X1050" s="38"/>
    </row>
    <row r="1051" spans="1:24">
      <c r="A1051" s="16">
        <v>42404</v>
      </c>
      <c r="B1051" s="15">
        <v>17.329999999999998</v>
      </c>
      <c r="C1051" s="15">
        <v>18.329999999999998</v>
      </c>
      <c r="D1051" s="15">
        <v>17.120000999999998</v>
      </c>
      <c r="E1051" s="15">
        <v>17.690000999999999</v>
      </c>
      <c r="F1051" s="15">
        <v>613200</v>
      </c>
      <c r="G1051" s="15">
        <v>17.690000999999999</v>
      </c>
      <c r="H1051" s="38">
        <f t="shared" si="50"/>
        <v>1.4806705168875148E-2</v>
      </c>
      <c r="I1051" s="30">
        <f t="shared" si="48"/>
        <v>1.4806705168875148E-2</v>
      </c>
      <c r="S1051" s="38">
        <v>1440.670044</v>
      </c>
      <c r="T1051" s="30">
        <f t="shared" si="49"/>
        <v>-4.4878079126844167E-3</v>
      </c>
      <c r="U1051" s="38"/>
      <c r="V1051" s="38"/>
      <c r="W1051" s="38"/>
      <c r="X1051" s="38"/>
    </row>
    <row r="1052" spans="1:24">
      <c r="A1052" s="16">
        <v>42405</v>
      </c>
      <c r="B1052" s="15">
        <v>17.530000999999999</v>
      </c>
      <c r="C1052" s="15">
        <v>17.829999999999998</v>
      </c>
      <c r="D1052" s="15">
        <v>17.239999999999998</v>
      </c>
      <c r="E1052" s="15">
        <v>17.399999999999999</v>
      </c>
      <c r="F1052" s="15">
        <v>296200</v>
      </c>
      <c r="G1052" s="15">
        <v>17.399999999999999</v>
      </c>
      <c r="H1052" s="38">
        <f t="shared" si="50"/>
        <v>-1.6529358480321461E-2</v>
      </c>
      <c r="I1052" s="30">
        <f t="shared" si="48"/>
        <v>-1.6529358480321461E-2</v>
      </c>
      <c r="S1052" s="38">
        <v>1447.150024</v>
      </c>
      <c r="T1052" s="30">
        <f t="shared" si="49"/>
        <v>9.6027276237853117E-3</v>
      </c>
      <c r="U1052" s="38"/>
      <c r="V1052" s="38"/>
      <c r="W1052" s="38"/>
      <c r="X1052" s="38"/>
    </row>
    <row r="1053" spans="1:24">
      <c r="A1053" s="16">
        <v>42408</v>
      </c>
      <c r="B1053" s="15">
        <v>17.170000000000002</v>
      </c>
      <c r="C1053" s="15">
        <v>17.309999000000001</v>
      </c>
      <c r="D1053" s="15">
        <v>16.110001</v>
      </c>
      <c r="E1053" s="15">
        <v>16.73</v>
      </c>
      <c r="F1053" s="15">
        <v>542200</v>
      </c>
      <c r="G1053" s="15">
        <v>16.73</v>
      </c>
      <c r="H1053" s="38">
        <f t="shared" si="50"/>
        <v>-3.9266691221750687E-2</v>
      </c>
      <c r="I1053" s="30">
        <f t="shared" si="48"/>
        <v>-3.9266691221750687E-2</v>
      </c>
      <c r="S1053" s="38">
        <v>1433.3199460000001</v>
      </c>
      <c r="T1053" s="30">
        <f t="shared" si="49"/>
        <v>-5.7532535380596522E-3</v>
      </c>
      <c r="U1053" s="38"/>
      <c r="V1053" s="38"/>
      <c r="W1053" s="38"/>
      <c r="X1053" s="38"/>
    </row>
    <row r="1054" spans="1:24">
      <c r="A1054" s="16">
        <v>42409</v>
      </c>
      <c r="B1054" s="15">
        <v>16.299999</v>
      </c>
      <c r="C1054" s="15">
        <v>16.780000999999999</v>
      </c>
      <c r="D1054" s="15">
        <v>15.24</v>
      </c>
      <c r="E1054" s="15">
        <v>15.25</v>
      </c>
      <c r="F1054" s="15">
        <v>1148900</v>
      </c>
      <c r="G1054" s="15">
        <v>15.25</v>
      </c>
      <c r="H1054" s="38">
        <f t="shared" si="50"/>
        <v>-9.2624011945312057E-2</v>
      </c>
      <c r="I1054" s="30">
        <f t="shared" si="48"/>
        <v>-9.2624011945312057E-2</v>
      </c>
      <c r="S1054" s="38">
        <v>1441.589966</v>
      </c>
      <c r="T1054" s="30">
        <f t="shared" si="49"/>
        <v>-1.0557389535232569E-2</v>
      </c>
      <c r="U1054" s="38"/>
      <c r="V1054" s="38"/>
      <c r="W1054" s="38"/>
      <c r="X1054" s="38"/>
    </row>
    <row r="1055" spans="1:24">
      <c r="A1055" s="16">
        <v>42410</v>
      </c>
      <c r="B1055" s="15">
        <v>15.31</v>
      </c>
      <c r="C1055" s="15">
        <v>15.87</v>
      </c>
      <c r="D1055" s="15">
        <v>14.98</v>
      </c>
      <c r="E1055" s="15">
        <v>15.01</v>
      </c>
      <c r="F1055" s="15">
        <v>716200</v>
      </c>
      <c r="G1055" s="15">
        <v>15.01</v>
      </c>
      <c r="H1055" s="38">
        <f t="shared" si="50"/>
        <v>-1.5862857408050095E-2</v>
      </c>
      <c r="I1055" s="30">
        <f t="shared" si="48"/>
        <v>-1.5862857408050095E-2</v>
      </c>
      <c r="S1055" s="38">
        <v>1456.8900149999999</v>
      </c>
      <c r="T1055" s="30">
        <f t="shared" si="49"/>
        <v>-2.2351495444944314E-3</v>
      </c>
      <c r="U1055" s="38"/>
      <c r="V1055" s="38"/>
      <c r="W1055" s="38"/>
      <c r="X1055" s="38"/>
    </row>
    <row r="1056" spans="1:24">
      <c r="A1056" s="16">
        <v>42411</v>
      </c>
      <c r="B1056" s="15">
        <v>14.56</v>
      </c>
      <c r="C1056" s="15">
        <v>15.15</v>
      </c>
      <c r="D1056" s="15">
        <v>14.56</v>
      </c>
      <c r="E1056" s="15">
        <v>15.05</v>
      </c>
      <c r="F1056" s="15">
        <v>714300</v>
      </c>
      <c r="G1056" s="15">
        <v>15.05</v>
      </c>
      <c r="H1056" s="38">
        <f t="shared" si="50"/>
        <v>2.6613455495143028E-3</v>
      </c>
      <c r="I1056" s="30">
        <f t="shared" si="48"/>
        <v>2.6613455495143028E-3</v>
      </c>
      <c r="S1056" s="38">
        <v>1460.150024</v>
      </c>
      <c r="T1056" s="30">
        <f t="shared" si="49"/>
        <v>-7.5322299794522847E-5</v>
      </c>
      <c r="U1056" s="38"/>
      <c r="V1056" s="38"/>
      <c r="W1056" s="38"/>
      <c r="X1056" s="38"/>
    </row>
    <row r="1057" spans="1:24">
      <c r="A1057" s="16">
        <v>42412</v>
      </c>
      <c r="B1057" s="15">
        <v>15.34</v>
      </c>
      <c r="C1057" s="15">
        <v>16.079999999999998</v>
      </c>
      <c r="D1057" s="15">
        <v>15.16</v>
      </c>
      <c r="E1057" s="15">
        <v>15.45</v>
      </c>
      <c r="F1057" s="15">
        <v>447000</v>
      </c>
      <c r="G1057" s="15">
        <v>15.45</v>
      </c>
      <c r="H1057" s="38">
        <f t="shared" si="50"/>
        <v>2.6231012148869685E-2</v>
      </c>
      <c r="I1057" s="30">
        <f t="shared" si="48"/>
        <v>2.6231012148869685E-2</v>
      </c>
      <c r="S1057" s="38">
        <v>1460.26001</v>
      </c>
      <c r="T1057" s="30">
        <f t="shared" si="49"/>
        <v>-5.4087994995709787E-4</v>
      </c>
      <c r="U1057" s="38"/>
      <c r="V1057" s="38"/>
      <c r="W1057" s="38"/>
      <c r="X1057" s="38"/>
    </row>
    <row r="1058" spans="1:24">
      <c r="A1058" s="16">
        <v>42416</v>
      </c>
      <c r="B1058" s="15">
        <v>15.83</v>
      </c>
      <c r="C1058" s="15">
        <v>16.290001</v>
      </c>
      <c r="D1058" s="15">
        <v>15.06</v>
      </c>
      <c r="E1058" s="15">
        <v>16.190000999999999</v>
      </c>
      <c r="F1058" s="15">
        <v>650400</v>
      </c>
      <c r="G1058" s="15">
        <v>16.190000999999999</v>
      </c>
      <c r="H1058" s="38">
        <f t="shared" si="50"/>
        <v>4.6784826112309913E-2</v>
      </c>
      <c r="I1058" s="30">
        <f t="shared" si="48"/>
        <v>4.6784826112309913E-2</v>
      </c>
      <c r="S1058" s="38">
        <v>1461.0500489999999</v>
      </c>
      <c r="T1058" s="30">
        <f t="shared" si="49"/>
        <v>1.1848520600924431E-3</v>
      </c>
      <c r="U1058" s="38"/>
      <c r="V1058" s="38"/>
      <c r="W1058" s="38"/>
      <c r="X1058" s="38"/>
    </row>
    <row r="1059" spans="1:24">
      <c r="A1059" s="16">
        <v>42417</v>
      </c>
      <c r="B1059" s="15">
        <v>16.190000999999999</v>
      </c>
      <c r="C1059" s="15">
        <v>18.18</v>
      </c>
      <c r="D1059" s="15">
        <v>16.110001</v>
      </c>
      <c r="E1059" s="15">
        <v>18.049999</v>
      </c>
      <c r="F1059" s="15">
        <v>1043500</v>
      </c>
      <c r="G1059" s="15">
        <v>18.049999</v>
      </c>
      <c r="H1059" s="38">
        <f t="shared" si="50"/>
        <v>0.10875179992116199</v>
      </c>
      <c r="I1059" s="30">
        <f t="shared" si="48"/>
        <v>0.10875179992116199</v>
      </c>
      <c r="S1059" s="38">
        <v>1459.3199460000001</v>
      </c>
      <c r="T1059" s="30">
        <f t="shared" si="49"/>
        <v>-1.2805950521708822E-3</v>
      </c>
      <c r="U1059" s="38"/>
      <c r="V1059" s="38"/>
      <c r="W1059" s="38"/>
      <c r="X1059" s="38"/>
    </row>
    <row r="1060" spans="1:24">
      <c r="A1060" s="16">
        <v>42418</v>
      </c>
      <c r="B1060" s="15">
        <v>17.82</v>
      </c>
      <c r="C1060" s="15">
        <v>17.940000999999999</v>
      </c>
      <c r="D1060" s="15">
        <v>16.23</v>
      </c>
      <c r="E1060" s="15">
        <v>17.239999999999998</v>
      </c>
      <c r="F1060" s="15">
        <v>869700</v>
      </c>
      <c r="G1060" s="15">
        <v>17.239999999999998</v>
      </c>
      <c r="H1060" s="38">
        <f t="shared" si="50"/>
        <v>-4.5913364141679416E-2</v>
      </c>
      <c r="I1060" s="30">
        <f t="shared" si="48"/>
        <v>-4.5913364141679416E-2</v>
      </c>
      <c r="S1060" s="38">
        <v>1461.1899410000001</v>
      </c>
      <c r="T1060" s="30">
        <f t="shared" si="49"/>
        <v>-3.1295834580900429E-3</v>
      </c>
      <c r="U1060" s="38"/>
      <c r="V1060" s="38"/>
      <c r="W1060" s="38"/>
      <c r="X1060" s="38"/>
    </row>
    <row r="1061" spans="1:24">
      <c r="A1061" s="16">
        <v>42419</v>
      </c>
      <c r="B1061" s="15">
        <v>16.950001</v>
      </c>
      <c r="C1061" s="15">
        <v>17.25</v>
      </c>
      <c r="D1061" s="15">
        <v>16.27</v>
      </c>
      <c r="E1061" s="15">
        <v>16.709999</v>
      </c>
      <c r="F1061" s="15">
        <v>367900</v>
      </c>
      <c r="G1061" s="15">
        <v>16.709999</v>
      </c>
      <c r="H1061" s="38">
        <f t="shared" si="50"/>
        <v>-3.1224982472650917E-2</v>
      </c>
      <c r="I1061" s="30">
        <f t="shared" si="48"/>
        <v>-3.1224982472650917E-2</v>
      </c>
      <c r="S1061" s="38">
        <v>1465.7700199999999</v>
      </c>
      <c r="T1061" s="30">
        <f t="shared" si="49"/>
        <v>3.9511357731378911E-3</v>
      </c>
      <c r="U1061" s="38"/>
      <c r="V1061" s="38"/>
      <c r="W1061" s="38"/>
      <c r="X1061" s="38"/>
    </row>
    <row r="1062" spans="1:24">
      <c r="A1062" s="16">
        <v>42422</v>
      </c>
      <c r="B1062" s="15">
        <v>17.209999</v>
      </c>
      <c r="C1062" s="15">
        <v>17.540001</v>
      </c>
      <c r="D1062" s="15">
        <v>16.959999</v>
      </c>
      <c r="E1062" s="15">
        <v>17.040001</v>
      </c>
      <c r="F1062" s="15">
        <v>425000</v>
      </c>
      <c r="G1062" s="15">
        <v>17.040001</v>
      </c>
      <c r="H1062" s="38">
        <f t="shared" si="50"/>
        <v>1.9556297323718077E-2</v>
      </c>
      <c r="I1062" s="30">
        <f t="shared" si="48"/>
        <v>1.9556297323718077E-2</v>
      </c>
      <c r="S1062" s="38">
        <v>1459.98999</v>
      </c>
      <c r="T1062" s="30">
        <f t="shared" si="49"/>
        <v>1.6178171710518767E-2</v>
      </c>
      <c r="U1062" s="38"/>
      <c r="V1062" s="38"/>
      <c r="W1062" s="38"/>
      <c r="X1062" s="38"/>
    </row>
    <row r="1063" spans="1:24">
      <c r="A1063" s="16">
        <v>42423</v>
      </c>
      <c r="B1063" s="15">
        <v>16.799999</v>
      </c>
      <c r="C1063" s="15">
        <v>17.579999999999998</v>
      </c>
      <c r="D1063" s="15">
        <v>16.799999</v>
      </c>
      <c r="E1063" s="15">
        <v>17.52</v>
      </c>
      <c r="F1063" s="15">
        <v>373500</v>
      </c>
      <c r="G1063" s="15">
        <v>17.52</v>
      </c>
      <c r="H1063" s="38">
        <f t="shared" si="50"/>
        <v>2.7779505421631302E-2</v>
      </c>
      <c r="I1063" s="30">
        <f t="shared" si="48"/>
        <v>2.7779505421631302E-2</v>
      </c>
      <c r="S1063" s="38">
        <v>1436.5600589999999</v>
      </c>
      <c r="T1063" s="30">
        <f t="shared" si="49"/>
        <v>2.0905056020050954E-3</v>
      </c>
      <c r="U1063" s="38"/>
      <c r="V1063" s="38"/>
      <c r="W1063" s="38"/>
      <c r="X1063" s="38"/>
    </row>
    <row r="1064" spans="1:24">
      <c r="A1064" s="16">
        <v>42424</v>
      </c>
      <c r="B1064" s="15">
        <v>17.09</v>
      </c>
      <c r="C1064" s="15">
        <v>17.52</v>
      </c>
      <c r="D1064" s="15">
        <v>16.559999000000001</v>
      </c>
      <c r="E1064" s="15">
        <v>16.969999000000001</v>
      </c>
      <c r="F1064" s="15">
        <v>520200</v>
      </c>
      <c r="G1064" s="15">
        <v>16.969999000000001</v>
      </c>
      <c r="H1064" s="38">
        <f t="shared" si="50"/>
        <v>-3.189606518963118E-2</v>
      </c>
      <c r="I1064" s="30">
        <f t="shared" si="48"/>
        <v>-3.189606518963118E-2</v>
      </c>
      <c r="S1064" s="38">
        <v>1433.5600589999999</v>
      </c>
      <c r="T1064" s="30">
        <f t="shared" si="49"/>
        <v>3.1300524231057353E-3</v>
      </c>
      <c r="U1064" s="38"/>
      <c r="V1064" s="38"/>
      <c r="W1064" s="38"/>
      <c r="X1064" s="38"/>
    </row>
    <row r="1065" spans="1:24">
      <c r="A1065" s="16">
        <v>42425</v>
      </c>
      <c r="B1065" s="15">
        <v>16.459999</v>
      </c>
      <c r="C1065" s="15">
        <v>17.52</v>
      </c>
      <c r="D1065" s="15">
        <v>16.440000999999999</v>
      </c>
      <c r="E1065" s="15">
        <v>17.52</v>
      </c>
      <c r="F1065" s="15">
        <v>742000</v>
      </c>
      <c r="G1065" s="15">
        <v>17.52</v>
      </c>
      <c r="H1065" s="38">
        <f t="shared" si="50"/>
        <v>3.1896065189631215E-2</v>
      </c>
      <c r="I1065" s="30">
        <f t="shared" si="48"/>
        <v>3.1896065189631215E-2</v>
      </c>
      <c r="S1065" s="38">
        <v>1429.079956</v>
      </c>
      <c r="T1065" s="30">
        <f t="shared" si="49"/>
        <v>-6.1668057309528122E-3</v>
      </c>
      <c r="U1065" s="38"/>
      <c r="V1065" s="38"/>
      <c r="W1065" s="38"/>
      <c r="X1065" s="38"/>
    </row>
    <row r="1066" spans="1:24">
      <c r="A1066" s="16">
        <v>42426</v>
      </c>
      <c r="B1066" s="15">
        <v>17.549999</v>
      </c>
      <c r="C1066" s="15">
        <v>18.459999</v>
      </c>
      <c r="D1066" s="15">
        <v>17.329999999999998</v>
      </c>
      <c r="E1066" s="15">
        <v>18.260000000000002</v>
      </c>
      <c r="F1066" s="15">
        <v>821200</v>
      </c>
      <c r="G1066" s="15">
        <v>18.260000000000002</v>
      </c>
      <c r="H1066" s="38">
        <f t="shared" si="50"/>
        <v>4.1369789658577225E-2</v>
      </c>
      <c r="I1066" s="30">
        <f t="shared" si="48"/>
        <v>4.1369789658577225E-2</v>
      </c>
      <c r="S1066" s="38">
        <v>1437.920044</v>
      </c>
      <c r="T1066" s="30">
        <f t="shared" si="49"/>
        <v>4.0417951088033317E-3</v>
      </c>
      <c r="U1066" s="38"/>
      <c r="V1066" s="38"/>
      <c r="W1066" s="38"/>
      <c r="X1066" s="38"/>
    </row>
    <row r="1067" spans="1:24">
      <c r="A1067" s="16">
        <v>42429</v>
      </c>
      <c r="B1067" s="15">
        <v>17.940000999999999</v>
      </c>
      <c r="C1067" s="15">
        <v>18.43</v>
      </c>
      <c r="D1067" s="15">
        <v>17.459999</v>
      </c>
      <c r="E1067" s="15">
        <v>17.469999000000001</v>
      </c>
      <c r="F1067" s="15">
        <v>483200</v>
      </c>
      <c r="G1067" s="15">
        <v>17.469999000000001</v>
      </c>
      <c r="H1067" s="38">
        <f t="shared" si="50"/>
        <v>-4.4227808261843395E-2</v>
      </c>
      <c r="I1067" s="30">
        <f t="shared" si="48"/>
        <v>-4.4227808261843395E-2</v>
      </c>
      <c r="S1067" s="38">
        <v>1432.119995</v>
      </c>
      <c r="T1067" s="30">
        <f t="shared" si="49"/>
        <v>2.0229536819646184E-2</v>
      </c>
      <c r="U1067" s="38"/>
      <c r="V1067" s="38"/>
      <c r="W1067" s="38"/>
      <c r="X1067" s="38"/>
    </row>
    <row r="1068" spans="1:24">
      <c r="A1068" s="16">
        <v>42430</v>
      </c>
      <c r="B1068" s="15">
        <v>17.5</v>
      </c>
      <c r="C1068" s="15">
        <v>17.959999</v>
      </c>
      <c r="D1068" s="15">
        <v>17</v>
      </c>
      <c r="E1068" s="15">
        <v>17.170000000000002</v>
      </c>
      <c r="F1068" s="15">
        <v>406900</v>
      </c>
      <c r="G1068" s="15">
        <v>17.170000000000002</v>
      </c>
      <c r="H1068" s="38">
        <f t="shared" si="50"/>
        <v>-1.7321391995594782E-2</v>
      </c>
      <c r="I1068" s="30">
        <f t="shared" si="48"/>
        <v>-1.7321391995594782E-2</v>
      </c>
      <c r="S1068" s="38">
        <v>1403.4399410000001</v>
      </c>
      <c r="T1068" s="30">
        <f t="shared" si="49"/>
        <v>-1.0682316535977731E-3</v>
      </c>
      <c r="U1068" s="38"/>
      <c r="V1068" s="38"/>
      <c r="W1068" s="38"/>
      <c r="X1068" s="38"/>
    </row>
    <row r="1069" spans="1:24">
      <c r="A1069" s="16">
        <v>42431</v>
      </c>
      <c r="B1069" s="15">
        <v>17.309999000000001</v>
      </c>
      <c r="C1069" s="15">
        <v>17.920000000000002</v>
      </c>
      <c r="D1069" s="15">
        <v>17.02</v>
      </c>
      <c r="E1069" s="15">
        <v>17.709999</v>
      </c>
      <c r="F1069" s="15">
        <v>504600</v>
      </c>
      <c r="G1069" s="15">
        <v>17.709999</v>
      </c>
      <c r="H1069" s="38">
        <f t="shared" si="50"/>
        <v>3.0965720420082346E-2</v>
      </c>
      <c r="I1069" s="30">
        <f t="shared" si="48"/>
        <v>3.0965720420082346E-2</v>
      </c>
      <c r="S1069" s="38">
        <v>1404.9399410000001</v>
      </c>
      <c r="T1069" s="30">
        <f t="shared" si="49"/>
        <v>-1.1666395729665923E-3</v>
      </c>
      <c r="U1069" s="38"/>
      <c r="V1069" s="38"/>
      <c r="W1069" s="38"/>
      <c r="X1069" s="38"/>
    </row>
    <row r="1070" spans="1:24">
      <c r="A1070" s="16">
        <v>42432</v>
      </c>
      <c r="B1070" s="15">
        <v>18</v>
      </c>
      <c r="C1070" s="15">
        <v>18.170000000000002</v>
      </c>
      <c r="D1070" s="15">
        <v>17.629999000000002</v>
      </c>
      <c r="E1070" s="15">
        <v>18.09</v>
      </c>
      <c r="F1070" s="15">
        <v>793900</v>
      </c>
      <c r="G1070" s="15">
        <v>18.09</v>
      </c>
      <c r="H1070" s="38">
        <f t="shared" si="50"/>
        <v>2.1229904077737078E-2</v>
      </c>
      <c r="I1070" s="30">
        <f t="shared" si="48"/>
        <v>2.1229904077737078E-2</v>
      </c>
      <c r="S1070" s="38">
        <v>1406.579956</v>
      </c>
      <c r="T1070" s="30">
        <f t="shared" si="49"/>
        <v>5.060470063711105E-3</v>
      </c>
      <c r="U1070" s="38"/>
      <c r="V1070" s="38"/>
      <c r="W1070" s="38"/>
      <c r="X1070" s="38"/>
    </row>
    <row r="1071" spans="1:24">
      <c r="A1071" s="16">
        <v>42433</v>
      </c>
      <c r="B1071" s="15">
        <v>18.389999</v>
      </c>
      <c r="C1071" s="15">
        <v>18.719999000000001</v>
      </c>
      <c r="D1071" s="15">
        <v>18</v>
      </c>
      <c r="E1071" s="15">
        <v>18.049999</v>
      </c>
      <c r="F1071" s="15">
        <v>692300</v>
      </c>
      <c r="G1071" s="15">
        <v>18.049999</v>
      </c>
      <c r="H1071" s="38">
        <f t="shared" si="50"/>
        <v>-2.2136700299774624E-3</v>
      </c>
      <c r="I1071" s="30">
        <f t="shared" si="48"/>
        <v>-2.2136700299774624E-3</v>
      </c>
      <c r="S1071" s="38">
        <v>1399.4799800000001</v>
      </c>
      <c r="T1071" s="30">
        <f t="shared" si="49"/>
        <v>-7.836429898453557E-3</v>
      </c>
      <c r="U1071" s="38"/>
      <c r="V1071" s="38"/>
      <c r="W1071" s="38"/>
      <c r="X1071" s="38"/>
    </row>
    <row r="1072" spans="1:24">
      <c r="A1072" s="16">
        <v>42436</v>
      </c>
      <c r="B1072" s="15">
        <v>18.129999000000002</v>
      </c>
      <c r="C1072" s="15">
        <v>18.5</v>
      </c>
      <c r="D1072" s="15">
        <v>17.82</v>
      </c>
      <c r="E1072" s="15">
        <v>18.290001</v>
      </c>
      <c r="F1072" s="15">
        <v>678400</v>
      </c>
      <c r="G1072" s="15">
        <v>18.290001</v>
      </c>
      <c r="H1072" s="38">
        <f t="shared" si="50"/>
        <v>1.3208887700232055E-2</v>
      </c>
      <c r="I1072" s="30">
        <f t="shared" si="48"/>
        <v>1.3208887700232055E-2</v>
      </c>
      <c r="S1072" s="38">
        <v>1410.48999</v>
      </c>
      <c r="T1072" s="30">
        <f t="shared" si="49"/>
        <v>8.4399267617631276E-4</v>
      </c>
      <c r="U1072" s="38"/>
      <c r="V1072" s="38"/>
      <c r="W1072" s="38"/>
      <c r="X1072" s="38"/>
    </row>
    <row r="1073" spans="1:24">
      <c r="A1073" s="16">
        <v>42437</v>
      </c>
      <c r="B1073" s="15">
        <v>18.379999000000002</v>
      </c>
      <c r="C1073" s="15">
        <v>18.5</v>
      </c>
      <c r="D1073" s="15">
        <v>17.48</v>
      </c>
      <c r="E1073" s="15">
        <v>18.02</v>
      </c>
      <c r="F1073" s="15">
        <v>536300</v>
      </c>
      <c r="G1073" s="15">
        <v>18.02</v>
      </c>
      <c r="H1073" s="38">
        <f t="shared" si="50"/>
        <v>-1.4872264897266623E-2</v>
      </c>
      <c r="I1073" s="30">
        <f t="shared" si="48"/>
        <v>-1.4872264897266623E-2</v>
      </c>
      <c r="S1073" s="38">
        <v>1409.3000489999999</v>
      </c>
      <c r="T1073" s="30">
        <f t="shared" si="49"/>
        <v>-8.0850863280795967E-4</v>
      </c>
      <c r="U1073" s="38"/>
      <c r="V1073" s="38"/>
      <c r="W1073" s="38"/>
      <c r="X1073" s="38"/>
    </row>
    <row r="1074" spans="1:24">
      <c r="A1074" s="16">
        <v>42438</v>
      </c>
      <c r="B1074" s="15">
        <v>18.02</v>
      </c>
      <c r="C1074" s="15">
        <v>18.07</v>
      </c>
      <c r="D1074" s="15">
        <v>17</v>
      </c>
      <c r="E1074" s="15">
        <v>17.059999000000001</v>
      </c>
      <c r="F1074" s="15">
        <v>649600</v>
      </c>
      <c r="G1074" s="15">
        <v>17.059999000000001</v>
      </c>
      <c r="H1074" s="38">
        <f t="shared" si="50"/>
        <v>-5.4745768733307505E-2</v>
      </c>
      <c r="I1074" s="30">
        <f t="shared" si="48"/>
        <v>-5.4745768733307505E-2</v>
      </c>
      <c r="S1074" s="38">
        <v>1410.4399410000001</v>
      </c>
      <c r="T1074" s="30">
        <f t="shared" si="49"/>
        <v>-4.8913479159822231E-4</v>
      </c>
      <c r="U1074" s="38"/>
      <c r="V1074" s="38"/>
      <c r="W1074" s="38"/>
      <c r="X1074" s="38"/>
    </row>
    <row r="1075" spans="1:24">
      <c r="A1075" s="16">
        <v>42439</v>
      </c>
      <c r="B1075" s="15">
        <v>17.18</v>
      </c>
      <c r="C1075" s="15">
        <v>17.360001</v>
      </c>
      <c r="D1075" s="15">
        <v>16.510000000000002</v>
      </c>
      <c r="E1075" s="15">
        <v>16.82</v>
      </c>
      <c r="F1075" s="15">
        <v>540300</v>
      </c>
      <c r="G1075" s="15">
        <v>16.82</v>
      </c>
      <c r="H1075" s="38">
        <f t="shared" si="50"/>
        <v>-1.4167828902082229E-2</v>
      </c>
      <c r="I1075" s="30">
        <f t="shared" si="48"/>
        <v>-1.4167828902082229E-2</v>
      </c>
      <c r="S1075" s="38">
        <v>1411.130005</v>
      </c>
      <c r="T1075" s="30">
        <f t="shared" si="49"/>
        <v>6.4339884653119859E-3</v>
      </c>
      <c r="U1075" s="38"/>
      <c r="V1075" s="38"/>
      <c r="W1075" s="38"/>
      <c r="X1075" s="38"/>
    </row>
    <row r="1076" spans="1:24">
      <c r="A1076" s="16">
        <v>42440</v>
      </c>
      <c r="B1076" s="15">
        <v>16.920000000000002</v>
      </c>
      <c r="C1076" s="15">
        <v>17.329999999999998</v>
      </c>
      <c r="D1076" s="15">
        <v>16.510000000000002</v>
      </c>
      <c r="E1076" s="15">
        <v>16.760000000000002</v>
      </c>
      <c r="F1076" s="15">
        <v>501300</v>
      </c>
      <c r="G1076" s="15">
        <v>16.760000000000002</v>
      </c>
      <c r="H1076" s="38">
        <f t="shared" si="50"/>
        <v>-3.5735594908649134E-3</v>
      </c>
      <c r="I1076" s="30">
        <f t="shared" si="48"/>
        <v>-3.5735594908649134E-3</v>
      </c>
      <c r="S1076" s="38">
        <v>1402.079956</v>
      </c>
      <c r="T1076" s="30">
        <f t="shared" si="49"/>
        <v>-8.1049994709141097E-3</v>
      </c>
      <c r="U1076" s="38"/>
      <c r="V1076" s="38"/>
      <c r="W1076" s="38"/>
      <c r="X1076" s="38"/>
    </row>
    <row r="1077" spans="1:24">
      <c r="A1077" s="16">
        <v>42443</v>
      </c>
      <c r="B1077" s="15">
        <v>16.790001</v>
      </c>
      <c r="C1077" s="15">
        <v>17.040001</v>
      </c>
      <c r="D1077" s="15">
        <v>16.43</v>
      </c>
      <c r="E1077" s="15">
        <v>16.66</v>
      </c>
      <c r="F1077" s="15">
        <v>476900</v>
      </c>
      <c r="G1077" s="15">
        <v>16.66</v>
      </c>
      <c r="H1077" s="38">
        <f t="shared" si="50"/>
        <v>-5.9844583152404186E-3</v>
      </c>
      <c r="I1077" s="30">
        <f t="shared" si="48"/>
        <v>-5.9844583152404186E-3</v>
      </c>
      <c r="S1077" s="38">
        <v>1413.48999</v>
      </c>
      <c r="T1077" s="30">
        <f t="shared" si="49"/>
        <v>2.2637741894539467E-4</v>
      </c>
      <c r="U1077" s="38"/>
      <c r="V1077" s="38"/>
      <c r="W1077" s="38"/>
      <c r="X1077" s="38"/>
    </row>
    <row r="1078" spans="1:24">
      <c r="A1078" s="16">
        <v>42444</v>
      </c>
      <c r="B1078" s="15">
        <v>16.52</v>
      </c>
      <c r="C1078" s="15">
        <v>16.639999</v>
      </c>
      <c r="D1078" s="15">
        <v>15.51</v>
      </c>
      <c r="E1078" s="15">
        <v>15.54</v>
      </c>
      <c r="F1078" s="15">
        <v>1042500</v>
      </c>
      <c r="G1078" s="15">
        <v>15.54</v>
      </c>
      <c r="H1078" s="38">
        <f t="shared" si="50"/>
        <v>-6.959329179919535E-2</v>
      </c>
      <c r="I1078" s="30">
        <f t="shared" si="48"/>
        <v>-6.959329179919535E-2</v>
      </c>
      <c r="S1078" s="38">
        <v>1413.170044</v>
      </c>
      <c r="T1078" s="30">
        <f t="shared" si="49"/>
        <v>-3.5036668583813906E-3</v>
      </c>
      <c r="U1078" s="38"/>
      <c r="V1078" s="38"/>
      <c r="W1078" s="38"/>
      <c r="X1078" s="38"/>
    </row>
    <row r="1079" spans="1:24">
      <c r="A1079" s="16">
        <v>42445</v>
      </c>
      <c r="B1079" s="15">
        <v>15.55</v>
      </c>
      <c r="C1079" s="15">
        <v>15.72</v>
      </c>
      <c r="D1079" s="15">
        <v>14.89</v>
      </c>
      <c r="E1079" s="15">
        <v>15.09</v>
      </c>
      <c r="F1079" s="15">
        <v>1012800</v>
      </c>
      <c r="G1079" s="15">
        <v>15.09</v>
      </c>
      <c r="H1079" s="38">
        <f t="shared" si="50"/>
        <v>-2.9385072159743793E-2</v>
      </c>
      <c r="I1079" s="30">
        <f t="shared" si="48"/>
        <v>-2.9385072159743793E-2</v>
      </c>
      <c r="S1079" s="38">
        <v>1418.130005</v>
      </c>
      <c r="T1079" s="30">
        <f t="shared" si="49"/>
        <v>-2.1174844312951057E-5</v>
      </c>
      <c r="U1079" s="38"/>
      <c r="V1079" s="38"/>
      <c r="W1079" s="38"/>
      <c r="X1079" s="38"/>
    </row>
    <row r="1080" spans="1:24">
      <c r="A1080" s="16">
        <v>42446</v>
      </c>
      <c r="B1080" s="15">
        <v>15.01</v>
      </c>
      <c r="C1080" s="15">
        <v>15.55</v>
      </c>
      <c r="D1080" s="15">
        <v>14.59</v>
      </c>
      <c r="E1080" s="15">
        <v>15.29</v>
      </c>
      <c r="F1080" s="15">
        <v>1146400</v>
      </c>
      <c r="G1080" s="15">
        <v>15.29</v>
      </c>
      <c r="H1080" s="38">
        <f t="shared" si="50"/>
        <v>1.3166747161213351E-2</v>
      </c>
      <c r="I1080" s="30">
        <f t="shared" si="48"/>
        <v>1.3166747161213351E-2</v>
      </c>
      <c r="S1080" s="38">
        <v>1418.160034</v>
      </c>
      <c r="T1080" s="30">
        <f t="shared" si="49"/>
        <v>1.8703834471956854E-3</v>
      </c>
      <c r="U1080" s="38"/>
      <c r="V1080" s="38"/>
      <c r="W1080" s="38"/>
      <c r="X1080" s="38"/>
    </row>
    <row r="1081" spans="1:24">
      <c r="A1081" s="16">
        <v>42447</v>
      </c>
      <c r="B1081" s="15">
        <v>15.7</v>
      </c>
      <c r="C1081" s="15">
        <v>16.149999999999999</v>
      </c>
      <c r="D1081" s="15">
        <v>15.49</v>
      </c>
      <c r="E1081" s="15">
        <v>16.09</v>
      </c>
      <c r="F1081" s="15">
        <v>1260800</v>
      </c>
      <c r="G1081" s="15">
        <v>16.09</v>
      </c>
      <c r="H1081" s="38">
        <f t="shared" si="50"/>
        <v>5.0998941063320889E-2</v>
      </c>
      <c r="I1081" s="30">
        <f t="shared" si="48"/>
        <v>5.0998941063320889E-2</v>
      </c>
      <c r="S1081" s="38">
        <v>1415.51001</v>
      </c>
      <c r="T1081" s="30">
        <f t="shared" si="49"/>
        <v>7.0754207643009236E-3</v>
      </c>
      <c r="U1081" s="38"/>
      <c r="V1081" s="38"/>
      <c r="W1081" s="38"/>
      <c r="X1081" s="38"/>
    </row>
    <row r="1082" spans="1:24">
      <c r="A1082" s="16">
        <v>42450</v>
      </c>
      <c r="B1082" s="15">
        <v>16.09</v>
      </c>
      <c r="C1082" s="15">
        <v>16.110001</v>
      </c>
      <c r="D1082" s="15">
        <v>15.2</v>
      </c>
      <c r="E1082" s="15">
        <v>15.25</v>
      </c>
      <c r="F1082" s="15">
        <v>780100</v>
      </c>
      <c r="G1082" s="15">
        <v>15.25</v>
      </c>
      <c r="H1082" s="38">
        <f t="shared" si="50"/>
        <v>-5.3618457950871154E-2</v>
      </c>
      <c r="I1082" s="30">
        <f t="shared" si="48"/>
        <v>-5.3618457950871154E-2</v>
      </c>
      <c r="S1082" s="38">
        <v>1405.530029</v>
      </c>
      <c r="T1082" s="30">
        <f t="shared" si="49"/>
        <v>1.1389912123344658E-3</v>
      </c>
      <c r="U1082" s="38"/>
      <c r="V1082" s="38"/>
      <c r="W1082" s="38"/>
      <c r="X1082" s="38"/>
    </row>
    <row r="1083" spans="1:24">
      <c r="A1083" s="16">
        <v>42451</v>
      </c>
      <c r="B1083" s="15">
        <v>15.15</v>
      </c>
      <c r="C1083" s="15">
        <v>15.19</v>
      </c>
      <c r="D1083" s="15">
        <v>14.62</v>
      </c>
      <c r="E1083" s="15">
        <v>14.81</v>
      </c>
      <c r="F1083" s="15">
        <v>1062100</v>
      </c>
      <c r="G1083" s="15">
        <v>14.81</v>
      </c>
      <c r="H1083" s="38">
        <f t="shared" si="50"/>
        <v>-2.9276874773713213E-2</v>
      </c>
      <c r="I1083" s="30">
        <f t="shared" si="48"/>
        <v>-2.9276874773713213E-2</v>
      </c>
      <c r="S1083" s="38">
        <v>1403.9300539999999</v>
      </c>
      <c r="T1083" s="30">
        <f t="shared" si="49"/>
        <v>-1.2815415574377143E-4</v>
      </c>
      <c r="U1083" s="38"/>
      <c r="V1083" s="38"/>
      <c r="W1083" s="38"/>
      <c r="X1083" s="38"/>
    </row>
    <row r="1084" spans="1:24">
      <c r="A1084" s="16">
        <v>42452</v>
      </c>
      <c r="B1084" s="15">
        <v>15.22</v>
      </c>
      <c r="C1084" s="15">
        <v>15.22</v>
      </c>
      <c r="D1084" s="15">
        <v>14.78</v>
      </c>
      <c r="E1084" s="15">
        <v>14.96</v>
      </c>
      <c r="F1084" s="15">
        <v>816700</v>
      </c>
      <c r="G1084" s="15">
        <v>14.96</v>
      </c>
      <c r="H1084" s="38">
        <f t="shared" si="50"/>
        <v>1.0077344266623853E-2</v>
      </c>
      <c r="I1084" s="30">
        <f t="shared" si="48"/>
        <v>1.0077344266623853E-2</v>
      </c>
      <c r="S1084" s="38">
        <v>1404.1099850000001</v>
      </c>
      <c r="T1084" s="30">
        <f t="shared" si="49"/>
        <v>-1.2526852452191702E-3</v>
      </c>
      <c r="U1084" s="38"/>
      <c r="V1084" s="38"/>
      <c r="W1084" s="38"/>
      <c r="X1084" s="38"/>
    </row>
    <row r="1085" spans="1:24">
      <c r="A1085" s="16">
        <v>42453</v>
      </c>
      <c r="B1085" s="15">
        <v>14.82</v>
      </c>
      <c r="C1085" s="15">
        <v>15.35</v>
      </c>
      <c r="D1085" s="15">
        <v>14.6</v>
      </c>
      <c r="E1085" s="15">
        <v>15</v>
      </c>
      <c r="F1085" s="15">
        <v>792200</v>
      </c>
      <c r="G1085" s="15">
        <v>15</v>
      </c>
      <c r="H1085" s="38">
        <f t="shared" si="50"/>
        <v>2.6702285558788921E-3</v>
      </c>
      <c r="I1085" s="30">
        <f t="shared" si="48"/>
        <v>2.6702285558788921E-3</v>
      </c>
      <c r="S1085" s="38">
        <v>1405.869995</v>
      </c>
      <c r="T1085" s="30">
        <f t="shared" si="49"/>
        <v>2.1860504612261716E-3</v>
      </c>
      <c r="U1085" s="38"/>
      <c r="V1085" s="38"/>
      <c r="W1085" s="38"/>
      <c r="X1085" s="38"/>
    </row>
    <row r="1086" spans="1:24">
      <c r="A1086" s="16">
        <v>42457</v>
      </c>
      <c r="B1086" s="15">
        <v>15.33</v>
      </c>
      <c r="C1086" s="15">
        <v>15.33</v>
      </c>
      <c r="D1086" s="15">
        <v>14.76</v>
      </c>
      <c r="E1086" s="15">
        <v>14.77</v>
      </c>
      <c r="F1086" s="15">
        <v>476500</v>
      </c>
      <c r="G1086" s="15">
        <v>14.77</v>
      </c>
      <c r="H1086" s="38">
        <f t="shared" si="50"/>
        <v>-1.545210455892161E-2</v>
      </c>
      <c r="I1086" s="30">
        <f t="shared" si="48"/>
        <v>-1.545210455892161E-2</v>
      </c>
      <c r="S1086" s="38">
        <v>1402.8000489999999</v>
      </c>
      <c r="T1086" s="30">
        <f t="shared" si="49"/>
        <v>4.1359990597796258E-4</v>
      </c>
      <c r="U1086" s="38"/>
      <c r="V1086" s="38"/>
      <c r="W1086" s="38"/>
      <c r="X1086" s="38"/>
    </row>
    <row r="1087" spans="1:24">
      <c r="A1087" s="16">
        <v>42458</v>
      </c>
      <c r="B1087" s="15">
        <v>14.7</v>
      </c>
      <c r="C1087" s="15">
        <v>15.1</v>
      </c>
      <c r="D1087" s="15">
        <v>14.5</v>
      </c>
      <c r="E1087" s="15">
        <v>14.97</v>
      </c>
      <c r="F1087" s="15">
        <v>487400</v>
      </c>
      <c r="G1087" s="15">
        <v>14.97</v>
      </c>
      <c r="H1087" s="38">
        <f t="shared" si="50"/>
        <v>1.3450101888248569E-2</v>
      </c>
      <c r="I1087" s="30">
        <f t="shared" si="48"/>
        <v>1.3450101888248569E-2</v>
      </c>
      <c r="S1087" s="38">
        <v>1402.219971</v>
      </c>
      <c r="T1087" s="30">
        <f t="shared" si="49"/>
        <v>6.2063372369711937E-4</v>
      </c>
      <c r="U1087" s="38"/>
      <c r="V1087" s="38"/>
      <c r="W1087" s="38"/>
      <c r="X1087" s="38"/>
    </row>
    <row r="1088" spans="1:24">
      <c r="A1088" s="16">
        <v>42459</v>
      </c>
      <c r="B1088" s="15">
        <v>15.1</v>
      </c>
      <c r="C1088" s="15">
        <v>15.42</v>
      </c>
      <c r="D1088" s="15">
        <v>14.89</v>
      </c>
      <c r="E1088" s="15">
        <v>15.12</v>
      </c>
      <c r="F1088" s="15">
        <v>392200</v>
      </c>
      <c r="G1088" s="15">
        <v>15.12</v>
      </c>
      <c r="H1088" s="38">
        <f t="shared" si="50"/>
        <v>9.9701723198498508E-3</v>
      </c>
      <c r="I1088" s="30">
        <f t="shared" si="48"/>
        <v>9.9701723198498508E-3</v>
      </c>
      <c r="S1088" s="38">
        <v>1401.349976</v>
      </c>
      <c r="T1088" s="30">
        <f t="shared" si="49"/>
        <v>5.0937633742738596E-3</v>
      </c>
      <c r="U1088" s="38"/>
      <c r="V1088" s="38"/>
      <c r="W1088" s="38"/>
      <c r="X1088" s="38"/>
    </row>
    <row r="1089" spans="1:24">
      <c r="A1089" s="16">
        <v>42460</v>
      </c>
      <c r="B1089" s="15">
        <v>15.02</v>
      </c>
      <c r="C1089" s="15">
        <v>15.31</v>
      </c>
      <c r="D1089" s="15">
        <v>14.91</v>
      </c>
      <c r="E1089" s="15">
        <v>15.31</v>
      </c>
      <c r="F1089" s="15">
        <v>449400</v>
      </c>
      <c r="G1089" s="15">
        <v>15.31</v>
      </c>
      <c r="H1089" s="38">
        <f t="shared" si="50"/>
        <v>1.2487838918205549E-2</v>
      </c>
      <c r="I1089" s="30">
        <f t="shared" si="48"/>
        <v>1.2487838918205549E-2</v>
      </c>
      <c r="S1089" s="38">
        <v>1394.2299800000001</v>
      </c>
      <c r="T1089" s="30">
        <f t="shared" si="49"/>
        <v>2.3265605563456818E-3</v>
      </c>
      <c r="U1089" s="38"/>
      <c r="V1089" s="38"/>
      <c r="W1089" s="38"/>
      <c r="X1089" s="38"/>
    </row>
    <row r="1090" spans="1:24">
      <c r="A1090" s="16">
        <v>42461</v>
      </c>
      <c r="B1090" s="15">
        <v>15.26</v>
      </c>
      <c r="C1090" s="15">
        <v>15.44</v>
      </c>
      <c r="D1090" s="15">
        <v>14.8</v>
      </c>
      <c r="E1090" s="15">
        <v>14.9</v>
      </c>
      <c r="F1090" s="15">
        <v>494900</v>
      </c>
      <c r="G1090" s="15">
        <v>14.9</v>
      </c>
      <c r="H1090" s="38">
        <f t="shared" si="50"/>
        <v>-2.7144996718178938E-2</v>
      </c>
      <c r="I1090" s="30">
        <f t="shared" si="48"/>
        <v>-2.7144996718178938E-2</v>
      </c>
      <c r="S1090" s="38">
        <v>1390.98999</v>
      </c>
      <c r="T1090" s="30">
        <f t="shared" si="49"/>
        <v>1.8861288016807361E-2</v>
      </c>
      <c r="U1090" s="38"/>
      <c r="V1090" s="38"/>
      <c r="W1090" s="38"/>
      <c r="X1090" s="38"/>
    </row>
    <row r="1091" spans="1:24">
      <c r="A1091" s="16">
        <v>42464</v>
      </c>
      <c r="B1091" s="15">
        <v>15</v>
      </c>
      <c r="C1091" s="15">
        <v>15.13</v>
      </c>
      <c r="D1091" s="15">
        <v>14.61</v>
      </c>
      <c r="E1091" s="15">
        <v>14.78</v>
      </c>
      <c r="F1091" s="15">
        <v>440100</v>
      </c>
      <c r="G1091" s="15">
        <v>14.78</v>
      </c>
      <c r="H1091" s="38">
        <f t="shared" si="50"/>
        <v>-8.0862974313578185E-3</v>
      </c>
      <c r="I1091" s="30">
        <f t="shared" ref="I1091:I1154" si="51">H1091</f>
        <v>-8.0862974313578185E-3</v>
      </c>
      <c r="S1091" s="38">
        <v>1365</v>
      </c>
      <c r="T1091" s="30">
        <f t="shared" ref="T1091:T1154" si="52">LN(S1091/S1092)</f>
        <v>-7.5319634139576893E-3</v>
      </c>
      <c r="U1091" s="38"/>
      <c r="V1091" s="38"/>
      <c r="W1091" s="38"/>
      <c r="X1091" s="38"/>
    </row>
    <row r="1092" spans="1:24">
      <c r="A1092" s="16">
        <v>42465</v>
      </c>
      <c r="B1092" s="15">
        <v>14.73</v>
      </c>
      <c r="C1092" s="15">
        <v>14.96</v>
      </c>
      <c r="D1092" s="15">
        <v>14.26</v>
      </c>
      <c r="E1092" s="15">
        <v>14.58</v>
      </c>
      <c r="F1092" s="15">
        <v>934200</v>
      </c>
      <c r="G1092" s="15">
        <v>14.58</v>
      </c>
      <c r="H1092" s="38">
        <f t="shared" ref="H1092:H1155" si="53">LN(G1092/G1091)</f>
        <v>-1.3624188939543532E-2</v>
      </c>
      <c r="I1092" s="30">
        <f t="shared" si="51"/>
        <v>-1.3624188939543532E-2</v>
      </c>
      <c r="S1092" s="38">
        <v>1375.3199460000001</v>
      </c>
      <c r="T1092" s="30">
        <f t="shared" si="52"/>
        <v>-2.9041929023549294E-3</v>
      </c>
      <c r="U1092" s="38"/>
      <c r="V1092" s="38"/>
      <c r="W1092" s="38"/>
      <c r="X1092" s="38"/>
    </row>
    <row r="1093" spans="1:24">
      <c r="A1093" s="16">
        <v>42466</v>
      </c>
      <c r="B1093" s="15">
        <v>14.57</v>
      </c>
      <c r="C1093" s="15">
        <v>14.74</v>
      </c>
      <c r="D1093" s="15">
        <v>14.17</v>
      </c>
      <c r="E1093" s="15">
        <v>14.7</v>
      </c>
      <c r="F1093" s="15">
        <v>617600</v>
      </c>
      <c r="G1093" s="15">
        <v>14.7</v>
      </c>
      <c r="H1093" s="38">
        <f t="shared" si="53"/>
        <v>8.1967672041784907E-3</v>
      </c>
      <c r="I1093" s="30">
        <f t="shared" si="51"/>
        <v>8.1967672041784907E-3</v>
      </c>
      <c r="S1093" s="38">
        <v>1379.3199460000001</v>
      </c>
      <c r="T1093" s="30">
        <f t="shared" si="52"/>
        <v>-4.326173099859644E-3</v>
      </c>
      <c r="U1093" s="38"/>
      <c r="V1093" s="38"/>
      <c r="W1093" s="38"/>
      <c r="X1093" s="38"/>
    </row>
    <row r="1094" spans="1:24">
      <c r="A1094" s="16">
        <v>42467</v>
      </c>
      <c r="B1094" s="15">
        <v>14.55</v>
      </c>
      <c r="C1094" s="15">
        <v>14.7</v>
      </c>
      <c r="D1094" s="15">
        <v>14.05</v>
      </c>
      <c r="E1094" s="15">
        <v>14.34</v>
      </c>
      <c r="F1094" s="15">
        <v>1017600</v>
      </c>
      <c r="G1094" s="15">
        <v>14.34</v>
      </c>
      <c r="H1094" s="38">
        <f t="shared" si="53"/>
        <v>-2.4794658613216277E-2</v>
      </c>
      <c r="I1094" s="30">
        <f t="shared" si="51"/>
        <v>-2.4794658613216277E-2</v>
      </c>
      <c r="S1094" s="38">
        <v>1385.3000489999999</v>
      </c>
      <c r="T1094" s="30">
        <f t="shared" si="52"/>
        <v>-4.8347653474023201E-4</v>
      </c>
      <c r="U1094" s="38"/>
      <c r="V1094" s="38"/>
      <c r="W1094" s="38"/>
      <c r="X1094" s="38"/>
    </row>
    <row r="1095" spans="1:24">
      <c r="A1095" s="16">
        <v>42468</v>
      </c>
      <c r="B1095" s="15">
        <v>14.39</v>
      </c>
      <c r="C1095" s="15">
        <v>14.65</v>
      </c>
      <c r="D1095" s="15">
        <v>14.11</v>
      </c>
      <c r="E1095" s="15">
        <v>14.45</v>
      </c>
      <c r="F1095" s="15">
        <v>621400</v>
      </c>
      <c r="G1095" s="15">
        <v>14.45</v>
      </c>
      <c r="H1095" s="38">
        <f t="shared" si="53"/>
        <v>7.6415793869668595E-3</v>
      </c>
      <c r="I1095" s="30">
        <f t="shared" si="51"/>
        <v>7.6415793869668595E-3</v>
      </c>
      <c r="S1095" s="38">
        <v>1385.969971</v>
      </c>
      <c r="T1095" s="30">
        <f t="shared" si="52"/>
        <v>1.8900814359986393E-2</v>
      </c>
      <c r="U1095" s="38"/>
      <c r="V1095" s="38"/>
      <c r="W1095" s="38"/>
      <c r="X1095" s="38"/>
    </row>
    <row r="1096" spans="1:24">
      <c r="A1096" s="16">
        <v>42471</v>
      </c>
      <c r="B1096" s="15">
        <v>14.56</v>
      </c>
      <c r="C1096" s="15">
        <v>14.62</v>
      </c>
      <c r="D1096" s="15">
        <v>14.25</v>
      </c>
      <c r="E1096" s="15">
        <v>14.44</v>
      </c>
      <c r="F1096" s="15">
        <v>835200</v>
      </c>
      <c r="G1096" s="15">
        <v>14.44</v>
      </c>
      <c r="H1096" s="38">
        <f t="shared" si="53"/>
        <v>-6.9228109376100687E-4</v>
      </c>
      <c r="I1096" s="30">
        <f t="shared" si="51"/>
        <v>-6.9228109376100687E-4</v>
      </c>
      <c r="S1096" s="38">
        <v>1360.0200199999999</v>
      </c>
      <c r="T1096" s="30">
        <f t="shared" si="52"/>
        <v>1.6405662946841319E-2</v>
      </c>
      <c r="U1096" s="38"/>
      <c r="V1096" s="38"/>
      <c r="W1096" s="38"/>
      <c r="X1096" s="38"/>
    </row>
    <row r="1097" spans="1:24">
      <c r="A1097" s="16">
        <v>42472</v>
      </c>
      <c r="B1097" s="15">
        <v>14.41</v>
      </c>
      <c r="C1097" s="15">
        <v>15.18</v>
      </c>
      <c r="D1097" s="15">
        <v>14.33</v>
      </c>
      <c r="E1097" s="15">
        <v>14.95</v>
      </c>
      <c r="F1097" s="15">
        <v>640300</v>
      </c>
      <c r="G1097" s="15">
        <v>14.95</v>
      </c>
      <c r="H1097" s="38">
        <f t="shared" si="53"/>
        <v>3.4709166372015203E-2</v>
      </c>
      <c r="I1097" s="30">
        <f t="shared" si="51"/>
        <v>3.4709166372015203E-2</v>
      </c>
      <c r="S1097" s="38">
        <v>1337.8900149999999</v>
      </c>
      <c r="T1097" s="30">
        <f t="shared" si="52"/>
        <v>-3.1391076289847745E-4</v>
      </c>
      <c r="U1097" s="38"/>
      <c r="V1097" s="38"/>
      <c r="W1097" s="38"/>
      <c r="X1097" s="38"/>
    </row>
    <row r="1098" spans="1:24">
      <c r="A1098" s="16">
        <v>42473</v>
      </c>
      <c r="B1098" s="15">
        <v>15.33</v>
      </c>
      <c r="C1098" s="15">
        <v>16.48</v>
      </c>
      <c r="D1098" s="15">
        <v>14.95</v>
      </c>
      <c r="E1098" s="15">
        <v>16.440000999999999</v>
      </c>
      <c r="F1098" s="15">
        <v>968800</v>
      </c>
      <c r="G1098" s="15">
        <v>16.440000999999999</v>
      </c>
      <c r="H1098" s="38">
        <f t="shared" si="53"/>
        <v>9.5006150618587151E-2</v>
      </c>
      <c r="I1098" s="30">
        <f t="shared" si="51"/>
        <v>9.5006150618587151E-2</v>
      </c>
      <c r="S1098" s="38">
        <v>1338.3100589999999</v>
      </c>
      <c r="T1098" s="30">
        <f t="shared" si="52"/>
        <v>-9.0820502359581987E-3</v>
      </c>
      <c r="U1098" s="38"/>
      <c r="V1098" s="38"/>
      <c r="W1098" s="38"/>
      <c r="X1098" s="38"/>
    </row>
    <row r="1099" spans="1:24">
      <c r="A1099" s="16">
        <v>42474</v>
      </c>
      <c r="B1099" s="15">
        <v>16.530000999999999</v>
      </c>
      <c r="C1099" s="15">
        <v>17.299999</v>
      </c>
      <c r="D1099" s="15">
        <v>16.280000999999999</v>
      </c>
      <c r="E1099" s="15">
        <v>16.860001</v>
      </c>
      <c r="F1099" s="15">
        <v>741200</v>
      </c>
      <c r="G1099" s="15">
        <v>16.860001</v>
      </c>
      <c r="H1099" s="38">
        <f t="shared" si="53"/>
        <v>2.5226561430406105E-2</v>
      </c>
      <c r="I1099" s="30">
        <f t="shared" si="51"/>
        <v>2.5226561430406105E-2</v>
      </c>
      <c r="S1099" s="38">
        <v>1350.5200199999999</v>
      </c>
      <c r="T1099" s="30">
        <f t="shared" si="52"/>
        <v>-8.9489785247535963E-3</v>
      </c>
      <c r="U1099" s="38"/>
      <c r="V1099" s="38"/>
      <c r="W1099" s="38"/>
      <c r="X1099" s="38"/>
    </row>
    <row r="1100" spans="1:24">
      <c r="A1100" s="16">
        <v>42475</v>
      </c>
      <c r="B1100" s="15">
        <v>16.66</v>
      </c>
      <c r="C1100" s="15">
        <v>16.950001</v>
      </c>
      <c r="D1100" s="15">
        <v>16.379999000000002</v>
      </c>
      <c r="E1100" s="15">
        <v>16.899999999999999</v>
      </c>
      <c r="F1100" s="15">
        <v>489200</v>
      </c>
      <c r="G1100" s="15">
        <v>16.899999999999999</v>
      </c>
      <c r="H1100" s="38">
        <f t="shared" si="53"/>
        <v>2.3696100433389581E-3</v>
      </c>
      <c r="I1100" s="30">
        <f t="shared" si="51"/>
        <v>2.3696100433389581E-3</v>
      </c>
      <c r="S1100" s="38">
        <v>1362.660034</v>
      </c>
      <c r="T1100" s="30">
        <f t="shared" si="52"/>
        <v>-1.0112620836301853E-2</v>
      </c>
      <c r="U1100" s="38"/>
      <c r="V1100" s="38"/>
      <c r="W1100" s="38"/>
      <c r="X1100" s="38"/>
    </row>
    <row r="1101" spans="1:24">
      <c r="A1101" s="16">
        <v>42478</v>
      </c>
      <c r="B1101" s="15">
        <v>16.610001</v>
      </c>
      <c r="C1101" s="15">
        <v>16.700001</v>
      </c>
      <c r="D1101" s="15">
        <v>16.360001</v>
      </c>
      <c r="E1101" s="15">
        <v>16.540001</v>
      </c>
      <c r="F1101" s="15">
        <v>416700</v>
      </c>
      <c r="G1101" s="15">
        <v>16.540001</v>
      </c>
      <c r="H1101" s="38">
        <f t="shared" si="53"/>
        <v>-2.1531871873992092E-2</v>
      </c>
      <c r="I1101" s="30">
        <f t="shared" si="51"/>
        <v>-2.1531871873992092E-2</v>
      </c>
      <c r="S1101" s="38">
        <v>1376.51001</v>
      </c>
      <c r="T1101" s="30">
        <f t="shared" si="52"/>
        <v>2.7134156350371252E-3</v>
      </c>
      <c r="U1101" s="38"/>
      <c r="V1101" s="38"/>
      <c r="W1101" s="38"/>
      <c r="X1101" s="38"/>
    </row>
    <row r="1102" spans="1:24">
      <c r="A1102" s="16">
        <v>42479</v>
      </c>
      <c r="B1102" s="15">
        <v>16.66</v>
      </c>
      <c r="C1102" s="15">
        <v>17.129999000000002</v>
      </c>
      <c r="D1102" s="15">
        <v>16.600000000000001</v>
      </c>
      <c r="E1102" s="15">
        <v>17.02</v>
      </c>
      <c r="F1102" s="15">
        <v>439200</v>
      </c>
      <c r="G1102" s="15">
        <v>17.02</v>
      </c>
      <c r="H1102" s="38">
        <f t="shared" si="53"/>
        <v>2.8607373090192512E-2</v>
      </c>
      <c r="I1102" s="30">
        <f t="shared" si="51"/>
        <v>2.8607373090192512E-2</v>
      </c>
      <c r="S1102" s="38">
        <v>1372.780029</v>
      </c>
      <c r="T1102" s="30">
        <f t="shared" si="52"/>
        <v>6.65827507372362E-3</v>
      </c>
      <c r="U1102" s="38"/>
      <c r="V1102" s="38"/>
      <c r="W1102" s="38"/>
      <c r="X1102" s="38"/>
    </row>
    <row r="1103" spans="1:24">
      <c r="A1103" s="16">
        <v>42480</v>
      </c>
      <c r="B1103" s="15">
        <v>17.170000000000002</v>
      </c>
      <c r="C1103" s="15">
        <v>18.77</v>
      </c>
      <c r="D1103" s="15">
        <v>17</v>
      </c>
      <c r="E1103" s="15">
        <v>18.649999999999999</v>
      </c>
      <c r="F1103" s="15">
        <v>1455000</v>
      </c>
      <c r="G1103" s="15">
        <v>18.649999999999999</v>
      </c>
      <c r="H1103" s="38">
        <f t="shared" si="53"/>
        <v>9.1457022944596456E-2</v>
      </c>
      <c r="I1103" s="30">
        <f t="shared" si="51"/>
        <v>9.1457022944596456E-2</v>
      </c>
      <c r="S1103" s="38">
        <v>1363.670044</v>
      </c>
      <c r="T1103" s="30">
        <f t="shared" si="52"/>
        <v>7.3823555902986617E-3</v>
      </c>
      <c r="U1103" s="38"/>
      <c r="V1103" s="38"/>
      <c r="W1103" s="38"/>
      <c r="X1103" s="38"/>
    </row>
    <row r="1104" spans="1:24">
      <c r="A1104" s="16">
        <v>42481</v>
      </c>
      <c r="B1104" s="15">
        <v>18.489999999999998</v>
      </c>
      <c r="C1104" s="15">
        <v>18.879999000000002</v>
      </c>
      <c r="D1104" s="15">
        <v>17.700001</v>
      </c>
      <c r="E1104" s="15">
        <v>18.010000000000002</v>
      </c>
      <c r="F1104" s="15">
        <v>902800</v>
      </c>
      <c r="G1104" s="15">
        <v>18.010000000000002</v>
      </c>
      <c r="H1104" s="38">
        <f t="shared" si="53"/>
        <v>-3.4918986901959652E-2</v>
      </c>
      <c r="I1104" s="30">
        <f t="shared" si="51"/>
        <v>-3.4918986901959652E-2</v>
      </c>
      <c r="S1104" s="38">
        <v>1353.6400149999999</v>
      </c>
      <c r="T1104" s="30">
        <f t="shared" si="52"/>
        <v>-2.3169954130956559E-3</v>
      </c>
      <c r="U1104" s="38"/>
      <c r="V1104" s="38"/>
      <c r="W1104" s="38"/>
      <c r="X1104" s="38"/>
    </row>
    <row r="1105" spans="1:24">
      <c r="A1105" s="16">
        <v>42482</v>
      </c>
      <c r="B1105" s="15">
        <v>19.010000000000002</v>
      </c>
      <c r="C1105" s="15">
        <v>19.120000999999998</v>
      </c>
      <c r="D1105" s="15">
        <v>17.940000999999999</v>
      </c>
      <c r="E1105" s="15">
        <v>18.120000999999998</v>
      </c>
      <c r="F1105" s="15">
        <v>680900</v>
      </c>
      <c r="G1105" s="15">
        <v>18.120000999999998</v>
      </c>
      <c r="H1105" s="38">
        <f t="shared" si="53"/>
        <v>6.0891966146048937E-3</v>
      </c>
      <c r="I1105" s="30">
        <f t="shared" si="51"/>
        <v>6.0891966146048937E-3</v>
      </c>
      <c r="S1105" s="38">
        <v>1356.780029</v>
      </c>
      <c r="T1105" s="30">
        <f t="shared" si="52"/>
        <v>1.6362758853171448E-2</v>
      </c>
      <c r="U1105" s="38"/>
      <c r="V1105" s="38"/>
      <c r="W1105" s="38"/>
      <c r="X1105" s="38"/>
    </row>
    <row r="1106" spans="1:24">
      <c r="A1106" s="16">
        <v>42485</v>
      </c>
      <c r="B1106" s="15">
        <v>18.18</v>
      </c>
      <c r="C1106" s="15">
        <v>18.309999000000001</v>
      </c>
      <c r="D1106" s="15">
        <v>17.600000000000001</v>
      </c>
      <c r="E1106" s="15">
        <v>17.629999000000002</v>
      </c>
      <c r="F1106" s="15">
        <v>359600</v>
      </c>
      <c r="G1106" s="15">
        <v>17.629999000000002</v>
      </c>
      <c r="H1106" s="38">
        <f t="shared" si="53"/>
        <v>-2.7414416114189707E-2</v>
      </c>
      <c r="I1106" s="30">
        <f t="shared" si="51"/>
        <v>-2.7414416114189707E-2</v>
      </c>
      <c r="S1106" s="38">
        <v>1334.76001</v>
      </c>
      <c r="T1106" s="30">
        <f t="shared" si="52"/>
        <v>-4.9995740487394713E-3</v>
      </c>
      <c r="U1106" s="38"/>
      <c r="V1106" s="38"/>
      <c r="W1106" s="38"/>
      <c r="X1106" s="38"/>
    </row>
    <row r="1107" spans="1:24">
      <c r="A1107" s="16">
        <v>42486</v>
      </c>
      <c r="B1107" s="15">
        <v>17.48</v>
      </c>
      <c r="C1107" s="15">
        <v>17.879999000000002</v>
      </c>
      <c r="D1107" s="15">
        <v>17.280000999999999</v>
      </c>
      <c r="E1107" s="15">
        <v>17.809999000000001</v>
      </c>
      <c r="F1107" s="15">
        <v>379500</v>
      </c>
      <c r="G1107" s="15">
        <v>17.809999000000001</v>
      </c>
      <c r="H1107" s="38">
        <f t="shared" si="53"/>
        <v>1.0158101465057473E-2</v>
      </c>
      <c r="I1107" s="30">
        <f t="shared" si="51"/>
        <v>1.0158101465057473E-2</v>
      </c>
      <c r="S1107" s="38">
        <v>1341.4499510000001</v>
      </c>
      <c r="T1107" s="30">
        <f t="shared" si="52"/>
        <v>-1.4924038422614223E-5</v>
      </c>
      <c r="U1107" s="38"/>
      <c r="V1107" s="38"/>
      <c r="W1107" s="38"/>
      <c r="X1107" s="38"/>
    </row>
    <row r="1108" spans="1:24">
      <c r="A1108" s="16">
        <v>42487</v>
      </c>
      <c r="B1108" s="15">
        <v>17.66</v>
      </c>
      <c r="C1108" s="15">
        <v>18.370000999999998</v>
      </c>
      <c r="D1108" s="15">
        <v>17.32</v>
      </c>
      <c r="E1108" s="15">
        <v>18.149999999999999</v>
      </c>
      <c r="F1108" s="15">
        <v>365100</v>
      </c>
      <c r="G1108" s="15">
        <v>18.149999999999999</v>
      </c>
      <c r="H1108" s="38">
        <f t="shared" si="53"/>
        <v>1.8910519557522161E-2</v>
      </c>
      <c r="I1108" s="30">
        <f t="shared" si="51"/>
        <v>1.8910519557522161E-2</v>
      </c>
      <c r="S1108" s="38">
        <v>1341.469971</v>
      </c>
      <c r="T1108" s="30">
        <f t="shared" si="52"/>
        <v>-8.1591216144970367E-3</v>
      </c>
      <c r="U1108" s="38"/>
      <c r="V1108" s="38"/>
      <c r="W1108" s="38"/>
      <c r="X1108" s="38"/>
    </row>
    <row r="1109" spans="1:24">
      <c r="A1109" s="16">
        <v>42488</v>
      </c>
      <c r="B1109" s="15">
        <v>18.049999</v>
      </c>
      <c r="C1109" s="15">
        <v>18.600000000000001</v>
      </c>
      <c r="D1109" s="15">
        <v>17.68</v>
      </c>
      <c r="E1109" s="15">
        <v>18.059999000000001</v>
      </c>
      <c r="F1109" s="15">
        <v>372500</v>
      </c>
      <c r="G1109" s="15">
        <v>18.059999000000001</v>
      </c>
      <c r="H1109" s="38">
        <f t="shared" si="53"/>
        <v>-4.9710680930074389E-3</v>
      </c>
      <c r="I1109" s="30">
        <f t="shared" si="51"/>
        <v>-4.9710680930074389E-3</v>
      </c>
      <c r="S1109" s="38">
        <v>1352.459961</v>
      </c>
      <c r="T1109" s="30">
        <f t="shared" si="52"/>
        <v>-1.6401763376865891E-3</v>
      </c>
      <c r="U1109" s="38"/>
      <c r="V1109" s="38"/>
      <c r="W1109" s="38"/>
      <c r="X1109" s="38"/>
    </row>
    <row r="1110" spans="1:24">
      <c r="A1110" s="16">
        <v>42489</v>
      </c>
      <c r="B1110" s="15">
        <v>18</v>
      </c>
      <c r="C1110" s="15">
        <v>18.040001</v>
      </c>
      <c r="D1110" s="15">
        <v>16.25</v>
      </c>
      <c r="E1110" s="15">
        <v>16.379999000000002</v>
      </c>
      <c r="F1110" s="15">
        <v>1012200</v>
      </c>
      <c r="G1110" s="15">
        <v>16.379999000000002</v>
      </c>
      <c r="H1110" s="38">
        <f t="shared" si="53"/>
        <v>-9.7638475242991754E-2</v>
      </c>
      <c r="I1110" s="30">
        <f t="shared" si="51"/>
        <v>-9.7638475242991754E-2</v>
      </c>
      <c r="S1110" s="38">
        <v>1354.6800539999999</v>
      </c>
      <c r="T1110" s="30">
        <f t="shared" si="52"/>
        <v>-9.4774184022127991E-3</v>
      </c>
      <c r="U1110" s="38"/>
      <c r="V1110" s="38"/>
      <c r="W1110" s="38"/>
      <c r="X1110" s="38"/>
    </row>
    <row r="1111" spans="1:24">
      <c r="A1111" s="16">
        <v>42492</v>
      </c>
      <c r="B1111" s="15">
        <v>16.43</v>
      </c>
      <c r="C1111" s="15">
        <v>16.549999</v>
      </c>
      <c r="D1111" s="15">
        <v>15.83</v>
      </c>
      <c r="E1111" s="15">
        <v>16.32</v>
      </c>
      <c r="F1111" s="15">
        <v>533600</v>
      </c>
      <c r="G1111" s="15">
        <v>16.32</v>
      </c>
      <c r="H1111" s="38">
        <f t="shared" si="53"/>
        <v>-3.6696678388995459E-3</v>
      </c>
      <c r="I1111" s="30">
        <f t="shared" si="51"/>
        <v>-3.6696678388995459E-3</v>
      </c>
      <c r="S1111" s="38">
        <v>1367.579956</v>
      </c>
      <c r="T1111" s="30">
        <f t="shared" si="52"/>
        <v>-4.6980419474619405E-3</v>
      </c>
      <c r="U1111" s="38"/>
      <c r="V1111" s="38"/>
      <c r="W1111" s="38"/>
      <c r="X1111" s="38"/>
    </row>
    <row r="1112" spans="1:24">
      <c r="A1112" s="16">
        <v>42493</v>
      </c>
      <c r="B1112" s="15">
        <v>16.07</v>
      </c>
      <c r="C1112" s="15">
        <v>16.299999</v>
      </c>
      <c r="D1112" s="15">
        <v>15.24</v>
      </c>
      <c r="E1112" s="15">
        <v>15.49</v>
      </c>
      <c r="F1112" s="15">
        <v>525200</v>
      </c>
      <c r="G1112" s="15">
        <v>15.49</v>
      </c>
      <c r="H1112" s="38">
        <f t="shared" si="53"/>
        <v>-5.2196695107183728E-2</v>
      </c>
      <c r="I1112" s="30">
        <f t="shared" si="51"/>
        <v>-5.2196695107183728E-2</v>
      </c>
      <c r="S1112" s="38">
        <v>1374.0200199999999</v>
      </c>
      <c r="T1112" s="30">
        <f t="shared" si="52"/>
        <v>6.212771737937388E-3</v>
      </c>
      <c r="U1112" s="38"/>
      <c r="V1112" s="38"/>
      <c r="W1112" s="38"/>
      <c r="X1112" s="38"/>
    </row>
    <row r="1113" spans="1:24">
      <c r="A1113" s="16">
        <v>42494</v>
      </c>
      <c r="B1113" s="15">
        <v>15.28</v>
      </c>
      <c r="C1113" s="15">
        <v>15.7</v>
      </c>
      <c r="D1113" s="15">
        <v>14.46</v>
      </c>
      <c r="E1113" s="15">
        <v>14.72</v>
      </c>
      <c r="F1113" s="15">
        <v>756200</v>
      </c>
      <c r="G1113" s="15">
        <v>14.72</v>
      </c>
      <c r="H1113" s="38">
        <f t="shared" si="53"/>
        <v>-5.0987541128047049E-2</v>
      </c>
      <c r="I1113" s="30">
        <f t="shared" si="51"/>
        <v>-5.0987541128047049E-2</v>
      </c>
      <c r="S1113" s="38">
        <v>1365.51001</v>
      </c>
      <c r="T1113" s="30">
        <f t="shared" si="52"/>
        <v>2.456292462259558E-3</v>
      </c>
      <c r="U1113" s="38"/>
      <c r="V1113" s="38"/>
      <c r="W1113" s="38"/>
      <c r="X1113" s="38"/>
    </row>
    <row r="1114" spans="1:24">
      <c r="A1114" s="16">
        <v>42495</v>
      </c>
      <c r="B1114" s="15">
        <v>14.72</v>
      </c>
      <c r="C1114" s="15">
        <v>15.14</v>
      </c>
      <c r="D1114" s="15">
        <v>13.62</v>
      </c>
      <c r="E1114" s="15">
        <v>13.99</v>
      </c>
      <c r="F1114" s="15">
        <v>1133600</v>
      </c>
      <c r="G1114" s="15">
        <v>13.99</v>
      </c>
      <c r="H1114" s="38">
        <f t="shared" si="53"/>
        <v>-5.0864324623340444E-2</v>
      </c>
      <c r="I1114" s="30">
        <f t="shared" si="51"/>
        <v>-5.0864324623340444E-2</v>
      </c>
      <c r="S1114" s="38">
        <v>1362.160034</v>
      </c>
      <c r="T1114" s="30">
        <f t="shared" si="52"/>
        <v>2.461479365003303E-2</v>
      </c>
      <c r="U1114" s="38"/>
      <c r="V1114" s="38"/>
      <c r="W1114" s="38"/>
      <c r="X1114" s="38"/>
    </row>
    <row r="1115" spans="1:24">
      <c r="A1115" s="16">
        <v>42496</v>
      </c>
      <c r="B1115" s="15">
        <v>13.95</v>
      </c>
      <c r="C1115" s="15">
        <v>14.18</v>
      </c>
      <c r="D1115" s="15">
        <v>13.26</v>
      </c>
      <c r="E1115" s="15">
        <v>13.48</v>
      </c>
      <c r="F1115" s="15">
        <v>819300</v>
      </c>
      <c r="G1115" s="15">
        <v>13.48</v>
      </c>
      <c r="H1115" s="38">
        <f t="shared" si="53"/>
        <v>-3.7135683193228811E-2</v>
      </c>
      <c r="I1115" s="30">
        <f t="shared" si="51"/>
        <v>-3.7135683193228811E-2</v>
      </c>
      <c r="S1115" s="38">
        <v>1329.040039</v>
      </c>
      <c r="T1115" s="30">
        <f t="shared" si="52"/>
        <v>-2.1120287036858554E-3</v>
      </c>
      <c r="U1115" s="38"/>
      <c r="V1115" s="38"/>
      <c r="W1115" s="38"/>
      <c r="X1115" s="38"/>
    </row>
    <row r="1116" spans="1:24">
      <c r="A1116" s="16">
        <v>42499</v>
      </c>
      <c r="B1116" s="15">
        <v>14.02</v>
      </c>
      <c r="C1116" s="15">
        <v>14.02</v>
      </c>
      <c r="D1116" s="15">
        <v>13.2</v>
      </c>
      <c r="E1116" s="15">
        <v>13.68</v>
      </c>
      <c r="F1116" s="15">
        <v>605700</v>
      </c>
      <c r="G1116" s="15">
        <v>13.68</v>
      </c>
      <c r="H1116" s="38">
        <f t="shared" si="53"/>
        <v>1.4727806710243386E-2</v>
      </c>
      <c r="I1116" s="30">
        <f t="shared" si="51"/>
        <v>1.4727806710243386E-2</v>
      </c>
      <c r="S1116" s="38">
        <v>1331.849976</v>
      </c>
      <c r="T1116" s="30">
        <f t="shared" si="52"/>
        <v>8.944781908068293E-3</v>
      </c>
      <c r="U1116" s="38"/>
      <c r="V1116" s="38"/>
      <c r="W1116" s="38"/>
      <c r="X1116" s="38"/>
    </row>
    <row r="1117" spans="1:24">
      <c r="A1117" s="16">
        <v>42500</v>
      </c>
      <c r="B1117" s="15">
        <v>13.87</v>
      </c>
      <c r="C1117" s="15">
        <v>13.92</v>
      </c>
      <c r="D1117" s="15">
        <v>13.21</v>
      </c>
      <c r="E1117" s="15">
        <v>13.47</v>
      </c>
      <c r="F1117" s="15">
        <v>694000</v>
      </c>
      <c r="G1117" s="15">
        <v>13.47</v>
      </c>
      <c r="H1117" s="38">
        <f t="shared" si="53"/>
        <v>-1.5469921772131665E-2</v>
      </c>
      <c r="I1117" s="30">
        <f t="shared" si="51"/>
        <v>-1.5469921772131665E-2</v>
      </c>
      <c r="S1117" s="38">
        <v>1319.98999</v>
      </c>
      <c r="T1117" s="30">
        <f t="shared" si="52"/>
        <v>4.7613677574816406E-3</v>
      </c>
      <c r="U1117" s="38"/>
      <c r="V1117" s="38"/>
      <c r="W1117" s="38"/>
      <c r="X1117" s="38"/>
    </row>
    <row r="1118" spans="1:24">
      <c r="A1118" s="16">
        <v>42501</v>
      </c>
      <c r="B1118" s="15">
        <v>13.21</v>
      </c>
      <c r="C1118" s="15">
        <v>13.4</v>
      </c>
      <c r="D1118" s="15">
        <v>12.66</v>
      </c>
      <c r="E1118" s="15">
        <v>12.75</v>
      </c>
      <c r="F1118" s="15">
        <v>1381000</v>
      </c>
      <c r="G1118" s="15">
        <v>12.75</v>
      </c>
      <c r="H1118" s="38">
        <f t="shared" si="53"/>
        <v>-5.4933718817837519E-2</v>
      </c>
      <c r="I1118" s="30">
        <f t="shared" si="51"/>
        <v>-5.4933718817837519E-2</v>
      </c>
      <c r="S1118" s="38">
        <v>1313.719971</v>
      </c>
      <c r="T1118" s="30">
        <f t="shared" si="52"/>
        <v>-1.6083502515740949E-2</v>
      </c>
      <c r="U1118" s="38"/>
      <c r="V1118" s="38"/>
      <c r="W1118" s="38"/>
      <c r="X1118" s="38"/>
    </row>
    <row r="1119" spans="1:24">
      <c r="A1119" s="16">
        <v>42502</v>
      </c>
      <c r="B1119" s="15">
        <v>12.75</v>
      </c>
      <c r="C1119" s="15">
        <v>12.8</v>
      </c>
      <c r="D1119" s="15">
        <v>11.35</v>
      </c>
      <c r="E1119" s="15">
        <v>11.39</v>
      </c>
      <c r="F1119" s="15">
        <v>1836800</v>
      </c>
      <c r="G1119" s="15">
        <v>11.39</v>
      </c>
      <c r="H1119" s="38">
        <f t="shared" si="53"/>
        <v>-0.11279549414534427</v>
      </c>
      <c r="I1119" s="30">
        <f t="shared" si="51"/>
        <v>-0.11279549414534427</v>
      </c>
      <c r="S1119" s="38">
        <v>1335.0200199999999</v>
      </c>
      <c r="T1119" s="30">
        <f t="shared" si="52"/>
        <v>7.1489894088038386E-3</v>
      </c>
      <c r="U1119" s="38"/>
      <c r="V1119" s="38"/>
      <c r="W1119" s="38"/>
      <c r="X1119" s="38"/>
    </row>
    <row r="1120" spans="1:24">
      <c r="A1120" s="16">
        <v>42503</v>
      </c>
      <c r="B1120" s="15">
        <v>11.49</v>
      </c>
      <c r="C1120" s="15">
        <v>12.07</v>
      </c>
      <c r="D1120" s="15">
        <v>11.03</v>
      </c>
      <c r="E1120" s="15">
        <v>11.13</v>
      </c>
      <c r="F1120" s="15">
        <v>1233600</v>
      </c>
      <c r="G1120" s="15">
        <v>11.13</v>
      </c>
      <c r="H1120" s="38">
        <f t="shared" si="53"/>
        <v>-2.3091612171637344E-2</v>
      </c>
      <c r="I1120" s="30">
        <f t="shared" si="51"/>
        <v>-2.3091612171637344E-2</v>
      </c>
      <c r="S1120" s="38">
        <v>1325.51001</v>
      </c>
      <c r="T1120" s="30">
        <f t="shared" si="52"/>
        <v>-2.2513207706894238E-2</v>
      </c>
      <c r="U1120" s="38"/>
      <c r="V1120" s="38"/>
      <c r="W1120" s="38"/>
      <c r="X1120" s="38"/>
    </row>
    <row r="1121" spans="1:24">
      <c r="A1121" s="16">
        <v>42506</v>
      </c>
      <c r="B1121" s="15">
        <v>11.39</v>
      </c>
      <c r="C1121" s="15">
        <v>11.45</v>
      </c>
      <c r="D1121" s="15">
        <v>11.02</v>
      </c>
      <c r="E1121" s="15">
        <v>11.08</v>
      </c>
      <c r="F1121" s="15">
        <v>1193600</v>
      </c>
      <c r="G1121" s="15">
        <v>11.08</v>
      </c>
      <c r="H1121" s="38">
        <f t="shared" si="53"/>
        <v>-4.5024839683157902E-3</v>
      </c>
      <c r="I1121" s="30">
        <f t="shared" si="51"/>
        <v>-4.5024839683157902E-3</v>
      </c>
      <c r="S1121" s="38">
        <v>1355.6899410000001</v>
      </c>
      <c r="T1121" s="30">
        <f t="shared" si="52"/>
        <v>-1.6877804672527561E-3</v>
      </c>
      <c r="U1121" s="38"/>
      <c r="V1121" s="38"/>
      <c r="W1121" s="38"/>
      <c r="X1121" s="38"/>
    </row>
    <row r="1122" spans="1:24">
      <c r="A1122" s="16">
        <v>42507</v>
      </c>
      <c r="B1122" s="15">
        <v>11.06</v>
      </c>
      <c r="C1122" s="15">
        <v>11.43</v>
      </c>
      <c r="D1122" s="15">
        <v>10.89</v>
      </c>
      <c r="E1122" s="15">
        <v>11.31</v>
      </c>
      <c r="F1122" s="15">
        <v>1552500</v>
      </c>
      <c r="G1122" s="15">
        <v>11.31</v>
      </c>
      <c r="H1122" s="38">
        <f t="shared" si="53"/>
        <v>2.0545608808891409E-2</v>
      </c>
      <c r="I1122" s="30">
        <f t="shared" si="51"/>
        <v>2.0545608808891409E-2</v>
      </c>
      <c r="S1122" s="38">
        <v>1357.9799800000001</v>
      </c>
      <c r="T1122" s="30">
        <f t="shared" si="52"/>
        <v>9.7678342931920813E-3</v>
      </c>
      <c r="U1122" s="38"/>
      <c r="V1122" s="38"/>
      <c r="W1122" s="38"/>
      <c r="X1122" s="38"/>
    </row>
    <row r="1123" spans="1:24">
      <c r="A1123" s="16">
        <v>42508</v>
      </c>
      <c r="B1123" s="15">
        <v>11.24</v>
      </c>
      <c r="C1123" s="15">
        <v>11.25</v>
      </c>
      <c r="D1123" s="15">
        <v>10.52</v>
      </c>
      <c r="E1123" s="15">
        <v>10.7</v>
      </c>
      <c r="F1123" s="15">
        <v>1769200</v>
      </c>
      <c r="G1123" s="15">
        <v>10.7</v>
      </c>
      <c r="H1123" s="38">
        <f t="shared" si="53"/>
        <v>-5.5443548660168693E-2</v>
      </c>
      <c r="I1123" s="30">
        <f t="shared" si="51"/>
        <v>-5.5443548660168693E-2</v>
      </c>
      <c r="S1123" s="38">
        <v>1344.780029</v>
      </c>
      <c r="T1123" s="30">
        <f t="shared" si="52"/>
        <v>1.4437036043627751E-3</v>
      </c>
      <c r="U1123" s="38"/>
      <c r="V1123" s="38"/>
      <c r="W1123" s="38"/>
      <c r="X1123" s="38"/>
    </row>
    <row r="1124" spans="1:24">
      <c r="A1124" s="16">
        <v>42509</v>
      </c>
      <c r="B1124" s="15">
        <v>10.77</v>
      </c>
      <c r="C1124" s="15">
        <v>11.26</v>
      </c>
      <c r="D1124" s="15">
        <v>10.75</v>
      </c>
      <c r="E1124" s="15">
        <v>11.17</v>
      </c>
      <c r="F1124" s="15">
        <v>1377700</v>
      </c>
      <c r="G1124" s="15">
        <v>11.17</v>
      </c>
      <c r="H1124" s="38">
        <f t="shared" si="53"/>
        <v>4.2987871613248928E-2</v>
      </c>
      <c r="I1124" s="30">
        <f t="shared" si="51"/>
        <v>4.2987871613248928E-2</v>
      </c>
      <c r="S1124" s="38">
        <v>1342.839966</v>
      </c>
      <c r="T1124" s="30">
        <f t="shared" si="52"/>
        <v>1.0284745474422378E-2</v>
      </c>
      <c r="U1124" s="38"/>
      <c r="V1124" s="38"/>
      <c r="W1124" s="38"/>
      <c r="X1124" s="38"/>
    </row>
    <row r="1125" spans="1:24">
      <c r="A1125" s="16">
        <v>42510</v>
      </c>
      <c r="B1125" s="15">
        <v>11.13</v>
      </c>
      <c r="C1125" s="15">
        <v>11.99</v>
      </c>
      <c r="D1125" s="15">
        <v>11.04</v>
      </c>
      <c r="E1125" s="15">
        <v>11.99</v>
      </c>
      <c r="F1125" s="15">
        <v>1419100</v>
      </c>
      <c r="G1125" s="15">
        <v>11.99</v>
      </c>
      <c r="H1125" s="38">
        <f t="shared" si="53"/>
        <v>7.0841355958313479E-2</v>
      </c>
      <c r="I1125" s="30">
        <f t="shared" si="51"/>
        <v>7.0841355958313479E-2</v>
      </c>
      <c r="S1125" s="38">
        <v>1329.099976</v>
      </c>
      <c r="T1125" s="30">
        <f t="shared" si="52"/>
        <v>1.0756592872281524E-2</v>
      </c>
      <c r="U1125" s="38"/>
      <c r="V1125" s="38"/>
      <c r="W1125" s="38"/>
      <c r="X1125" s="38"/>
    </row>
    <row r="1126" spans="1:24">
      <c r="A1126" s="16">
        <v>42513</v>
      </c>
      <c r="B1126" s="15">
        <v>12.08</v>
      </c>
      <c r="C1126" s="15">
        <v>12.54</v>
      </c>
      <c r="D1126" s="15">
        <v>11.77</v>
      </c>
      <c r="E1126" s="15">
        <v>11.82</v>
      </c>
      <c r="F1126" s="15">
        <v>1039900</v>
      </c>
      <c r="G1126" s="15">
        <v>11.82</v>
      </c>
      <c r="H1126" s="38">
        <f t="shared" si="53"/>
        <v>-1.4279957061470753E-2</v>
      </c>
      <c r="I1126" s="30">
        <f t="shared" si="51"/>
        <v>-1.4279957061470753E-2</v>
      </c>
      <c r="S1126" s="38">
        <v>1314.880005</v>
      </c>
      <c r="T1126" s="30">
        <f t="shared" si="52"/>
        <v>-7.0480302002755551E-3</v>
      </c>
      <c r="U1126" s="38"/>
      <c r="V1126" s="38"/>
      <c r="W1126" s="38"/>
      <c r="X1126" s="38"/>
    </row>
    <row r="1127" spans="1:24">
      <c r="A1127" s="16">
        <v>42514</v>
      </c>
      <c r="B1127" s="15">
        <v>11.8</v>
      </c>
      <c r="C1127" s="15">
        <v>11.97</v>
      </c>
      <c r="D1127" s="15">
        <v>11.42</v>
      </c>
      <c r="E1127" s="15">
        <v>11.97</v>
      </c>
      <c r="F1127" s="15">
        <v>851900</v>
      </c>
      <c r="G1127" s="15">
        <v>11.97</v>
      </c>
      <c r="H1127" s="38">
        <f t="shared" si="53"/>
        <v>1.2610507591929733E-2</v>
      </c>
      <c r="I1127" s="30">
        <f t="shared" si="51"/>
        <v>1.2610507591929733E-2</v>
      </c>
      <c r="S1127" s="38">
        <v>1324.1800539999999</v>
      </c>
      <c r="T1127" s="30">
        <f t="shared" si="52"/>
        <v>1.1583389898696603E-2</v>
      </c>
      <c r="U1127" s="38"/>
      <c r="V1127" s="38"/>
      <c r="W1127" s="38"/>
      <c r="X1127" s="38"/>
    </row>
    <row r="1128" spans="1:24">
      <c r="A1128" s="16">
        <v>42515</v>
      </c>
      <c r="B1128" s="15">
        <v>12.05</v>
      </c>
      <c r="C1128" s="15">
        <v>12.89</v>
      </c>
      <c r="D1128" s="15">
        <v>11.92</v>
      </c>
      <c r="E1128" s="15">
        <v>12.52</v>
      </c>
      <c r="F1128" s="15">
        <v>2126100</v>
      </c>
      <c r="G1128" s="15">
        <v>12.52</v>
      </c>
      <c r="H1128" s="38">
        <f t="shared" si="53"/>
        <v>4.4923846102070633E-2</v>
      </c>
      <c r="I1128" s="30">
        <f t="shared" si="51"/>
        <v>4.4923846102070633E-2</v>
      </c>
      <c r="S1128" s="38">
        <v>1308.9300539999999</v>
      </c>
      <c r="T1128" s="30">
        <f t="shared" si="52"/>
        <v>-1.2700423459016714E-2</v>
      </c>
      <c r="U1128" s="38"/>
      <c r="V1128" s="38"/>
      <c r="W1128" s="38"/>
      <c r="X1128" s="38"/>
    </row>
    <row r="1129" spans="1:24">
      <c r="A1129" s="16">
        <v>42516</v>
      </c>
      <c r="B1129" s="15">
        <v>14.19</v>
      </c>
      <c r="C1129" s="15">
        <v>14.61</v>
      </c>
      <c r="D1129" s="15">
        <v>12.21</v>
      </c>
      <c r="E1129" s="15">
        <v>13.34</v>
      </c>
      <c r="F1129" s="15">
        <v>2877400</v>
      </c>
      <c r="G1129" s="15">
        <v>13.34</v>
      </c>
      <c r="H1129" s="38">
        <f t="shared" si="53"/>
        <v>6.3439674815525315E-2</v>
      </c>
      <c r="I1129" s="30">
        <f t="shared" si="51"/>
        <v>6.3439674815525315E-2</v>
      </c>
      <c r="S1129" s="38">
        <v>1325.660034</v>
      </c>
      <c r="T1129" s="30">
        <f t="shared" si="52"/>
        <v>8.0814208426770347E-3</v>
      </c>
      <c r="U1129" s="38"/>
      <c r="V1129" s="38"/>
      <c r="W1129" s="38"/>
      <c r="X1129" s="38"/>
    </row>
    <row r="1130" spans="1:24">
      <c r="A1130" s="16">
        <v>42517</v>
      </c>
      <c r="B1130" s="15">
        <v>13.1</v>
      </c>
      <c r="C1130" s="15">
        <v>13.46</v>
      </c>
      <c r="D1130" s="15">
        <v>13.01</v>
      </c>
      <c r="E1130" s="15">
        <v>13.3</v>
      </c>
      <c r="F1130" s="15">
        <v>1115300</v>
      </c>
      <c r="G1130" s="15">
        <v>13.3</v>
      </c>
      <c r="H1130" s="38">
        <f t="shared" si="53"/>
        <v>-3.0030052597695457E-3</v>
      </c>
      <c r="I1130" s="30">
        <f t="shared" si="51"/>
        <v>-3.0030052597695457E-3</v>
      </c>
      <c r="S1130" s="38">
        <v>1314.98999</v>
      </c>
      <c r="T1130" s="30">
        <f t="shared" si="52"/>
        <v>-1.0647042750778646E-4</v>
      </c>
      <c r="U1130" s="38"/>
      <c r="V1130" s="38"/>
      <c r="W1130" s="38"/>
      <c r="X1130" s="38"/>
    </row>
    <row r="1131" spans="1:24">
      <c r="A1131" s="16">
        <v>42521</v>
      </c>
      <c r="B1131" s="15">
        <v>13.27</v>
      </c>
      <c r="C1131" s="15">
        <v>13.44</v>
      </c>
      <c r="D1131" s="15">
        <v>13.13</v>
      </c>
      <c r="E1131" s="15">
        <v>13.26</v>
      </c>
      <c r="F1131" s="15">
        <v>818700</v>
      </c>
      <c r="G1131" s="15">
        <v>13.26</v>
      </c>
      <c r="H1131" s="38">
        <f t="shared" si="53"/>
        <v>-3.0120504699917209E-3</v>
      </c>
      <c r="I1131" s="30">
        <f t="shared" si="51"/>
        <v>-3.0120504699917209E-3</v>
      </c>
      <c r="S1131" s="38">
        <v>1315.130005</v>
      </c>
      <c r="T1131" s="30">
        <f t="shared" si="52"/>
        <v>2.2787776137155467E-2</v>
      </c>
      <c r="U1131" s="38"/>
      <c r="V1131" s="38"/>
      <c r="W1131" s="38"/>
      <c r="X1131" s="38"/>
    </row>
    <row r="1132" spans="1:24">
      <c r="A1132" s="16">
        <v>42522</v>
      </c>
      <c r="B1132" s="15">
        <v>13.11</v>
      </c>
      <c r="C1132" s="15">
        <v>13.11</v>
      </c>
      <c r="D1132" s="15">
        <v>12.42</v>
      </c>
      <c r="E1132" s="15">
        <v>12.5</v>
      </c>
      <c r="F1132" s="15">
        <v>1331400</v>
      </c>
      <c r="G1132" s="15">
        <v>12.5</v>
      </c>
      <c r="H1132" s="38">
        <f t="shared" si="53"/>
        <v>-5.9023340449461031E-2</v>
      </c>
      <c r="I1132" s="30">
        <f t="shared" si="51"/>
        <v>-5.9023340449461031E-2</v>
      </c>
      <c r="S1132" s="38">
        <v>1285.5</v>
      </c>
      <c r="T1132" s="30">
        <f t="shared" si="52"/>
        <v>5.7105143682074332E-3</v>
      </c>
      <c r="U1132" s="38"/>
      <c r="V1132" s="38"/>
      <c r="W1132" s="38"/>
      <c r="X1132" s="38"/>
    </row>
    <row r="1133" spans="1:24">
      <c r="A1133" s="16">
        <v>42523</v>
      </c>
      <c r="B1133" s="15">
        <v>12.79</v>
      </c>
      <c r="C1133" s="15">
        <v>13.5</v>
      </c>
      <c r="D1133" s="15">
        <v>12.7</v>
      </c>
      <c r="E1133" s="15">
        <v>13.44</v>
      </c>
      <c r="F1133" s="15">
        <v>1340100</v>
      </c>
      <c r="G1133" s="15">
        <v>13.44</v>
      </c>
      <c r="H1133" s="38">
        <f t="shared" si="53"/>
        <v>7.2506690786747985E-2</v>
      </c>
      <c r="I1133" s="30">
        <f t="shared" si="51"/>
        <v>7.2506690786747985E-2</v>
      </c>
      <c r="S1133" s="38">
        <v>1278.1800539999999</v>
      </c>
      <c r="T1133" s="30">
        <f t="shared" si="52"/>
        <v>1.0954847004250914E-4</v>
      </c>
      <c r="U1133" s="38"/>
      <c r="V1133" s="38"/>
      <c r="W1133" s="38"/>
      <c r="X1133" s="38"/>
    </row>
    <row r="1134" spans="1:24">
      <c r="A1134" s="16">
        <v>42524</v>
      </c>
      <c r="B1134" s="15">
        <v>13.31</v>
      </c>
      <c r="C1134" s="15">
        <v>13.36</v>
      </c>
      <c r="D1134" s="15">
        <v>12.78</v>
      </c>
      <c r="E1134" s="15">
        <v>13.02</v>
      </c>
      <c r="F1134" s="15">
        <v>770200</v>
      </c>
      <c r="G1134" s="15">
        <v>13.02</v>
      </c>
      <c r="H1134" s="38">
        <f t="shared" si="53"/>
        <v>-3.1748698314580298E-2</v>
      </c>
      <c r="I1134" s="30">
        <f t="shared" si="51"/>
        <v>-3.1748698314580298E-2</v>
      </c>
      <c r="S1134" s="38">
        <v>1278.040039</v>
      </c>
      <c r="T1134" s="30">
        <f t="shared" si="52"/>
        <v>-2.4951295421528887E-2</v>
      </c>
      <c r="U1134" s="38"/>
      <c r="V1134" s="38"/>
      <c r="W1134" s="38"/>
      <c r="X1134" s="38"/>
    </row>
    <row r="1135" spans="1:24">
      <c r="A1135" s="16">
        <v>42527</v>
      </c>
      <c r="B1135" s="15">
        <v>12.81</v>
      </c>
      <c r="C1135" s="15">
        <v>13.46</v>
      </c>
      <c r="D1135" s="15">
        <v>12.81</v>
      </c>
      <c r="E1135" s="15">
        <v>13.32</v>
      </c>
      <c r="F1135" s="15">
        <v>611200</v>
      </c>
      <c r="G1135" s="15">
        <v>13.32</v>
      </c>
      <c r="H1135" s="38">
        <f t="shared" si="53"/>
        <v>2.2780028331819906E-2</v>
      </c>
      <c r="I1135" s="30">
        <f t="shared" si="51"/>
        <v>2.2780028331819906E-2</v>
      </c>
      <c r="S1135" s="38">
        <v>1310.329956</v>
      </c>
      <c r="T1135" s="30">
        <f t="shared" si="52"/>
        <v>-2.2792608816784216E-3</v>
      </c>
      <c r="U1135" s="38"/>
      <c r="V1135" s="38"/>
      <c r="W1135" s="38"/>
      <c r="X1135" s="38"/>
    </row>
    <row r="1136" spans="1:24">
      <c r="A1136" s="16">
        <v>42528</v>
      </c>
      <c r="B1136" s="15">
        <v>13.45</v>
      </c>
      <c r="C1136" s="15">
        <v>13.73</v>
      </c>
      <c r="D1136" s="15">
        <v>13.34</v>
      </c>
      <c r="E1136" s="15">
        <v>13.5</v>
      </c>
      <c r="F1136" s="15">
        <v>975100</v>
      </c>
      <c r="G1136" s="15">
        <v>13.5</v>
      </c>
      <c r="H1136" s="38">
        <f t="shared" si="53"/>
        <v>1.3423020332140771E-2</v>
      </c>
      <c r="I1136" s="30">
        <f t="shared" si="51"/>
        <v>1.3423020332140771E-2</v>
      </c>
      <c r="S1136" s="38">
        <v>1313.3199460000001</v>
      </c>
      <c r="T1136" s="30">
        <f t="shared" si="52"/>
        <v>-1.4438629565941524E-2</v>
      </c>
      <c r="U1136" s="38"/>
      <c r="V1136" s="38"/>
      <c r="W1136" s="38"/>
      <c r="X1136" s="38"/>
    </row>
    <row r="1137" spans="1:24">
      <c r="A1137" s="16">
        <v>42529</v>
      </c>
      <c r="B1137" s="15">
        <v>13.75</v>
      </c>
      <c r="C1137" s="15">
        <v>13.76</v>
      </c>
      <c r="D1137" s="15">
        <v>13.1</v>
      </c>
      <c r="E1137" s="15">
        <v>13.5</v>
      </c>
      <c r="F1137" s="15">
        <v>573500</v>
      </c>
      <c r="G1137" s="15">
        <v>13.5</v>
      </c>
      <c r="H1137" s="38">
        <f t="shared" si="53"/>
        <v>0</v>
      </c>
      <c r="I1137" s="30">
        <f t="shared" si="51"/>
        <v>0</v>
      </c>
      <c r="S1137" s="38">
        <v>1332.420044</v>
      </c>
      <c r="T1137" s="30">
        <f t="shared" si="52"/>
        <v>1.1018055539220986E-2</v>
      </c>
      <c r="U1137" s="38"/>
      <c r="V1137" s="38"/>
      <c r="W1137" s="38"/>
      <c r="X1137" s="38"/>
    </row>
    <row r="1138" spans="1:24">
      <c r="A1138" s="16">
        <v>42530</v>
      </c>
      <c r="B1138" s="15">
        <v>13.5</v>
      </c>
      <c r="C1138" s="15">
        <v>13.5</v>
      </c>
      <c r="D1138" s="15">
        <v>12.8</v>
      </c>
      <c r="E1138" s="15">
        <v>12.83</v>
      </c>
      <c r="F1138" s="15">
        <v>646500</v>
      </c>
      <c r="G1138" s="15">
        <v>12.83</v>
      </c>
      <c r="H1138" s="38">
        <f t="shared" si="53"/>
        <v>-5.0903506816838653E-2</v>
      </c>
      <c r="I1138" s="30">
        <f t="shared" si="51"/>
        <v>-5.0903506816838653E-2</v>
      </c>
      <c r="S1138" s="38">
        <v>1317.8199460000001</v>
      </c>
      <c r="T1138" s="30">
        <f t="shared" si="52"/>
        <v>-2.1679811409836308E-3</v>
      </c>
      <c r="U1138" s="38"/>
      <c r="V1138" s="38"/>
      <c r="W1138" s="38"/>
      <c r="X1138" s="38"/>
    </row>
    <row r="1139" spans="1:24">
      <c r="A1139" s="16">
        <v>42531</v>
      </c>
      <c r="B1139" s="15">
        <v>12.71</v>
      </c>
      <c r="C1139" s="15">
        <v>12.87</v>
      </c>
      <c r="D1139" s="15">
        <v>12.37</v>
      </c>
      <c r="E1139" s="15">
        <v>12.5</v>
      </c>
      <c r="F1139" s="15">
        <v>485400</v>
      </c>
      <c r="G1139" s="15">
        <v>12.5</v>
      </c>
      <c r="H1139" s="38">
        <f t="shared" si="53"/>
        <v>-2.605753431928964E-2</v>
      </c>
      <c r="I1139" s="30">
        <f t="shared" si="51"/>
        <v>-2.605753431928964E-2</v>
      </c>
      <c r="S1139" s="38">
        <v>1320.6800539999999</v>
      </c>
      <c r="T1139" s="30">
        <f t="shared" si="52"/>
        <v>1.3790806440273197E-3</v>
      </c>
      <c r="U1139" s="38"/>
      <c r="V1139" s="38"/>
      <c r="W1139" s="38"/>
      <c r="X1139" s="38"/>
    </row>
    <row r="1140" spans="1:24">
      <c r="A1140" s="16">
        <v>42534</v>
      </c>
      <c r="B1140" s="15">
        <v>12.58</v>
      </c>
      <c r="C1140" s="15">
        <v>12.58</v>
      </c>
      <c r="D1140" s="15">
        <v>11.99</v>
      </c>
      <c r="E1140" s="15">
        <v>12.01</v>
      </c>
      <c r="F1140" s="15">
        <v>754200</v>
      </c>
      <c r="G1140" s="15">
        <v>12.01</v>
      </c>
      <c r="H1140" s="38">
        <f t="shared" si="53"/>
        <v>-3.9989008216363281E-2</v>
      </c>
      <c r="I1140" s="30">
        <f t="shared" si="51"/>
        <v>-3.9989008216363281E-2</v>
      </c>
      <c r="S1140" s="38">
        <v>1318.8599850000001</v>
      </c>
      <c r="T1140" s="30">
        <f t="shared" si="52"/>
        <v>1.6922701589776837E-3</v>
      </c>
      <c r="U1140" s="38"/>
      <c r="V1140" s="38"/>
      <c r="W1140" s="38"/>
      <c r="X1140" s="38"/>
    </row>
    <row r="1141" spans="1:24">
      <c r="A1141" s="16">
        <v>42535</v>
      </c>
      <c r="B1141" s="15">
        <v>11.92</v>
      </c>
      <c r="C1141" s="15">
        <v>12.33</v>
      </c>
      <c r="D1141" s="15">
        <v>11.82</v>
      </c>
      <c r="E1141" s="15">
        <v>12.2</v>
      </c>
      <c r="F1141" s="15">
        <v>483900</v>
      </c>
      <c r="G1141" s="15">
        <v>12.2</v>
      </c>
      <c r="H1141" s="38">
        <f t="shared" si="53"/>
        <v>1.5696315647318673E-2</v>
      </c>
      <c r="I1141" s="30">
        <f t="shared" si="51"/>
        <v>1.5696315647318673E-2</v>
      </c>
      <c r="S1141" s="38">
        <v>1316.630005</v>
      </c>
      <c r="T1141" s="30">
        <f t="shared" si="52"/>
        <v>4.8621906224531267E-4</v>
      </c>
      <c r="U1141" s="38"/>
      <c r="V1141" s="38"/>
      <c r="W1141" s="38"/>
      <c r="X1141" s="38"/>
    </row>
    <row r="1142" spans="1:24">
      <c r="A1142" s="16">
        <v>42536</v>
      </c>
      <c r="B1142" s="15">
        <v>12.19</v>
      </c>
      <c r="C1142" s="15">
        <v>13.92</v>
      </c>
      <c r="D1142" s="15">
        <v>12.13</v>
      </c>
      <c r="E1142" s="15">
        <v>13.19</v>
      </c>
      <c r="F1142" s="15">
        <v>1041700</v>
      </c>
      <c r="G1142" s="15">
        <v>13.19</v>
      </c>
      <c r="H1142" s="38">
        <f t="shared" si="53"/>
        <v>7.8023014990012449E-2</v>
      </c>
      <c r="I1142" s="30">
        <f t="shared" si="51"/>
        <v>7.8023014990012449E-2</v>
      </c>
      <c r="S1142" s="38">
        <v>1315.98999</v>
      </c>
      <c r="T1142" s="30">
        <f t="shared" si="52"/>
        <v>1.59086839885332E-2</v>
      </c>
      <c r="U1142" s="38"/>
      <c r="V1142" s="38"/>
      <c r="W1142" s="38"/>
      <c r="X1142" s="38"/>
    </row>
    <row r="1143" spans="1:24">
      <c r="A1143" s="16">
        <v>42537</v>
      </c>
      <c r="B1143" s="15">
        <v>13</v>
      </c>
      <c r="C1143" s="15">
        <v>13.44</v>
      </c>
      <c r="D1143" s="15">
        <v>12.65</v>
      </c>
      <c r="E1143" s="15">
        <v>13.41</v>
      </c>
      <c r="F1143" s="15">
        <v>503100</v>
      </c>
      <c r="G1143" s="15">
        <v>13.41</v>
      </c>
      <c r="H1143" s="38">
        <f t="shared" si="53"/>
        <v>1.654173056436397E-2</v>
      </c>
      <c r="I1143" s="30">
        <f t="shared" si="51"/>
        <v>1.654173056436397E-2</v>
      </c>
      <c r="S1143" s="38">
        <v>1295.219971</v>
      </c>
      <c r="T1143" s="30">
        <f t="shared" si="52"/>
        <v>-7.4152013281213241E-3</v>
      </c>
      <c r="U1143" s="38"/>
      <c r="V1143" s="38"/>
      <c r="W1143" s="38"/>
      <c r="X1143" s="38"/>
    </row>
    <row r="1144" spans="1:24">
      <c r="A1144" s="16">
        <v>42538</v>
      </c>
      <c r="B1144" s="15">
        <v>13.53</v>
      </c>
      <c r="C1144" s="15">
        <v>14.5</v>
      </c>
      <c r="D1144" s="15">
        <v>13.47</v>
      </c>
      <c r="E1144" s="15">
        <v>14.24</v>
      </c>
      <c r="F1144" s="15">
        <v>1293100</v>
      </c>
      <c r="G1144" s="15">
        <v>14.24</v>
      </c>
      <c r="H1144" s="38">
        <f t="shared" si="53"/>
        <v>6.0054208690242528E-2</v>
      </c>
      <c r="I1144" s="30">
        <f t="shared" si="51"/>
        <v>6.0054208690242528E-2</v>
      </c>
      <c r="S1144" s="38">
        <v>1304.8599850000001</v>
      </c>
      <c r="T1144" s="30">
        <f t="shared" si="52"/>
        <v>-1.5165797804766351E-2</v>
      </c>
      <c r="U1144" s="38"/>
      <c r="V1144" s="38"/>
      <c r="W1144" s="38"/>
      <c r="X1144" s="38"/>
    </row>
    <row r="1145" spans="1:24">
      <c r="A1145" s="16">
        <v>42541</v>
      </c>
      <c r="B1145" s="15">
        <v>14.3</v>
      </c>
      <c r="C1145" s="15">
        <v>14.64</v>
      </c>
      <c r="D1145" s="15">
        <v>13.88</v>
      </c>
      <c r="E1145" s="15">
        <v>13.96</v>
      </c>
      <c r="F1145" s="15">
        <v>692300</v>
      </c>
      <c r="G1145" s="15">
        <v>13.96</v>
      </c>
      <c r="H1145" s="38">
        <f t="shared" si="53"/>
        <v>-1.9858808649603286E-2</v>
      </c>
      <c r="I1145" s="30">
        <f t="shared" si="51"/>
        <v>-1.9858808649603286E-2</v>
      </c>
      <c r="S1145" s="38">
        <v>1324.8000489999999</v>
      </c>
      <c r="T1145" s="30">
        <f t="shared" si="52"/>
        <v>-4.4135436641749987E-3</v>
      </c>
      <c r="U1145" s="38"/>
      <c r="V1145" s="38"/>
      <c r="W1145" s="38"/>
      <c r="X1145" s="38"/>
    </row>
    <row r="1146" spans="1:24">
      <c r="A1146" s="16">
        <v>42542</v>
      </c>
      <c r="B1146" s="15">
        <v>14.05</v>
      </c>
      <c r="C1146" s="15">
        <v>14.16</v>
      </c>
      <c r="D1146" s="15">
        <v>13.63</v>
      </c>
      <c r="E1146" s="15">
        <v>14.06</v>
      </c>
      <c r="F1146" s="15">
        <v>426600</v>
      </c>
      <c r="G1146" s="15">
        <v>14.06</v>
      </c>
      <c r="H1146" s="38">
        <f t="shared" si="53"/>
        <v>7.1377890482923071E-3</v>
      </c>
      <c r="I1146" s="30">
        <f t="shared" si="51"/>
        <v>7.1377890482923071E-3</v>
      </c>
      <c r="S1146" s="38">
        <v>1330.660034</v>
      </c>
      <c r="T1146" s="30">
        <f t="shared" si="52"/>
        <v>-5.7624087209215804E-3</v>
      </c>
      <c r="U1146" s="38"/>
      <c r="V1146" s="38"/>
      <c r="W1146" s="38"/>
      <c r="X1146" s="38"/>
    </row>
    <row r="1147" spans="1:24">
      <c r="A1147" s="16">
        <v>42543</v>
      </c>
      <c r="B1147" s="15">
        <v>14.1</v>
      </c>
      <c r="C1147" s="15">
        <v>14.17</v>
      </c>
      <c r="D1147" s="15">
        <v>13.69</v>
      </c>
      <c r="E1147" s="15">
        <v>13.71</v>
      </c>
      <c r="F1147" s="15">
        <v>394500</v>
      </c>
      <c r="G1147" s="15">
        <v>13.71</v>
      </c>
      <c r="H1147" s="38">
        <f t="shared" si="53"/>
        <v>-2.5208392808295843E-2</v>
      </c>
      <c r="I1147" s="30">
        <f t="shared" si="51"/>
        <v>-2.5208392808295843E-2</v>
      </c>
      <c r="S1147" s="38">
        <v>1338.349976</v>
      </c>
      <c r="T1147" s="30">
        <f t="shared" si="52"/>
        <v>-1.1175073052719999E-2</v>
      </c>
      <c r="U1147" s="38"/>
      <c r="V1147" s="38"/>
      <c r="W1147" s="38"/>
      <c r="X1147" s="38"/>
    </row>
    <row r="1148" spans="1:24">
      <c r="A1148" s="16">
        <v>42544</v>
      </c>
      <c r="B1148" s="15">
        <v>13.95</v>
      </c>
      <c r="C1148" s="15">
        <v>14.05</v>
      </c>
      <c r="D1148" s="15">
        <v>13.74</v>
      </c>
      <c r="E1148" s="15">
        <v>13.84</v>
      </c>
      <c r="F1148" s="15">
        <v>273200</v>
      </c>
      <c r="G1148" s="15">
        <v>13.84</v>
      </c>
      <c r="H1148" s="38">
        <f t="shared" si="53"/>
        <v>9.4374566153004168E-3</v>
      </c>
      <c r="I1148" s="30">
        <f t="shared" si="51"/>
        <v>9.4374566153004168E-3</v>
      </c>
      <c r="S1148" s="38">
        <v>1353.3900149999999</v>
      </c>
      <c r="T1148" s="30">
        <f t="shared" si="52"/>
        <v>-3.3930909019277778E-3</v>
      </c>
      <c r="U1148" s="38"/>
      <c r="V1148" s="38"/>
      <c r="W1148" s="38"/>
      <c r="X1148" s="38"/>
    </row>
    <row r="1149" spans="1:24">
      <c r="A1149" s="16">
        <v>42545</v>
      </c>
      <c r="B1149" s="15">
        <v>13.03</v>
      </c>
      <c r="C1149" s="15">
        <v>13.85</v>
      </c>
      <c r="D1149" s="15">
        <v>12.82</v>
      </c>
      <c r="E1149" s="15">
        <v>13.49</v>
      </c>
      <c r="F1149" s="15">
        <v>1838600</v>
      </c>
      <c r="G1149" s="15">
        <v>13.49</v>
      </c>
      <c r="H1149" s="38">
        <f t="shared" si="53"/>
        <v>-2.5614279969858916E-2</v>
      </c>
      <c r="I1149" s="30">
        <f t="shared" si="51"/>
        <v>-2.5614279969858916E-2</v>
      </c>
      <c r="S1149" s="38">
        <v>1357.98999</v>
      </c>
      <c r="T1149" s="30">
        <f t="shared" si="52"/>
        <v>2.5142472741679048E-3</v>
      </c>
      <c r="U1149" s="38"/>
      <c r="V1149" s="38"/>
      <c r="W1149" s="38"/>
      <c r="X1149" s="38"/>
    </row>
    <row r="1150" spans="1:24">
      <c r="A1150" s="16">
        <v>42548</v>
      </c>
      <c r="B1150" s="15">
        <v>13.33</v>
      </c>
      <c r="C1150" s="15">
        <v>13.33</v>
      </c>
      <c r="D1150" s="15">
        <v>12.12</v>
      </c>
      <c r="E1150" s="15">
        <v>12.56</v>
      </c>
      <c r="F1150" s="15">
        <v>623200</v>
      </c>
      <c r="G1150" s="15">
        <v>12.56</v>
      </c>
      <c r="H1150" s="38">
        <f t="shared" si="53"/>
        <v>-7.1431509179611899E-2</v>
      </c>
      <c r="I1150" s="30">
        <f t="shared" si="51"/>
        <v>-7.1431509179611899E-2</v>
      </c>
      <c r="S1150" s="38">
        <v>1354.579956</v>
      </c>
      <c r="T1150" s="30">
        <f t="shared" si="52"/>
        <v>-6.7248277898492026E-3</v>
      </c>
      <c r="U1150" s="38"/>
      <c r="V1150" s="38"/>
      <c r="W1150" s="38"/>
      <c r="X1150" s="38"/>
    </row>
    <row r="1151" spans="1:24">
      <c r="A1151" s="16">
        <v>42549</v>
      </c>
      <c r="B1151" s="15">
        <v>12.77</v>
      </c>
      <c r="C1151" s="15">
        <v>13.07</v>
      </c>
      <c r="D1151" s="15">
        <v>12.58</v>
      </c>
      <c r="E1151" s="15">
        <v>12.97</v>
      </c>
      <c r="F1151" s="15">
        <v>462100</v>
      </c>
      <c r="G1151" s="15">
        <v>12.97</v>
      </c>
      <c r="H1151" s="38">
        <f t="shared" si="53"/>
        <v>3.2121837288299808E-2</v>
      </c>
      <c r="I1151" s="30">
        <f t="shared" si="51"/>
        <v>3.2121837288299808E-2</v>
      </c>
      <c r="S1151" s="38">
        <v>1363.719971</v>
      </c>
      <c r="T1151" s="30">
        <f t="shared" si="52"/>
        <v>-4.2878528773442146E-3</v>
      </c>
      <c r="U1151" s="38"/>
      <c r="V1151" s="38"/>
      <c r="W1151" s="38"/>
      <c r="X1151" s="38"/>
    </row>
    <row r="1152" spans="1:24">
      <c r="A1152" s="16">
        <v>42550</v>
      </c>
      <c r="B1152" s="15">
        <v>13.22</v>
      </c>
      <c r="C1152" s="15">
        <v>13.66</v>
      </c>
      <c r="D1152" s="15">
        <v>13.04</v>
      </c>
      <c r="E1152" s="15">
        <v>13.34</v>
      </c>
      <c r="F1152" s="15">
        <v>436600</v>
      </c>
      <c r="G1152" s="15">
        <v>13.34</v>
      </c>
      <c r="H1152" s="38">
        <f t="shared" si="53"/>
        <v>2.8128042159125153E-2</v>
      </c>
      <c r="I1152" s="30">
        <f t="shared" si="51"/>
        <v>2.8128042159125153E-2</v>
      </c>
      <c r="S1152" s="38">
        <v>1369.579956</v>
      </c>
      <c r="T1152" s="30">
        <f t="shared" si="52"/>
        <v>3.5051924053340915E-4</v>
      </c>
      <c r="U1152" s="38"/>
      <c r="V1152" s="38"/>
      <c r="W1152" s="38"/>
      <c r="X1152" s="38"/>
    </row>
    <row r="1153" spans="1:24">
      <c r="A1153" s="16">
        <v>42551</v>
      </c>
      <c r="B1153" s="15">
        <v>13.63</v>
      </c>
      <c r="C1153" s="15">
        <v>13.66</v>
      </c>
      <c r="D1153" s="15">
        <v>13.15</v>
      </c>
      <c r="E1153" s="15">
        <v>13.61</v>
      </c>
      <c r="F1153" s="15">
        <v>492300</v>
      </c>
      <c r="G1153" s="15">
        <v>13.61</v>
      </c>
      <c r="H1153" s="38">
        <f t="shared" si="53"/>
        <v>2.0037776175896936E-2</v>
      </c>
      <c r="I1153" s="30">
        <f t="shared" si="51"/>
        <v>2.0037776175896936E-2</v>
      </c>
      <c r="S1153" s="38">
        <v>1369.099976</v>
      </c>
      <c r="T1153" s="30">
        <f t="shared" si="52"/>
        <v>-1.6278995211432022E-2</v>
      </c>
      <c r="U1153" s="38"/>
      <c r="V1153" s="38"/>
      <c r="W1153" s="38"/>
      <c r="X1153" s="38"/>
    </row>
    <row r="1154" spans="1:24">
      <c r="A1154" s="16">
        <v>42552</v>
      </c>
      <c r="B1154" s="15">
        <v>13.5</v>
      </c>
      <c r="C1154" s="15">
        <v>13.94</v>
      </c>
      <c r="D1154" s="15">
        <v>13.35</v>
      </c>
      <c r="E1154" s="15">
        <v>13.89</v>
      </c>
      <c r="F1154" s="15">
        <v>488800</v>
      </c>
      <c r="G1154" s="15">
        <v>13.89</v>
      </c>
      <c r="H1154" s="38">
        <f t="shared" si="53"/>
        <v>2.0364340102877819E-2</v>
      </c>
      <c r="I1154" s="30">
        <f t="shared" si="51"/>
        <v>2.0364340102877819E-2</v>
      </c>
      <c r="S1154" s="38">
        <v>1391.5699460000001</v>
      </c>
      <c r="T1154" s="30">
        <f t="shared" si="52"/>
        <v>-7.6883516009313684E-3</v>
      </c>
      <c r="U1154" s="38"/>
      <c r="V1154" s="38"/>
      <c r="W1154" s="38"/>
      <c r="X1154" s="38"/>
    </row>
    <row r="1155" spans="1:24">
      <c r="A1155" s="16">
        <v>42556</v>
      </c>
      <c r="B1155" s="15">
        <v>13.63</v>
      </c>
      <c r="C1155" s="15">
        <v>13.79</v>
      </c>
      <c r="D1155" s="15">
        <v>12.77</v>
      </c>
      <c r="E1155" s="15">
        <v>12.98</v>
      </c>
      <c r="F1155" s="15">
        <v>388200</v>
      </c>
      <c r="G1155" s="15">
        <v>12.98</v>
      </c>
      <c r="H1155" s="38">
        <f t="shared" si="53"/>
        <v>-6.7759445490308476E-2</v>
      </c>
      <c r="I1155" s="30">
        <f t="shared" ref="I1155:I1218" si="54">H1155</f>
        <v>-6.7759445490308476E-2</v>
      </c>
      <c r="S1155" s="38">
        <v>1402.3100589999999</v>
      </c>
      <c r="T1155" s="30">
        <f t="shared" ref="T1155:T1218" si="55">LN(S1155/S1156)</f>
        <v>-2.4998050813398887E-3</v>
      </c>
      <c r="U1155" s="38"/>
      <c r="V1155" s="38"/>
      <c r="W1155" s="38"/>
      <c r="X1155" s="38"/>
    </row>
    <row r="1156" spans="1:24">
      <c r="A1156" s="16">
        <v>42557</v>
      </c>
      <c r="B1156" s="15">
        <v>12.89</v>
      </c>
      <c r="C1156" s="15">
        <v>13.24</v>
      </c>
      <c r="D1156" s="15">
        <v>12.72</v>
      </c>
      <c r="E1156" s="15">
        <v>13.14</v>
      </c>
      <c r="F1156" s="15">
        <v>279300</v>
      </c>
      <c r="G1156" s="15">
        <v>13.14</v>
      </c>
      <c r="H1156" s="38">
        <f t="shared" ref="H1156:H1219" si="56">LN(G1156/G1155)</f>
        <v>1.2251301780520585E-2</v>
      </c>
      <c r="I1156" s="30">
        <f t="shared" si="54"/>
        <v>1.2251301780520585E-2</v>
      </c>
      <c r="S1156" s="38">
        <v>1405.8199460000001</v>
      </c>
      <c r="T1156" s="30">
        <f t="shared" si="55"/>
        <v>5.6424356426058335E-3</v>
      </c>
      <c r="U1156" s="38"/>
      <c r="V1156" s="38"/>
      <c r="W1156" s="38"/>
      <c r="X1156" s="38"/>
    </row>
    <row r="1157" spans="1:24">
      <c r="A1157" s="16">
        <v>42558</v>
      </c>
      <c r="B1157" s="15">
        <v>13.27</v>
      </c>
      <c r="C1157" s="15">
        <v>13.77</v>
      </c>
      <c r="D1157" s="15">
        <v>13.02</v>
      </c>
      <c r="E1157" s="15">
        <v>13.4</v>
      </c>
      <c r="F1157" s="15">
        <v>497000</v>
      </c>
      <c r="G1157" s="15">
        <v>13.4</v>
      </c>
      <c r="H1157" s="38">
        <f t="shared" si="56"/>
        <v>1.9593693900401284E-2</v>
      </c>
      <c r="I1157" s="30">
        <f t="shared" si="54"/>
        <v>1.9593693900401284E-2</v>
      </c>
      <c r="S1157" s="38">
        <v>1397.910034</v>
      </c>
      <c r="T1157" s="30">
        <f t="shared" si="55"/>
        <v>-3.8910621533950053E-3</v>
      </c>
      <c r="U1157" s="38"/>
      <c r="V1157" s="38"/>
      <c r="W1157" s="38"/>
      <c r="X1157" s="38"/>
    </row>
    <row r="1158" spans="1:24">
      <c r="A1158" s="16">
        <v>42559</v>
      </c>
      <c r="B1158" s="15">
        <v>13.6</v>
      </c>
      <c r="C1158" s="15">
        <v>14.49</v>
      </c>
      <c r="D1158" s="15">
        <v>13.55</v>
      </c>
      <c r="E1158" s="15">
        <v>14.06</v>
      </c>
      <c r="F1158" s="15">
        <v>628200</v>
      </c>
      <c r="G1158" s="15">
        <v>14.06</v>
      </c>
      <c r="H1158" s="38">
        <f t="shared" si="56"/>
        <v>4.8079179425653276E-2</v>
      </c>
      <c r="I1158" s="30">
        <f t="shared" si="54"/>
        <v>4.8079179425653276E-2</v>
      </c>
      <c r="S1158" s="38">
        <v>1403.3599850000001</v>
      </c>
      <c r="T1158" s="30">
        <f t="shared" si="55"/>
        <v>2.4114140133343781E-3</v>
      </c>
      <c r="U1158" s="38"/>
      <c r="V1158" s="38"/>
      <c r="W1158" s="38"/>
      <c r="X1158" s="38"/>
    </row>
    <row r="1159" spans="1:24">
      <c r="A1159" s="16">
        <v>42562</v>
      </c>
      <c r="B1159" s="15">
        <v>13.95</v>
      </c>
      <c r="C1159" s="15">
        <v>14.58</v>
      </c>
      <c r="D1159" s="15">
        <v>13.84</v>
      </c>
      <c r="E1159" s="15">
        <v>14.48</v>
      </c>
      <c r="F1159" s="15">
        <v>386900</v>
      </c>
      <c r="G1159" s="15">
        <v>14.48</v>
      </c>
      <c r="H1159" s="38">
        <f t="shared" si="56"/>
        <v>2.943450057505153E-2</v>
      </c>
      <c r="I1159" s="30">
        <f t="shared" si="54"/>
        <v>2.943450057505153E-2</v>
      </c>
      <c r="S1159" s="38">
        <v>1399.9799800000001</v>
      </c>
      <c r="T1159" s="30">
        <f t="shared" si="55"/>
        <v>6.6579520908027967E-3</v>
      </c>
      <c r="U1159" s="38"/>
      <c r="V1159" s="38"/>
      <c r="W1159" s="38"/>
      <c r="X1159" s="38"/>
    </row>
    <row r="1160" spans="1:24">
      <c r="A1160" s="16">
        <v>42563</v>
      </c>
      <c r="B1160" s="15">
        <v>14.48</v>
      </c>
      <c r="C1160" s="15">
        <v>14.89</v>
      </c>
      <c r="D1160" s="15">
        <v>14.48</v>
      </c>
      <c r="E1160" s="15">
        <v>14.85</v>
      </c>
      <c r="F1160" s="15">
        <v>494000</v>
      </c>
      <c r="G1160" s="15">
        <v>14.85</v>
      </c>
      <c r="H1160" s="38">
        <f t="shared" si="56"/>
        <v>2.5231478291138348E-2</v>
      </c>
      <c r="I1160" s="30">
        <f t="shared" si="54"/>
        <v>2.5231478291138348E-2</v>
      </c>
      <c r="S1160" s="38">
        <v>1390.6899410000001</v>
      </c>
      <c r="T1160" s="30">
        <f t="shared" si="55"/>
        <v>1.3552342390234307E-2</v>
      </c>
      <c r="U1160" s="38"/>
      <c r="V1160" s="38"/>
      <c r="W1160" s="38"/>
      <c r="X1160" s="38"/>
    </row>
    <row r="1161" spans="1:24">
      <c r="A1161" s="16">
        <v>42564</v>
      </c>
      <c r="B1161" s="15">
        <v>14.7</v>
      </c>
      <c r="C1161" s="15">
        <v>14.87</v>
      </c>
      <c r="D1161" s="15">
        <v>13.89</v>
      </c>
      <c r="E1161" s="15">
        <v>14.05</v>
      </c>
      <c r="F1161" s="15">
        <v>350500</v>
      </c>
      <c r="G1161" s="15">
        <v>14.05</v>
      </c>
      <c r="H1161" s="38">
        <f t="shared" si="56"/>
        <v>-5.5377469468953826E-2</v>
      </c>
      <c r="I1161" s="30">
        <f t="shared" si="54"/>
        <v>-5.5377469468953826E-2</v>
      </c>
      <c r="S1161" s="38">
        <v>1371.969971</v>
      </c>
      <c r="T1161" s="30">
        <f t="shared" si="55"/>
        <v>3.6730201552113684E-3</v>
      </c>
      <c r="U1161" s="38"/>
      <c r="V1161" s="38"/>
      <c r="W1161" s="38"/>
      <c r="X1161" s="38"/>
    </row>
    <row r="1162" spans="1:24">
      <c r="A1162" s="16">
        <v>42565</v>
      </c>
      <c r="B1162" s="15">
        <v>14.06</v>
      </c>
      <c r="C1162" s="15">
        <v>14.33</v>
      </c>
      <c r="D1162" s="15">
        <v>13.52</v>
      </c>
      <c r="E1162" s="15">
        <v>13.71</v>
      </c>
      <c r="F1162" s="15">
        <v>339300</v>
      </c>
      <c r="G1162" s="15">
        <v>13.71</v>
      </c>
      <c r="H1162" s="38">
        <f t="shared" si="56"/>
        <v>-2.4496902205531738E-2</v>
      </c>
      <c r="I1162" s="30">
        <f t="shared" si="54"/>
        <v>-2.4496902205531738E-2</v>
      </c>
      <c r="S1162" s="38">
        <v>1366.9399410000001</v>
      </c>
      <c r="T1162" s="30">
        <f t="shared" si="55"/>
        <v>-8.4431131847278185E-3</v>
      </c>
      <c r="U1162" s="38"/>
      <c r="V1162" s="38"/>
      <c r="W1162" s="38"/>
      <c r="X1162" s="38"/>
    </row>
    <row r="1163" spans="1:24">
      <c r="A1163" s="16">
        <v>42566</v>
      </c>
      <c r="B1163" s="15">
        <v>13.78</v>
      </c>
      <c r="C1163" s="15">
        <v>14.34</v>
      </c>
      <c r="D1163" s="15">
        <v>13.73</v>
      </c>
      <c r="E1163" s="15">
        <v>14.1</v>
      </c>
      <c r="F1163" s="15">
        <v>397600</v>
      </c>
      <c r="G1163" s="15">
        <v>14.1</v>
      </c>
      <c r="H1163" s="38">
        <f t="shared" si="56"/>
        <v>2.8049303809899586E-2</v>
      </c>
      <c r="I1163" s="30">
        <f t="shared" si="54"/>
        <v>2.8049303809899586E-2</v>
      </c>
      <c r="S1163" s="38">
        <v>1378.530029</v>
      </c>
      <c r="T1163" s="30">
        <f t="shared" si="55"/>
        <v>1.1685823662640762E-3</v>
      </c>
      <c r="U1163" s="38"/>
      <c r="V1163" s="38"/>
      <c r="W1163" s="38"/>
      <c r="X1163" s="38"/>
    </row>
    <row r="1164" spans="1:24">
      <c r="A1164" s="16">
        <v>42569</v>
      </c>
      <c r="B1164" s="15">
        <v>14.17</v>
      </c>
      <c r="C1164" s="15">
        <v>14.9</v>
      </c>
      <c r="D1164" s="15">
        <v>14.14</v>
      </c>
      <c r="E1164" s="15">
        <v>14.84</v>
      </c>
      <c r="F1164" s="15">
        <v>340400</v>
      </c>
      <c r="G1164" s="15">
        <v>14.84</v>
      </c>
      <c r="H1164" s="38">
        <f t="shared" si="56"/>
        <v>5.1151440355111766E-2</v>
      </c>
      <c r="I1164" s="30">
        <f t="shared" si="54"/>
        <v>5.1151440355111766E-2</v>
      </c>
      <c r="S1164" s="38">
        <v>1376.920044</v>
      </c>
      <c r="T1164" s="30">
        <f t="shared" si="55"/>
        <v>-5.9520756912950466E-3</v>
      </c>
      <c r="U1164" s="38"/>
      <c r="V1164" s="38"/>
      <c r="W1164" s="38"/>
      <c r="X1164" s="38"/>
    </row>
    <row r="1165" spans="1:24">
      <c r="A1165" s="16">
        <v>42570</v>
      </c>
      <c r="B1165" s="15">
        <v>14.68</v>
      </c>
      <c r="C1165" s="15">
        <v>14.72</v>
      </c>
      <c r="D1165" s="15">
        <v>14.04</v>
      </c>
      <c r="E1165" s="15">
        <v>14.08</v>
      </c>
      <c r="F1165" s="15">
        <v>311900</v>
      </c>
      <c r="G1165" s="15">
        <v>14.08</v>
      </c>
      <c r="H1165" s="38">
        <f t="shared" si="56"/>
        <v>-5.2570887009338055E-2</v>
      </c>
      <c r="I1165" s="30">
        <f t="shared" si="54"/>
        <v>-5.2570887009338055E-2</v>
      </c>
      <c r="S1165" s="38">
        <v>1385.1400149999999</v>
      </c>
      <c r="T1165" s="30">
        <f t="shared" si="55"/>
        <v>-4.0635332944765944E-3</v>
      </c>
      <c r="U1165" s="38"/>
      <c r="V1165" s="38"/>
      <c r="W1165" s="38"/>
      <c r="X1165" s="38"/>
    </row>
    <row r="1166" spans="1:24">
      <c r="A1166" s="16">
        <v>42571</v>
      </c>
      <c r="B1166" s="15">
        <v>14.22</v>
      </c>
      <c r="C1166" s="15">
        <v>15.08</v>
      </c>
      <c r="D1166" s="15">
        <v>14.1</v>
      </c>
      <c r="E1166" s="15">
        <v>14.9</v>
      </c>
      <c r="F1166" s="15">
        <v>363800</v>
      </c>
      <c r="G1166" s="15">
        <v>14.9</v>
      </c>
      <c r="H1166" s="38">
        <f t="shared" si="56"/>
        <v>5.6605862221517207E-2</v>
      </c>
      <c r="I1166" s="30">
        <f t="shared" si="54"/>
        <v>5.6605862221517207E-2</v>
      </c>
      <c r="S1166" s="38">
        <v>1390.780029</v>
      </c>
      <c r="T1166" s="30">
        <f t="shared" si="55"/>
        <v>1.5367979155556181E-2</v>
      </c>
      <c r="U1166" s="38"/>
      <c r="V1166" s="38"/>
      <c r="W1166" s="38"/>
      <c r="X1166" s="38"/>
    </row>
    <row r="1167" spans="1:24">
      <c r="A1167" s="16">
        <v>42572</v>
      </c>
      <c r="B1167" s="15">
        <v>14.89</v>
      </c>
      <c r="C1167" s="15">
        <v>15.5</v>
      </c>
      <c r="D1167" s="15">
        <v>14.72</v>
      </c>
      <c r="E1167" s="15">
        <v>14.73</v>
      </c>
      <c r="F1167" s="15">
        <v>606100</v>
      </c>
      <c r="G1167" s="15">
        <v>14.73</v>
      </c>
      <c r="H1167" s="38">
        <f t="shared" si="56"/>
        <v>-1.1474982476874573E-2</v>
      </c>
      <c r="I1167" s="30">
        <f t="shared" si="54"/>
        <v>-1.1474982476874573E-2</v>
      </c>
      <c r="S1167" s="38">
        <v>1369.5699460000001</v>
      </c>
      <c r="T1167" s="30">
        <f t="shared" si="55"/>
        <v>-5.0372762227827148E-4</v>
      </c>
      <c r="U1167" s="38"/>
      <c r="V1167" s="38"/>
      <c r="W1167" s="38"/>
      <c r="X1167" s="38"/>
    </row>
    <row r="1168" spans="1:24">
      <c r="A1168" s="16">
        <v>42573</v>
      </c>
      <c r="B1168" s="15">
        <v>14.75</v>
      </c>
      <c r="C1168" s="15">
        <v>15.07</v>
      </c>
      <c r="D1168" s="15">
        <v>14.44</v>
      </c>
      <c r="E1168" s="15">
        <v>14.98</v>
      </c>
      <c r="F1168" s="15">
        <v>190500</v>
      </c>
      <c r="G1168" s="15">
        <v>14.98</v>
      </c>
      <c r="H1168" s="38">
        <f t="shared" si="56"/>
        <v>1.6829747614534599E-2</v>
      </c>
      <c r="I1168" s="30">
        <f t="shared" si="54"/>
        <v>1.6829747614534599E-2</v>
      </c>
      <c r="S1168" s="38">
        <v>1370.26001</v>
      </c>
      <c r="T1168" s="30">
        <f t="shared" si="55"/>
        <v>-1.2553466745689194E-2</v>
      </c>
      <c r="U1168" s="38"/>
      <c r="V1168" s="38"/>
      <c r="W1168" s="38"/>
      <c r="X1168" s="38"/>
    </row>
    <row r="1169" spans="1:24">
      <c r="A1169" s="16">
        <v>42576</v>
      </c>
      <c r="B1169" s="15">
        <v>14.86</v>
      </c>
      <c r="C1169" s="15">
        <v>16.09</v>
      </c>
      <c r="D1169" s="15">
        <v>14.82</v>
      </c>
      <c r="E1169" s="15">
        <v>15.63</v>
      </c>
      <c r="F1169" s="15">
        <v>499700</v>
      </c>
      <c r="G1169" s="15">
        <v>15.63</v>
      </c>
      <c r="H1169" s="38">
        <f t="shared" si="56"/>
        <v>4.2476166344311894E-2</v>
      </c>
      <c r="I1169" s="30">
        <f t="shared" si="54"/>
        <v>4.2476166344311894E-2</v>
      </c>
      <c r="S1169" s="38">
        <v>1387.5699460000001</v>
      </c>
      <c r="T1169" s="30">
        <f t="shared" si="55"/>
        <v>1.3685314981989711E-2</v>
      </c>
      <c r="U1169" s="38"/>
      <c r="V1169" s="38"/>
      <c r="W1169" s="38"/>
      <c r="X1169" s="38"/>
    </row>
    <row r="1170" spans="1:24">
      <c r="A1170" s="16">
        <v>42577</v>
      </c>
      <c r="B1170" s="15">
        <v>15.5</v>
      </c>
      <c r="C1170" s="15">
        <v>15.68</v>
      </c>
      <c r="D1170" s="15">
        <v>15</v>
      </c>
      <c r="E1170" s="15">
        <v>15.02</v>
      </c>
      <c r="F1170" s="15">
        <v>616600</v>
      </c>
      <c r="G1170" s="15">
        <v>15.02</v>
      </c>
      <c r="H1170" s="38">
        <f t="shared" si="56"/>
        <v>-3.9809498097396645E-2</v>
      </c>
      <c r="I1170" s="30">
        <f t="shared" si="54"/>
        <v>-3.9809498097396645E-2</v>
      </c>
      <c r="S1170" s="38">
        <v>1368.709961</v>
      </c>
      <c r="T1170" s="30">
        <f t="shared" si="55"/>
        <v>7.421289713527038E-3</v>
      </c>
      <c r="U1170" s="38"/>
      <c r="V1170" s="38"/>
      <c r="W1170" s="38"/>
      <c r="X1170" s="38"/>
    </row>
    <row r="1171" spans="1:24">
      <c r="A1171" s="16">
        <v>42578</v>
      </c>
      <c r="B1171" s="15">
        <v>15.05</v>
      </c>
      <c r="C1171" s="15">
        <v>15.47</v>
      </c>
      <c r="D1171" s="15">
        <v>14.7</v>
      </c>
      <c r="E1171" s="15">
        <v>15.05</v>
      </c>
      <c r="F1171" s="15">
        <v>376300</v>
      </c>
      <c r="G1171" s="15">
        <v>15.05</v>
      </c>
      <c r="H1171" s="38">
        <f t="shared" si="56"/>
        <v>1.9953448588961877E-3</v>
      </c>
      <c r="I1171" s="30">
        <f t="shared" si="54"/>
        <v>1.9953448588961877E-3</v>
      </c>
      <c r="S1171" s="38">
        <v>1358.589966</v>
      </c>
      <c r="T1171" s="30">
        <f t="shared" si="55"/>
        <v>-1.722902502057664E-2</v>
      </c>
      <c r="U1171" s="38"/>
      <c r="V1171" s="38"/>
      <c r="W1171" s="38"/>
      <c r="X1171" s="38"/>
    </row>
    <row r="1172" spans="1:24">
      <c r="A1172" s="16">
        <v>42579</v>
      </c>
      <c r="B1172" s="15">
        <v>14.96</v>
      </c>
      <c r="C1172" s="15">
        <v>15.39</v>
      </c>
      <c r="D1172" s="15">
        <v>14.68</v>
      </c>
      <c r="E1172" s="15">
        <v>15.05</v>
      </c>
      <c r="F1172" s="15">
        <v>190900</v>
      </c>
      <c r="G1172" s="15">
        <v>15.05</v>
      </c>
      <c r="H1172" s="38">
        <f t="shared" si="56"/>
        <v>0</v>
      </c>
      <c r="I1172" s="30">
        <f t="shared" si="54"/>
        <v>0</v>
      </c>
      <c r="S1172" s="38">
        <v>1382.1999510000001</v>
      </c>
      <c r="T1172" s="30">
        <f t="shared" si="55"/>
        <v>-1.1423438084775318E-2</v>
      </c>
      <c r="U1172" s="38"/>
      <c r="V1172" s="38"/>
      <c r="W1172" s="38"/>
      <c r="X1172" s="38"/>
    </row>
    <row r="1173" spans="1:24">
      <c r="A1173" s="16">
        <v>42580</v>
      </c>
      <c r="B1173" s="15">
        <v>14.88</v>
      </c>
      <c r="C1173" s="15">
        <v>15.47</v>
      </c>
      <c r="D1173" s="15">
        <v>14.84</v>
      </c>
      <c r="E1173" s="15">
        <v>15.41</v>
      </c>
      <c r="F1173" s="15">
        <v>206000</v>
      </c>
      <c r="G1173" s="15">
        <v>15.41</v>
      </c>
      <c r="H1173" s="38">
        <f t="shared" si="56"/>
        <v>2.3638658137139671E-2</v>
      </c>
      <c r="I1173" s="30">
        <f t="shared" si="54"/>
        <v>2.3638658137139671E-2</v>
      </c>
      <c r="S1173" s="38">
        <v>1398.079956</v>
      </c>
      <c r="T1173" s="30">
        <f t="shared" si="55"/>
        <v>-6.2924023621356768E-4</v>
      </c>
      <c r="U1173" s="38"/>
      <c r="V1173" s="38"/>
      <c r="W1173" s="38"/>
      <c r="X1173" s="38"/>
    </row>
    <row r="1174" spans="1:24">
      <c r="A1174" s="16">
        <v>42583</v>
      </c>
      <c r="B1174" s="15">
        <v>15.33</v>
      </c>
      <c r="C1174" s="15">
        <v>15.33</v>
      </c>
      <c r="D1174" s="15">
        <v>14.72</v>
      </c>
      <c r="E1174" s="15">
        <v>14.8</v>
      </c>
      <c r="F1174" s="15">
        <v>223400</v>
      </c>
      <c r="G1174" s="15">
        <v>14.8</v>
      </c>
      <c r="H1174" s="38">
        <f t="shared" si="56"/>
        <v>-4.0389468561954939E-2</v>
      </c>
      <c r="I1174" s="30">
        <f t="shared" si="54"/>
        <v>-4.0389468561954939E-2</v>
      </c>
      <c r="S1174" s="38">
        <v>1398.959961</v>
      </c>
      <c r="T1174" s="30">
        <f t="shared" si="55"/>
        <v>-1.0254926890774988E-2</v>
      </c>
      <c r="U1174" s="38"/>
      <c r="V1174" s="38"/>
      <c r="W1174" s="38"/>
      <c r="X1174" s="38"/>
    </row>
    <row r="1175" spans="1:24">
      <c r="A1175" s="16">
        <v>42584</v>
      </c>
      <c r="B1175" s="15">
        <v>15.03</v>
      </c>
      <c r="C1175" s="15">
        <v>15.37</v>
      </c>
      <c r="D1175" s="15">
        <v>14.26</v>
      </c>
      <c r="E1175" s="15">
        <v>14.87</v>
      </c>
      <c r="F1175" s="15">
        <v>399900</v>
      </c>
      <c r="G1175" s="15">
        <v>14.87</v>
      </c>
      <c r="H1175" s="38">
        <f t="shared" si="56"/>
        <v>4.718579701994333E-3</v>
      </c>
      <c r="I1175" s="30">
        <f t="shared" si="54"/>
        <v>4.718579701994333E-3</v>
      </c>
      <c r="S1175" s="38">
        <v>1413.380005</v>
      </c>
      <c r="T1175" s="30">
        <f t="shared" si="55"/>
        <v>-3.9966116931843456E-3</v>
      </c>
      <c r="U1175" s="38"/>
      <c r="V1175" s="38"/>
      <c r="W1175" s="38"/>
      <c r="X1175" s="38"/>
    </row>
    <row r="1176" spans="1:24">
      <c r="A1176" s="16">
        <v>42585</v>
      </c>
      <c r="B1176" s="15">
        <v>14.66</v>
      </c>
      <c r="C1176" s="15">
        <v>14.88</v>
      </c>
      <c r="D1176" s="15">
        <v>14.37</v>
      </c>
      <c r="E1176" s="15">
        <v>14.79</v>
      </c>
      <c r="F1176" s="15">
        <v>311400</v>
      </c>
      <c r="G1176" s="15">
        <v>14.79</v>
      </c>
      <c r="H1176" s="38">
        <f t="shared" si="56"/>
        <v>-5.3944837493552309E-3</v>
      </c>
      <c r="I1176" s="30">
        <f t="shared" si="54"/>
        <v>-5.3944837493552309E-3</v>
      </c>
      <c r="S1176" s="38">
        <v>1419.040039</v>
      </c>
      <c r="T1176" s="30">
        <f t="shared" si="55"/>
        <v>7.4766258661601226E-3</v>
      </c>
      <c r="U1176" s="38"/>
      <c r="V1176" s="38"/>
      <c r="W1176" s="38"/>
      <c r="X1176" s="38"/>
    </row>
    <row r="1177" spans="1:24">
      <c r="A1177" s="16">
        <v>42586</v>
      </c>
      <c r="B1177" s="15">
        <v>14.66</v>
      </c>
      <c r="C1177" s="15">
        <v>15</v>
      </c>
      <c r="D1177" s="15">
        <v>14.6</v>
      </c>
      <c r="E1177" s="15">
        <v>14.79</v>
      </c>
      <c r="F1177" s="15">
        <v>123200</v>
      </c>
      <c r="G1177" s="15">
        <v>14.79</v>
      </c>
      <c r="H1177" s="38">
        <f t="shared" si="56"/>
        <v>0</v>
      </c>
      <c r="I1177" s="30">
        <f t="shared" si="54"/>
        <v>0</v>
      </c>
      <c r="S1177" s="38">
        <v>1408.469971</v>
      </c>
      <c r="T1177" s="30">
        <f t="shared" si="55"/>
        <v>3.6916140439576272E-3</v>
      </c>
      <c r="U1177" s="38"/>
      <c r="V1177" s="38"/>
      <c r="W1177" s="38"/>
      <c r="X1177" s="38"/>
    </row>
    <row r="1178" spans="1:24">
      <c r="A1178" s="16">
        <v>42587</v>
      </c>
      <c r="B1178" s="15">
        <v>14.99</v>
      </c>
      <c r="C1178" s="15">
        <v>16.23</v>
      </c>
      <c r="D1178" s="15">
        <v>14.86</v>
      </c>
      <c r="E1178" s="15">
        <v>16.139999</v>
      </c>
      <c r="F1178" s="15">
        <v>738300</v>
      </c>
      <c r="G1178" s="15">
        <v>16.139999</v>
      </c>
      <c r="H1178" s="38">
        <f t="shared" si="56"/>
        <v>8.7349324161223832E-2</v>
      </c>
      <c r="I1178" s="30">
        <f t="shared" si="54"/>
        <v>8.7349324161223832E-2</v>
      </c>
      <c r="S1178" s="38">
        <v>1403.280029</v>
      </c>
      <c r="T1178" s="30">
        <f t="shared" si="55"/>
        <v>-1.6092241104783904E-3</v>
      </c>
      <c r="U1178" s="38"/>
      <c r="V1178" s="38"/>
      <c r="W1178" s="38"/>
      <c r="X1178" s="38"/>
    </row>
    <row r="1179" spans="1:24">
      <c r="A1179" s="16">
        <v>42590</v>
      </c>
      <c r="B1179" s="15">
        <v>16.209999</v>
      </c>
      <c r="C1179" s="15">
        <v>16.290001</v>
      </c>
      <c r="D1179" s="15">
        <v>15.73</v>
      </c>
      <c r="E1179" s="15">
        <v>15.73</v>
      </c>
      <c r="F1179" s="15">
        <v>244300</v>
      </c>
      <c r="G1179" s="15">
        <v>15.73</v>
      </c>
      <c r="H1179" s="38">
        <f t="shared" si="56"/>
        <v>-2.5730883813745688E-2</v>
      </c>
      <c r="I1179" s="30">
        <f t="shared" si="54"/>
        <v>-2.5730883813745688E-2</v>
      </c>
      <c r="S1179" s="38">
        <v>1405.540039</v>
      </c>
      <c r="T1179" s="30">
        <f t="shared" si="55"/>
        <v>-4.9537590596095138E-3</v>
      </c>
      <c r="U1179" s="38"/>
      <c r="V1179" s="38"/>
      <c r="W1179" s="38"/>
      <c r="X1179" s="38"/>
    </row>
    <row r="1180" spans="1:24">
      <c r="A1180" s="16">
        <v>42591</v>
      </c>
      <c r="B1180" s="15">
        <v>15.73</v>
      </c>
      <c r="C1180" s="15">
        <v>16.989999999999998</v>
      </c>
      <c r="D1180" s="15">
        <v>15.71</v>
      </c>
      <c r="E1180" s="15">
        <v>16.790001</v>
      </c>
      <c r="F1180" s="15">
        <v>465400</v>
      </c>
      <c r="G1180" s="15">
        <v>16.790001</v>
      </c>
      <c r="H1180" s="38">
        <f t="shared" si="56"/>
        <v>6.5213813578522753E-2</v>
      </c>
      <c r="I1180" s="30">
        <f t="shared" si="54"/>
        <v>6.5213813578522753E-2</v>
      </c>
      <c r="S1180" s="38">
        <v>1412.5200199999999</v>
      </c>
      <c r="T1180" s="30">
        <f t="shared" si="55"/>
        <v>-2.8207495878521307E-3</v>
      </c>
      <c r="U1180" s="38"/>
      <c r="V1180" s="38"/>
      <c r="W1180" s="38"/>
      <c r="X1180" s="38"/>
    </row>
    <row r="1181" spans="1:24">
      <c r="A1181" s="16">
        <v>42592</v>
      </c>
      <c r="B1181" s="15">
        <v>16.649999999999999</v>
      </c>
      <c r="C1181" s="15">
        <v>17.489999999999998</v>
      </c>
      <c r="D1181" s="15">
        <v>16.510000000000002</v>
      </c>
      <c r="E1181" s="15">
        <v>16.809999000000001</v>
      </c>
      <c r="F1181" s="15">
        <v>722500</v>
      </c>
      <c r="G1181" s="15">
        <v>16.809999000000001</v>
      </c>
      <c r="H1181" s="38">
        <f t="shared" si="56"/>
        <v>1.1903572834136675E-3</v>
      </c>
      <c r="I1181" s="30">
        <f t="shared" si="54"/>
        <v>1.1903572834136675E-3</v>
      </c>
      <c r="S1181" s="38">
        <v>1416.51001</v>
      </c>
      <c r="T1181" s="30">
        <f t="shared" si="55"/>
        <v>1.3790300381183415E-2</v>
      </c>
      <c r="U1181" s="38"/>
      <c r="V1181" s="38"/>
      <c r="W1181" s="38"/>
      <c r="X1181" s="38"/>
    </row>
    <row r="1182" spans="1:24">
      <c r="A1182" s="16">
        <v>42593</v>
      </c>
      <c r="B1182" s="15">
        <v>17.5</v>
      </c>
      <c r="C1182" s="15">
        <v>18</v>
      </c>
      <c r="D1182" s="15">
        <v>17.030000999999999</v>
      </c>
      <c r="E1182" s="15">
        <v>17.079999999999998</v>
      </c>
      <c r="F1182" s="15">
        <v>502100</v>
      </c>
      <c r="G1182" s="15">
        <v>17.079999999999998</v>
      </c>
      <c r="H1182" s="38">
        <f t="shared" si="56"/>
        <v>1.5934300428300983E-2</v>
      </c>
      <c r="I1182" s="30">
        <f t="shared" si="54"/>
        <v>1.5934300428300983E-2</v>
      </c>
      <c r="S1182" s="38">
        <v>1397.1099850000001</v>
      </c>
      <c r="T1182" s="30">
        <f t="shared" si="55"/>
        <v>3.1040359690735629E-3</v>
      </c>
      <c r="U1182" s="38"/>
      <c r="V1182" s="38"/>
      <c r="W1182" s="38"/>
      <c r="X1182" s="38"/>
    </row>
    <row r="1183" spans="1:24">
      <c r="A1183" s="16">
        <v>42594</v>
      </c>
      <c r="B1183" s="15">
        <v>17.100000000000001</v>
      </c>
      <c r="C1183" s="15">
        <v>17.899999999999999</v>
      </c>
      <c r="D1183" s="15">
        <v>17</v>
      </c>
      <c r="E1183" s="15">
        <v>17.59</v>
      </c>
      <c r="F1183" s="15">
        <v>509900</v>
      </c>
      <c r="G1183" s="15">
        <v>17.59</v>
      </c>
      <c r="H1183" s="38">
        <f t="shared" si="56"/>
        <v>2.942237038904319E-2</v>
      </c>
      <c r="I1183" s="30">
        <f t="shared" si="54"/>
        <v>2.942237038904319E-2</v>
      </c>
      <c r="S1183" s="38">
        <v>1392.780029</v>
      </c>
      <c r="T1183" s="30">
        <f t="shared" si="55"/>
        <v>-7.2326346906493744E-3</v>
      </c>
      <c r="U1183" s="38"/>
      <c r="V1183" s="38"/>
      <c r="W1183" s="38"/>
      <c r="X1183" s="38"/>
    </row>
    <row r="1184" spans="1:24">
      <c r="A1184" s="16">
        <v>42597</v>
      </c>
      <c r="B1184" s="15">
        <v>17.510000000000002</v>
      </c>
      <c r="C1184" s="15">
        <v>18.18</v>
      </c>
      <c r="D1184" s="15">
        <v>17.399999999999999</v>
      </c>
      <c r="E1184" s="15">
        <v>17.66</v>
      </c>
      <c r="F1184" s="15">
        <v>461200</v>
      </c>
      <c r="G1184" s="15">
        <v>17.66</v>
      </c>
      <c r="H1184" s="38">
        <f t="shared" si="56"/>
        <v>3.971636426347183E-3</v>
      </c>
      <c r="I1184" s="30">
        <f t="shared" si="54"/>
        <v>3.971636426347183E-3</v>
      </c>
      <c r="S1184" s="38">
        <v>1402.8900149999999</v>
      </c>
      <c r="T1184" s="30">
        <f t="shared" si="55"/>
        <v>-1.872949986681948E-3</v>
      </c>
      <c r="U1184" s="38"/>
      <c r="V1184" s="38"/>
      <c r="W1184" s="38"/>
      <c r="X1184" s="38"/>
    </row>
    <row r="1185" spans="1:24">
      <c r="A1185" s="16">
        <v>42598</v>
      </c>
      <c r="B1185" s="15">
        <v>17.610001</v>
      </c>
      <c r="C1185" s="15">
        <v>17.879999000000002</v>
      </c>
      <c r="D1185" s="15">
        <v>17.43</v>
      </c>
      <c r="E1185" s="15">
        <v>17.790001</v>
      </c>
      <c r="F1185" s="15">
        <v>374800</v>
      </c>
      <c r="G1185" s="15">
        <v>17.790001</v>
      </c>
      <c r="H1185" s="38">
        <f t="shared" si="56"/>
        <v>7.3343627132830234E-3</v>
      </c>
      <c r="I1185" s="30">
        <f t="shared" si="54"/>
        <v>7.3343627132830234E-3</v>
      </c>
      <c r="S1185" s="38">
        <v>1405.5200199999999</v>
      </c>
      <c r="T1185" s="30">
        <f t="shared" si="55"/>
        <v>-3.0050284008838741E-3</v>
      </c>
      <c r="U1185" s="38"/>
      <c r="V1185" s="38"/>
      <c r="W1185" s="38"/>
      <c r="X1185" s="38"/>
    </row>
    <row r="1186" spans="1:24">
      <c r="A1186" s="16">
        <v>42599</v>
      </c>
      <c r="B1186" s="15">
        <v>17.59</v>
      </c>
      <c r="C1186" s="15">
        <v>17.59</v>
      </c>
      <c r="D1186" s="15">
        <v>16.379999000000002</v>
      </c>
      <c r="E1186" s="15">
        <v>16.629999000000002</v>
      </c>
      <c r="F1186" s="15">
        <v>541200</v>
      </c>
      <c r="G1186" s="15">
        <v>16.629999000000002</v>
      </c>
      <c r="H1186" s="38">
        <f t="shared" si="56"/>
        <v>-6.7428324816553309E-2</v>
      </c>
      <c r="I1186" s="30">
        <f t="shared" si="54"/>
        <v>-6.7428324816553309E-2</v>
      </c>
      <c r="S1186" s="38">
        <v>1409.75</v>
      </c>
      <c r="T1186" s="30">
        <f t="shared" si="55"/>
        <v>3.9659714751247568E-3</v>
      </c>
      <c r="U1186" s="38"/>
      <c r="V1186" s="38"/>
      <c r="W1186" s="38"/>
      <c r="X1186" s="38"/>
    </row>
    <row r="1187" spans="1:24">
      <c r="A1187" s="16">
        <v>42600</v>
      </c>
      <c r="B1187" s="15">
        <v>16.5</v>
      </c>
      <c r="C1187" s="15">
        <v>17.209999</v>
      </c>
      <c r="D1187" s="15">
        <v>16.5</v>
      </c>
      <c r="E1187" s="15">
        <v>16.940000999999999</v>
      </c>
      <c r="F1187" s="15">
        <v>307300</v>
      </c>
      <c r="G1187" s="15">
        <v>16.940000999999999</v>
      </c>
      <c r="H1187" s="38">
        <f t="shared" si="56"/>
        <v>1.8469515183240134E-2</v>
      </c>
      <c r="I1187" s="30">
        <f t="shared" si="54"/>
        <v>1.8469515183240134E-2</v>
      </c>
      <c r="S1187" s="38">
        <v>1404.170044</v>
      </c>
      <c r="T1187" s="30">
        <f t="shared" si="55"/>
        <v>1.1187722204363244E-3</v>
      </c>
      <c r="U1187" s="38"/>
      <c r="V1187" s="38"/>
      <c r="W1187" s="38"/>
      <c r="X1187" s="38"/>
    </row>
    <row r="1188" spans="1:24">
      <c r="A1188" s="16">
        <v>42601</v>
      </c>
      <c r="B1188" s="15">
        <v>16.77</v>
      </c>
      <c r="C1188" s="15">
        <v>16.950001</v>
      </c>
      <c r="D1188" s="15">
        <v>16.02</v>
      </c>
      <c r="E1188" s="15">
        <v>16.02</v>
      </c>
      <c r="F1188" s="15">
        <v>552900</v>
      </c>
      <c r="G1188" s="15">
        <v>16.02</v>
      </c>
      <c r="H1188" s="38">
        <f t="shared" si="56"/>
        <v>-5.5839806615570579E-2</v>
      </c>
      <c r="I1188" s="30">
        <f t="shared" si="54"/>
        <v>-5.5839806615570579E-2</v>
      </c>
      <c r="S1188" s="38">
        <v>1402.599976</v>
      </c>
      <c r="T1188" s="30">
        <f t="shared" si="55"/>
        <v>5.9494662096943049E-3</v>
      </c>
      <c r="U1188" s="38"/>
      <c r="V1188" s="38"/>
      <c r="W1188" s="38"/>
      <c r="X1188" s="38"/>
    </row>
    <row r="1189" spans="1:24">
      <c r="A1189" s="16">
        <v>42604</v>
      </c>
      <c r="B1189" s="15">
        <v>15.98</v>
      </c>
      <c r="C1189" s="15">
        <v>16.98</v>
      </c>
      <c r="D1189" s="15">
        <v>15.61</v>
      </c>
      <c r="E1189" s="15">
        <v>15.91</v>
      </c>
      <c r="F1189" s="15">
        <v>776600</v>
      </c>
      <c r="G1189" s="15">
        <v>15.91</v>
      </c>
      <c r="H1189" s="38">
        <f t="shared" si="56"/>
        <v>-6.8900992905176796E-3</v>
      </c>
      <c r="I1189" s="30">
        <f t="shared" si="54"/>
        <v>-6.8900992905176796E-3</v>
      </c>
      <c r="S1189" s="38">
        <v>1394.280029</v>
      </c>
      <c r="T1189" s="30">
        <f t="shared" si="55"/>
        <v>-1.1969781783957077E-3</v>
      </c>
      <c r="U1189" s="38"/>
      <c r="V1189" s="38"/>
      <c r="W1189" s="38"/>
      <c r="X1189" s="38"/>
    </row>
    <row r="1190" spans="1:24">
      <c r="A1190" s="16">
        <v>42605</v>
      </c>
      <c r="B1190" s="15">
        <v>16.02</v>
      </c>
      <c r="C1190" s="15">
        <v>16.450001</v>
      </c>
      <c r="D1190" s="15">
        <v>15.68</v>
      </c>
      <c r="E1190" s="15">
        <v>15.74</v>
      </c>
      <c r="F1190" s="15">
        <v>550300</v>
      </c>
      <c r="G1190" s="15">
        <v>15.74</v>
      </c>
      <c r="H1190" s="38">
        <f t="shared" si="56"/>
        <v>-1.074259936043832E-2</v>
      </c>
      <c r="I1190" s="30">
        <f t="shared" si="54"/>
        <v>-1.074259936043832E-2</v>
      </c>
      <c r="S1190" s="38">
        <v>1395.9499510000001</v>
      </c>
      <c r="T1190" s="30">
        <f t="shared" si="55"/>
        <v>1.7969132836255664E-2</v>
      </c>
      <c r="U1190" s="38"/>
      <c r="V1190" s="38"/>
      <c r="W1190" s="38"/>
      <c r="X1190" s="38"/>
    </row>
    <row r="1191" spans="1:24">
      <c r="A1191" s="16">
        <v>42606</v>
      </c>
      <c r="B1191" s="15">
        <v>15.61</v>
      </c>
      <c r="C1191" s="15">
        <v>15.68</v>
      </c>
      <c r="D1191" s="15">
        <v>14.65</v>
      </c>
      <c r="E1191" s="15">
        <v>14.7</v>
      </c>
      <c r="F1191" s="15">
        <v>1114900</v>
      </c>
      <c r="G1191" s="15">
        <v>14.7</v>
      </c>
      <c r="H1191" s="38">
        <f t="shared" si="56"/>
        <v>-6.8357749204566567E-2</v>
      </c>
      <c r="I1191" s="30">
        <f t="shared" si="54"/>
        <v>-6.8357749204566567E-2</v>
      </c>
      <c r="S1191" s="38">
        <v>1371.089966</v>
      </c>
      <c r="T1191" s="30">
        <f t="shared" si="55"/>
        <v>1.6044800332657864E-4</v>
      </c>
      <c r="U1191" s="38"/>
      <c r="V1191" s="38"/>
      <c r="W1191" s="38"/>
      <c r="X1191" s="38"/>
    </row>
    <row r="1192" spans="1:24">
      <c r="A1192" s="16">
        <v>42607</v>
      </c>
      <c r="B1192" s="15">
        <v>14.25</v>
      </c>
      <c r="C1192" s="15">
        <v>14.8</v>
      </c>
      <c r="D1192" s="15">
        <v>13.72</v>
      </c>
      <c r="E1192" s="15">
        <v>14.07</v>
      </c>
      <c r="F1192" s="15">
        <v>1249300</v>
      </c>
      <c r="G1192" s="15">
        <v>14.07</v>
      </c>
      <c r="H1192" s="38">
        <f t="shared" si="56"/>
        <v>-4.3802622658392888E-2</v>
      </c>
      <c r="I1192" s="30">
        <f t="shared" si="54"/>
        <v>-4.3802622658392888E-2</v>
      </c>
      <c r="S1192" s="38">
        <v>1370.869995</v>
      </c>
      <c r="T1192" s="30">
        <f t="shared" si="55"/>
        <v>3.6246730667990343E-3</v>
      </c>
      <c r="U1192" s="38"/>
      <c r="V1192" s="38"/>
      <c r="W1192" s="38"/>
      <c r="X1192" s="38"/>
    </row>
    <row r="1193" spans="1:24">
      <c r="A1193" s="16">
        <v>42608</v>
      </c>
      <c r="B1193" s="15">
        <v>14</v>
      </c>
      <c r="C1193" s="15">
        <v>14.64</v>
      </c>
      <c r="D1193" s="15">
        <v>13.82</v>
      </c>
      <c r="E1193" s="15">
        <v>14.11</v>
      </c>
      <c r="F1193" s="15">
        <v>691200</v>
      </c>
      <c r="G1193" s="15">
        <v>14.11</v>
      </c>
      <c r="H1193" s="38">
        <f t="shared" si="56"/>
        <v>2.8388947384248714E-3</v>
      </c>
      <c r="I1193" s="30">
        <f t="shared" si="54"/>
        <v>2.8388947384248714E-3</v>
      </c>
      <c r="S1193" s="38">
        <v>1365.910034</v>
      </c>
      <c r="T1193" s="30">
        <f t="shared" si="55"/>
        <v>9.7700489565339787E-3</v>
      </c>
      <c r="U1193" s="38"/>
      <c r="V1193" s="38"/>
      <c r="W1193" s="38"/>
      <c r="X1193" s="38"/>
    </row>
    <row r="1194" spans="1:24">
      <c r="A1194" s="16">
        <v>42611</v>
      </c>
      <c r="B1194" s="15">
        <v>14.26</v>
      </c>
      <c r="C1194" s="15">
        <v>14.65</v>
      </c>
      <c r="D1194" s="15">
        <v>14.11</v>
      </c>
      <c r="E1194" s="15">
        <v>14.38</v>
      </c>
      <c r="F1194" s="15">
        <v>499400</v>
      </c>
      <c r="G1194" s="15">
        <v>14.38</v>
      </c>
      <c r="H1194" s="38">
        <f t="shared" si="56"/>
        <v>1.8954586428178048E-2</v>
      </c>
      <c r="I1194" s="30">
        <f t="shared" si="54"/>
        <v>1.8954586428178048E-2</v>
      </c>
      <c r="S1194" s="38">
        <v>1352.630005</v>
      </c>
      <c r="T1194" s="30">
        <f t="shared" si="55"/>
        <v>6.8769220713346818E-3</v>
      </c>
      <c r="U1194" s="38"/>
      <c r="V1194" s="38"/>
      <c r="W1194" s="38"/>
      <c r="X1194" s="38"/>
    </row>
    <row r="1195" spans="1:24">
      <c r="A1195" s="16">
        <v>42612</v>
      </c>
      <c r="B1195" s="15">
        <v>14.3</v>
      </c>
      <c r="C1195" s="15">
        <v>14.59</v>
      </c>
      <c r="D1195" s="15">
        <v>13.96</v>
      </c>
      <c r="E1195" s="15">
        <v>14.15</v>
      </c>
      <c r="F1195" s="15">
        <v>352900</v>
      </c>
      <c r="G1195" s="15">
        <v>14.15</v>
      </c>
      <c r="H1195" s="38">
        <f t="shared" si="56"/>
        <v>-1.6123728203654007E-2</v>
      </c>
      <c r="I1195" s="30">
        <f t="shared" si="54"/>
        <v>-1.6123728203654007E-2</v>
      </c>
      <c r="S1195" s="38">
        <v>1343.3599850000001</v>
      </c>
      <c r="T1195" s="30">
        <f t="shared" si="55"/>
        <v>-1.5489506349164149E-2</v>
      </c>
      <c r="U1195" s="38"/>
      <c r="V1195" s="38"/>
      <c r="W1195" s="38"/>
      <c r="X1195" s="38"/>
    </row>
    <row r="1196" spans="1:24">
      <c r="A1196" s="16">
        <v>42613</v>
      </c>
      <c r="B1196" s="15">
        <v>14.08</v>
      </c>
      <c r="C1196" s="15">
        <v>14.44</v>
      </c>
      <c r="D1196" s="15">
        <v>13.72</v>
      </c>
      <c r="E1196" s="15">
        <v>13.77</v>
      </c>
      <c r="F1196" s="15">
        <v>476900</v>
      </c>
      <c r="G1196" s="15">
        <v>13.77</v>
      </c>
      <c r="H1196" s="38">
        <f t="shared" si="56"/>
        <v>-2.7222311348683213E-2</v>
      </c>
      <c r="I1196" s="30">
        <f t="shared" si="54"/>
        <v>-2.7222311348683213E-2</v>
      </c>
      <c r="S1196" s="38">
        <v>1364.329956</v>
      </c>
      <c r="T1196" s="30">
        <f t="shared" si="55"/>
        <v>-3.8772006284662321E-3</v>
      </c>
      <c r="U1196" s="38"/>
      <c r="V1196" s="38"/>
      <c r="W1196" s="38"/>
      <c r="X1196" s="38"/>
    </row>
    <row r="1197" spans="1:24">
      <c r="A1197" s="16">
        <v>42614</v>
      </c>
      <c r="B1197" s="15">
        <v>13.97</v>
      </c>
      <c r="C1197" s="15">
        <v>14.17</v>
      </c>
      <c r="D1197" s="15">
        <v>13.32</v>
      </c>
      <c r="E1197" s="15">
        <v>13.49</v>
      </c>
      <c r="F1197" s="15">
        <v>659800</v>
      </c>
      <c r="G1197" s="15">
        <v>13.49</v>
      </c>
      <c r="H1197" s="38">
        <f t="shared" si="56"/>
        <v>-2.0543642520898905E-2</v>
      </c>
      <c r="I1197" s="30">
        <f t="shared" si="54"/>
        <v>-2.0543642520898905E-2</v>
      </c>
      <c r="S1197" s="38">
        <v>1369.630005</v>
      </c>
      <c r="T1197" s="30">
        <f t="shared" si="55"/>
        <v>-3.2510350730651405E-3</v>
      </c>
      <c r="U1197" s="38"/>
      <c r="V1197" s="38"/>
      <c r="W1197" s="38"/>
      <c r="X1197" s="38"/>
    </row>
    <row r="1198" spans="1:24">
      <c r="A1198" s="16">
        <v>42615</v>
      </c>
      <c r="B1198" s="15">
        <v>13.6</v>
      </c>
      <c r="C1198" s="15">
        <v>13.86</v>
      </c>
      <c r="D1198" s="15">
        <v>13.3</v>
      </c>
      <c r="E1198" s="15">
        <v>13.33</v>
      </c>
      <c r="F1198" s="15">
        <v>461900</v>
      </c>
      <c r="G1198" s="15">
        <v>13.33</v>
      </c>
      <c r="H1198" s="38">
        <f t="shared" si="56"/>
        <v>-1.1931536029047226E-2</v>
      </c>
      <c r="I1198" s="30">
        <f t="shared" si="54"/>
        <v>-1.1931536029047226E-2</v>
      </c>
      <c r="S1198" s="38">
        <v>1374.089966</v>
      </c>
      <c r="T1198" s="30">
        <f t="shared" si="55"/>
        <v>6.1391564636395259E-3</v>
      </c>
      <c r="U1198" s="38"/>
      <c r="V1198" s="38"/>
      <c r="W1198" s="38"/>
      <c r="X1198" s="38"/>
    </row>
    <row r="1199" spans="1:24">
      <c r="A1199" s="16">
        <v>42619</v>
      </c>
      <c r="B1199" s="15">
        <v>13.39</v>
      </c>
      <c r="C1199" s="15">
        <v>13.51</v>
      </c>
      <c r="D1199" s="15">
        <v>12.8</v>
      </c>
      <c r="E1199" s="15">
        <v>13.1</v>
      </c>
      <c r="F1199" s="15">
        <v>593000</v>
      </c>
      <c r="G1199" s="15">
        <v>13.1</v>
      </c>
      <c r="H1199" s="38">
        <f t="shared" si="56"/>
        <v>-1.7404903983511417E-2</v>
      </c>
      <c r="I1199" s="30">
        <f t="shared" si="54"/>
        <v>-1.7404903983511417E-2</v>
      </c>
      <c r="S1199" s="38">
        <v>1365.6800539999999</v>
      </c>
      <c r="T1199" s="30">
        <f t="shared" si="55"/>
        <v>-4.7482427559507661E-3</v>
      </c>
      <c r="U1199" s="38"/>
      <c r="V1199" s="38"/>
      <c r="W1199" s="38"/>
      <c r="X1199" s="38"/>
    </row>
    <row r="1200" spans="1:24">
      <c r="A1200" s="16">
        <v>42620</v>
      </c>
      <c r="B1200" s="15">
        <v>13.17</v>
      </c>
      <c r="C1200" s="15">
        <v>13.19</v>
      </c>
      <c r="D1200" s="15">
        <v>12.66</v>
      </c>
      <c r="E1200" s="15">
        <v>13</v>
      </c>
      <c r="F1200" s="15">
        <v>581400</v>
      </c>
      <c r="G1200" s="15">
        <v>13</v>
      </c>
      <c r="H1200" s="38">
        <f t="shared" si="56"/>
        <v>-7.6628727455691371E-3</v>
      </c>
      <c r="I1200" s="30">
        <f t="shared" si="54"/>
        <v>-7.6628727455691371E-3</v>
      </c>
      <c r="S1200" s="38">
        <v>1372.1800539999999</v>
      </c>
      <c r="T1200" s="30">
        <f t="shared" si="55"/>
        <v>3.3507135715839884E-3</v>
      </c>
      <c r="U1200" s="38"/>
      <c r="V1200" s="38"/>
      <c r="W1200" s="38"/>
      <c r="X1200" s="38"/>
    </row>
    <row r="1201" spans="1:24">
      <c r="A1201" s="16">
        <v>42621</v>
      </c>
      <c r="B1201" s="15">
        <v>12.85</v>
      </c>
      <c r="C1201" s="15">
        <v>12.94</v>
      </c>
      <c r="D1201" s="15">
        <v>12.55</v>
      </c>
      <c r="E1201" s="15">
        <v>12.74</v>
      </c>
      <c r="F1201" s="15">
        <v>683600</v>
      </c>
      <c r="G1201" s="15">
        <v>12.74</v>
      </c>
      <c r="H1201" s="38">
        <f t="shared" si="56"/>
        <v>-2.0202707317519466E-2</v>
      </c>
      <c r="I1201" s="30">
        <f t="shared" si="54"/>
        <v>-2.0202707317519466E-2</v>
      </c>
      <c r="S1201" s="38">
        <v>1367.589966</v>
      </c>
      <c r="T1201" s="30">
        <f t="shared" si="55"/>
        <v>1.353642854879183E-3</v>
      </c>
      <c r="U1201" s="38"/>
      <c r="V1201" s="38"/>
      <c r="W1201" s="38"/>
      <c r="X1201" s="38"/>
    </row>
    <row r="1202" spans="1:24">
      <c r="A1202" s="16">
        <v>42622</v>
      </c>
      <c r="B1202" s="15">
        <v>12.69</v>
      </c>
      <c r="C1202" s="15">
        <v>12.74</v>
      </c>
      <c r="D1202" s="15">
        <v>12.21</v>
      </c>
      <c r="E1202" s="15">
        <v>12.32</v>
      </c>
      <c r="F1202" s="15">
        <v>547800</v>
      </c>
      <c r="G1202" s="15">
        <v>12.32</v>
      </c>
      <c r="H1202" s="38">
        <f t="shared" si="56"/>
        <v>-3.352269203864356E-2</v>
      </c>
      <c r="I1202" s="30">
        <f t="shared" si="54"/>
        <v>-3.352269203864356E-2</v>
      </c>
      <c r="S1202" s="38">
        <v>1365.73999</v>
      </c>
      <c r="T1202" s="30">
        <f t="shared" si="55"/>
        <v>1.6708409580589543E-3</v>
      </c>
      <c r="U1202" s="38"/>
      <c r="V1202" s="38"/>
      <c r="W1202" s="38"/>
      <c r="X1202" s="38"/>
    </row>
    <row r="1203" spans="1:24">
      <c r="A1203" s="16">
        <v>42625</v>
      </c>
      <c r="B1203" s="15">
        <v>12.11</v>
      </c>
      <c r="C1203" s="15">
        <v>12.58</v>
      </c>
      <c r="D1203" s="15">
        <v>12.02</v>
      </c>
      <c r="E1203" s="15">
        <v>12.43</v>
      </c>
      <c r="F1203" s="15">
        <v>496300</v>
      </c>
      <c r="G1203" s="15">
        <v>12.43</v>
      </c>
      <c r="H1203" s="38">
        <f t="shared" si="56"/>
        <v>8.8889474172459942E-3</v>
      </c>
      <c r="I1203" s="30">
        <f t="shared" si="54"/>
        <v>8.8889474172459942E-3</v>
      </c>
      <c r="S1203" s="38">
        <v>1363.459961</v>
      </c>
      <c r="T1203" s="30">
        <f t="shared" si="55"/>
        <v>4.2629033587965317E-3</v>
      </c>
      <c r="U1203" s="38"/>
      <c r="V1203" s="38"/>
      <c r="W1203" s="38"/>
      <c r="X1203" s="38"/>
    </row>
    <row r="1204" spans="1:24">
      <c r="A1204" s="16">
        <v>42626</v>
      </c>
      <c r="B1204" s="15">
        <v>12.2</v>
      </c>
      <c r="C1204" s="15">
        <v>12.35</v>
      </c>
      <c r="D1204" s="15">
        <v>11.9</v>
      </c>
      <c r="E1204" s="15">
        <v>12.06</v>
      </c>
      <c r="F1204" s="15">
        <v>560800</v>
      </c>
      <c r="G1204" s="15">
        <v>12.06</v>
      </c>
      <c r="H1204" s="38">
        <f t="shared" si="56"/>
        <v>-3.0218714223580294E-2</v>
      </c>
      <c r="I1204" s="30">
        <f t="shared" si="54"/>
        <v>-3.0218714223580294E-2</v>
      </c>
      <c r="S1204" s="38">
        <v>1357.660034</v>
      </c>
      <c r="T1204" s="30">
        <f t="shared" si="55"/>
        <v>-3.3456975903777483E-3</v>
      </c>
      <c r="U1204" s="38"/>
      <c r="V1204" s="38"/>
      <c r="W1204" s="38"/>
      <c r="X1204" s="38"/>
    </row>
    <row r="1205" spans="1:24">
      <c r="A1205" s="16">
        <v>42627</v>
      </c>
      <c r="B1205" s="15">
        <v>12.04</v>
      </c>
      <c r="C1205" s="15">
        <v>12.16</v>
      </c>
      <c r="D1205" s="15">
        <v>11.55</v>
      </c>
      <c r="E1205" s="15">
        <v>11.89</v>
      </c>
      <c r="F1205" s="15">
        <v>556300</v>
      </c>
      <c r="G1205" s="15">
        <v>11.89</v>
      </c>
      <c r="H1205" s="38">
        <f t="shared" si="56"/>
        <v>-1.4196480596348912E-2</v>
      </c>
      <c r="I1205" s="30">
        <f t="shared" si="54"/>
        <v>-1.4196480596348912E-2</v>
      </c>
      <c r="S1205" s="38">
        <v>1362.209961</v>
      </c>
      <c r="T1205" s="30">
        <f t="shared" si="55"/>
        <v>7.1966414793485541E-4</v>
      </c>
      <c r="U1205" s="38"/>
      <c r="V1205" s="38"/>
      <c r="W1205" s="38"/>
      <c r="X1205" s="38"/>
    </row>
    <row r="1206" spans="1:24">
      <c r="A1206" s="16">
        <v>42628</v>
      </c>
      <c r="B1206" s="15">
        <v>11.91</v>
      </c>
      <c r="C1206" s="15">
        <v>12.11</v>
      </c>
      <c r="D1206" s="15">
        <v>11.68</v>
      </c>
      <c r="E1206" s="15">
        <v>12.06</v>
      </c>
      <c r="F1206" s="15">
        <v>394100</v>
      </c>
      <c r="G1206" s="15">
        <v>12.06</v>
      </c>
      <c r="H1206" s="38">
        <f t="shared" si="56"/>
        <v>1.4196480596348895E-2</v>
      </c>
      <c r="I1206" s="30">
        <f t="shared" si="54"/>
        <v>1.4196480596348895E-2</v>
      </c>
      <c r="S1206" s="38">
        <v>1361.2299800000001</v>
      </c>
      <c r="T1206" s="30">
        <f t="shared" si="55"/>
        <v>2.3461755846049363E-3</v>
      </c>
      <c r="U1206" s="38"/>
      <c r="V1206" s="38"/>
      <c r="W1206" s="38"/>
      <c r="X1206" s="38"/>
    </row>
    <row r="1207" spans="1:24">
      <c r="A1207" s="16">
        <v>42629</v>
      </c>
      <c r="B1207" s="15">
        <v>12.02</v>
      </c>
      <c r="C1207" s="15">
        <v>12.15</v>
      </c>
      <c r="D1207" s="15">
        <v>11.83</v>
      </c>
      <c r="E1207" s="15">
        <v>12.12</v>
      </c>
      <c r="F1207" s="15">
        <v>925800</v>
      </c>
      <c r="G1207" s="15">
        <v>12.12</v>
      </c>
      <c r="H1207" s="38">
        <f t="shared" si="56"/>
        <v>4.962789342128876E-3</v>
      </c>
      <c r="I1207" s="30">
        <f t="shared" si="54"/>
        <v>4.962789342128876E-3</v>
      </c>
      <c r="S1207" s="38">
        <v>1358.040039</v>
      </c>
      <c r="T1207" s="30">
        <f t="shared" si="55"/>
        <v>1.096536613622677E-2</v>
      </c>
      <c r="U1207" s="38"/>
      <c r="V1207" s="38"/>
      <c r="W1207" s="38"/>
      <c r="X1207" s="38"/>
    </row>
    <row r="1208" spans="1:24">
      <c r="A1208" s="16">
        <v>42632</v>
      </c>
      <c r="B1208" s="15">
        <v>12.18</v>
      </c>
      <c r="C1208" s="15">
        <v>12.25</v>
      </c>
      <c r="D1208" s="15">
        <v>11.7</v>
      </c>
      <c r="E1208" s="15">
        <v>11.77</v>
      </c>
      <c r="F1208" s="15">
        <v>324700</v>
      </c>
      <c r="G1208" s="15">
        <v>11.77</v>
      </c>
      <c r="H1208" s="38">
        <f t="shared" si="56"/>
        <v>-2.9303059368983031E-2</v>
      </c>
      <c r="I1208" s="30">
        <f t="shared" si="54"/>
        <v>-2.9303059368983031E-2</v>
      </c>
      <c r="S1208" s="38">
        <v>1343.2299800000001</v>
      </c>
      <c r="T1208" s="30">
        <f t="shared" si="55"/>
        <v>-5.3977478851888559E-3</v>
      </c>
      <c r="U1208" s="38"/>
      <c r="V1208" s="38"/>
      <c r="W1208" s="38"/>
      <c r="X1208" s="38"/>
    </row>
    <row r="1209" spans="1:24">
      <c r="A1209" s="16">
        <v>42633</v>
      </c>
      <c r="B1209" s="15">
        <v>12</v>
      </c>
      <c r="C1209" s="15">
        <v>12</v>
      </c>
      <c r="D1209" s="15">
        <v>11.39</v>
      </c>
      <c r="E1209" s="15">
        <v>11.39</v>
      </c>
      <c r="F1209" s="15">
        <v>517300</v>
      </c>
      <c r="G1209" s="15">
        <v>11.39</v>
      </c>
      <c r="H1209" s="38">
        <f t="shared" si="56"/>
        <v>-3.2818143813094509E-2</v>
      </c>
      <c r="I1209" s="30">
        <f t="shared" si="54"/>
        <v>-3.2818143813094509E-2</v>
      </c>
      <c r="S1209" s="38">
        <v>1350.5</v>
      </c>
      <c r="T1209" s="30">
        <f t="shared" si="55"/>
        <v>-9.3996535069348723E-4</v>
      </c>
      <c r="U1209" s="38"/>
      <c r="V1209" s="38"/>
      <c r="W1209" s="38"/>
      <c r="X1209" s="38"/>
    </row>
    <row r="1210" spans="1:24">
      <c r="A1210" s="16">
        <v>42634</v>
      </c>
      <c r="B1210" s="15">
        <v>11.33</v>
      </c>
      <c r="C1210" s="15">
        <v>11.8</v>
      </c>
      <c r="D1210" s="15">
        <v>11.28</v>
      </c>
      <c r="E1210" s="15">
        <v>11.74</v>
      </c>
      <c r="F1210" s="15">
        <v>390200</v>
      </c>
      <c r="G1210" s="15">
        <v>11.74</v>
      </c>
      <c r="H1210" s="38">
        <f t="shared" si="56"/>
        <v>3.026603694085964E-2</v>
      </c>
      <c r="I1210" s="30">
        <f t="shared" si="54"/>
        <v>3.026603694085964E-2</v>
      </c>
      <c r="S1210" s="38">
        <v>1351.7700199999999</v>
      </c>
      <c r="T1210" s="30">
        <f t="shared" si="55"/>
        <v>6.777023411420619E-3</v>
      </c>
      <c r="U1210" s="38"/>
      <c r="V1210" s="38"/>
      <c r="W1210" s="38"/>
      <c r="X1210" s="38"/>
    </row>
    <row r="1211" spans="1:24">
      <c r="A1211" s="16">
        <v>42635</v>
      </c>
      <c r="B1211" s="15">
        <v>11.83</v>
      </c>
      <c r="C1211" s="15">
        <v>11.92</v>
      </c>
      <c r="D1211" s="15">
        <v>11.52</v>
      </c>
      <c r="E1211" s="15">
        <v>11.71</v>
      </c>
      <c r="F1211" s="15">
        <v>371800</v>
      </c>
      <c r="G1211" s="15">
        <v>11.71</v>
      </c>
      <c r="H1211" s="38">
        <f t="shared" si="56"/>
        <v>-2.5586367903243624E-3</v>
      </c>
      <c r="I1211" s="30">
        <f t="shared" si="54"/>
        <v>-2.5586367903243624E-3</v>
      </c>
      <c r="S1211" s="38">
        <v>1342.6400149999999</v>
      </c>
      <c r="T1211" s="30">
        <f t="shared" si="55"/>
        <v>-6.9101222546409163E-3</v>
      </c>
      <c r="U1211" s="38"/>
      <c r="V1211" s="38"/>
      <c r="W1211" s="38"/>
      <c r="X1211" s="38"/>
    </row>
    <row r="1212" spans="1:24">
      <c r="A1212" s="16">
        <v>42636</v>
      </c>
      <c r="B1212" s="15">
        <v>11.72</v>
      </c>
      <c r="C1212" s="15">
        <v>11.88</v>
      </c>
      <c r="D1212" s="15">
        <v>11.5</v>
      </c>
      <c r="E1212" s="15">
        <v>11.54</v>
      </c>
      <c r="F1212" s="15">
        <v>401200</v>
      </c>
      <c r="G1212" s="15">
        <v>11.54</v>
      </c>
      <c r="H1212" s="38">
        <f t="shared" si="56"/>
        <v>-1.4623916529672567E-2</v>
      </c>
      <c r="I1212" s="30">
        <f t="shared" si="54"/>
        <v>-1.4623916529672567E-2</v>
      </c>
      <c r="S1212" s="38">
        <v>1351.9499510000001</v>
      </c>
      <c r="T1212" s="30">
        <f t="shared" si="55"/>
        <v>1.4730249524499133E-3</v>
      </c>
      <c r="U1212" s="38"/>
      <c r="V1212" s="38"/>
      <c r="W1212" s="38"/>
      <c r="X1212" s="38"/>
    </row>
    <row r="1213" spans="1:24">
      <c r="A1213" s="16">
        <v>42639</v>
      </c>
      <c r="B1213" s="15">
        <v>11.43</v>
      </c>
      <c r="C1213" s="15">
        <v>11.45</v>
      </c>
      <c r="D1213" s="15">
        <v>10.94</v>
      </c>
      <c r="E1213" s="15">
        <v>10.99</v>
      </c>
      <c r="F1213" s="15">
        <v>979800</v>
      </c>
      <c r="G1213" s="15">
        <v>10.99</v>
      </c>
      <c r="H1213" s="38">
        <f t="shared" si="56"/>
        <v>-4.8833492664423439E-2</v>
      </c>
      <c r="I1213" s="30">
        <f t="shared" si="54"/>
        <v>-4.8833492664423439E-2</v>
      </c>
      <c r="S1213" s="38">
        <v>1349.959961</v>
      </c>
      <c r="T1213" s="30">
        <f t="shared" si="55"/>
        <v>2.1578808520291556E-3</v>
      </c>
      <c r="U1213" s="38"/>
      <c r="V1213" s="38"/>
      <c r="W1213" s="38"/>
      <c r="X1213" s="38"/>
    </row>
    <row r="1214" spans="1:24">
      <c r="A1214" s="16">
        <v>42640</v>
      </c>
      <c r="B1214" s="15">
        <v>11</v>
      </c>
      <c r="C1214" s="15">
        <v>11.33</v>
      </c>
      <c r="D1214" s="15">
        <v>11</v>
      </c>
      <c r="E1214" s="15">
        <v>11.2</v>
      </c>
      <c r="F1214" s="15">
        <v>387700</v>
      </c>
      <c r="G1214" s="15">
        <v>11.2</v>
      </c>
      <c r="H1214" s="38">
        <f t="shared" si="56"/>
        <v>1.8928009885518859E-2</v>
      </c>
      <c r="I1214" s="30">
        <f t="shared" si="54"/>
        <v>1.8928009885518859E-2</v>
      </c>
      <c r="S1214" s="38">
        <v>1347.0500489999999</v>
      </c>
      <c r="T1214" s="30">
        <f t="shared" si="55"/>
        <v>2.021337693743905E-3</v>
      </c>
      <c r="U1214" s="38"/>
      <c r="V1214" s="38"/>
      <c r="W1214" s="38"/>
      <c r="X1214" s="38"/>
    </row>
    <row r="1215" spans="1:24">
      <c r="A1215" s="16">
        <v>42641</v>
      </c>
      <c r="B1215" s="15">
        <v>11.3</v>
      </c>
      <c r="C1215" s="15">
        <v>11.33</v>
      </c>
      <c r="D1215" s="15">
        <v>10.8</v>
      </c>
      <c r="E1215" s="15">
        <v>11.01</v>
      </c>
      <c r="F1215" s="15">
        <v>328300</v>
      </c>
      <c r="G1215" s="15">
        <v>11.01</v>
      </c>
      <c r="H1215" s="38">
        <f t="shared" si="56"/>
        <v>-1.7109827566460203E-2</v>
      </c>
      <c r="I1215" s="30">
        <f t="shared" si="54"/>
        <v>-1.7109827566460203E-2</v>
      </c>
      <c r="S1215" s="38">
        <v>1344.329956</v>
      </c>
      <c r="T1215" s="30">
        <f t="shared" si="55"/>
        <v>-4.2396374633528287E-4</v>
      </c>
      <c r="U1215" s="38"/>
      <c r="V1215" s="38"/>
      <c r="W1215" s="38"/>
      <c r="X1215" s="38"/>
    </row>
    <row r="1216" spans="1:24">
      <c r="A1216" s="16">
        <v>42642</v>
      </c>
      <c r="B1216" s="15">
        <v>11.05</v>
      </c>
      <c r="C1216" s="15">
        <v>11.07</v>
      </c>
      <c r="D1216" s="15">
        <v>10.83</v>
      </c>
      <c r="E1216" s="15">
        <v>11</v>
      </c>
      <c r="F1216" s="15">
        <v>443800</v>
      </c>
      <c r="G1216" s="15">
        <v>11</v>
      </c>
      <c r="H1216" s="38">
        <f t="shared" si="56"/>
        <v>-9.0867793621806432E-4</v>
      </c>
      <c r="I1216" s="30">
        <f t="shared" si="54"/>
        <v>-9.0867793621806432E-4</v>
      </c>
      <c r="S1216" s="38">
        <v>1344.900024</v>
      </c>
      <c r="T1216" s="30">
        <f t="shared" si="55"/>
        <v>1.449972568738235E-2</v>
      </c>
      <c r="U1216" s="38"/>
      <c r="V1216" s="38"/>
      <c r="W1216" s="38"/>
      <c r="X1216" s="38"/>
    </row>
    <row r="1217" spans="1:24">
      <c r="A1217" s="16">
        <v>42643</v>
      </c>
      <c r="B1217" s="15">
        <v>11.05</v>
      </c>
      <c r="C1217" s="15">
        <v>12.05</v>
      </c>
      <c r="D1217" s="15">
        <v>11.04</v>
      </c>
      <c r="E1217" s="15">
        <v>11.46</v>
      </c>
      <c r="F1217" s="15">
        <v>1170400</v>
      </c>
      <c r="G1217" s="15">
        <v>11.46</v>
      </c>
      <c r="H1217" s="38">
        <f t="shared" si="56"/>
        <v>4.0967438488223117E-2</v>
      </c>
      <c r="I1217" s="30">
        <f t="shared" si="54"/>
        <v>4.0967438488223117E-2</v>
      </c>
      <c r="S1217" s="38">
        <v>1325.540039</v>
      </c>
      <c r="T1217" s="30">
        <f t="shared" si="55"/>
        <v>1.0945476478100317E-3</v>
      </c>
      <c r="U1217" s="38"/>
      <c r="V1217" s="38"/>
      <c r="W1217" s="38"/>
      <c r="X1217" s="38"/>
    </row>
    <row r="1218" spans="1:24">
      <c r="A1218" s="16">
        <v>42646</v>
      </c>
      <c r="B1218" s="15">
        <v>11.45</v>
      </c>
      <c r="C1218" s="15">
        <v>11.54</v>
      </c>
      <c r="D1218" s="15">
        <v>10.97</v>
      </c>
      <c r="E1218" s="15">
        <v>11.37</v>
      </c>
      <c r="F1218" s="15">
        <v>985700</v>
      </c>
      <c r="G1218" s="15">
        <v>11.37</v>
      </c>
      <c r="H1218" s="38">
        <f t="shared" si="56"/>
        <v>-7.8844035241489828E-3</v>
      </c>
      <c r="I1218" s="30">
        <f t="shared" si="54"/>
        <v>-7.8844035241489828E-3</v>
      </c>
      <c r="S1218" s="38">
        <v>1324.089966</v>
      </c>
      <c r="T1218" s="30">
        <f t="shared" si="55"/>
        <v>8.8602377468863999E-3</v>
      </c>
      <c r="U1218" s="38"/>
      <c r="V1218" s="38"/>
      <c r="W1218" s="38"/>
      <c r="X1218" s="38"/>
    </row>
    <row r="1219" spans="1:24">
      <c r="A1219" s="16">
        <v>42647</v>
      </c>
      <c r="B1219" s="15">
        <v>11.28</v>
      </c>
      <c r="C1219" s="15">
        <v>13.69</v>
      </c>
      <c r="D1219" s="15">
        <v>11.25</v>
      </c>
      <c r="E1219" s="15">
        <v>12.1</v>
      </c>
      <c r="F1219" s="15">
        <v>7165500</v>
      </c>
      <c r="G1219" s="15">
        <v>12.1</v>
      </c>
      <c r="H1219" s="38">
        <f t="shared" si="56"/>
        <v>6.2227144840250853E-2</v>
      </c>
      <c r="I1219" s="30">
        <f t="shared" ref="I1219:I1259" si="57">H1219</f>
        <v>6.2227144840250853E-2</v>
      </c>
      <c r="S1219" s="38">
        <v>1312.410034</v>
      </c>
      <c r="T1219" s="30">
        <f t="shared" ref="T1219:T1258" si="58">LN(S1219/S1220)</f>
        <v>-4.5705144349420662E-4</v>
      </c>
      <c r="U1219" s="38"/>
      <c r="V1219" s="38"/>
      <c r="W1219" s="38"/>
      <c r="X1219" s="38"/>
    </row>
    <row r="1220" spans="1:24">
      <c r="A1220" s="16">
        <v>42648</v>
      </c>
      <c r="B1220" s="15">
        <v>12.15</v>
      </c>
      <c r="C1220" s="15">
        <v>12.75</v>
      </c>
      <c r="D1220" s="15">
        <v>12.15</v>
      </c>
      <c r="E1220" s="15">
        <v>12.51</v>
      </c>
      <c r="F1220" s="15">
        <v>1084200</v>
      </c>
      <c r="G1220" s="15">
        <v>12.51</v>
      </c>
      <c r="H1220" s="38">
        <f t="shared" ref="H1220:H1259" si="59">LN(G1220/G1219)</f>
        <v>3.3322871876124455E-2</v>
      </c>
      <c r="I1220" s="30">
        <f t="shared" si="57"/>
        <v>3.3322871876124455E-2</v>
      </c>
      <c r="S1220" s="38">
        <v>1313.01001</v>
      </c>
      <c r="T1220" s="30">
        <f t="shared" si="58"/>
        <v>-2.5253088662979617E-3</v>
      </c>
      <c r="U1220" s="38"/>
      <c r="V1220" s="38"/>
      <c r="W1220" s="38"/>
      <c r="X1220" s="38"/>
    </row>
    <row r="1221" spans="1:24">
      <c r="A1221" s="16">
        <v>42649</v>
      </c>
      <c r="B1221" s="15">
        <v>12.5</v>
      </c>
      <c r="C1221" s="15">
        <v>12.5</v>
      </c>
      <c r="D1221" s="15">
        <v>11.93</v>
      </c>
      <c r="E1221" s="15">
        <v>11.95</v>
      </c>
      <c r="F1221" s="15">
        <v>704600</v>
      </c>
      <c r="G1221" s="15">
        <v>11.95</v>
      </c>
      <c r="H1221" s="38">
        <f t="shared" si="59"/>
        <v>-4.5797046101300191E-2</v>
      </c>
      <c r="I1221" s="30">
        <f t="shared" si="57"/>
        <v>-4.5797046101300191E-2</v>
      </c>
      <c r="S1221" s="38">
        <v>1316.329956</v>
      </c>
      <c r="T1221" s="30">
        <f t="shared" si="58"/>
        <v>-1.5941478060837427E-3</v>
      </c>
      <c r="U1221" s="38"/>
      <c r="V1221" s="38"/>
      <c r="W1221" s="38"/>
      <c r="X1221" s="38"/>
    </row>
    <row r="1222" spans="1:24">
      <c r="A1222" s="16">
        <v>42650</v>
      </c>
      <c r="B1222" s="15">
        <v>11.98</v>
      </c>
      <c r="C1222" s="15">
        <v>11.98</v>
      </c>
      <c r="D1222" s="15">
        <v>11.34</v>
      </c>
      <c r="E1222" s="15">
        <v>11.67</v>
      </c>
      <c r="F1222" s="15">
        <v>623800</v>
      </c>
      <c r="G1222" s="15">
        <v>11.67</v>
      </c>
      <c r="H1222" s="38">
        <f t="shared" si="59"/>
        <v>-2.3709832079054985E-2</v>
      </c>
      <c r="I1222" s="30">
        <f t="shared" si="57"/>
        <v>-2.3709832079054985E-2</v>
      </c>
      <c r="S1222" s="38">
        <v>1318.4300539999999</v>
      </c>
      <c r="T1222" s="30">
        <f t="shared" si="58"/>
        <v>-5.7705083751002249E-3</v>
      </c>
      <c r="U1222" s="38"/>
      <c r="V1222" s="38"/>
      <c r="W1222" s="38"/>
      <c r="X1222" s="38"/>
    </row>
    <row r="1223" spans="1:24">
      <c r="A1223" s="16">
        <v>42653</v>
      </c>
      <c r="B1223" s="15">
        <v>11.68</v>
      </c>
      <c r="C1223" s="15">
        <v>11.81</v>
      </c>
      <c r="D1223" s="15">
        <v>11.02</v>
      </c>
      <c r="E1223" s="15">
        <v>11.33</v>
      </c>
      <c r="F1223" s="15">
        <v>617200</v>
      </c>
      <c r="G1223" s="15">
        <v>11.33</v>
      </c>
      <c r="H1223" s="38">
        <f t="shared" si="59"/>
        <v>-2.9567371258549659E-2</v>
      </c>
      <c r="I1223" s="30">
        <f t="shared" si="57"/>
        <v>-2.9567371258549659E-2</v>
      </c>
      <c r="S1223" s="38">
        <v>1326.0600589999999</v>
      </c>
      <c r="T1223" s="30">
        <f t="shared" si="58"/>
        <v>8.6416953385148598E-3</v>
      </c>
      <c r="U1223" s="38"/>
      <c r="V1223" s="38"/>
      <c r="W1223" s="38"/>
      <c r="X1223" s="38"/>
    </row>
    <row r="1224" spans="1:24">
      <c r="A1224" s="16">
        <v>42654</v>
      </c>
      <c r="B1224" s="15">
        <v>11.21</v>
      </c>
      <c r="C1224" s="15">
        <v>11.3</v>
      </c>
      <c r="D1224" s="15">
        <v>10.87</v>
      </c>
      <c r="E1224" s="15">
        <v>11.04</v>
      </c>
      <c r="F1224" s="15">
        <v>721100</v>
      </c>
      <c r="G1224" s="15">
        <v>11.04</v>
      </c>
      <c r="H1224" s="38">
        <f t="shared" si="59"/>
        <v>-2.5929034190965726E-2</v>
      </c>
      <c r="I1224" s="30">
        <f t="shared" si="57"/>
        <v>-2.5929034190965726E-2</v>
      </c>
      <c r="S1224" s="38">
        <v>1314.650024</v>
      </c>
      <c r="T1224" s="30">
        <f t="shared" si="58"/>
        <v>-1.0263441401837825E-3</v>
      </c>
      <c r="U1224" s="38"/>
      <c r="V1224" s="38"/>
      <c r="W1224" s="38"/>
      <c r="X1224" s="38"/>
    </row>
    <row r="1225" spans="1:24">
      <c r="A1225" s="16">
        <v>42655</v>
      </c>
      <c r="B1225" s="15">
        <v>11.27</v>
      </c>
      <c r="C1225" s="15">
        <v>11.27</v>
      </c>
      <c r="D1225" s="15">
        <v>10.78</v>
      </c>
      <c r="E1225" s="15">
        <v>10.87</v>
      </c>
      <c r="F1225" s="15">
        <v>432400</v>
      </c>
      <c r="G1225" s="15">
        <v>10.87</v>
      </c>
      <c r="H1225" s="38">
        <f t="shared" si="59"/>
        <v>-1.551833971583119E-2</v>
      </c>
      <c r="I1225" s="30">
        <f t="shared" si="57"/>
        <v>-1.551833971583119E-2</v>
      </c>
      <c r="S1225" s="38">
        <v>1316</v>
      </c>
      <c r="T1225" s="30">
        <f t="shared" si="58"/>
        <v>4.7123183295080719E-4</v>
      </c>
      <c r="U1225" s="38"/>
      <c r="V1225" s="38"/>
      <c r="W1225" s="38"/>
      <c r="X1225" s="38"/>
    </row>
    <row r="1226" spans="1:24">
      <c r="A1226" s="16">
        <v>42656</v>
      </c>
      <c r="B1226" s="15">
        <v>10.8</v>
      </c>
      <c r="C1226" s="15">
        <v>10.86</v>
      </c>
      <c r="D1226" s="15">
        <v>10.5</v>
      </c>
      <c r="E1226" s="15">
        <v>10.58</v>
      </c>
      <c r="F1226" s="15">
        <v>742500</v>
      </c>
      <c r="G1226" s="15">
        <v>10.58</v>
      </c>
      <c r="H1226" s="38">
        <f t="shared" si="59"/>
        <v>-2.7041274702964645E-2</v>
      </c>
      <c r="I1226" s="30">
        <f t="shared" si="57"/>
        <v>-2.7041274702964645E-2</v>
      </c>
      <c r="S1226" s="38">
        <v>1315.380005</v>
      </c>
      <c r="T1226" s="30">
        <f t="shared" si="58"/>
        <v>6.6923588237600517E-4</v>
      </c>
      <c r="U1226" s="38"/>
      <c r="V1226" s="38"/>
      <c r="W1226" s="38"/>
      <c r="X1226" s="38"/>
    </row>
    <row r="1227" spans="1:24">
      <c r="A1227" s="16">
        <v>42657</v>
      </c>
      <c r="B1227" s="15">
        <v>10.62</v>
      </c>
      <c r="C1227" s="15">
        <v>10.84</v>
      </c>
      <c r="D1227" s="15">
        <v>10.5</v>
      </c>
      <c r="E1227" s="15">
        <v>10.72</v>
      </c>
      <c r="F1227" s="15">
        <v>782500</v>
      </c>
      <c r="G1227" s="15">
        <v>10.72</v>
      </c>
      <c r="H1227" s="38">
        <f t="shared" si="59"/>
        <v>1.3145729212502731E-2</v>
      </c>
      <c r="I1227" s="30">
        <f t="shared" si="57"/>
        <v>1.3145729212502731E-2</v>
      </c>
      <c r="S1227" s="38">
        <v>1314.5</v>
      </c>
      <c r="T1227" s="30">
        <f t="shared" si="58"/>
        <v>4.9265017650254083E-3</v>
      </c>
      <c r="U1227" s="38"/>
      <c r="V1227" s="38"/>
      <c r="W1227" s="38"/>
      <c r="X1227" s="38"/>
    </row>
    <row r="1228" spans="1:24">
      <c r="A1228" s="16">
        <v>42660</v>
      </c>
      <c r="B1228" s="15">
        <v>10.65</v>
      </c>
      <c r="C1228" s="15">
        <v>10.85</v>
      </c>
      <c r="D1228" s="15">
        <v>10.64</v>
      </c>
      <c r="E1228" s="15">
        <v>10.79</v>
      </c>
      <c r="F1228" s="15">
        <v>525700</v>
      </c>
      <c r="G1228" s="15">
        <v>10.79</v>
      </c>
      <c r="H1228" s="38">
        <f t="shared" si="59"/>
        <v>6.5086236273872566E-3</v>
      </c>
      <c r="I1228" s="30">
        <f t="shared" si="57"/>
        <v>6.5086236273872566E-3</v>
      </c>
      <c r="S1228" s="38">
        <v>1308.040039</v>
      </c>
      <c r="T1228" s="30">
        <f t="shared" si="58"/>
        <v>1.1046689040167881E-2</v>
      </c>
      <c r="U1228" s="38"/>
      <c r="V1228" s="38"/>
      <c r="W1228" s="38"/>
      <c r="X1228" s="38"/>
    </row>
    <row r="1229" spans="1:24">
      <c r="A1229" s="16">
        <v>42661</v>
      </c>
      <c r="B1229" s="15">
        <v>10.95</v>
      </c>
      <c r="C1229" s="15">
        <v>11.11</v>
      </c>
      <c r="D1229" s="15">
        <v>10.82</v>
      </c>
      <c r="E1229" s="15">
        <v>10.99</v>
      </c>
      <c r="F1229" s="15">
        <v>447200</v>
      </c>
      <c r="G1229" s="15">
        <v>10.99</v>
      </c>
      <c r="H1229" s="38">
        <f t="shared" si="59"/>
        <v>1.8365989145486896E-2</v>
      </c>
      <c r="I1229" s="30">
        <f t="shared" si="57"/>
        <v>1.8365989145486896E-2</v>
      </c>
      <c r="S1229" s="38">
        <v>1293.670044</v>
      </c>
      <c r="T1229" s="30">
        <f t="shared" si="58"/>
        <v>3.5466576710562565E-3</v>
      </c>
      <c r="U1229" s="38"/>
      <c r="V1229" s="38"/>
      <c r="W1229" s="38"/>
      <c r="X1229" s="38"/>
    </row>
    <row r="1230" spans="1:24">
      <c r="A1230" s="16">
        <v>42662</v>
      </c>
      <c r="B1230" s="15">
        <v>10.98</v>
      </c>
      <c r="C1230" s="15">
        <v>11.52</v>
      </c>
      <c r="D1230" s="15">
        <v>10.98</v>
      </c>
      <c r="E1230" s="15">
        <v>11.3</v>
      </c>
      <c r="F1230" s="15">
        <v>398000</v>
      </c>
      <c r="G1230" s="15">
        <v>11.3</v>
      </c>
      <c r="H1230" s="38">
        <f t="shared" si="59"/>
        <v>2.7816957302764855E-2</v>
      </c>
      <c r="I1230" s="30">
        <f t="shared" si="57"/>
        <v>2.7816957302764855E-2</v>
      </c>
      <c r="S1230" s="38">
        <v>1289.089966</v>
      </c>
      <c r="T1230" s="30">
        <f t="shared" si="58"/>
        <v>-4.9602043084784322E-3</v>
      </c>
      <c r="U1230" s="38"/>
      <c r="V1230" s="38"/>
      <c r="W1230" s="38"/>
      <c r="X1230" s="38"/>
    </row>
    <row r="1231" spans="1:24">
      <c r="A1231" s="16">
        <v>42663</v>
      </c>
      <c r="B1231" s="15">
        <v>11.28</v>
      </c>
      <c r="C1231" s="15">
        <v>12.05</v>
      </c>
      <c r="D1231" s="15">
        <v>11.21</v>
      </c>
      <c r="E1231" s="15">
        <v>11.89</v>
      </c>
      <c r="F1231" s="15">
        <v>712100</v>
      </c>
      <c r="G1231" s="15">
        <v>11.89</v>
      </c>
      <c r="H1231" s="38">
        <f t="shared" si="59"/>
        <v>5.0894984984395465E-2</v>
      </c>
      <c r="I1231" s="30">
        <f t="shared" si="57"/>
        <v>5.0894984984395465E-2</v>
      </c>
      <c r="S1231" s="38">
        <v>1295.5</v>
      </c>
      <c r="T1231" s="30">
        <f t="shared" si="58"/>
        <v>2.3338831012438607E-3</v>
      </c>
      <c r="U1231" s="38"/>
      <c r="V1231" s="38"/>
      <c r="W1231" s="38"/>
      <c r="X1231" s="38"/>
    </row>
    <row r="1232" spans="1:24">
      <c r="A1232" s="16">
        <v>42664</v>
      </c>
      <c r="B1232" s="15">
        <v>11.18</v>
      </c>
      <c r="C1232" s="15">
        <v>11.89</v>
      </c>
      <c r="D1232" s="15">
        <v>11.11</v>
      </c>
      <c r="E1232" s="15">
        <v>11.6</v>
      </c>
      <c r="F1232" s="15">
        <v>500500</v>
      </c>
      <c r="G1232" s="15">
        <v>11.6</v>
      </c>
      <c r="H1232" s="38">
        <f t="shared" si="59"/>
        <v>-2.4692612590371522E-2</v>
      </c>
      <c r="I1232" s="30">
        <f t="shared" si="57"/>
        <v>-2.4692612590371522E-2</v>
      </c>
      <c r="S1232" s="38">
        <v>1292.4799800000001</v>
      </c>
      <c r="T1232" s="30">
        <f t="shared" si="58"/>
        <v>3.09549024282574E-4</v>
      </c>
      <c r="U1232" s="38"/>
      <c r="V1232" s="38"/>
      <c r="W1232" s="38"/>
      <c r="X1232" s="38"/>
    </row>
    <row r="1233" spans="1:24">
      <c r="A1233" s="16">
        <v>42667</v>
      </c>
      <c r="B1233" s="15">
        <v>11.66</v>
      </c>
      <c r="C1233" s="15">
        <v>11.8</v>
      </c>
      <c r="D1233" s="15">
        <v>11.04</v>
      </c>
      <c r="E1233" s="15">
        <v>11.4</v>
      </c>
      <c r="F1233" s="15">
        <v>460200</v>
      </c>
      <c r="G1233" s="15">
        <v>11.4</v>
      </c>
      <c r="H1233" s="38">
        <f t="shared" si="59"/>
        <v>-1.7391742711869107E-2</v>
      </c>
      <c r="I1233" s="30">
        <f t="shared" si="57"/>
        <v>-1.7391742711869107E-2</v>
      </c>
      <c r="S1233" s="38">
        <v>1292.079956</v>
      </c>
      <c r="T1233" s="30">
        <f t="shared" si="58"/>
        <v>8.8465237049391698E-3</v>
      </c>
      <c r="U1233" s="38"/>
      <c r="V1233" s="38"/>
      <c r="W1233" s="38"/>
      <c r="X1233" s="38"/>
    </row>
    <row r="1234" spans="1:24">
      <c r="A1234" s="16">
        <v>42668</v>
      </c>
      <c r="B1234" s="15">
        <v>11.31</v>
      </c>
      <c r="C1234" s="15">
        <v>11.75</v>
      </c>
      <c r="D1234" s="15">
        <v>11.15</v>
      </c>
      <c r="E1234" s="15">
        <v>11.21</v>
      </c>
      <c r="F1234" s="15">
        <v>490500</v>
      </c>
      <c r="G1234" s="15">
        <v>11.21</v>
      </c>
      <c r="H1234" s="38">
        <f t="shared" si="59"/>
        <v>-1.6807118316381174E-2</v>
      </c>
      <c r="I1234" s="30">
        <f t="shared" si="57"/>
        <v>-1.6807118316381174E-2</v>
      </c>
      <c r="S1234" s="38">
        <v>1280.6999510000001</v>
      </c>
      <c r="T1234" s="30">
        <f t="shared" si="58"/>
        <v>2.2590439104781031E-3</v>
      </c>
      <c r="U1234" s="38"/>
      <c r="V1234" s="38"/>
      <c r="W1234" s="38"/>
      <c r="X1234" s="38"/>
    </row>
    <row r="1235" spans="1:24">
      <c r="A1235" s="16">
        <v>42669</v>
      </c>
      <c r="B1235" s="15">
        <v>11.39</v>
      </c>
      <c r="C1235" s="15">
        <v>11.39</v>
      </c>
      <c r="D1235" s="15">
        <v>10.91</v>
      </c>
      <c r="E1235" s="15">
        <v>10.94</v>
      </c>
      <c r="F1235" s="15">
        <v>411300</v>
      </c>
      <c r="G1235" s="15">
        <v>10.94</v>
      </c>
      <c r="H1235" s="38">
        <f t="shared" si="59"/>
        <v>-2.4380440090233553E-2</v>
      </c>
      <c r="I1235" s="30">
        <f t="shared" si="57"/>
        <v>-2.4380440090233553E-2</v>
      </c>
      <c r="S1235" s="38">
        <v>1277.8100589999999</v>
      </c>
      <c r="T1235" s="30">
        <f t="shared" si="58"/>
        <v>-2.5401850017326196E-3</v>
      </c>
      <c r="U1235" s="38"/>
      <c r="V1235" s="38"/>
      <c r="W1235" s="38"/>
      <c r="X1235" s="38"/>
    </row>
    <row r="1236" spans="1:24">
      <c r="A1236" s="16">
        <v>42670</v>
      </c>
      <c r="B1236" s="15">
        <v>10.92</v>
      </c>
      <c r="C1236" s="15">
        <v>11.24</v>
      </c>
      <c r="D1236" s="15">
        <v>10.85</v>
      </c>
      <c r="E1236" s="15">
        <v>11.17</v>
      </c>
      <c r="F1236" s="15">
        <v>381700</v>
      </c>
      <c r="G1236" s="15">
        <v>11.17</v>
      </c>
      <c r="H1236" s="38">
        <f t="shared" si="59"/>
        <v>2.0805816087274203E-2</v>
      </c>
      <c r="I1236" s="30">
        <f t="shared" si="57"/>
        <v>2.0805816087274203E-2</v>
      </c>
      <c r="S1236" s="38">
        <v>1281.0600589999999</v>
      </c>
      <c r="T1236" s="30">
        <f t="shared" si="58"/>
        <v>2.9393928520528899E-3</v>
      </c>
      <c r="U1236" s="38"/>
      <c r="V1236" s="38"/>
      <c r="W1236" s="38"/>
      <c r="X1236" s="38"/>
    </row>
    <row r="1237" spans="1:24">
      <c r="A1237" s="16">
        <v>42671</v>
      </c>
      <c r="B1237" s="15">
        <v>11.32</v>
      </c>
      <c r="C1237" s="15">
        <v>11.71</v>
      </c>
      <c r="D1237" s="15">
        <v>11.15</v>
      </c>
      <c r="E1237" s="15">
        <v>11.35</v>
      </c>
      <c r="F1237" s="15">
        <v>457000</v>
      </c>
      <c r="G1237" s="15">
        <v>11.35</v>
      </c>
      <c r="H1237" s="38">
        <f t="shared" si="59"/>
        <v>1.5986130846302245E-2</v>
      </c>
      <c r="I1237" s="30">
        <f t="shared" si="57"/>
        <v>1.5986130846302245E-2</v>
      </c>
      <c r="S1237" s="38">
        <v>1277.3000489999999</v>
      </c>
      <c r="T1237" s="30">
        <f t="shared" si="58"/>
        <v>1.879061608850855E-4</v>
      </c>
      <c r="U1237" s="38"/>
      <c r="V1237" s="38"/>
      <c r="W1237" s="38"/>
      <c r="X1237" s="38"/>
    </row>
    <row r="1238" spans="1:24">
      <c r="A1238" s="16">
        <v>42674</v>
      </c>
      <c r="B1238" s="15">
        <v>11.28</v>
      </c>
      <c r="C1238" s="15">
        <v>11.35</v>
      </c>
      <c r="D1238" s="15">
        <v>11.03</v>
      </c>
      <c r="E1238" s="15">
        <v>11.11</v>
      </c>
      <c r="F1238" s="15">
        <v>505500</v>
      </c>
      <c r="G1238" s="15">
        <v>11.11</v>
      </c>
      <c r="H1238" s="38">
        <f t="shared" si="59"/>
        <v>-2.1372140275873017E-2</v>
      </c>
      <c r="I1238" s="30">
        <f t="shared" si="57"/>
        <v>-2.1372140275873017E-2</v>
      </c>
      <c r="S1238" s="38">
        <v>1277.0600589999999</v>
      </c>
      <c r="T1238" s="30">
        <f t="shared" si="58"/>
        <v>1.5355483659043021E-2</v>
      </c>
      <c r="U1238" s="38"/>
      <c r="V1238" s="38"/>
      <c r="W1238" s="38"/>
      <c r="X1238" s="38"/>
    </row>
    <row r="1239" spans="1:24">
      <c r="A1239" s="16">
        <v>42675</v>
      </c>
      <c r="B1239" s="15">
        <v>11.08</v>
      </c>
      <c r="C1239" s="15">
        <v>11.2</v>
      </c>
      <c r="D1239" s="15">
        <v>10.95</v>
      </c>
      <c r="E1239" s="15">
        <v>11.1</v>
      </c>
      <c r="F1239" s="15">
        <v>380100</v>
      </c>
      <c r="G1239" s="15">
        <v>11.1</v>
      </c>
      <c r="H1239" s="38">
        <f t="shared" si="59"/>
        <v>-9.0049533325020626E-4</v>
      </c>
      <c r="I1239" s="30">
        <f t="shared" si="57"/>
        <v>-9.0049533325020626E-4</v>
      </c>
      <c r="S1239" s="38">
        <v>1257.599976</v>
      </c>
      <c r="T1239" s="30">
        <f t="shared" si="58"/>
        <v>-4.3005707819506796E-3</v>
      </c>
      <c r="U1239" s="38"/>
      <c r="V1239" s="38"/>
      <c r="W1239" s="38"/>
      <c r="X1239" s="38"/>
    </row>
    <row r="1240" spans="1:24">
      <c r="A1240" s="16">
        <v>42676</v>
      </c>
      <c r="B1240" s="15">
        <v>11.14</v>
      </c>
      <c r="C1240" s="15">
        <v>11.64</v>
      </c>
      <c r="D1240" s="15">
        <v>11.05</v>
      </c>
      <c r="E1240" s="15">
        <v>11.55</v>
      </c>
      <c r="F1240" s="15">
        <v>475600</v>
      </c>
      <c r="G1240" s="15">
        <v>11.55</v>
      </c>
      <c r="H1240" s="38">
        <f t="shared" si="59"/>
        <v>3.9740328649514121E-2</v>
      </c>
      <c r="I1240" s="30">
        <f t="shared" si="57"/>
        <v>3.9740328649514121E-2</v>
      </c>
      <c r="S1240" s="38">
        <v>1263.0200199999999</v>
      </c>
      <c r="T1240" s="30">
        <f t="shared" si="58"/>
        <v>1.0650172553083813E-2</v>
      </c>
      <c r="U1240" s="38"/>
      <c r="V1240" s="38"/>
      <c r="W1240" s="38"/>
      <c r="X1240" s="38"/>
    </row>
    <row r="1241" spans="1:24">
      <c r="A1241" s="16">
        <v>42677</v>
      </c>
      <c r="B1241" s="15">
        <v>11.45</v>
      </c>
      <c r="C1241" s="15">
        <v>11.52</v>
      </c>
      <c r="D1241" s="15">
        <v>11.04</v>
      </c>
      <c r="E1241" s="15">
        <v>11.06</v>
      </c>
      <c r="F1241" s="15">
        <v>644000</v>
      </c>
      <c r="G1241" s="15">
        <v>11.06</v>
      </c>
      <c r="H1241" s="38">
        <f t="shared" si="59"/>
        <v>-4.3350440873613859E-2</v>
      </c>
      <c r="I1241" s="30">
        <f t="shared" si="57"/>
        <v>-4.3350440873613859E-2</v>
      </c>
      <c r="S1241" s="38">
        <v>1249.6400149999999</v>
      </c>
      <c r="T1241" s="30">
        <f t="shared" si="58"/>
        <v>-1.2556506203601632E-2</v>
      </c>
      <c r="U1241" s="38"/>
      <c r="V1241" s="38"/>
      <c r="W1241" s="38"/>
      <c r="X1241" s="38"/>
    </row>
    <row r="1242" spans="1:24">
      <c r="A1242" s="16">
        <v>42678</v>
      </c>
      <c r="B1242" s="15">
        <v>11.06</v>
      </c>
      <c r="C1242" s="15">
        <v>11.43</v>
      </c>
      <c r="D1242" s="15">
        <v>11.02</v>
      </c>
      <c r="E1242" s="15">
        <v>11.08</v>
      </c>
      <c r="F1242" s="15">
        <v>441200</v>
      </c>
      <c r="G1242" s="15">
        <v>11.08</v>
      </c>
      <c r="H1242" s="38">
        <f t="shared" si="59"/>
        <v>1.8066852249490513E-3</v>
      </c>
      <c r="I1242" s="30">
        <f t="shared" si="57"/>
        <v>1.8066852249490513E-3</v>
      </c>
      <c r="S1242" s="38">
        <v>1265.4300539999999</v>
      </c>
      <c r="T1242" s="30">
        <f t="shared" si="58"/>
        <v>7.9105090689492505E-5</v>
      </c>
      <c r="U1242" s="38"/>
      <c r="V1242" s="38"/>
      <c r="W1242" s="38"/>
      <c r="X1242" s="38"/>
    </row>
    <row r="1243" spans="1:24">
      <c r="A1243" s="16">
        <v>42681</v>
      </c>
      <c r="B1243" s="15">
        <v>11.22</v>
      </c>
      <c r="C1243" s="15">
        <v>11.49</v>
      </c>
      <c r="D1243" s="15">
        <v>11.18</v>
      </c>
      <c r="E1243" s="15">
        <v>11.38</v>
      </c>
      <c r="F1243" s="15">
        <v>287400</v>
      </c>
      <c r="G1243" s="15">
        <v>11.38</v>
      </c>
      <c r="H1243" s="38">
        <f t="shared" si="59"/>
        <v>2.6715747379047271E-2</v>
      </c>
      <c r="I1243" s="30">
        <f t="shared" si="57"/>
        <v>2.6715747379047271E-2</v>
      </c>
      <c r="S1243" s="38">
        <v>1265.329956</v>
      </c>
      <c r="T1243" s="30">
        <f t="shared" si="58"/>
        <v>8.9944807398855652E-3</v>
      </c>
      <c r="U1243" s="38"/>
      <c r="V1243" s="38"/>
      <c r="W1243" s="38"/>
      <c r="X1243" s="38"/>
    </row>
    <row r="1244" spans="1:24">
      <c r="A1244" s="16">
        <v>42682</v>
      </c>
      <c r="B1244" s="15">
        <v>11.22</v>
      </c>
      <c r="C1244" s="15">
        <v>11.7</v>
      </c>
      <c r="D1244" s="15">
        <v>11.1</v>
      </c>
      <c r="E1244" s="15">
        <v>11.52</v>
      </c>
      <c r="F1244" s="15">
        <v>361900</v>
      </c>
      <c r="G1244" s="15">
        <v>11.52</v>
      </c>
      <c r="H1244" s="38">
        <f t="shared" si="59"/>
        <v>1.222722656956012E-2</v>
      </c>
      <c r="I1244" s="30">
        <f t="shared" si="57"/>
        <v>1.222722656956012E-2</v>
      </c>
      <c r="S1244" s="38">
        <v>1254</v>
      </c>
      <c r="T1244" s="30">
        <f t="shared" si="58"/>
        <v>8.231576931130663E-3</v>
      </c>
      <c r="U1244" s="38"/>
      <c r="V1244" s="38"/>
      <c r="W1244" s="38"/>
      <c r="X1244" s="38"/>
    </row>
    <row r="1245" spans="1:24">
      <c r="A1245" s="16">
        <v>42683</v>
      </c>
      <c r="B1245" s="15">
        <v>11.11</v>
      </c>
      <c r="C1245" s="15">
        <v>11.94</v>
      </c>
      <c r="D1245" s="15">
        <v>11.11</v>
      </c>
      <c r="E1245" s="15">
        <v>11.82</v>
      </c>
      <c r="F1245" s="15">
        <v>645700</v>
      </c>
      <c r="G1245" s="15">
        <v>11.82</v>
      </c>
      <c r="H1245" s="38">
        <f t="shared" si="59"/>
        <v>2.570835671020703E-2</v>
      </c>
      <c r="I1245" s="30">
        <f t="shared" si="57"/>
        <v>2.570835671020703E-2</v>
      </c>
      <c r="S1245" s="38">
        <v>1243.719971</v>
      </c>
      <c r="T1245" s="30">
        <f t="shared" si="58"/>
        <v>1.9476082650899259E-3</v>
      </c>
      <c r="U1245" s="38"/>
      <c r="V1245" s="38"/>
      <c r="W1245" s="38"/>
      <c r="X1245" s="38"/>
    </row>
    <row r="1246" spans="1:24">
      <c r="A1246" s="16">
        <v>42684</v>
      </c>
      <c r="B1246" s="15">
        <v>12</v>
      </c>
      <c r="C1246" s="15">
        <v>12.98</v>
      </c>
      <c r="D1246" s="15">
        <v>11.79</v>
      </c>
      <c r="E1246" s="15">
        <v>12.24</v>
      </c>
      <c r="F1246" s="15">
        <v>804600</v>
      </c>
      <c r="G1246" s="15">
        <v>12.24</v>
      </c>
      <c r="H1246" s="38">
        <f t="shared" si="59"/>
        <v>3.4916265106227883E-2</v>
      </c>
      <c r="I1246" s="30">
        <f t="shared" si="57"/>
        <v>3.4916265106227883E-2</v>
      </c>
      <c r="S1246" s="38">
        <v>1241.3000489999999</v>
      </c>
      <c r="T1246" s="30">
        <f t="shared" si="58"/>
        <v>2.9389295725887121E-2</v>
      </c>
      <c r="U1246" s="38"/>
      <c r="V1246" s="38"/>
      <c r="W1246" s="38"/>
      <c r="X1246" s="38"/>
    </row>
    <row r="1247" spans="1:24">
      <c r="A1247" s="16">
        <v>42685</v>
      </c>
      <c r="B1247" s="15">
        <v>12.18</v>
      </c>
      <c r="C1247" s="15">
        <v>12.75</v>
      </c>
      <c r="D1247" s="15">
        <v>11.89</v>
      </c>
      <c r="E1247" s="15">
        <v>12.67</v>
      </c>
      <c r="F1247" s="15">
        <v>544700</v>
      </c>
      <c r="G1247" s="15">
        <v>12.67</v>
      </c>
      <c r="H1247" s="38">
        <f t="shared" si="59"/>
        <v>3.4527717248867537E-2</v>
      </c>
      <c r="I1247" s="30">
        <f t="shared" si="57"/>
        <v>3.4527717248867537E-2</v>
      </c>
      <c r="S1247" s="38">
        <v>1205.349976</v>
      </c>
      <c r="T1247" s="30">
        <f t="shared" si="58"/>
        <v>-1.18021979677113E-2</v>
      </c>
      <c r="U1247" s="38"/>
      <c r="V1247" s="38"/>
      <c r="W1247" s="38"/>
      <c r="X1247" s="38"/>
    </row>
    <row r="1248" spans="1:24">
      <c r="A1248" s="16">
        <v>42688</v>
      </c>
      <c r="B1248" s="15">
        <v>12.85</v>
      </c>
      <c r="C1248" s="15">
        <v>13.84</v>
      </c>
      <c r="D1248" s="15">
        <v>12.67</v>
      </c>
      <c r="E1248" s="15">
        <v>12.82</v>
      </c>
      <c r="F1248" s="15">
        <v>1089300</v>
      </c>
      <c r="G1248" s="15">
        <v>12.82</v>
      </c>
      <c r="H1248" s="38">
        <f t="shared" si="59"/>
        <v>1.1769457159476408E-2</v>
      </c>
      <c r="I1248" s="30">
        <f t="shared" si="57"/>
        <v>1.1769457159476408E-2</v>
      </c>
      <c r="S1248" s="38">
        <v>1219.660034</v>
      </c>
      <c r="T1248" s="30">
        <f t="shared" si="58"/>
        <v>3.2109889545745012E-3</v>
      </c>
      <c r="U1248" s="38"/>
      <c r="V1248" s="38"/>
      <c r="W1248" s="38"/>
      <c r="X1248" s="38"/>
    </row>
    <row r="1249" spans="1:24">
      <c r="A1249" s="16">
        <v>42689</v>
      </c>
      <c r="B1249" s="15">
        <v>12.66</v>
      </c>
      <c r="C1249" s="15">
        <v>12.83</v>
      </c>
      <c r="D1249" s="15">
        <v>12.03</v>
      </c>
      <c r="E1249" s="15">
        <v>12.32</v>
      </c>
      <c r="F1249" s="15">
        <v>629100</v>
      </c>
      <c r="G1249" s="15">
        <v>12.32</v>
      </c>
      <c r="H1249" s="38">
        <f t="shared" si="59"/>
        <v>-3.9782493387150286E-2</v>
      </c>
      <c r="I1249" s="30">
        <f t="shared" si="57"/>
        <v>-3.9782493387150286E-2</v>
      </c>
      <c r="S1249" s="38">
        <v>1215.75</v>
      </c>
      <c r="T1249" s="30">
        <f t="shared" si="58"/>
        <v>3.2378530966175574E-3</v>
      </c>
      <c r="U1249" s="38"/>
      <c r="V1249" s="38"/>
      <c r="W1249" s="38"/>
      <c r="X1249" s="38"/>
    </row>
    <row r="1250" spans="1:24">
      <c r="A1250" s="16">
        <v>42690</v>
      </c>
      <c r="B1250" s="15">
        <v>12.92</v>
      </c>
      <c r="C1250" s="15">
        <v>13.26</v>
      </c>
      <c r="D1250" s="15">
        <v>12.4</v>
      </c>
      <c r="E1250" s="15">
        <v>13.11</v>
      </c>
      <c r="F1250" s="15">
        <v>565700</v>
      </c>
      <c r="G1250" s="15">
        <v>13.11</v>
      </c>
      <c r="H1250" s="38">
        <f t="shared" si="59"/>
        <v>6.215133967023477E-2</v>
      </c>
      <c r="I1250" s="30">
        <f t="shared" si="57"/>
        <v>6.215133967023477E-2</v>
      </c>
      <c r="S1250" s="38">
        <v>1211.8199460000001</v>
      </c>
      <c r="T1250" s="30">
        <f t="shared" si="58"/>
        <v>-1.1413251353248253E-2</v>
      </c>
      <c r="U1250" s="38"/>
      <c r="V1250" s="38"/>
      <c r="W1250" s="38"/>
      <c r="X1250" s="38"/>
    </row>
    <row r="1251" spans="1:24">
      <c r="A1251" s="16">
        <v>42691</v>
      </c>
      <c r="B1251" s="15">
        <v>12.94</v>
      </c>
      <c r="C1251" s="15">
        <v>13.01</v>
      </c>
      <c r="D1251" s="15">
        <v>12.35</v>
      </c>
      <c r="E1251" s="15">
        <v>12.44</v>
      </c>
      <c r="F1251" s="15">
        <v>517300</v>
      </c>
      <c r="G1251" s="15">
        <v>12.44</v>
      </c>
      <c r="H1251" s="38">
        <f t="shared" si="59"/>
        <v>-5.2458210464575029E-2</v>
      </c>
      <c r="I1251" s="30">
        <f t="shared" si="57"/>
        <v>-5.2458210464575029E-2</v>
      </c>
      <c r="S1251" s="38">
        <v>1225.7299800000001</v>
      </c>
      <c r="T1251" s="30">
        <f t="shared" si="58"/>
        <v>-8.7239536428291541E-3</v>
      </c>
      <c r="U1251" s="38"/>
      <c r="V1251" s="38"/>
      <c r="W1251" s="38"/>
      <c r="X1251" s="38"/>
    </row>
    <row r="1252" spans="1:24">
      <c r="A1252" s="16">
        <v>42692</v>
      </c>
      <c r="B1252" s="15">
        <v>12.33</v>
      </c>
      <c r="C1252" s="15">
        <v>12.6</v>
      </c>
      <c r="D1252" s="15">
        <v>12.15</v>
      </c>
      <c r="E1252" s="15">
        <v>12.2</v>
      </c>
      <c r="F1252" s="15">
        <v>455200</v>
      </c>
      <c r="G1252" s="15">
        <v>12.2</v>
      </c>
      <c r="H1252" s="38">
        <f t="shared" si="59"/>
        <v>-1.9481135571822541E-2</v>
      </c>
      <c r="I1252" s="30">
        <f t="shared" si="57"/>
        <v>-1.9481135571822541E-2</v>
      </c>
      <c r="S1252" s="38">
        <v>1236.469971</v>
      </c>
      <c r="T1252" s="30">
        <f t="shared" si="58"/>
        <v>-1.5026386341024017E-2</v>
      </c>
      <c r="U1252" s="38"/>
      <c r="V1252" s="38"/>
      <c r="W1252" s="38"/>
      <c r="X1252" s="38"/>
    </row>
    <row r="1253" spans="1:24">
      <c r="A1253" s="16">
        <v>42695</v>
      </c>
      <c r="B1253" s="15">
        <v>12.45</v>
      </c>
      <c r="C1253" s="15">
        <v>12.87</v>
      </c>
      <c r="D1253" s="15">
        <v>12.45</v>
      </c>
      <c r="E1253" s="15">
        <v>12.55</v>
      </c>
      <c r="F1253" s="15">
        <v>474000</v>
      </c>
      <c r="G1253" s="15">
        <v>12.55</v>
      </c>
      <c r="H1253" s="38">
        <f t="shared" si="59"/>
        <v>2.8284713838582103E-2</v>
      </c>
      <c r="I1253" s="30">
        <f t="shared" si="57"/>
        <v>2.8284713838582103E-2</v>
      </c>
      <c r="S1253" s="38">
        <v>1255.1899410000001</v>
      </c>
      <c r="T1253" s="30">
        <f t="shared" si="58"/>
        <v>1.6742412247979434E-2</v>
      </c>
      <c r="U1253" s="38"/>
      <c r="V1253" s="38"/>
      <c r="W1253" s="38"/>
      <c r="X1253" s="38"/>
    </row>
    <row r="1254" spans="1:24">
      <c r="A1254" s="16">
        <v>42696</v>
      </c>
      <c r="B1254" s="15">
        <v>12.68</v>
      </c>
      <c r="C1254" s="15">
        <v>13.25</v>
      </c>
      <c r="D1254" s="15">
        <v>12.64</v>
      </c>
      <c r="E1254" s="15">
        <v>12.92</v>
      </c>
      <c r="F1254" s="15">
        <v>409500</v>
      </c>
      <c r="G1254" s="15">
        <v>12.92</v>
      </c>
      <c r="H1254" s="38">
        <f t="shared" si="59"/>
        <v>2.9055832776662915E-2</v>
      </c>
      <c r="I1254" s="30">
        <f t="shared" si="57"/>
        <v>2.9055832776662915E-2</v>
      </c>
      <c r="S1254" s="38">
        <v>1234.349976</v>
      </c>
      <c r="T1254" s="30">
        <f t="shared" si="58"/>
        <v>-2.1368498801342891E-2</v>
      </c>
      <c r="U1254" s="38"/>
      <c r="V1254" s="38"/>
      <c r="W1254" s="38"/>
      <c r="X1254" s="38"/>
    </row>
    <row r="1255" spans="1:24">
      <c r="A1255" s="16">
        <v>42697</v>
      </c>
      <c r="B1255" s="15">
        <v>12.74</v>
      </c>
      <c r="C1255" s="15">
        <v>13.34</v>
      </c>
      <c r="D1255" s="15">
        <v>12.74</v>
      </c>
      <c r="E1255" s="15">
        <v>13.3</v>
      </c>
      <c r="F1255" s="15">
        <v>418600</v>
      </c>
      <c r="G1255" s="15">
        <v>13.3</v>
      </c>
      <c r="H1255" s="38">
        <f t="shared" si="59"/>
        <v>2.8987536873252406E-2</v>
      </c>
      <c r="I1255" s="30">
        <f t="shared" si="57"/>
        <v>2.8987536873252406E-2</v>
      </c>
      <c r="S1255" s="38">
        <v>1261.01001</v>
      </c>
      <c r="T1255" s="30">
        <f t="shared" si="58"/>
        <v>2.0163207326190672E-3</v>
      </c>
      <c r="U1255" s="38"/>
      <c r="V1255" s="38"/>
      <c r="W1255" s="38"/>
      <c r="X1255" s="38"/>
    </row>
    <row r="1256" spans="1:24">
      <c r="A1256" s="16">
        <v>42699</v>
      </c>
      <c r="B1256" s="15">
        <v>13.13</v>
      </c>
      <c r="C1256" s="15">
        <v>13.22</v>
      </c>
      <c r="D1256" s="15">
        <v>12.64</v>
      </c>
      <c r="E1256" s="15">
        <v>13</v>
      </c>
      <c r="F1256" s="15">
        <v>352600</v>
      </c>
      <c r="G1256" s="15">
        <v>13</v>
      </c>
      <c r="H1256" s="38">
        <f t="shared" si="59"/>
        <v>-2.2814677766171399E-2</v>
      </c>
      <c r="I1256" s="30">
        <f t="shared" si="57"/>
        <v>-2.2814677766171399E-2</v>
      </c>
      <c r="S1256" s="38">
        <v>1258.469971</v>
      </c>
      <c r="T1256" s="30">
        <f t="shared" si="58"/>
        <v>1.1051381859313693E-3</v>
      </c>
      <c r="U1256" s="38"/>
      <c r="V1256" s="38"/>
      <c r="W1256" s="38"/>
      <c r="X1256" s="38"/>
    </row>
    <row r="1257" spans="1:24">
      <c r="A1257" s="16">
        <v>42702</v>
      </c>
      <c r="B1257" s="15">
        <v>12.96</v>
      </c>
      <c r="C1257" s="15">
        <v>13.26</v>
      </c>
      <c r="D1257" s="15">
        <v>12.35</v>
      </c>
      <c r="E1257" s="15">
        <v>12.6</v>
      </c>
      <c r="F1257" s="15">
        <v>566500</v>
      </c>
      <c r="G1257" s="15">
        <v>12.6</v>
      </c>
      <c r="H1257" s="38">
        <f t="shared" si="59"/>
        <v>-3.1252543504104426E-2</v>
      </c>
      <c r="I1257" s="30">
        <f t="shared" si="57"/>
        <v>-3.1252543504104426E-2</v>
      </c>
      <c r="S1257" s="38">
        <v>1257.079956</v>
      </c>
      <c r="T1257" s="30">
        <f t="shared" si="58"/>
        <v>1.0234463494354152E-2</v>
      </c>
      <c r="U1257" s="38"/>
      <c r="V1257" s="38"/>
      <c r="W1257" s="38"/>
      <c r="X1257" s="38"/>
    </row>
    <row r="1258" spans="1:24">
      <c r="A1258" s="16">
        <v>42703</v>
      </c>
      <c r="B1258" s="15">
        <v>12.54</v>
      </c>
      <c r="C1258" s="15">
        <v>13.22</v>
      </c>
      <c r="D1258" s="15">
        <v>12.51</v>
      </c>
      <c r="E1258" s="15">
        <v>13</v>
      </c>
      <c r="F1258" s="15">
        <v>525900</v>
      </c>
      <c r="G1258" s="15">
        <v>13</v>
      </c>
      <c r="H1258" s="38">
        <f t="shared" si="59"/>
        <v>3.125254350410453E-2</v>
      </c>
      <c r="I1258" s="30">
        <f t="shared" si="57"/>
        <v>3.125254350410453E-2</v>
      </c>
      <c r="S1258" s="38">
        <v>1244.280029</v>
      </c>
      <c r="T1258" s="30">
        <f t="shared" si="58"/>
        <v>-2.410155679785222E-4</v>
      </c>
      <c r="U1258" s="38"/>
      <c r="V1258" s="38"/>
      <c r="W1258" s="38"/>
      <c r="X1258" s="38"/>
    </row>
    <row r="1259" spans="1:24">
      <c r="A1259" s="16">
        <v>42704</v>
      </c>
      <c r="B1259" s="15">
        <v>12.68</v>
      </c>
      <c r="C1259" s="15">
        <v>13.15</v>
      </c>
      <c r="D1259" s="15">
        <v>12.68</v>
      </c>
      <c r="E1259" s="15">
        <v>12.88</v>
      </c>
      <c r="F1259" s="15">
        <v>488700</v>
      </c>
      <c r="G1259" s="15">
        <v>12.88</v>
      </c>
      <c r="H1259" s="38">
        <f t="shared" si="59"/>
        <v>-9.2736367853291021E-3</v>
      </c>
      <c r="I1259" s="30">
        <f t="shared" si="57"/>
        <v>-9.2736367853291021E-3</v>
      </c>
      <c r="S1259" s="38">
        <v>1244.579956</v>
      </c>
      <c r="T1259" s="30"/>
      <c r="U1259" s="38"/>
      <c r="V1259" s="38"/>
      <c r="W1259" s="38"/>
      <c r="X1259" s="38"/>
    </row>
    <row r="1260" spans="1:24">
      <c r="A1260" s="3" t="s">
        <v>126</v>
      </c>
      <c r="B1260" s="19"/>
      <c r="C1260" s="19"/>
      <c r="D1260" s="19"/>
      <c r="E1260" s="19"/>
      <c r="F1260" s="19"/>
      <c r="G1260" s="19"/>
      <c r="H1260" s="21"/>
      <c r="I1260" s="19"/>
      <c r="J1260" s="19"/>
      <c r="K1260" s="19"/>
      <c r="L1260" s="19"/>
      <c r="M1260" s="19"/>
      <c r="N1260" s="19"/>
      <c r="O1260" s="19"/>
      <c r="P1260" s="19"/>
      <c r="Q1260" s="19"/>
    </row>
    <row r="1261" spans="1:24">
      <c r="A1261" s="3" t="s">
        <v>117</v>
      </c>
      <c r="B1261" s="19"/>
      <c r="C1261" s="19"/>
      <c r="D1261" s="19"/>
      <c r="E1261" s="19"/>
      <c r="F1261" s="19"/>
      <c r="G1261" s="19"/>
      <c r="H1261" s="21"/>
      <c r="I1261" s="23" t="s">
        <v>114</v>
      </c>
      <c r="J1261" s="23" t="s">
        <v>115</v>
      </c>
      <c r="K1261" s="23" t="s">
        <v>116</v>
      </c>
      <c r="L1261" s="19"/>
      <c r="M1261" s="3" t="s">
        <v>118</v>
      </c>
      <c r="N1261" s="3" t="s">
        <v>119</v>
      </c>
      <c r="O1261" s="3" t="s">
        <v>120</v>
      </c>
      <c r="P1261" s="19"/>
      <c r="Q1261" s="19"/>
    </row>
    <row r="1262" spans="1:24" ht="90">
      <c r="A1262" s="29" t="s">
        <v>135</v>
      </c>
      <c r="B1262" s="19"/>
      <c r="C1262" s="19"/>
      <c r="D1262" s="19"/>
      <c r="E1262" s="27"/>
      <c r="F1262" s="19"/>
      <c r="G1262" s="19"/>
      <c r="H1262" s="21"/>
      <c r="I1262" s="24">
        <v>1000</v>
      </c>
      <c r="J1262" s="24">
        <v>1000</v>
      </c>
      <c r="K1262" s="24">
        <v>1000</v>
      </c>
      <c r="L1262" s="19"/>
      <c r="M1262" s="19">
        <f ca="1">_xll.VoseSimulate(M8)</f>
        <v>-9.7995165074164267E-2</v>
      </c>
      <c r="N1262" s="19">
        <f ca="1">_xll.VoseSimulate(M13)</f>
        <v>-1.6195178966276223E-2</v>
      </c>
      <c r="O1262" s="19">
        <f ca="1">_xll.VoseSimulate(M26)</f>
        <v>9.1182750711676711E-3</v>
      </c>
      <c r="P1262" s="19"/>
      <c r="Q1262" s="19"/>
    </row>
    <row r="1263" spans="1:24">
      <c r="A1263" s="19" t="s">
        <v>134</v>
      </c>
      <c r="B1263" s="19" t="s">
        <v>132</v>
      </c>
      <c r="C1263" s="19"/>
      <c r="D1263" s="19"/>
      <c r="E1263" s="19"/>
      <c r="F1263" s="19"/>
      <c r="G1263" s="19">
        <v>1</v>
      </c>
      <c r="H1263" s="38"/>
      <c r="I1263" s="31">
        <f ca="1">_xll.VoseOutput("SRS-Capital without uncertinty")+I1262*EXP(M1262)</f>
        <v>906.65328734472678</v>
      </c>
      <c r="J1263" s="31">
        <f ca="1">_xll.VoseOutput("SRS-Capital with Uncertinty")+J1262*EXP(N1262)</f>
        <v>983.93525784613405</v>
      </c>
      <c r="K1263" s="31">
        <f ca="1">_xll.VoseOutput("SRS-Model Uncertinty")+K1262*EXP(O1262)</f>
        <v>1009.1599731832283</v>
      </c>
      <c r="L1263" s="19"/>
      <c r="M1263" s="19"/>
      <c r="N1263" s="19"/>
      <c r="O1263" s="19"/>
      <c r="P1263" s="19"/>
      <c r="Q1263" s="19"/>
    </row>
    <row r="1264" spans="1:24">
      <c r="A1264" s="19"/>
      <c r="B1264" s="19"/>
      <c r="C1264" s="19"/>
      <c r="D1264" s="19"/>
      <c r="E1264" s="19"/>
      <c r="F1264" s="19"/>
      <c r="G1264" s="19"/>
      <c r="H1264" s="21"/>
      <c r="I1264" s="19"/>
      <c r="J1264" s="19"/>
      <c r="K1264" s="19"/>
      <c r="L1264" s="19"/>
      <c r="M1264" s="19"/>
      <c r="N1264" s="19"/>
      <c r="O1264" s="19"/>
      <c r="P1264" s="19"/>
      <c r="Q1264" s="19"/>
    </row>
    <row r="1265" spans="1:17">
      <c r="A1265" s="38"/>
      <c r="B1265" s="19"/>
      <c r="C1265" s="19"/>
      <c r="D1265" s="19"/>
      <c r="E1265" s="19"/>
      <c r="F1265" s="19"/>
      <c r="G1265" s="19"/>
      <c r="H1265" s="21"/>
      <c r="I1265" s="19"/>
      <c r="J1265" s="19"/>
      <c r="K1265" s="19"/>
      <c r="L1265" s="19"/>
      <c r="M1265" s="19"/>
      <c r="N1265" s="19"/>
      <c r="O1265" s="19"/>
      <c r="P1265" s="19"/>
      <c r="Q1265" s="19"/>
    </row>
    <row r="1266" spans="1:17">
      <c r="A1266" s="19"/>
      <c r="B1266" s="19"/>
      <c r="C1266" s="19"/>
      <c r="D1266" s="19"/>
      <c r="E1266" s="19"/>
      <c r="F1266" s="19"/>
      <c r="G1266" s="52">
        <v>0.01</v>
      </c>
      <c r="H1266" s="21"/>
      <c r="I1266" s="19">
        <f ca="1">_xll.VoseSimPercentile($I$1263,$G$1266)</f>
        <v>910.59928329161244</v>
      </c>
      <c r="J1266" s="19">
        <f ca="1">_xll.VoseSimPercentile(J1263,$G$1266)</f>
        <v>911.08151771050711</v>
      </c>
      <c r="K1266" s="19">
        <f ca="1">_xll.VoseSimPercentile(K1263,$G$1266)</f>
        <v>904.69006086873287</v>
      </c>
      <c r="L1266" s="19"/>
      <c r="M1266" s="19"/>
      <c r="N1266" s="19"/>
      <c r="O1266" s="19"/>
      <c r="P1266" s="19"/>
      <c r="Q1266" s="19"/>
    </row>
    <row r="1267" spans="1:17" ht="15.75" thickBot="1">
      <c r="A1267" s="19"/>
      <c r="B1267" s="19"/>
      <c r="C1267" s="19"/>
      <c r="D1267" s="19"/>
      <c r="E1267" s="19"/>
      <c r="F1267" s="19"/>
      <c r="G1267" s="53">
        <v>0.05</v>
      </c>
      <c r="H1267" s="21"/>
      <c r="I1267" s="19">
        <f ca="1">_xll.VoseSimPercentile(I1263,$G$1267)</f>
        <v>942.76863536178791</v>
      </c>
      <c r="J1267" s="19">
        <f ca="1">_xll.VoseSimPercentile(J1263,$G$1267)</f>
        <v>951.97838605396203</v>
      </c>
      <c r="K1267" s="19">
        <f ca="1">_xll.VoseSimPercentile(K1263,$G$1267)</f>
        <v>927.81402959050433</v>
      </c>
      <c r="L1267" s="19"/>
      <c r="M1267" s="19"/>
      <c r="N1267" s="19"/>
      <c r="O1267" s="19"/>
      <c r="P1267" s="19"/>
      <c r="Q1267" s="19"/>
    </row>
    <row r="1268" spans="1:17" ht="15.75" thickTop="1">
      <c r="A1268" s="19"/>
      <c r="B1268" s="19"/>
      <c r="C1268" s="19"/>
      <c r="D1268" s="19"/>
      <c r="E1268" s="19"/>
      <c r="F1268" s="19"/>
      <c r="G1268" s="19"/>
      <c r="H1268" s="21"/>
      <c r="I1268" s="19"/>
      <c r="J1268" s="19"/>
      <c r="K1268" s="19"/>
      <c r="L1268" s="19"/>
      <c r="M1268" s="19"/>
      <c r="N1268" s="19"/>
      <c r="O1268" s="19"/>
      <c r="P1268" s="19"/>
      <c r="Q1268" s="19"/>
    </row>
    <row r="1269" spans="1:17">
      <c r="A1269" s="19"/>
      <c r="B1269" s="19"/>
      <c r="C1269" s="19"/>
      <c r="D1269" s="19"/>
      <c r="E1269" s="19"/>
      <c r="F1269" s="19"/>
      <c r="G1269" s="51" t="s">
        <v>121</v>
      </c>
      <c r="H1269" s="21"/>
      <c r="I1269" s="31">
        <f ca="1">$I$1262-I1266</f>
        <v>89.400716708387563</v>
      </c>
      <c r="J1269" s="31">
        <f t="shared" ref="J1269" ca="1" si="60">$I$1262-J1266</f>
        <v>88.918482289492886</v>
      </c>
      <c r="K1269" s="31">
        <f ca="1">K$1262-K1266</f>
        <v>95.309939131267129</v>
      </c>
      <c r="L1269" s="19"/>
      <c r="M1269" s="19"/>
      <c r="N1269" s="19"/>
      <c r="O1269" s="19"/>
      <c r="P1269" s="19"/>
      <c r="Q1269" s="19"/>
    </row>
    <row r="1270" spans="1:17">
      <c r="A1270" s="19"/>
      <c r="B1270" s="19"/>
      <c r="C1270" s="19"/>
      <c r="D1270" s="19"/>
      <c r="E1270" s="19"/>
      <c r="F1270" s="19"/>
      <c r="G1270" s="51" t="s">
        <v>122</v>
      </c>
      <c r="H1270" s="21"/>
      <c r="I1270" s="31">
        <f ca="1">I1262-I1267</f>
        <v>57.231364638212085</v>
      </c>
      <c r="J1270" s="31">
        <f t="shared" ref="J1270:K1270" ca="1" si="61">J1262-J1267</f>
        <v>48.021613946037974</v>
      </c>
      <c r="K1270" s="31">
        <f t="shared" ca="1" si="61"/>
        <v>72.185970409495667</v>
      </c>
      <c r="L1270" s="19"/>
      <c r="M1270" s="19"/>
      <c r="N1270" s="19"/>
      <c r="O1270" s="19"/>
      <c r="P1270" s="19"/>
      <c r="Q1270" s="19"/>
    </row>
    <row r="1271" spans="1:17">
      <c r="A1271" s="19"/>
      <c r="B1271" s="19"/>
      <c r="C1271" s="19"/>
      <c r="D1271" s="19"/>
      <c r="E1271" s="19"/>
      <c r="F1271" s="19"/>
      <c r="G1271" s="25"/>
      <c r="H1271" s="21"/>
      <c r="I1271" s="19"/>
      <c r="J1271" s="19"/>
      <c r="K1271" s="19"/>
      <c r="L1271" s="19"/>
      <c r="M1271" s="19"/>
      <c r="N1271" s="19"/>
      <c r="O1271" s="19"/>
      <c r="P1271" s="19"/>
      <c r="Q1271" s="19"/>
    </row>
    <row r="1272" spans="1:17" ht="15.75" thickBot="1">
      <c r="A1272" s="19"/>
      <c r="B1272" s="19"/>
      <c r="C1272" s="19"/>
      <c r="D1272" s="19"/>
      <c r="E1272" s="19"/>
      <c r="F1272" s="19"/>
      <c r="G1272" s="26" t="s">
        <v>123</v>
      </c>
      <c r="H1272" s="21"/>
      <c r="I1272" s="31">
        <f ca="1">I1262-I1263</f>
        <v>93.346712655273222</v>
      </c>
      <c r="J1272" s="31">
        <f t="shared" ref="J1272:K1272" ca="1" si="62">J1262-J1263</f>
        <v>16.06474215386595</v>
      </c>
      <c r="K1272" s="31">
        <f t="shared" ca="1" si="62"/>
        <v>-9.1599731832283169</v>
      </c>
      <c r="L1272" s="19"/>
      <c r="M1272" s="19"/>
      <c r="N1272" s="19"/>
      <c r="O1272" s="19"/>
      <c r="P1272" s="19"/>
      <c r="Q1272" s="19"/>
    </row>
    <row r="1273" spans="1:17" ht="15.75" thickTop="1">
      <c r="A1273" s="19"/>
      <c r="B1273" s="19"/>
      <c r="C1273" s="19"/>
      <c r="D1273" s="19"/>
      <c r="E1273" s="19"/>
      <c r="F1273" s="19"/>
      <c r="G1273" s="19"/>
      <c r="H1273" s="21"/>
      <c r="I1273" s="19"/>
      <c r="J1273" s="19"/>
      <c r="K1273" s="19"/>
      <c r="L1273" s="19"/>
      <c r="M1273" s="19"/>
      <c r="N1273" s="19"/>
      <c r="O1273" s="19"/>
      <c r="P1273" s="19"/>
      <c r="Q1273" s="19"/>
    </row>
    <row r="1274" spans="1:17">
      <c r="A1274" s="19"/>
      <c r="B1274" s="19"/>
      <c r="C1274" s="19"/>
      <c r="D1274" s="19"/>
      <c r="E1274" s="19"/>
      <c r="F1274" s="19"/>
      <c r="G1274" s="51" t="s">
        <v>124</v>
      </c>
      <c r="H1274" s="21"/>
      <c r="I1274" s="24">
        <f ca="1">_xll.VoseSimCVARp(I1272,$G$1266)</f>
        <v>89.400716708387563</v>
      </c>
      <c r="J1274" s="24">
        <f ca="1">_xll.VoseSimCVARp(J1272,$G$1266)</f>
        <v>88.918482289492886</v>
      </c>
      <c r="K1274" s="24">
        <f ca="1">_xll.VoseSimCVARp(K1272,$G$1266)</f>
        <v>95.309939131267129</v>
      </c>
      <c r="L1274" s="19"/>
      <c r="M1274" s="19"/>
      <c r="N1274" s="19"/>
      <c r="O1274" s="19"/>
      <c r="P1274" s="19"/>
      <c r="Q1274" s="19"/>
    </row>
    <row r="1275" spans="1:17">
      <c r="A1275" s="19"/>
      <c r="B1275" s="19"/>
      <c r="C1275" s="19"/>
      <c r="D1275" s="19"/>
      <c r="E1275" s="19"/>
      <c r="F1275" s="19"/>
      <c r="G1275" s="51" t="s">
        <v>125</v>
      </c>
      <c r="H1275" s="21"/>
      <c r="I1275" s="24">
        <f ca="1">_xll.VoseSimCVARp(I1272,$G$1267)</f>
        <v>67.656956903264557</v>
      </c>
      <c r="J1275" s="24">
        <f ca="1">_xll.VoseSimCVARp(J1272,$G$1267)</f>
        <v>67.375805269499295</v>
      </c>
      <c r="K1275" s="24">
        <f ca="1">_xll.VoseSimCVARp(K1272,$G$1267)</f>
        <v>79.595158827038489</v>
      </c>
      <c r="L1275" s="19"/>
      <c r="M1275" s="19"/>
      <c r="N1275" s="19"/>
      <c r="O1275" s="19"/>
      <c r="P1275" s="19"/>
      <c r="Q1275" s="19"/>
    </row>
    <row r="1276" spans="1:17">
      <c r="A1276" s="19"/>
      <c r="B1276" s="19"/>
      <c r="C1276" s="19"/>
      <c r="D1276" s="19"/>
      <c r="E1276" s="19"/>
      <c r="F1276" s="19"/>
      <c r="H1276" s="21"/>
      <c r="I1276" s="19"/>
      <c r="J1276" s="19"/>
      <c r="K1276" s="19"/>
      <c r="L1276" s="19"/>
      <c r="M1276" s="19"/>
      <c r="N1276" s="19"/>
      <c r="O1276" s="19"/>
      <c r="P1276" s="19"/>
      <c r="Q1276" s="19"/>
    </row>
    <row r="1277" spans="1:17">
      <c r="A1277" s="19"/>
      <c r="B1277" s="19"/>
      <c r="C1277" s="19"/>
      <c r="D1277" s="19"/>
      <c r="E1277" s="19"/>
      <c r="F1277" s="19"/>
      <c r="H1277" s="21"/>
      <c r="I1277" s="19"/>
      <c r="J1277" s="19"/>
      <c r="K1277" s="19"/>
      <c r="L1277" s="19"/>
      <c r="M1277" s="19"/>
      <c r="N1277" s="19"/>
      <c r="O1277" s="19"/>
      <c r="P1277" s="19"/>
      <c r="Q1277" s="19"/>
    </row>
    <row r="1278" spans="1:17">
      <c r="A1278" s="38"/>
      <c r="B1278" s="19"/>
      <c r="C1278" s="19"/>
      <c r="D1278" s="19"/>
      <c r="E1278" s="19"/>
      <c r="F1278" s="19"/>
      <c r="H1278" s="21"/>
      <c r="I1278" s="19"/>
      <c r="J1278" s="19"/>
      <c r="K1278" s="19"/>
      <c r="L1278" s="19"/>
      <c r="M1278" s="19"/>
      <c r="N1278" s="19"/>
      <c r="O1278" s="19"/>
      <c r="P1278" s="19"/>
      <c r="Q1278" s="19"/>
    </row>
    <row r="1279" spans="1:17">
      <c r="A1279" s="38"/>
      <c r="B1279" s="19"/>
      <c r="C1279" s="19"/>
      <c r="D1279" s="19"/>
      <c r="E1279" s="38"/>
      <c r="F1279" s="19"/>
      <c r="G1279" s="19"/>
      <c r="H1279" s="21"/>
      <c r="I1279" s="19">
        <v>252</v>
      </c>
      <c r="J1279" s="19"/>
      <c r="K1279" s="19"/>
      <c r="L1279" s="19"/>
      <c r="M1279" s="19"/>
      <c r="N1279" s="19"/>
      <c r="O1279" s="19"/>
      <c r="P1279" s="19"/>
      <c r="Q1279" s="19"/>
    </row>
    <row r="1280" spans="1:17">
      <c r="A1280" s="19"/>
      <c r="B1280" s="19"/>
      <c r="C1280" s="19"/>
      <c r="D1280" s="19"/>
      <c r="E1280" s="19"/>
      <c r="F1280" s="19"/>
      <c r="G1280" s="19"/>
      <c r="H1280" s="21"/>
      <c r="I1280" s="3" t="s">
        <v>128</v>
      </c>
      <c r="J1280" s="3"/>
      <c r="K1280" s="3" t="s">
        <v>129</v>
      </c>
      <c r="L1280" s="19"/>
      <c r="M1280" s="19"/>
      <c r="N1280" s="19"/>
      <c r="O1280" s="19"/>
      <c r="P1280" s="19"/>
      <c r="Q1280" s="19"/>
    </row>
    <row r="1281" spans="1:17">
      <c r="A1281" s="19"/>
      <c r="B1281" s="19"/>
      <c r="C1281" s="19"/>
      <c r="D1281" s="19"/>
      <c r="E1281" s="19"/>
      <c r="F1281" s="19"/>
      <c r="G1281" s="19"/>
      <c r="H1281" s="21"/>
      <c r="I1281" s="3" t="s">
        <v>130</v>
      </c>
      <c r="J1281" s="3" t="s">
        <v>131</v>
      </c>
      <c r="K1281" s="19"/>
      <c r="L1281" s="19"/>
      <c r="M1281" s="19"/>
      <c r="N1281" s="19"/>
      <c r="O1281" s="19"/>
      <c r="P1281" s="19"/>
      <c r="Q1281" s="19"/>
    </row>
    <row r="1282" spans="1:17">
      <c r="A1282" s="19"/>
      <c r="B1282" s="19"/>
      <c r="C1282" s="19"/>
      <c r="D1282" s="19"/>
      <c r="E1282" s="19"/>
      <c r="F1282" s="19"/>
      <c r="G1282" s="19">
        <v>1</v>
      </c>
      <c r="H1282" s="21"/>
      <c r="I1282" s="28" t="e">
        <f ca="1">EXP(_xll.VoseKthSmallest($M$8,$I$1279,$G$1282))-1</f>
        <v>#VALUE!</v>
      </c>
      <c r="J1282" s="28" t="e">
        <f ca="1">EXP(_xll.VoseKthSmallest($M$13,$I$1279,$G$1282))-1</f>
        <v>#VALUE!</v>
      </c>
      <c r="K1282" s="28" t="e">
        <f ca="1">EXP(_xll.VoseKthSmallest($M$26,$I$1279,$G$1282))-1</f>
        <v>#VALUE!</v>
      </c>
      <c r="L1282" s="19"/>
      <c r="M1282" s="19"/>
      <c r="N1282" s="19"/>
      <c r="O1282" s="19"/>
      <c r="P1282" s="19"/>
      <c r="Q1282" s="19"/>
    </row>
    <row r="1283" spans="1:17">
      <c r="A1283" s="19"/>
      <c r="B1283" s="19" t="s">
        <v>133</v>
      </c>
      <c r="C1283" s="19"/>
      <c r="D1283" s="19"/>
      <c r="E1283" s="19"/>
      <c r="F1283" s="19"/>
      <c r="G1283" s="19">
        <v>2</v>
      </c>
      <c r="H1283" s="19"/>
      <c r="I1283" s="28">
        <f ca="1">EXP(_xll.VoseKthSmallest($M$8,$I$1279,$G$1283))-1</f>
        <v>-8.5895758806390221E-2</v>
      </c>
      <c r="J1283" s="28">
        <f ca="1">EXP(_xll.VoseKthSmallest($M$13,$I$1279,$G$1283))-1</f>
        <v>-9.7099431261402414E-2</v>
      </c>
      <c r="K1283" s="28">
        <f ca="1">EXP(_xll.VoseKthSmallest($M$26,$I$1279,$G$1283))-1</f>
        <v>-9.1588623093486699E-2</v>
      </c>
      <c r="L1283" s="19"/>
      <c r="M1283" s="19"/>
      <c r="N1283" s="19"/>
      <c r="O1283" s="19"/>
      <c r="P1283" s="19"/>
      <c r="Q1283" s="19"/>
    </row>
    <row r="1284" spans="1:17">
      <c r="A1284" s="19"/>
      <c r="B1284" s="19"/>
      <c r="C1284" s="19"/>
      <c r="D1284" s="19"/>
      <c r="E1284" s="19"/>
      <c r="F1284" s="19"/>
      <c r="G1284" s="19"/>
      <c r="H1284" s="21"/>
      <c r="I1284" s="28"/>
      <c r="J1284" s="28"/>
      <c r="K1284" s="28"/>
      <c r="L1284" s="19"/>
      <c r="M1284" s="19"/>
      <c r="N1284" s="19"/>
      <c r="O1284" s="19"/>
      <c r="P1284" s="19"/>
      <c r="Q1284" s="19"/>
    </row>
    <row r="1285" spans="1:17">
      <c r="A1285" s="19"/>
      <c r="B1285" s="19"/>
      <c r="C1285" s="19"/>
      <c r="D1285" s="19"/>
      <c r="E1285" s="19"/>
      <c r="F1285" s="19"/>
      <c r="G1285" s="19" t="s">
        <v>136</v>
      </c>
      <c r="H1285" s="19"/>
      <c r="I1285" s="28" t="str">
        <f ca="1">_xll.VoseSimMean(I1282)</f>
        <v>N/A</v>
      </c>
      <c r="J1285" s="28" t="str">
        <f ca="1">_xll.VoseSimMean(J1282)</f>
        <v>N/A</v>
      </c>
      <c r="K1285" s="28" t="str">
        <f ca="1">_xll.VoseSimMean(K1282)</f>
        <v>N/A</v>
      </c>
      <c r="L1285" s="19"/>
      <c r="M1285" s="19"/>
      <c r="N1285" s="19"/>
      <c r="O1285" s="19"/>
      <c r="P1285" s="19"/>
      <c r="Q1285" s="19"/>
    </row>
    <row r="1286" spans="1:17">
      <c r="A1286" s="19"/>
      <c r="B1286" s="19"/>
      <c r="C1286" s="19"/>
      <c r="D1286" s="19"/>
      <c r="E1286" s="19"/>
      <c r="F1286" s="19"/>
      <c r="G1286" s="19" t="s">
        <v>136</v>
      </c>
      <c r="H1286" s="19"/>
      <c r="I1286" s="28">
        <f ca="1">_xll.VoseSimMean(I1283)</f>
        <v>-0.10801777878891537</v>
      </c>
      <c r="J1286" s="28">
        <f ca="1">_xll.VoseSimMean(J1283)</f>
        <v>-0.10838871501683149</v>
      </c>
      <c r="K1286" s="28">
        <f ca="1">_xll.VoseSimMean(K1283)</f>
        <v>-0.10672823961227829</v>
      </c>
      <c r="L1286" s="19"/>
      <c r="M1286" s="19"/>
      <c r="N1286" s="19"/>
      <c r="O1286" s="19"/>
      <c r="P1286" s="19"/>
      <c r="Q1286" s="19"/>
    </row>
    <row r="1287" spans="1:17">
      <c r="A1287" s="19"/>
      <c r="B1287" s="19"/>
      <c r="C1287" s="19"/>
      <c r="D1287" s="19"/>
      <c r="E1287" s="19"/>
      <c r="F1287" s="19"/>
      <c r="G1287" s="19"/>
      <c r="H1287" s="21"/>
      <c r="I1287" s="19"/>
      <c r="J1287" s="19"/>
      <c r="K1287" s="19"/>
      <c r="L1287" s="19"/>
      <c r="M1287" s="19"/>
      <c r="N1287" s="19"/>
      <c r="O1287" s="19"/>
      <c r="P1287" s="19"/>
      <c r="Q1287" s="19"/>
    </row>
  </sheetData>
  <sortState ref="A2:H1287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49"/>
  <sheetViews>
    <sheetView workbookViewId="0">
      <selection activeCell="N34" sqref="N34"/>
    </sheetView>
  </sheetViews>
  <sheetFormatPr defaultRowHeight="15"/>
  <cols>
    <col min="1" max="1" width="34.28515625" bestFit="1" customWidth="1"/>
    <col min="2" max="2" width="28.140625" bestFit="1" customWidth="1"/>
    <col min="3" max="5" width="10.140625" bestFit="1" customWidth="1"/>
  </cols>
  <sheetData>
    <row r="1" spans="1:5">
      <c r="A1" t="s">
        <v>0</v>
      </c>
      <c r="C1" s="1">
        <v>42399</v>
      </c>
      <c r="D1" s="1">
        <v>42035</v>
      </c>
      <c r="E1" s="1">
        <v>41671</v>
      </c>
    </row>
    <row r="3" spans="1:5">
      <c r="A3" t="s">
        <v>67</v>
      </c>
    </row>
    <row r="4" spans="1:5">
      <c r="A4" t="s">
        <v>68</v>
      </c>
    </row>
    <row r="5" spans="1:5">
      <c r="B5" t="s">
        <v>69</v>
      </c>
      <c r="C5" s="2">
        <v>238000</v>
      </c>
      <c r="D5" s="2">
        <v>250000</v>
      </c>
      <c r="E5" s="2">
        <v>1038000</v>
      </c>
    </row>
    <row r="6" spans="1:5">
      <c r="B6" t="s">
        <v>70</v>
      </c>
      <c r="C6" t="s">
        <v>6</v>
      </c>
      <c r="D6" t="s">
        <v>6</v>
      </c>
      <c r="E6" t="s">
        <v>6</v>
      </c>
    </row>
    <row r="7" spans="1:5">
      <c r="B7" t="s">
        <v>71</v>
      </c>
      <c r="C7" s="2">
        <v>419000</v>
      </c>
      <c r="D7" s="2">
        <v>429000</v>
      </c>
      <c r="E7" s="2">
        <v>553000</v>
      </c>
    </row>
    <row r="8" spans="1:5">
      <c r="B8" t="s">
        <v>72</v>
      </c>
      <c r="C8" s="2">
        <v>5172000</v>
      </c>
      <c r="D8" s="2">
        <v>4943000</v>
      </c>
      <c r="E8" s="2">
        <v>7034000</v>
      </c>
    </row>
    <row r="9" spans="1:5">
      <c r="B9" t="s">
        <v>73</v>
      </c>
      <c r="C9" s="2">
        <v>216000</v>
      </c>
      <c r="D9" s="2">
        <v>241000</v>
      </c>
      <c r="E9" s="2">
        <v>334000</v>
      </c>
    </row>
    <row r="11" spans="1:5">
      <c r="A11" t="s">
        <v>74</v>
      </c>
      <c r="C11" s="2">
        <v>6045000</v>
      </c>
      <c r="D11" s="2">
        <v>5863000</v>
      </c>
      <c r="E11" s="2">
        <v>8959000</v>
      </c>
    </row>
    <row r="12" spans="1:5">
      <c r="A12" t="s">
        <v>75</v>
      </c>
      <c r="C12" t="s">
        <v>6</v>
      </c>
      <c r="D12" t="s">
        <v>6</v>
      </c>
      <c r="E12" t="s">
        <v>6</v>
      </c>
    </row>
    <row r="13" spans="1:5">
      <c r="A13" t="s">
        <v>76</v>
      </c>
      <c r="C13" s="2">
        <v>2631000</v>
      </c>
      <c r="D13" s="2">
        <v>4449000</v>
      </c>
      <c r="E13" s="2">
        <v>5394000</v>
      </c>
    </row>
    <row r="14" spans="1:5">
      <c r="A14" t="s">
        <v>77</v>
      </c>
      <c r="C14" s="2">
        <v>269000</v>
      </c>
      <c r="D14" s="2">
        <v>269000</v>
      </c>
      <c r="E14" s="2">
        <v>379000</v>
      </c>
    </row>
    <row r="15" spans="1:5">
      <c r="A15" t="s">
        <v>78</v>
      </c>
      <c r="C15" s="2">
        <v>1909000</v>
      </c>
      <c r="D15" s="2">
        <v>2097000</v>
      </c>
      <c r="E15" s="2">
        <v>2850000</v>
      </c>
    </row>
    <row r="16" spans="1:5">
      <c r="A16" t="s">
        <v>79</v>
      </c>
      <c r="C16" t="s">
        <v>6</v>
      </c>
      <c r="D16" t="s">
        <v>6</v>
      </c>
      <c r="E16" t="s">
        <v>6</v>
      </c>
    </row>
    <row r="17" spans="1:5">
      <c r="A17" t="s">
        <v>80</v>
      </c>
      <c r="C17" s="2">
        <v>483000</v>
      </c>
      <c r="D17" s="2">
        <v>507000</v>
      </c>
      <c r="E17" s="2">
        <v>679000</v>
      </c>
    </row>
    <row r="18" spans="1:5">
      <c r="A18" t="s">
        <v>81</v>
      </c>
      <c r="C18" t="s">
        <v>6</v>
      </c>
      <c r="D18" t="s">
        <v>6</v>
      </c>
      <c r="E18" t="s">
        <v>6</v>
      </c>
    </row>
    <row r="20" spans="1:5">
      <c r="A20" t="s">
        <v>82</v>
      </c>
      <c r="C20" s="2">
        <v>11337000</v>
      </c>
      <c r="D20" s="2">
        <v>13185000</v>
      </c>
      <c r="E20" s="2">
        <v>18261000</v>
      </c>
    </row>
    <row r="22" spans="1:5">
      <c r="A22" t="s">
        <v>83</v>
      </c>
    </row>
    <row r="23" spans="1:5">
      <c r="A23" t="s">
        <v>84</v>
      </c>
    </row>
    <row r="24" spans="1:5">
      <c r="B24" t="s">
        <v>85</v>
      </c>
      <c r="C24" s="2">
        <v>284000</v>
      </c>
      <c r="D24" s="2">
        <v>380000</v>
      </c>
      <c r="E24" s="2">
        <v>847000</v>
      </c>
    </row>
    <row r="25" spans="1:5">
      <c r="B25" t="s">
        <v>86</v>
      </c>
      <c r="C25" s="2">
        <v>2442000</v>
      </c>
      <c r="D25" s="2">
        <v>2310000</v>
      </c>
      <c r="E25" s="2">
        <v>3911000</v>
      </c>
    </row>
    <row r="26" spans="1:5">
      <c r="B26" t="s">
        <v>87</v>
      </c>
      <c r="C26" s="2">
        <v>2712000</v>
      </c>
      <c r="D26" s="2">
        <v>2905000</v>
      </c>
      <c r="E26" s="2">
        <v>3427000</v>
      </c>
    </row>
    <row r="28" spans="1:5">
      <c r="A28" t="s">
        <v>88</v>
      </c>
      <c r="C28" s="2">
        <v>5438000</v>
      </c>
      <c r="D28" s="2">
        <v>5595000</v>
      </c>
      <c r="E28" s="2">
        <v>8185000</v>
      </c>
    </row>
    <row r="29" spans="1:5">
      <c r="A29" t="s">
        <v>89</v>
      </c>
      <c r="C29" s="2">
        <v>2272000</v>
      </c>
      <c r="D29" s="2">
        <v>3087000</v>
      </c>
      <c r="E29" s="2">
        <v>2834000</v>
      </c>
    </row>
    <row r="30" spans="1:5">
      <c r="A30" t="s">
        <v>90</v>
      </c>
      <c r="C30" s="2">
        <v>3937000</v>
      </c>
      <c r="D30" s="2">
        <v>4253000</v>
      </c>
      <c r="E30" s="2">
        <v>3950000</v>
      </c>
    </row>
    <row r="31" spans="1:5">
      <c r="A31" t="s">
        <v>91</v>
      </c>
      <c r="C31" s="2">
        <v>1646000</v>
      </c>
      <c r="D31" s="2">
        <v>1195000</v>
      </c>
      <c r="E31" s="2">
        <v>1109000</v>
      </c>
    </row>
    <row r="32" spans="1:5">
      <c r="A32" t="s">
        <v>18</v>
      </c>
      <c r="C32" s="2">
        <v>7000</v>
      </c>
      <c r="D32" s="2">
        <v>6000</v>
      </c>
      <c r="E32" s="2">
        <v>444000</v>
      </c>
    </row>
    <row r="33" spans="1:5">
      <c r="A33" t="s">
        <v>92</v>
      </c>
      <c r="C33" t="s">
        <v>6</v>
      </c>
      <c r="D33" t="s">
        <v>6</v>
      </c>
      <c r="E33" t="s">
        <v>6</v>
      </c>
    </row>
    <row r="35" spans="1:5">
      <c r="A35" t="s">
        <v>93</v>
      </c>
      <c r="C35" s="2">
        <v>13300000</v>
      </c>
      <c r="D35" s="2">
        <v>14136000</v>
      </c>
      <c r="E35" s="2">
        <v>16522000</v>
      </c>
    </row>
    <row r="37" spans="1:5">
      <c r="A37" t="s">
        <v>94</v>
      </c>
    </row>
    <row r="38" spans="1:5">
      <c r="A38" t="s">
        <v>95</v>
      </c>
      <c r="C38" t="s">
        <v>6</v>
      </c>
      <c r="D38" t="s">
        <v>6</v>
      </c>
      <c r="E38" t="s">
        <v>6</v>
      </c>
    </row>
    <row r="39" spans="1:5">
      <c r="A39" t="s">
        <v>96</v>
      </c>
      <c r="C39" t="s">
        <v>6</v>
      </c>
      <c r="D39" t="s">
        <v>6</v>
      </c>
      <c r="E39" t="s">
        <v>6</v>
      </c>
    </row>
    <row r="40" spans="1:5">
      <c r="A40" t="s">
        <v>97</v>
      </c>
      <c r="C40" t="s">
        <v>6</v>
      </c>
      <c r="D40" t="s">
        <v>6</v>
      </c>
      <c r="E40" t="s">
        <v>6</v>
      </c>
    </row>
    <row r="41" spans="1:5">
      <c r="A41" t="s">
        <v>98</v>
      </c>
      <c r="C41" s="2">
        <v>1000</v>
      </c>
      <c r="D41" s="2">
        <v>1000</v>
      </c>
      <c r="E41" s="2">
        <v>1000</v>
      </c>
    </row>
    <row r="42" spans="1:5">
      <c r="A42" t="s">
        <v>99</v>
      </c>
      <c r="C42" s="2">
        <v>-3291000</v>
      </c>
      <c r="D42" s="2">
        <v>-2162000</v>
      </c>
      <c r="E42" s="2">
        <v>-480000</v>
      </c>
    </row>
    <row r="43" spans="1:5">
      <c r="A43" t="s">
        <v>100</v>
      </c>
      <c r="C43" s="2">
        <v>-5928000</v>
      </c>
      <c r="D43" s="2">
        <v>-5949000</v>
      </c>
      <c r="E43" s="2">
        <v>-5963000</v>
      </c>
    </row>
    <row r="44" spans="1:5">
      <c r="A44" t="s">
        <v>101</v>
      </c>
      <c r="C44" s="2">
        <v>9173000</v>
      </c>
      <c r="D44" s="2">
        <v>9189000</v>
      </c>
      <c r="E44" s="2">
        <v>9298000</v>
      </c>
    </row>
    <row r="45" spans="1:5">
      <c r="A45" t="s">
        <v>102</v>
      </c>
      <c r="C45" s="2">
        <v>-1918000</v>
      </c>
      <c r="D45" s="2">
        <v>-2030000</v>
      </c>
      <c r="E45" s="2">
        <v>-1117000</v>
      </c>
    </row>
    <row r="47" spans="1:5">
      <c r="A47" t="s">
        <v>103</v>
      </c>
      <c r="C47" s="2">
        <v>-1963000</v>
      </c>
      <c r="D47" s="2">
        <v>-951000</v>
      </c>
      <c r="E47" s="2">
        <v>1739000</v>
      </c>
    </row>
    <row r="49" spans="1:5">
      <c r="A49" t="s">
        <v>104</v>
      </c>
      <c r="C49" s="2">
        <v>-4141000</v>
      </c>
      <c r="D49" s="2">
        <v>-3317000</v>
      </c>
      <c r="E49" s="2">
        <v>-1490000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30"/>
  <sheetViews>
    <sheetView topLeftCell="A4" workbookViewId="0">
      <selection activeCell="V20" sqref="V20"/>
    </sheetView>
  </sheetViews>
  <sheetFormatPr defaultRowHeight="15"/>
  <cols>
    <col min="1" max="1" width="46.42578125" bestFit="1" customWidth="1"/>
    <col min="3" max="5" width="9.5703125" bestFit="1" customWidth="1"/>
  </cols>
  <sheetData>
    <row r="1" spans="1:5">
      <c r="A1" s="3" t="s">
        <v>0</v>
      </c>
      <c r="C1" s="10">
        <v>42399</v>
      </c>
      <c r="D1" s="10">
        <v>42035</v>
      </c>
      <c r="E1" s="10">
        <v>41671</v>
      </c>
    </row>
    <row r="2" spans="1:5">
      <c r="A2" s="3" t="s">
        <v>25</v>
      </c>
      <c r="C2" s="11">
        <v>-1129000</v>
      </c>
      <c r="D2" s="11">
        <v>-1682000</v>
      </c>
      <c r="E2" s="11">
        <v>-1365000</v>
      </c>
    </row>
    <row r="4" spans="1:5">
      <c r="A4" s="4" t="s">
        <v>28</v>
      </c>
      <c r="B4" s="4"/>
      <c r="C4" s="4"/>
      <c r="D4" s="4"/>
      <c r="E4" s="4"/>
    </row>
    <row r="5" spans="1:5">
      <c r="A5" t="s">
        <v>29</v>
      </c>
      <c r="C5" s="2">
        <v>370000</v>
      </c>
      <c r="D5" s="2">
        <v>581000</v>
      </c>
      <c r="E5" s="2">
        <v>732000</v>
      </c>
    </row>
    <row r="6" spans="1:5">
      <c r="A6" t="s">
        <v>30</v>
      </c>
      <c r="C6" s="2">
        <v>-497000</v>
      </c>
      <c r="D6" s="2">
        <v>141000</v>
      </c>
      <c r="E6" s="2">
        <v>-397000</v>
      </c>
    </row>
    <row r="7" spans="1:5">
      <c r="A7" t="s">
        <v>31</v>
      </c>
      <c r="C7" t="s">
        <v>6</v>
      </c>
      <c r="D7" t="s">
        <v>6</v>
      </c>
      <c r="E7" t="s">
        <v>6</v>
      </c>
    </row>
    <row r="8" spans="1:5">
      <c r="A8" t="s">
        <v>32</v>
      </c>
      <c r="C8" s="2">
        <v>-232000</v>
      </c>
      <c r="D8" s="2">
        <v>-630000</v>
      </c>
      <c r="E8" s="2">
        <v>-377000</v>
      </c>
    </row>
    <row r="9" spans="1:5">
      <c r="A9" t="s">
        <v>33</v>
      </c>
      <c r="C9" s="2">
        <v>-229000</v>
      </c>
      <c r="D9" s="2">
        <v>1091000</v>
      </c>
      <c r="E9" s="2">
        <v>446000</v>
      </c>
    </row>
    <row r="10" spans="1:5">
      <c r="A10" t="s">
        <v>34</v>
      </c>
      <c r="C10" s="2">
        <v>-451000</v>
      </c>
      <c r="D10" s="2">
        <v>-760000</v>
      </c>
      <c r="E10" s="2">
        <v>-397000</v>
      </c>
    </row>
    <row r="11" spans="1:5" ht="15.75" thickBot="1">
      <c r="A11" s="6"/>
      <c r="B11" s="6"/>
      <c r="C11" s="6"/>
      <c r="D11" s="6"/>
      <c r="E11" s="6"/>
    </row>
    <row r="12" spans="1:5">
      <c r="A12" s="3" t="s">
        <v>35</v>
      </c>
      <c r="C12" s="11">
        <v>-2167000</v>
      </c>
      <c r="D12" s="11">
        <v>-1387000</v>
      </c>
      <c r="E12" s="11">
        <v>-1109000</v>
      </c>
    </row>
    <row r="14" spans="1:5">
      <c r="A14" s="4" t="s">
        <v>36</v>
      </c>
      <c r="B14" s="4"/>
      <c r="C14" s="4"/>
      <c r="D14" s="4"/>
      <c r="E14" s="4"/>
    </row>
    <row r="15" spans="1:5">
      <c r="A15" t="s">
        <v>37</v>
      </c>
      <c r="C15" s="2">
        <v>-211000</v>
      </c>
      <c r="D15" s="2">
        <v>-270000</v>
      </c>
      <c r="E15" s="2">
        <v>-329000</v>
      </c>
    </row>
    <row r="16" spans="1:5">
      <c r="A16" t="s">
        <v>38</v>
      </c>
      <c r="C16" t="s">
        <v>6</v>
      </c>
      <c r="D16" t="s">
        <v>6</v>
      </c>
      <c r="E16" s="2">
        <v>-2000</v>
      </c>
    </row>
    <row r="17" spans="1:5">
      <c r="A17" t="s">
        <v>39</v>
      </c>
      <c r="C17" s="2">
        <v>2730000</v>
      </c>
      <c r="D17" s="2">
        <v>597000</v>
      </c>
      <c r="E17" s="2">
        <v>995000</v>
      </c>
    </row>
    <row r="18" spans="1:5" ht="15.75" thickBot="1">
      <c r="A18" s="6"/>
      <c r="B18" s="6"/>
      <c r="C18" s="6"/>
      <c r="D18" s="6"/>
      <c r="E18" s="6"/>
    </row>
    <row r="19" spans="1:5">
      <c r="A19" s="3" t="s">
        <v>40</v>
      </c>
      <c r="C19" s="11">
        <v>2519000</v>
      </c>
      <c r="D19" s="11">
        <v>327000</v>
      </c>
      <c r="E19" s="11">
        <v>664000</v>
      </c>
    </row>
    <row r="21" spans="1:5">
      <c r="A21" s="4" t="s">
        <v>41</v>
      </c>
      <c r="B21" s="4"/>
      <c r="C21" s="4"/>
      <c r="D21" s="4"/>
      <c r="E21" s="4"/>
    </row>
    <row r="22" spans="1:5">
      <c r="A22" t="s">
        <v>42</v>
      </c>
      <c r="C22" t="s">
        <v>6</v>
      </c>
      <c r="D22" t="s">
        <v>6</v>
      </c>
      <c r="E22" s="2">
        <v>-233000</v>
      </c>
    </row>
    <row r="23" spans="1:5">
      <c r="A23" t="s">
        <v>43</v>
      </c>
      <c r="C23" t="s">
        <v>6</v>
      </c>
      <c r="D23" t="s">
        <v>6</v>
      </c>
      <c r="E23" t="s">
        <v>6</v>
      </c>
    </row>
    <row r="24" spans="1:5">
      <c r="A24" t="s">
        <v>44</v>
      </c>
      <c r="C24" s="2">
        <v>-314000</v>
      </c>
      <c r="D24" s="2">
        <v>-172000</v>
      </c>
      <c r="E24" s="2">
        <v>1149000</v>
      </c>
    </row>
    <row r="25" spans="1:5">
      <c r="A25" t="s">
        <v>45</v>
      </c>
      <c r="C25" t="s">
        <v>6</v>
      </c>
      <c r="D25" s="2">
        <v>484000</v>
      </c>
      <c r="E25" t="s">
        <v>6</v>
      </c>
    </row>
    <row r="26" spans="1:5" ht="15.75" thickBot="1">
      <c r="A26" s="6"/>
      <c r="B26" s="6"/>
      <c r="C26" s="6"/>
      <c r="D26" s="6"/>
      <c r="E26" s="6"/>
    </row>
    <row r="27" spans="1:5">
      <c r="A27" s="3" t="s">
        <v>46</v>
      </c>
      <c r="C27" s="11">
        <v>-364000</v>
      </c>
      <c r="D27" s="11">
        <v>285000</v>
      </c>
      <c r="E27" s="11">
        <v>902000</v>
      </c>
    </row>
    <row r="28" spans="1:5">
      <c r="A28" t="s">
        <v>47</v>
      </c>
      <c r="C28" t="s">
        <v>6</v>
      </c>
      <c r="D28" s="2">
        <v>-3000</v>
      </c>
      <c r="E28" s="2">
        <v>-38000</v>
      </c>
    </row>
    <row r="29" spans="1:5" ht="15.75" thickBot="1">
      <c r="A29" s="6"/>
      <c r="B29" s="6"/>
      <c r="C29" s="6"/>
      <c r="D29" s="6"/>
      <c r="E29" s="6"/>
    </row>
    <row r="30" spans="1:5">
      <c r="A30" s="3" t="s">
        <v>48</v>
      </c>
      <c r="C30" s="11">
        <v>-12000</v>
      </c>
      <c r="D30" s="11">
        <v>-778000</v>
      </c>
      <c r="E30" s="11">
        <v>419000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"/>
  <sheetViews>
    <sheetView workbookViewId="0"/>
  </sheetViews>
  <sheetFormatPr defaultRowHeight="1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8504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3</xdr:col>
                <xdr:colOff>285750</xdr:colOff>
                <xdr:row>2</xdr:row>
                <xdr:rowOff>133350</xdr:rowOff>
              </to>
            </anchor>
          </objectPr>
        </oleObject>
      </mc:Choice>
      <mc:Fallback>
        <oleObject progId="Packager Shell Object" shapeId="18504" r:id="rId4"/>
      </mc:Fallback>
    </mc:AlternateContent>
    <mc:AlternateContent xmlns:mc="http://schemas.openxmlformats.org/markup-compatibility/2006">
      <mc:Choice Requires="x14">
        <oleObject progId="Packager Shell Object" shapeId="18560" r:id="rId6">
          <objectPr defaultSiz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2</xdr:row>
                <xdr:rowOff>133350</xdr:rowOff>
              </to>
            </anchor>
          </objectPr>
        </oleObject>
      </mc:Choice>
      <mc:Fallback>
        <oleObject progId="Packager Shell Object" shapeId="18560" r:id="rId6"/>
      </mc:Fallback>
    </mc:AlternateContent>
    <mc:AlternateContent xmlns:mc="http://schemas.openxmlformats.org/markup-compatibility/2006">
      <mc:Choice Requires="x14">
        <oleObject progId="Packager Shell Object" shapeId="18567" r:id="rId8">
          <objectPr defaultSiz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3</xdr:col>
                <xdr:colOff>285750</xdr:colOff>
                <xdr:row>2</xdr:row>
                <xdr:rowOff>133350</xdr:rowOff>
              </to>
            </anchor>
          </objectPr>
        </oleObject>
      </mc:Choice>
      <mc:Fallback>
        <oleObject progId="Packager Shell Object" shapeId="18567" r:id="rId8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"/>
  <sheetViews>
    <sheetView workbookViewId="0"/>
  </sheetViews>
  <sheetFormatPr defaultRowHeight="15"/>
  <cols>
    <col min="1" max="1" width="4.7109375" customWidth="1"/>
    <col min="3" max="3" width="20.7109375" customWidth="1"/>
    <col min="4" max="4" width="22.7109375" customWidth="1"/>
  </cols>
  <sheetData>
    <row r="1" spans="2:4" s="123" customFormat="1" ht="18">
      <c r="B1" s="125" t="s">
        <v>267</v>
      </c>
    </row>
    <row r="2" spans="2:4" s="123" customFormat="1">
      <c r="B2" s="126" t="s">
        <v>268</v>
      </c>
    </row>
    <row r="3" spans="2:4" s="124" customFormat="1">
      <c r="B3" s="127" t="s">
        <v>269</v>
      </c>
    </row>
    <row r="5" spans="2:4" ht="15.75">
      <c r="B5" s="128" t="s">
        <v>270</v>
      </c>
      <c r="C5" s="128"/>
      <c r="D5" s="128"/>
    </row>
    <row r="6" spans="2:4">
      <c r="B6" s="130" t="s">
        <v>271</v>
      </c>
      <c r="C6" s="130"/>
      <c r="D6" s="141">
        <v>1</v>
      </c>
    </row>
    <row r="7" spans="2:4">
      <c r="B7" s="130" t="s">
        <v>272</v>
      </c>
      <c r="C7" s="130"/>
      <c r="D7" s="141">
        <v>18</v>
      </c>
    </row>
    <row r="8" spans="2:4">
      <c r="B8" s="130" t="s">
        <v>273</v>
      </c>
      <c r="C8" s="130"/>
      <c r="D8" s="141">
        <v>12</v>
      </c>
    </row>
    <row r="9" spans="2:4">
      <c r="B9" s="130" t="s">
        <v>274</v>
      </c>
      <c r="C9" s="130"/>
      <c r="D9" s="141">
        <v>32</v>
      </c>
    </row>
    <row r="10" spans="2:4">
      <c r="B10" s="130" t="s">
        <v>275</v>
      </c>
      <c r="C10" s="130"/>
      <c r="D10" s="142">
        <v>42785.039131944446</v>
      </c>
    </row>
    <row r="11" spans="2:4">
      <c r="B11" s="130" t="s">
        <v>276</v>
      </c>
      <c r="C11" s="130"/>
      <c r="D11" s="142">
        <v>42785.119062500002</v>
      </c>
    </row>
    <row r="12" spans="2:4">
      <c r="B12" s="130" t="s">
        <v>277</v>
      </c>
      <c r="C12" s="130"/>
      <c r="D12" s="143">
        <v>7.993055555555556E-2</v>
      </c>
    </row>
    <row r="13" spans="2:4">
      <c r="B13" s="133" t="s">
        <v>278</v>
      </c>
      <c r="C13" s="144"/>
      <c r="D13" s="145" t="s">
        <v>281</v>
      </c>
    </row>
    <row r="14" spans="2:4">
      <c r="B14" s="131" t="s">
        <v>279</v>
      </c>
      <c r="C14" s="132"/>
      <c r="D14" s="139">
        <v>10000</v>
      </c>
    </row>
    <row r="15" spans="2:4">
      <c r="B15" s="134" t="s">
        <v>280</v>
      </c>
      <c r="C15" s="135"/>
      <c r="D15" s="140">
        <v>0</v>
      </c>
    </row>
    <row r="16" spans="2:4">
      <c r="B16" s="146"/>
      <c r="C16" s="146" t="s">
        <v>282</v>
      </c>
    </row>
    <row r="17" spans="3:3">
      <c r="C17" s="122" t="s">
        <v>250</v>
      </c>
    </row>
    <row r="18" spans="3:3">
      <c r="C18" s="122" t="s">
        <v>251</v>
      </c>
    </row>
    <row r="19" spans="3:3">
      <c r="C19" s="122" t="s">
        <v>252</v>
      </c>
    </row>
    <row r="20" spans="3:3">
      <c r="C20" s="122" t="s">
        <v>253</v>
      </c>
    </row>
    <row r="21" spans="3:3">
      <c r="C21" s="122" t="s">
        <v>254</v>
      </c>
    </row>
    <row r="22" spans="3:3">
      <c r="C22" s="122" t="s">
        <v>255</v>
      </c>
    </row>
    <row r="23" spans="3:3">
      <c r="C23" s="122" t="s">
        <v>256</v>
      </c>
    </row>
    <row r="24" spans="3:3">
      <c r="C24" s="122" t="s">
        <v>257</v>
      </c>
    </row>
    <row r="25" spans="3:3">
      <c r="C25" s="122" t="s">
        <v>258</v>
      </c>
    </row>
    <row r="26" spans="3:3">
      <c r="C26" s="122" t="s">
        <v>259</v>
      </c>
    </row>
    <row r="27" spans="3:3">
      <c r="C27" s="122" t="s">
        <v>260</v>
      </c>
    </row>
    <row r="28" spans="3:3">
      <c r="C28" s="122" t="s">
        <v>261</v>
      </c>
    </row>
    <row r="29" spans="3:3">
      <c r="C29" s="122" t="s">
        <v>262</v>
      </c>
    </row>
    <row r="30" spans="3:3">
      <c r="C30" s="122" t="s">
        <v>263</v>
      </c>
    </row>
    <row r="31" spans="3:3">
      <c r="C31" s="122" t="s">
        <v>264</v>
      </c>
    </row>
    <row r="32" spans="3:3">
      <c r="C32" s="122" t="s">
        <v>265</v>
      </c>
    </row>
    <row r="33" spans="3:3">
      <c r="C33" s="122" t="s">
        <v>266</v>
      </c>
    </row>
  </sheetData>
  <mergeCells count="11">
    <mergeCell ref="B11:C11"/>
    <mergeCell ref="B12:C12"/>
    <mergeCell ref="B13:C13"/>
    <mergeCell ref="B14:C14"/>
    <mergeCell ref="B15:C15"/>
    <mergeCell ref="B5:D5"/>
    <mergeCell ref="B6:C6"/>
    <mergeCell ref="B7:C7"/>
    <mergeCell ref="B8:C8"/>
    <mergeCell ref="B9:C9"/>
    <mergeCell ref="B10:C10"/>
  </mergeCells>
  <hyperlinks>
    <hyperlink ref="C17" location="'1. Tornado'!B2" display="1. Tornado"/>
    <hyperlink ref="C18" location="'2. Tornado2'!B2" display="2. Tornado2"/>
    <hyperlink ref="C19" location="'3. Tornado3'!B2" display="3. Tornado3"/>
    <hyperlink ref="C20" location="'4. Tornado4'!B2" display="4. Tornado4"/>
    <hyperlink ref="C21" location="'5. Tornado5'!B2" display="5. Tornado5"/>
    <hyperlink ref="C22" location="'6. Tornado6'!B2" display="6. Tornado6"/>
    <hyperlink ref="C23" location="'7. Tornado7'!B2" display="7. Tornado7"/>
    <hyperlink ref="C24" location="'8. Tornado8'!B2" display="8. Tornado8"/>
    <hyperlink ref="C25" location="'9. Box-plot'!B2" display="9. Box-plot"/>
    <hyperlink ref="C26" location="'10. Box-plot2'!B2" display="10. Box-plot2"/>
    <hyperlink ref="C27" location="'11. Histogram'!B2" display="11. Histogram"/>
    <hyperlink ref="C28" location="'12. Scatter'!B2" display="12. Scatter"/>
    <hyperlink ref="C29" location="'13. Scatter2'!B2" display="13. Scatter2"/>
    <hyperlink ref="C30" location="'14. Scatter3'!B2" display="14. Scatter3"/>
    <hyperlink ref="C31" location="'15. Scatter4'!B2" display="15. Scatter4"/>
    <hyperlink ref="C32" location="'16. Scatter5'!B2" display="16. Scatter5"/>
    <hyperlink ref="C33" location="'17. Scatter6'!B2" display="17. Scatter6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9.42578125" bestFit="1" customWidth="1"/>
    <col min="5" max="5" width="25" bestFit="1" customWidth="1"/>
    <col min="6" max="6" width="17.7109375" customWidth="1"/>
  </cols>
  <sheetData>
    <row r="35" spans="3:7">
      <c r="C35" s="147" t="s">
        <v>283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289</v>
      </c>
      <c r="E39" s="158" t="s">
        <v>290</v>
      </c>
      <c r="F39" s="156">
        <v>0.85311186728139621</v>
      </c>
      <c r="G39" s="148"/>
    </row>
    <row r="40" spans="3:7" ht="22.5">
      <c r="C40" s="149">
        <v>2</v>
      </c>
      <c r="D40" s="150" t="s">
        <v>291</v>
      </c>
      <c r="E40" s="158" t="s">
        <v>292</v>
      </c>
      <c r="F40" s="156">
        <v>-6.8748940470244144E-2</v>
      </c>
      <c r="G40" s="148"/>
    </row>
    <row r="41" spans="3:7" ht="22.5">
      <c r="C41" s="153">
        <v>3</v>
      </c>
      <c r="D41" s="154" t="s">
        <v>293</v>
      </c>
      <c r="E41" s="159" t="s">
        <v>294</v>
      </c>
      <c r="F41" s="157">
        <v>7.8139192248359676E-2</v>
      </c>
      <c r="G41" s="148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9.42578125" bestFit="1" customWidth="1"/>
    <col min="5" max="5" width="25" bestFit="1" customWidth="1"/>
    <col min="6" max="6" width="17.7109375" customWidth="1"/>
  </cols>
  <sheetData>
    <row r="35" spans="3:7">
      <c r="C35" s="147" t="s">
        <v>295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289</v>
      </c>
      <c r="E39" s="158" t="s">
        <v>290</v>
      </c>
      <c r="F39" s="156">
        <v>0.97895531984472783</v>
      </c>
      <c r="G39" s="148"/>
    </row>
    <row r="40" spans="3:7" ht="22.5">
      <c r="C40" s="149">
        <v>2</v>
      </c>
      <c r="D40" s="150" t="s">
        <v>291</v>
      </c>
      <c r="E40" s="158" t="s">
        <v>292</v>
      </c>
      <c r="F40" s="156">
        <v>-7.3705884764456034E-3</v>
      </c>
      <c r="G40" s="148"/>
    </row>
    <row r="41" spans="3:7" ht="22.5">
      <c r="C41" s="153">
        <v>3</v>
      </c>
      <c r="D41" s="154" t="s">
        <v>293</v>
      </c>
      <c r="E41" s="159" t="s">
        <v>294</v>
      </c>
      <c r="F41" s="157">
        <v>1.3674091678826522E-2</v>
      </c>
      <c r="G41" s="148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9" bestFit="1" customWidth="1"/>
    <col min="5" max="5" width="23.28515625" bestFit="1" customWidth="1"/>
    <col min="6" max="6" width="17.7109375" customWidth="1"/>
  </cols>
  <sheetData>
    <row r="35" spans="3:7">
      <c r="C35" s="147" t="s">
        <v>296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297</v>
      </c>
      <c r="E39" s="158" t="s">
        <v>298</v>
      </c>
      <c r="F39" s="156">
        <v>0.49700532823233179</v>
      </c>
      <c r="G39" s="148"/>
    </row>
    <row r="40" spans="3:7" ht="22.5">
      <c r="C40" s="149">
        <v>2</v>
      </c>
      <c r="D40" s="150" t="s">
        <v>299</v>
      </c>
      <c r="E40" s="158" t="s">
        <v>300</v>
      </c>
      <c r="F40" s="156">
        <v>-0.45015929540212157</v>
      </c>
      <c r="G40" s="148"/>
    </row>
    <row r="41" spans="3:7" ht="22.5">
      <c r="C41" s="153">
        <v>3</v>
      </c>
      <c r="D41" s="154" t="s">
        <v>301</v>
      </c>
      <c r="E41" s="159" t="s">
        <v>302</v>
      </c>
      <c r="F41" s="157">
        <v>5.2835376365546617E-2</v>
      </c>
      <c r="G41" s="14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9" bestFit="1" customWidth="1"/>
    <col min="5" max="5" width="23.28515625" bestFit="1" customWidth="1"/>
    <col min="6" max="6" width="17.7109375" customWidth="1"/>
  </cols>
  <sheetData>
    <row r="35" spans="3:7">
      <c r="C35" s="147" t="s">
        <v>303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297</v>
      </c>
      <c r="E39" s="158" t="s">
        <v>298</v>
      </c>
      <c r="F39" s="156">
        <v>0.77640774881824215</v>
      </c>
      <c r="G39" s="148"/>
    </row>
    <row r="40" spans="3:7" ht="22.5">
      <c r="C40" s="149">
        <v>2</v>
      </c>
      <c r="D40" s="150" t="s">
        <v>299</v>
      </c>
      <c r="E40" s="158" t="s">
        <v>300</v>
      </c>
      <c r="F40" s="156">
        <v>-0.22030622367728647</v>
      </c>
      <c r="G40" s="148"/>
    </row>
    <row r="41" spans="3:7" ht="22.5">
      <c r="C41" s="153">
        <v>3</v>
      </c>
      <c r="D41" s="154" t="s">
        <v>301</v>
      </c>
      <c r="E41" s="159" t="s">
        <v>302</v>
      </c>
      <c r="F41" s="157">
        <v>3.2860275044714724E-3</v>
      </c>
      <c r="G41" s="148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8.28515625" bestFit="1" customWidth="1"/>
    <col min="5" max="5" width="22.5703125" bestFit="1" customWidth="1"/>
    <col min="6" max="6" width="17.7109375" customWidth="1"/>
  </cols>
  <sheetData>
    <row r="35" spans="3:7">
      <c r="C35" s="147" t="s">
        <v>304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305</v>
      </c>
      <c r="E39" s="158" t="s">
        <v>306</v>
      </c>
      <c r="F39" s="156">
        <v>0.19442657023669135</v>
      </c>
      <c r="G39" s="148"/>
    </row>
    <row r="40" spans="3:7" ht="22.5">
      <c r="C40" s="149">
        <v>2</v>
      </c>
      <c r="D40" s="150" t="s">
        <v>307</v>
      </c>
      <c r="E40" s="158" t="s">
        <v>308</v>
      </c>
      <c r="F40" s="156">
        <v>-0.21620864609940535</v>
      </c>
      <c r="G40" s="148"/>
    </row>
    <row r="41" spans="3:7" ht="22.5">
      <c r="C41" s="153">
        <v>3</v>
      </c>
      <c r="D41" s="154" t="s">
        <v>309</v>
      </c>
      <c r="E41" s="159" t="s">
        <v>310</v>
      </c>
      <c r="F41" s="157">
        <v>0.58936478366390332</v>
      </c>
      <c r="G41" s="148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8.28515625" bestFit="1" customWidth="1"/>
    <col min="5" max="5" width="22.5703125" bestFit="1" customWidth="1"/>
    <col min="6" max="6" width="17.7109375" customWidth="1"/>
  </cols>
  <sheetData>
    <row r="35" spans="3:7">
      <c r="C35" s="147" t="s">
        <v>311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305</v>
      </c>
      <c r="E39" s="158" t="s">
        <v>306</v>
      </c>
      <c r="F39" s="156">
        <v>0.58344220977997108</v>
      </c>
      <c r="G39" s="148"/>
    </row>
    <row r="40" spans="3:7" ht="22.5">
      <c r="C40" s="149">
        <v>2</v>
      </c>
      <c r="D40" s="150" t="s">
        <v>307</v>
      </c>
      <c r="E40" s="158" t="s">
        <v>308</v>
      </c>
      <c r="F40" s="156">
        <v>-0.35647947123610385</v>
      </c>
      <c r="G40" s="148"/>
    </row>
    <row r="41" spans="3:7" ht="22.5">
      <c r="C41" s="153">
        <v>3</v>
      </c>
      <c r="D41" s="154" t="s">
        <v>309</v>
      </c>
      <c r="E41" s="159" t="s">
        <v>310</v>
      </c>
      <c r="F41" s="157">
        <v>6.0078318983925016E-2</v>
      </c>
      <c r="G41" s="148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topLeftCell="A13" workbookViewId="0"/>
  </sheetViews>
  <sheetFormatPr defaultRowHeight="15"/>
  <cols>
    <col min="4" max="4" width="19.140625" bestFit="1" customWidth="1"/>
    <col min="5" max="5" width="23.42578125" bestFit="1" customWidth="1"/>
    <col min="6" max="6" width="17.7109375" customWidth="1"/>
  </cols>
  <sheetData>
    <row r="35" spans="3:7">
      <c r="C35" s="147" t="s">
        <v>312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313</v>
      </c>
      <c r="E39" s="158" t="s">
        <v>314</v>
      </c>
      <c r="F39" s="156">
        <v>5.3761141579431071E-2</v>
      </c>
      <c r="G39" s="148"/>
    </row>
    <row r="40" spans="3:7" ht="22.5">
      <c r="C40" s="149">
        <v>2</v>
      </c>
      <c r="D40" s="150" t="s">
        <v>315</v>
      </c>
      <c r="E40" s="158" t="s">
        <v>316</v>
      </c>
      <c r="F40" s="156">
        <v>-0.92178976683020075</v>
      </c>
      <c r="G40" s="148"/>
    </row>
    <row r="41" spans="3:7" ht="22.5">
      <c r="C41" s="153">
        <v>3</v>
      </c>
      <c r="D41" s="154" t="s">
        <v>317</v>
      </c>
      <c r="E41" s="159" t="s">
        <v>318</v>
      </c>
      <c r="F41" s="157">
        <v>2.4449091590368337E-2</v>
      </c>
      <c r="G41" s="148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G41"/>
  <sheetViews>
    <sheetView workbookViewId="0"/>
  </sheetViews>
  <sheetFormatPr defaultRowHeight="15"/>
  <cols>
    <col min="4" max="4" width="19.140625" bestFit="1" customWidth="1"/>
    <col min="5" max="5" width="23.42578125" bestFit="1" customWidth="1"/>
    <col min="6" max="6" width="17.7109375" customWidth="1"/>
  </cols>
  <sheetData>
    <row r="35" spans="3:7">
      <c r="C35" s="147" t="s">
        <v>319</v>
      </c>
    </row>
    <row r="37" spans="3:7">
      <c r="C37" s="129" t="s">
        <v>284</v>
      </c>
    </row>
    <row r="38" spans="3:7">
      <c r="C38" s="151" t="s">
        <v>285</v>
      </c>
      <c r="D38" s="152" t="s">
        <v>286</v>
      </c>
      <c r="E38" s="155" t="s">
        <v>287</v>
      </c>
      <c r="F38" s="155" t="s">
        <v>288</v>
      </c>
    </row>
    <row r="39" spans="3:7" ht="22.5">
      <c r="C39" s="149">
        <v>1</v>
      </c>
      <c r="D39" s="150" t="s">
        <v>313</v>
      </c>
      <c r="E39" s="158" t="s">
        <v>314</v>
      </c>
      <c r="F39" s="156">
        <v>0.17866295711124183</v>
      </c>
      <c r="G39" s="148"/>
    </row>
    <row r="40" spans="3:7" ht="22.5">
      <c r="C40" s="149">
        <v>2</v>
      </c>
      <c r="D40" s="150" t="s">
        <v>315</v>
      </c>
      <c r="E40" s="158" t="s">
        <v>316</v>
      </c>
      <c r="F40" s="156">
        <v>-0.81301248040019169</v>
      </c>
      <c r="G40" s="148"/>
    </row>
    <row r="41" spans="3:7" ht="22.5">
      <c r="C41" s="153">
        <v>3</v>
      </c>
      <c r="D41" s="154" t="s">
        <v>317</v>
      </c>
      <c r="E41" s="159" t="s">
        <v>318</v>
      </c>
      <c r="F41" s="157">
        <v>8.3245624885665385E-3</v>
      </c>
      <c r="G41" s="148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P44"/>
  <sheetViews>
    <sheetView topLeftCell="D13" workbookViewId="0">
      <selection activeCell="I46" sqref="I46"/>
    </sheetView>
  </sheetViews>
  <sheetFormatPr defaultRowHeight="15"/>
  <cols>
    <col min="3" max="3" width="20.7109375" customWidth="1"/>
    <col min="4" max="4" width="25" bestFit="1" customWidth="1"/>
    <col min="5" max="5" width="27.140625" bestFit="1" customWidth="1"/>
    <col min="6" max="6" width="25" bestFit="1" customWidth="1"/>
    <col min="7" max="7" width="24.28515625" bestFit="1" customWidth="1"/>
    <col min="8" max="8" width="27" bestFit="1" customWidth="1"/>
    <col min="9" max="9" width="24" bestFit="1" customWidth="1"/>
    <col min="10" max="10" width="24.5703125" bestFit="1" customWidth="1"/>
    <col min="11" max="11" width="27.140625" bestFit="1" customWidth="1"/>
    <col min="12" max="12" width="24.5703125" bestFit="1" customWidth="1"/>
    <col min="13" max="13" width="26.140625" bestFit="1" customWidth="1"/>
    <col min="14" max="14" width="28.7109375" bestFit="1" customWidth="1"/>
    <col min="15" max="15" width="26" bestFit="1" customWidth="1"/>
  </cols>
  <sheetData>
    <row r="35" spans="3:16">
      <c r="C35" s="173" t="s">
        <v>286</v>
      </c>
      <c r="D35" s="168" t="s">
        <v>323</v>
      </c>
      <c r="E35" s="168" t="s">
        <v>326</v>
      </c>
      <c r="F35" s="168" t="s">
        <v>328</v>
      </c>
      <c r="G35" s="168" t="s">
        <v>330</v>
      </c>
      <c r="H35" s="168" t="s">
        <v>332</v>
      </c>
      <c r="I35" s="168" t="s">
        <v>334</v>
      </c>
      <c r="J35" s="168" t="s">
        <v>336</v>
      </c>
      <c r="K35" s="168" t="s">
        <v>338</v>
      </c>
      <c r="L35" s="168" t="s">
        <v>340</v>
      </c>
      <c r="M35" s="168" t="s">
        <v>342</v>
      </c>
      <c r="N35" s="168" t="s">
        <v>344</v>
      </c>
      <c r="O35" s="169" t="s">
        <v>346</v>
      </c>
      <c r="P35" s="161"/>
    </row>
    <row r="36" spans="3:16" ht="22.5">
      <c r="C36" s="174" t="s">
        <v>287</v>
      </c>
      <c r="D36" s="163" t="s">
        <v>324</v>
      </c>
      <c r="E36" s="163" t="s">
        <v>327</v>
      </c>
      <c r="F36" s="163" t="s">
        <v>329</v>
      </c>
      <c r="G36" s="163" t="s">
        <v>331</v>
      </c>
      <c r="H36" s="163" t="s">
        <v>333</v>
      </c>
      <c r="I36" s="163" t="s">
        <v>335</v>
      </c>
      <c r="J36" s="163" t="s">
        <v>337</v>
      </c>
      <c r="K36" s="163" t="s">
        <v>339</v>
      </c>
      <c r="L36" s="163" t="s">
        <v>341</v>
      </c>
      <c r="M36" s="163" t="s">
        <v>343</v>
      </c>
      <c r="N36" s="163" t="s">
        <v>345</v>
      </c>
      <c r="O36" s="170" t="s">
        <v>347</v>
      </c>
      <c r="P36" s="161"/>
    </row>
    <row r="37" spans="3:16">
      <c r="C37" s="175" t="s">
        <v>320</v>
      </c>
      <c r="D37" s="164" t="s">
        <v>325</v>
      </c>
      <c r="E37" s="164" t="s">
        <v>325</v>
      </c>
      <c r="F37" s="164" t="s">
        <v>325</v>
      </c>
      <c r="G37" s="164" t="s">
        <v>325</v>
      </c>
      <c r="H37" s="164" t="s">
        <v>325</v>
      </c>
      <c r="I37" s="164" t="s">
        <v>325</v>
      </c>
      <c r="J37" s="164" t="s">
        <v>325</v>
      </c>
      <c r="K37" s="164" t="s">
        <v>325</v>
      </c>
      <c r="L37" s="164" t="s">
        <v>325</v>
      </c>
      <c r="M37" s="164" t="s">
        <v>325</v>
      </c>
      <c r="N37" s="164" t="s">
        <v>325</v>
      </c>
      <c r="O37" s="171" t="s">
        <v>325</v>
      </c>
      <c r="P37" s="160"/>
    </row>
    <row r="38" spans="3:16">
      <c r="C38" s="176" t="s">
        <v>321</v>
      </c>
      <c r="D38" s="165" t="s">
        <v>322</v>
      </c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72"/>
      <c r="P38" s="160"/>
    </row>
    <row r="39" spans="3:16">
      <c r="C39" s="177">
        <v>0.01</v>
      </c>
      <c r="D39" s="51">
        <v>1015.0409</v>
      </c>
      <c r="E39" s="51">
        <v>979.38890000000004</v>
      </c>
      <c r="F39" s="51">
        <v>1001.903</v>
      </c>
      <c r="G39" s="51">
        <v>1045.4285</v>
      </c>
      <c r="H39" s="51">
        <v>1029.6072999999999</v>
      </c>
      <c r="I39" s="51">
        <v>1002.7088</v>
      </c>
      <c r="J39" s="51">
        <v>998.28729999999996</v>
      </c>
      <c r="K39" s="51">
        <v>982.82920000000001</v>
      </c>
      <c r="L39" s="51">
        <v>1003.2554</v>
      </c>
      <c r="M39" s="51">
        <v>1012.2175</v>
      </c>
      <c r="N39" s="51">
        <v>1005.8103</v>
      </c>
      <c r="O39" s="137">
        <v>1011.5089</v>
      </c>
    </row>
    <row r="40" spans="3:16">
      <c r="C40" s="177">
        <v>0.25</v>
      </c>
      <c r="D40" s="51">
        <v>1015.0409</v>
      </c>
      <c r="E40" s="51">
        <v>979.38890000000004</v>
      </c>
      <c r="F40" s="51">
        <v>1001.903</v>
      </c>
      <c r="G40" s="51">
        <v>1045.4285</v>
      </c>
      <c r="H40" s="51">
        <v>1029.6072999999999</v>
      </c>
      <c r="I40" s="51">
        <v>1002.7088</v>
      </c>
      <c r="J40" s="51">
        <v>998.28729999999996</v>
      </c>
      <c r="K40" s="51">
        <v>982.82920000000001</v>
      </c>
      <c r="L40" s="51">
        <v>1003.2554</v>
      </c>
      <c r="M40" s="51">
        <v>1012.2175</v>
      </c>
      <c r="N40" s="51">
        <v>1005.8103</v>
      </c>
      <c r="O40" s="137">
        <v>1011.5089</v>
      </c>
    </row>
    <row r="41" spans="3:16">
      <c r="C41" s="177">
        <v>0.5</v>
      </c>
      <c r="D41" s="51">
        <v>1014.9053896600285</v>
      </c>
      <c r="E41" s="51">
        <v>979.58762844996056</v>
      </c>
      <c r="F41" s="51">
        <v>1001.906150790089</v>
      </c>
      <c r="G41" s="51">
        <v>1045.0525436802093</v>
      </c>
      <c r="H41" s="51">
        <v>1029.3244274301198</v>
      </c>
      <c r="I41" s="51">
        <v>1002.6997457299531</v>
      </c>
      <c r="J41" s="51">
        <v>998.32215705996975</v>
      </c>
      <c r="K41" s="51">
        <v>982.99228286977109</v>
      </c>
      <c r="L41" s="51">
        <v>1003.2187722401021</v>
      </c>
      <c r="M41" s="51">
        <v>1012.1033346199561</v>
      </c>
      <c r="N41" s="51">
        <v>1005.7575213200118</v>
      </c>
      <c r="O41" s="137">
        <v>1011.4232253298305</v>
      </c>
    </row>
    <row r="42" spans="3:16">
      <c r="C42" s="177">
        <v>0.75</v>
      </c>
      <c r="D42" s="51">
        <v>1015.0409</v>
      </c>
      <c r="E42" s="51">
        <v>979.38890000000004</v>
      </c>
      <c r="F42" s="51">
        <v>1001.903</v>
      </c>
      <c r="G42" s="51">
        <v>1045.4285</v>
      </c>
      <c r="H42" s="51">
        <v>1029.6072999999999</v>
      </c>
      <c r="I42" s="51">
        <v>1002.7088</v>
      </c>
      <c r="J42" s="51">
        <v>998.28729999999996</v>
      </c>
      <c r="K42" s="51">
        <v>982.82920000000001</v>
      </c>
      <c r="L42" s="51">
        <v>1003.2554</v>
      </c>
      <c r="M42" s="51">
        <v>1012.2175</v>
      </c>
      <c r="N42" s="51">
        <v>1005.8103</v>
      </c>
      <c r="O42" s="137">
        <v>1011.5089</v>
      </c>
    </row>
    <row r="43" spans="3:16">
      <c r="C43" s="178">
        <v>0.99</v>
      </c>
      <c r="D43" s="136">
        <v>1015.0409</v>
      </c>
      <c r="E43" s="136">
        <v>979.38890000000004</v>
      </c>
      <c r="F43" s="136">
        <v>1001.903</v>
      </c>
      <c r="G43" s="136">
        <v>1045.4285</v>
      </c>
      <c r="H43" s="136">
        <v>1029.6072999999999</v>
      </c>
      <c r="I43" s="136">
        <v>1002.7088</v>
      </c>
      <c r="J43" s="136">
        <v>998.28729999999996</v>
      </c>
      <c r="K43" s="136">
        <v>982.82920000000001</v>
      </c>
      <c r="L43" s="136">
        <v>1003.2554</v>
      </c>
      <c r="M43" s="136">
        <v>1012.2175</v>
      </c>
      <c r="N43" s="136">
        <v>1005.8103</v>
      </c>
      <c r="O43" s="138">
        <v>1011.5089</v>
      </c>
    </row>
    <row r="44" spans="3:16">
      <c r="C44" s="162"/>
    </row>
  </sheetData>
  <mergeCells count="1">
    <mergeCell ref="D38:O38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H44"/>
  <sheetViews>
    <sheetView topLeftCell="A10" workbookViewId="0"/>
  </sheetViews>
  <sheetFormatPr defaultRowHeight="15"/>
  <cols>
    <col min="3" max="3" width="20.7109375" customWidth="1"/>
    <col min="4" max="4" width="26.42578125" bestFit="1" customWidth="1"/>
    <col min="5" max="5" width="26.28515625" bestFit="1" customWidth="1"/>
    <col min="6" max="6" width="26.42578125" bestFit="1" customWidth="1"/>
    <col min="7" max="7" width="26.5703125" bestFit="1" customWidth="1"/>
  </cols>
  <sheetData>
    <row r="35" spans="3:8">
      <c r="C35" s="173" t="s">
        <v>286</v>
      </c>
      <c r="D35" s="168" t="s">
        <v>348</v>
      </c>
      <c r="E35" s="168" t="s">
        <v>350</v>
      </c>
      <c r="F35" s="168" t="s">
        <v>352</v>
      </c>
      <c r="G35" s="169" t="s">
        <v>354</v>
      </c>
      <c r="H35" s="161"/>
    </row>
    <row r="36" spans="3:8" ht="22.5">
      <c r="C36" s="174" t="s">
        <v>287</v>
      </c>
      <c r="D36" s="163" t="s">
        <v>349</v>
      </c>
      <c r="E36" s="163" t="s">
        <v>351</v>
      </c>
      <c r="F36" s="163" t="s">
        <v>353</v>
      </c>
      <c r="G36" s="170" t="s">
        <v>355</v>
      </c>
      <c r="H36" s="161"/>
    </row>
    <row r="37" spans="3:8">
      <c r="C37" s="175" t="s">
        <v>320</v>
      </c>
      <c r="D37" s="164" t="s">
        <v>325</v>
      </c>
      <c r="E37" s="164" t="s">
        <v>325</v>
      </c>
      <c r="F37" s="164" t="s">
        <v>325</v>
      </c>
      <c r="G37" s="171" t="s">
        <v>325</v>
      </c>
      <c r="H37" s="160"/>
    </row>
    <row r="38" spans="3:8">
      <c r="C38" s="176" t="s">
        <v>321</v>
      </c>
      <c r="D38" s="165" t="s">
        <v>322</v>
      </c>
      <c r="E38" s="165"/>
      <c r="F38" s="165"/>
      <c r="G38" s="172"/>
      <c r="H38" s="160"/>
    </row>
    <row r="39" spans="3:8">
      <c r="C39" s="177">
        <v>0.01</v>
      </c>
      <c r="D39" s="51">
        <v>120.69485830386715</v>
      </c>
      <c r="E39" s="51">
        <v>3.3889955341041715</v>
      </c>
      <c r="F39" s="51">
        <v>56.809911418438659</v>
      </c>
      <c r="G39" s="137">
        <v>52.364417186005412</v>
      </c>
    </row>
    <row r="40" spans="3:8">
      <c r="C40" s="177">
        <v>0.25</v>
      </c>
      <c r="D40" s="51">
        <v>151.02911104143482</v>
      </c>
      <c r="E40" s="51">
        <v>7.7215687731920015</v>
      </c>
      <c r="F40" s="51">
        <v>74.717320433647458</v>
      </c>
      <c r="G40" s="137">
        <v>66.442510053453518</v>
      </c>
    </row>
    <row r="41" spans="3:8">
      <c r="C41" s="177">
        <v>0.5</v>
      </c>
      <c r="D41" s="51">
        <v>167.49901998252039</v>
      </c>
      <c r="E41" s="51">
        <v>12.333276602155969</v>
      </c>
      <c r="F41" s="51">
        <v>84.719482150480829</v>
      </c>
      <c r="G41" s="137">
        <v>73.88954985852304</v>
      </c>
    </row>
    <row r="42" spans="3:8">
      <c r="C42" s="177">
        <v>0.75</v>
      </c>
      <c r="D42" s="51">
        <v>182.5278867767114</v>
      </c>
      <c r="E42" s="51">
        <v>15.297518279467036</v>
      </c>
      <c r="F42" s="51">
        <v>93.411666811938872</v>
      </c>
      <c r="G42" s="137">
        <v>80.443242879536058</v>
      </c>
    </row>
    <row r="43" spans="3:8">
      <c r="C43" s="178">
        <v>0.99</v>
      </c>
      <c r="D43" s="136">
        <v>229.16757044735769</v>
      </c>
      <c r="E43" s="136">
        <v>35.019929534300807</v>
      </c>
      <c r="F43" s="136">
        <v>123.78920067418321</v>
      </c>
      <c r="G43" s="138">
        <v>101.98263030231176</v>
      </c>
    </row>
    <row r="44" spans="3:8">
      <c r="C44" s="162"/>
    </row>
  </sheetData>
  <mergeCells count="1">
    <mergeCell ref="D38:G38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5:H90"/>
  <sheetViews>
    <sheetView workbookViewId="0"/>
  </sheetViews>
  <sheetFormatPr defaultRowHeight="15"/>
  <cols>
    <col min="3" max="3" width="20.7109375" customWidth="1"/>
    <col min="4" max="4" width="26.42578125" bestFit="1" customWidth="1"/>
    <col min="5" max="5" width="26.28515625" bestFit="1" customWidth="1"/>
    <col min="6" max="6" width="26.42578125" bestFit="1" customWidth="1"/>
    <col min="7" max="7" width="26.5703125" bestFit="1" customWidth="1"/>
  </cols>
  <sheetData>
    <row r="35" spans="3:8">
      <c r="C35" s="173" t="s">
        <v>286</v>
      </c>
      <c r="D35" s="168" t="s">
        <v>348</v>
      </c>
      <c r="E35" s="168" t="s">
        <v>350</v>
      </c>
      <c r="F35" s="168" t="s">
        <v>352</v>
      </c>
      <c r="G35" s="169" t="s">
        <v>354</v>
      </c>
      <c r="H35" s="161"/>
    </row>
    <row r="36" spans="3:8" ht="22.5">
      <c r="C36" s="174" t="s">
        <v>287</v>
      </c>
      <c r="D36" s="163" t="s">
        <v>349</v>
      </c>
      <c r="E36" s="163" t="s">
        <v>351</v>
      </c>
      <c r="F36" s="163" t="s">
        <v>353</v>
      </c>
      <c r="G36" s="170" t="s">
        <v>355</v>
      </c>
      <c r="H36" s="161"/>
    </row>
    <row r="37" spans="3:8">
      <c r="C37" s="175" t="s">
        <v>320</v>
      </c>
      <c r="D37" s="164" t="s">
        <v>325</v>
      </c>
      <c r="E37" s="164" t="s">
        <v>325</v>
      </c>
      <c r="F37" s="164" t="s">
        <v>325</v>
      </c>
      <c r="G37" s="171" t="s">
        <v>325</v>
      </c>
      <c r="H37" s="160"/>
    </row>
    <row r="38" spans="3:8">
      <c r="C38" s="176" t="s">
        <v>356</v>
      </c>
      <c r="D38" s="165" t="s">
        <v>357</v>
      </c>
      <c r="E38" s="165"/>
      <c r="F38" s="165"/>
      <c r="G38" s="172"/>
      <c r="H38" s="160"/>
    </row>
    <row r="39" spans="3:8">
      <c r="C39" s="179">
        <v>1.7675787355875385</v>
      </c>
      <c r="D39" s="51">
        <v>0</v>
      </c>
      <c r="E39" s="51">
        <v>0.25219999999999998</v>
      </c>
      <c r="F39" s="51">
        <v>0</v>
      </c>
      <c r="G39" s="137">
        <v>0</v>
      </c>
    </row>
    <row r="40" spans="3:8">
      <c r="C40" s="179">
        <v>7.7421952954334037</v>
      </c>
      <c r="D40" s="51">
        <v>0</v>
      </c>
      <c r="E40" s="51">
        <v>0.4299</v>
      </c>
      <c r="F40" s="51">
        <v>0</v>
      </c>
      <c r="G40" s="137">
        <v>0</v>
      </c>
    </row>
    <row r="41" spans="3:8">
      <c r="C41" s="179">
        <v>13.716811855279268</v>
      </c>
      <c r="D41" s="51">
        <v>0</v>
      </c>
      <c r="E41" s="51">
        <v>0.1976</v>
      </c>
      <c r="F41" s="51">
        <v>0</v>
      </c>
      <c r="G41" s="137">
        <v>0</v>
      </c>
    </row>
    <row r="42" spans="3:8">
      <c r="C42" s="179">
        <v>19.691428415125134</v>
      </c>
      <c r="D42" s="51">
        <v>0</v>
      </c>
      <c r="E42" s="51">
        <v>7.6399999999999996E-2</v>
      </c>
      <c r="F42" s="51">
        <v>0</v>
      </c>
      <c r="G42" s="137">
        <v>0</v>
      </c>
    </row>
    <row r="43" spans="3:8">
      <c r="C43" s="179">
        <v>25.666044974970998</v>
      </c>
      <c r="D43" s="51">
        <v>0</v>
      </c>
      <c r="E43" s="51">
        <v>2.6800000000000001E-2</v>
      </c>
      <c r="F43" s="51">
        <v>0</v>
      </c>
      <c r="G43" s="137">
        <v>0</v>
      </c>
    </row>
    <row r="44" spans="3:8">
      <c r="C44" s="179">
        <v>31.640661534816861</v>
      </c>
      <c r="D44" s="51">
        <v>0</v>
      </c>
      <c r="E44" s="51">
        <v>9.4000000000000004E-3</v>
      </c>
      <c r="F44" s="51">
        <v>0</v>
      </c>
      <c r="G44" s="137">
        <v>0</v>
      </c>
    </row>
    <row r="45" spans="3:8">
      <c r="C45" s="179">
        <v>37.615278094662735</v>
      </c>
      <c r="D45" s="51">
        <v>0</v>
      </c>
      <c r="E45" s="51">
        <v>4.8999999999999998E-3</v>
      </c>
      <c r="F45" s="51">
        <v>2.0000000000000001E-4</v>
      </c>
      <c r="G45" s="137">
        <v>1E-4</v>
      </c>
    </row>
    <row r="46" spans="3:8">
      <c r="C46" s="179">
        <v>43.589894654508598</v>
      </c>
      <c r="D46" s="51">
        <v>0</v>
      </c>
      <c r="E46" s="51">
        <v>1.4E-3</v>
      </c>
      <c r="F46" s="51">
        <v>1E-3</v>
      </c>
      <c r="G46" s="137">
        <v>2.7000000000000001E-3</v>
      </c>
    </row>
    <row r="47" spans="3:8">
      <c r="C47" s="179">
        <v>49.564511214354461</v>
      </c>
      <c r="D47" s="51">
        <v>0</v>
      </c>
      <c r="E47" s="51">
        <v>8.9999999999999998E-4</v>
      </c>
      <c r="F47" s="51">
        <v>5.8999999999999999E-3</v>
      </c>
      <c r="G47" s="137">
        <v>2.3400000000000001E-2</v>
      </c>
    </row>
    <row r="48" spans="3:8">
      <c r="C48" s="179">
        <v>55.539127774200324</v>
      </c>
      <c r="D48" s="51">
        <v>0</v>
      </c>
      <c r="E48" s="51">
        <v>2.0000000000000001E-4</v>
      </c>
      <c r="F48" s="51">
        <v>2.3099999999999999E-2</v>
      </c>
      <c r="G48" s="137">
        <v>8.2500000000000004E-2</v>
      </c>
    </row>
    <row r="49" spans="3:7">
      <c r="C49" s="179">
        <v>61.513744334046187</v>
      </c>
      <c r="D49" s="51">
        <v>0</v>
      </c>
      <c r="E49" s="51">
        <v>2.0000000000000001E-4</v>
      </c>
      <c r="F49" s="51">
        <v>6.5100000000000005E-2</v>
      </c>
      <c r="G49" s="137">
        <v>0.1769</v>
      </c>
    </row>
    <row r="50" spans="3:7">
      <c r="C50" s="179">
        <v>67.48836089389205</v>
      </c>
      <c r="D50" s="51">
        <v>0</v>
      </c>
      <c r="E50" s="51">
        <v>1E-4</v>
      </c>
      <c r="F50" s="51">
        <v>0.1217</v>
      </c>
      <c r="G50" s="137">
        <v>0.22850000000000001</v>
      </c>
    </row>
    <row r="51" spans="3:7">
      <c r="C51" s="179">
        <v>73.462977453737921</v>
      </c>
      <c r="D51" s="51">
        <v>0</v>
      </c>
      <c r="E51" s="51">
        <v>0</v>
      </c>
      <c r="F51" s="51">
        <v>0.16719999999999999</v>
      </c>
      <c r="G51" s="137">
        <v>0.20680000000000001</v>
      </c>
    </row>
    <row r="52" spans="3:7">
      <c r="C52" s="179">
        <v>79.437594013583777</v>
      </c>
      <c r="D52" s="51">
        <v>0</v>
      </c>
      <c r="E52" s="51">
        <v>0</v>
      </c>
      <c r="F52" s="51">
        <v>0.16769999999999999</v>
      </c>
      <c r="G52" s="137">
        <v>0.14430000000000001</v>
      </c>
    </row>
    <row r="53" spans="3:7">
      <c r="C53" s="179">
        <v>85.412210573429647</v>
      </c>
      <c r="D53" s="51">
        <v>0</v>
      </c>
      <c r="E53" s="51">
        <v>0</v>
      </c>
      <c r="F53" s="51">
        <v>0.15509999999999999</v>
      </c>
      <c r="G53" s="137">
        <v>7.5899999999999995E-2</v>
      </c>
    </row>
    <row r="54" spans="3:7">
      <c r="C54" s="179">
        <v>91.386827133275503</v>
      </c>
      <c r="D54" s="51">
        <v>0</v>
      </c>
      <c r="E54" s="51">
        <v>0</v>
      </c>
      <c r="F54" s="51">
        <v>0.1137</v>
      </c>
      <c r="G54" s="137">
        <v>3.5700000000000003E-2</v>
      </c>
    </row>
    <row r="55" spans="3:7">
      <c r="C55" s="179">
        <v>97.361443693121373</v>
      </c>
      <c r="D55" s="51">
        <v>2.9999999999999997E-4</v>
      </c>
      <c r="E55" s="51">
        <v>0</v>
      </c>
      <c r="F55" s="51">
        <v>8.3000000000000004E-2</v>
      </c>
      <c r="G55" s="137">
        <v>1.5100000000000001E-2</v>
      </c>
    </row>
    <row r="56" spans="3:7">
      <c r="C56" s="179">
        <v>103.33606025296724</v>
      </c>
      <c r="D56" s="51">
        <v>8.0000000000000004E-4</v>
      </c>
      <c r="E56" s="51">
        <v>0</v>
      </c>
      <c r="F56" s="51">
        <v>4.41E-2</v>
      </c>
      <c r="G56" s="137">
        <v>5.4000000000000003E-3</v>
      </c>
    </row>
    <row r="57" spans="3:7">
      <c r="C57" s="179">
        <v>109.3106768128131</v>
      </c>
      <c r="D57" s="51">
        <v>2.5000000000000001E-3</v>
      </c>
      <c r="E57" s="51">
        <v>0</v>
      </c>
      <c r="F57" s="51">
        <v>2.5600000000000001E-2</v>
      </c>
      <c r="G57" s="137">
        <v>2E-3</v>
      </c>
    </row>
    <row r="58" spans="3:7">
      <c r="C58" s="179">
        <v>115.28529337265897</v>
      </c>
      <c r="D58" s="51">
        <v>7.1999999999999998E-3</v>
      </c>
      <c r="E58" s="51">
        <v>0</v>
      </c>
      <c r="F58" s="51">
        <v>1.3599999999999999E-2</v>
      </c>
      <c r="G58" s="137">
        <v>5.9999999999999995E-4</v>
      </c>
    </row>
    <row r="59" spans="3:7">
      <c r="C59" s="179">
        <v>121.25990993250483</v>
      </c>
      <c r="D59" s="51">
        <v>1.6E-2</v>
      </c>
      <c r="E59" s="51">
        <v>0</v>
      </c>
      <c r="F59" s="51">
        <v>6.6E-3</v>
      </c>
      <c r="G59" s="137">
        <v>1E-4</v>
      </c>
    </row>
    <row r="60" spans="3:7">
      <c r="C60" s="179">
        <v>127.2345264923507</v>
      </c>
      <c r="D60" s="51">
        <v>3.0499999999999999E-2</v>
      </c>
      <c r="E60" s="51">
        <v>0</v>
      </c>
      <c r="F60" s="51">
        <v>3.3E-3</v>
      </c>
      <c r="G60" s="137">
        <v>0</v>
      </c>
    </row>
    <row r="61" spans="3:7">
      <c r="C61" s="179">
        <v>133.20914305219657</v>
      </c>
      <c r="D61" s="51">
        <v>4.4999999999999998E-2</v>
      </c>
      <c r="E61" s="51">
        <v>0</v>
      </c>
      <c r="F61" s="51">
        <v>2.0999999999999999E-3</v>
      </c>
      <c r="G61" s="137">
        <v>0</v>
      </c>
    </row>
    <row r="62" spans="3:7">
      <c r="C62" s="179">
        <v>139.18375961204242</v>
      </c>
      <c r="D62" s="51">
        <v>6.5199999999999994E-2</v>
      </c>
      <c r="E62" s="51">
        <v>0</v>
      </c>
      <c r="F62" s="51">
        <v>4.0000000000000002E-4</v>
      </c>
      <c r="G62" s="137">
        <v>0</v>
      </c>
    </row>
    <row r="63" spans="3:7">
      <c r="C63" s="179">
        <v>145.15837617188831</v>
      </c>
      <c r="D63" s="51">
        <v>8.3699999999999997E-2</v>
      </c>
      <c r="E63" s="51">
        <v>0</v>
      </c>
      <c r="F63" s="51">
        <v>2.9999999999999997E-4</v>
      </c>
      <c r="G63" s="137">
        <v>0</v>
      </c>
    </row>
    <row r="64" spans="3:7">
      <c r="C64" s="179">
        <v>151.13299273173416</v>
      </c>
      <c r="D64" s="51">
        <v>9.9500000000000005E-2</v>
      </c>
      <c r="E64" s="51">
        <v>0</v>
      </c>
      <c r="F64" s="51">
        <v>2.0000000000000001E-4</v>
      </c>
      <c r="G64" s="137">
        <v>0</v>
      </c>
    </row>
    <row r="65" spans="3:7">
      <c r="C65" s="179">
        <v>157.10760929158002</v>
      </c>
      <c r="D65" s="51">
        <v>0.10630000000000001</v>
      </c>
      <c r="E65" s="51">
        <v>0</v>
      </c>
      <c r="F65" s="51">
        <v>1E-4</v>
      </c>
      <c r="G65" s="137">
        <v>0</v>
      </c>
    </row>
    <row r="66" spans="3:7">
      <c r="C66" s="179">
        <v>163.08222585142587</v>
      </c>
      <c r="D66" s="51">
        <v>9.8000000000000004E-2</v>
      </c>
      <c r="E66" s="51">
        <v>0</v>
      </c>
      <c r="F66" s="51">
        <v>0</v>
      </c>
      <c r="G66" s="137">
        <v>0</v>
      </c>
    </row>
    <row r="67" spans="3:7">
      <c r="C67" s="179">
        <v>169.05684241127176</v>
      </c>
      <c r="D67" s="51">
        <v>9.1499999999999998E-2</v>
      </c>
      <c r="E67" s="51">
        <v>0</v>
      </c>
      <c r="F67" s="51">
        <v>0</v>
      </c>
      <c r="G67" s="137">
        <v>0</v>
      </c>
    </row>
    <row r="68" spans="3:7">
      <c r="C68" s="179">
        <v>175.03145897111762</v>
      </c>
      <c r="D68" s="51">
        <v>8.5099999999999995E-2</v>
      </c>
      <c r="E68" s="51">
        <v>0</v>
      </c>
      <c r="F68" s="51">
        <v>0</v>
      </c>
      <c r="G68" s="137">
        <v>0</v>
      </c>
    </row>
    <row r="69" spans="3:7">
      <c r="C69" s="179">
        <v>181.00607553096347</v>
      </c>
      <c r="D69" s="51">
        <v>7.3099999999999998E-2</v>
      </c>
      <c r="E69" s="51">
        <v>0</v>
      </c>
      <c r="F69" s="51">
        <v>0</v>
      </c>
      <c r="G69" s="137">
        <v>0</v>
      </c>
    </row>
    <row r="70" spans="3:7">
      <c r="C70" s="179">
        <v>186.98069209080936</v>
      </c>
      <c r="D70" s="51">
        <v>5.6899999999999999E-2</v>
      </c>
      <c r="E70" s="51">
        <v>0</v>
      </c>
      <c r="F70" s="51">
        <v>0</v>
      </c>
      <c r="G70" s="137">
        <v>0</v>
      </c>
    </row>
    <row r="71" spans="3:7">
      <c r="C71" s="179">
        <v>192.95530865065521</v>
      </c>
      <c r="D71" s="51">
        <v>4.3499999999999997E-2</v>
      </c>
      <c r="E71" s="51">
        <v>0</v>
      </c>
      <c r="F71" s="51">
        <v>0</v>
      </c>
      <c r="G71" s="137">
        <v>0</v>
      </c>
    </row>
    <row r="72" spans="3:7">
      <c r="C72" s="179">
        <v>198.92992521050107</v>
      </c>
      <c r="D72" s="51">
        <v>3.3599999999999998E-2</v>
      </c>
      <c r="E72" s="51">
        <v>0</v>
      </c>
      <c r="F72" s="51">
        <v>0</v>
      </c>
      <c r="G72" s="137">
        <v>0</v>
      </c>
    </row>
    <row r="73" spans="3:7">
      <c r="C73" s="179">
        <v>204.90454177034695</v>
      </c>
      <c r="D73" s="51">
        <v>2.1299999999999999E-2</v>
      </c>
      <c r="E73" s="51">
        <v>0</v>
      </c>
      <c r="F73" s="51">
        <v>0</v>
      </c>
      <c r="G73" s="137">
        <v>0</v>
      </c>
    </row>
    <row r="74" spans="3:7">
      <c r="C74" s="179">
        <v>210.87915833019281</v>
      </c>
      <c r="D74" s="51">
        <v>1.3100000000000001E-2</v>
      </c>
      <c r="E74" s="51">
        <v>0</v>
      </c>
      <c r="F74" s="51">
        <v>0</v>
      </c>
      <c r="G74" s="137">
        <v>0</v>
      </c>
    </row>
    <row r="75" spans="3:7">
      <c r="C75" s="179">
        <v>216.85377489003866</v>
      </c>
      <c r="D75" s="51">
        <v>1.0800000000000001E-2</v>
      </c>
      <c r="E75" s="51">
        <v>0</v>
      </c>
      <c r="F75" s="51">
        <v>0</v>
      </c>
      <c r="G75" s="137">
        <v>0</v>
      </c>
    </row>
    <row r="76" spans="3:7">
      <c r="C76" s="179">
        <v>222.82839144988455</v>
      </c>
      <c r="D76" s="51">
        <v>5.5999999999999999E-3</v>
      </c>
      <c r="E76" s="51">
        <v>0</v>
      </c>
      <c r="F76" s="51">
        <v>0</v>
      </c>
      <c r="G76" s="137">
        <v>0</v>
      </c>
    </row>
    <row r="77" spans="3:7">
      <c r="C77" s="179">
        <v>228.80300800973041</v>
      </c>
      <c r="D77" s="51">
        <v>4.4999999999999997E-3</v>
      </c>
      <c r="E77" s="51">
        <v>0</v>
      </c>
      <c r="F77" s="51">
        <v>0</v>
      </c>
      <c r="G77" s="137">
        <v>0</v>
      </c>
    </row>
    <row r="78" spans="3:7">
      <c r="C78" s="179">
        <v>234.77762456957626</v>
      </c>
      <c r="D78" s="51">
        <v>2.5000000000000001E-3</v>
      </c>
      <c r="E78" s="51">
        <v>0</v>
      </c>
      <c r="F78" s="51">
        <v>0</v>
      </c>
      <c r="G78" s="137">
        <v>0</v>
      </c>
    </row>
    <row r="79" spans="3:7">
      <c r="C79" s="179">
        <v>240.75224112942212</v>
      </c>
      <c r="D79" s="51">
        <v>1E-3</v>
      </c>
      <c r="E79" s="51">
        <v>0</v>
      </c>
      <c r="F79" s="51">
        <v>0</v>
      </c>
      <c r="G79" s="137">
        <v>0</v>
      </c>
    </row>
    <row r="80" spans="3:7">
      <c r="C80" s="179">
        <v>246.726857689268</v>
      </c>
      <c r="D80" s="51">
        <v>1.1999999999999999E-3</v>
      </c>
      <c r="E80" s="51">
        <v>0</v>
      </c>
      <c r="F80" s="51">
        <v>0</v>
      </c>
      <c r="G80" s="137">
        <v>0</v>
      </c>
    </row>
    <row r="81" spans="3:7">
      <c r="C81" s="179">
        <v>252.70147424911386</v>
      </c>
      <c r="D81" s="51">
        <v>5.9999999999999995E-4</v>
      </c>
      <c r="E81" s="51">
        <v>0</v>
      </c>
      <c r="F81" s="51">
        <v>0</v>
      </c>
      <c r="G81" s="137">
        <v>0</v>
      </c>
    </row>
    <row r="82" spans="3:7">
      <c r="C82" s="179">
        <v>258.67609080895977</v>
      </c>
      <c r="D82" s="51">
        <v>2.9999999999999997E-4</v>
      </c>
      <c r="E82" s="51">
        <v>0</v>
      </c>
      <c r="F82" s="51">
        <v>0</v>
      </c>
      <c r="G82" s="137">
        <v>0</v>
      </c>
    </row>
    <row r="83" spans="3:7">
      <c r="C83" s="179">
        <v>264.65070736880563</v>
      </c>
      <c r="D83" s="51">
        <v>1E-4</v>
      </c>
      <c r="E83" s="51">
        <v>0</v>
      </c>
      <c r="F83" s="51">
        <v>0</v>
      </c>
      <c r="G83" s="137">
        <v>0</v>
      </c>
    </row>
    <row r="84" spans="3:7">
      <c r="C84" s="179">
        <v>270.62532392865148</v>
      </c>
      <c r="D84" s="51">
        <v>1E-4</v>
      </c>
      <c r="E84" s="51">
        <v>0</v>
      </c>
      <c r="F84" s="51">
        <v>0</v>
      </c>
      <c r="G84" s="137">
        <v>0</v>
      </c>
    </row>
    <row r="85" spans="3:7">
      <c r="C85" s="179">
        <v>276.59994048849734</v>
      </c>
      <c r="D85" s="51">
        <v>0</v>
      </c>
      <c r="E85" s="51">
        <v>0</v>
      </c>
      <c r="F85" s="51">
        <v>0</v>
      </c>
      <c r="G85" s="137">
        <v>0</v>
      </c>
    </row>
    <row r="86" spans="3:7">
      <c r="C86" s="179">
        <v>282.57455704834319</v>
      </c>
      <c r="D86" s="51">
        <v>1E-4</v>
      </c>
      <c r="E86" s="51">
        <v>0</v>
      </c>
      <c r="F86" s="51">
        <v>0</v>
      </c>
      <c r="G86" s="137">
        <v>0</v>
      </c>
    </row>
    <row r="87" spans="3:7">
      <c r="C87" s="179">
        <v>288.54917360818911</v>
      </c>
      <c r="D87" s="51">
        <v>0</v>
      </c>
      <c r="E87" s="51">
        <v>0</v>
      </c>
      <c r="F87" s="51">
        <v>0</v>
      </c>
      <c r="G87" s="137">
        <v>0</v>
      </c>
    </row>
    <row r="88" spans="3:7">
      <c r="C88" s="179">
        <v>294.52379016803496</v>
      </c>
      <c r="D88" s="51">
        <v>0</v>
      </c>
      <c r="E88" s="51">
        <v>0</v>
      </c>
      <c r="F88" s="51">
        <v>0</v>
      </c>
      <c r="G88" s="137">
        <v>0</v>
      </c>
    </row>
    <row r="89" spans="3:7">
      <c r="C89" s="180">
        <v>300.49840672788082</v>
      </c>
      <c r="D89" s="136">
        <v>1E-4</v>
      </c>
      <c r="E89" s="136">
        <v>0</v>
      </c>
      <c r="F89" s="136">
        <v>0</v>
      </c>
      <c r="G89" s="138">
        <v>0</v>
      </c>
    </row>
    <row r="90" spans="3:7">
      <c r="C90" s="146"/>
    </row>
  </sheetData>
  <mergeCells count="1">
    <mergeCell ref="D38:G38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F1038"/>
  <sheetViews>
    <sheetView workbookViewId="0"/>
  </sheetViews>
  <sheetFormatPr defaultRowHeight="15"/>
  <cols>
    <col min="3" max="3" width="20.7109375" customWidth="1"/>
    <col min="4" max="5" width="24.28515625" bestFit="1" customWidth="1"/>
  </cols>
  <sheetData>
    <row r="35" spans="2:6">
      <c r="B35" s="160"/>
      <c r="C35" s="167" t="s">
        <v>286</v>
      </c>
      <c r="D35" s="168" t="s">
        <v>358</v>
      </c>
      <c r="E35" s="169" t="s">
        <v>360</v>
      </c>
      <c r="F35" s="161"/>
    </row>
    <row r="36" spans="2:6" ht="22.5">
      <c r="B36" s="160"/>
      <c r="C36" s="166" t="s">
        <v>287</v>
      </c>
      <c r="D36" s="163" t="s">
        <v>359</v>
      </c>
      <c r="E36" s="170" t="s">
        <v>361</v>
      </c>
      <c r="F36" s="161"/>
    </row>
    <row r="37" spans="2:6">
      <c r="B37" s="160"/>
      <c r="C37" s="181" t="s">
        <v>320</v>
      </c>
      <c r="D37" s="182" t="s">
        <v>325</v>
      </c>
      <c r="E37" s="183" t="s">
        <v>325</v>
      </c>
      <c r="F37" s="160"/>
    </row>
    <row r="38" spans="2:6">
      <c r="C38" s="184">
        <v>1</v>
      </c>
      <c r="D38" s="51">
        <v>-1.2433493215714258E-2</v>
      </c>
      <c r="E38" s="137">
        <v>-1.8783116314434925E-2</v>
      </c>
    </row>
    <row r="39" spans="2:6">
      <c r="C39" s="184">
        <v>2</v>
      </c>
      <c r="D39" s="51">
        <v>6.772400306780924E-3</v>
      </c>
      <c r="E39" s="137">
        <v>-1.841360870471842E-2</v>
      </c>
    </row>
    <row r="40" spans="2:6">
      <c r="C40" s="184">
        <v>3</v>
      </c>
      <c r="D40" s="51">
        <v>7.8440725765868378E-3</v>
      </c>
      <c r="E40" s="137">
        <v>-5.5078791806637837E-3</v>
      </c>
    </row>
    <row r="41" spans="2:6">
      <c r="C41" s="184">
        <v>4</v>
      </c>
      <c r="D41" s="51">
        <v>2.1259928498665263E-2</v>
      </c>
      <c r="E41" s="137">
        <v>-3.6075151899281711E-2</v>
      </c>
    </row>
    <row r="42" spans="2:6">
      <c r="C42" s="184">
        <v>5</v>
      </c>
      <c r="D42" s="51">
        <v>-7.4252971911123533E-3</v>
      </c>
      <c r="E42" s="137">
        <v>1.9436824929535974E-2</v>
      </c>
    </row>
    <row r="43" spans="2:6">
      <c r="C43" s="184">
        <v>6</v>
      </c>
      <c r="D43" s="51">
        <v>2.3373802737204435E-2</v>
      </c>
      <c r="E43" s="137">
        <v>1.0155068619594964E-2</v>
      </c>
    </row>
    <row r="44" spans="2:6">
      <c r="C44" s="184">
        <v>7</v>
      </c>
      <c r="D44" s="51">
        <v>3.9511971701379905E-3</v>
      </c>
      <c r="E44" s="137">
        <v>3.6185197185365323E-2</v>
      </c>
    </row>
    <row r="45" spans="2:6">
      <c r="C45" s="184">
        <v>8</v>
      </c>
      <c r="D45" s="51">
        <v>1.0061355550360059E-2</v>
      </c>
      <c r="E45" s="137">
        <v>1.622650447477151E-2</v>
      </c>
    </row>
    <row r="46" spans="2:6">
      <c r="C46" s="184">
        <v>9</v>
      </c>
      <c r="D46" s="51">
        <v>-6.9590660837557817E-3</v>
      </c>
      <c r="E46" s="137">
        <v>-1.2467929510132949E-2</v>
      </c>
    </row>
    <row r="47" spans="2:6">
      <c r="C47" s="184">
        <v>10</v>
      </c>
      <c r="D47" s="51">
        <v>4.8892098987286473E-3</v>
      </c>
      <c r="E47" s="137">
        <v>-4.1786994870501616E-2</v>
      </c>
    </row>
    <row r="48" spans="2:6">
      <c r="C48" s="184">
        <v>11</v>
      </c>
      <c r="D48" s="51">
        <v>-6.1551708931961765E-3</v>
      </c>
      <c r="E48" s="137">
        <v>6.1169405758659742E-3</v>
      </c>
    </row>
    <row r="49" spans="3:5">
      <c r="C49" s="184">
        <v>12</v>
      </c>
      <c r="D49" s="51">
        <v>5.387205196251829E-3</v>
      </c>
      <c r="E49" s="137">
        <v>5.0108134181944871E-3</v>
      </c>
    </row>
    <row r="50" spans="3:5">
      <c r="C50" s="184">
        <v>13</v>
      </c>
      <c r="D50" s="51">
        <v>1.6605198050182453E-3</v>
      </c>
      <c r="E50" s="137">
        <v>7.8432468455028829E-3</v>
      </c>
    </row>
    <row r="51" spans="3:5">
      <c r="C51" s="184">
        <v>14</v>
      </c>
      <c r="D51" s="51">
        <v>1.1167030032407559E-2</v>
      </c>
      <c r="E51" s="137">
        <v>-8.6835748841900384E-3</v>
      </c>
    </row>
    <row r="52" spans="3:5">
      <c r="C52" s="184">
        <v>15</v>
      </c>
      <c r="D52" s="51">
        <v>1.6325578477937787E-2</v>
      </c>
      <c r="E52" s="137">
        <v>-4.1614559764209635E-2</v>
      </c>
    </row>
    <row r="53" spans="3:5">
      <c r="C53" s="184">
        <v>16</v>
      </c>
      <c r="D53" s="51">
        <v>-9.6640513104436485E-4</v>
      </c>
      <c r="E53" s="137">
        <v>-1.6916148076055001E-2</v>
      </c>
    </row>
    <row r="54" spans="3:5">
      <c r="C54" s="184">
        <v>17</v>
      </c>
      <c r="D54" s="51">
        <v>3.8487816040559189E-3</v>
      </c>
      <c r="E54" s="137">
        <v>1.5013756027782316E-2</v>
      </c>
    </row>
    <row r="55" spans="3:5">
      <c r="C55" s="184">
        <v>18</v>
      </c>
      <c r="D55" s="51">
        <v>9.4635872777787261E-3</v>
      </c>
      <c r="E55" s="137">
        <v>2.8194004629133584E-4</v>
      </c>
    </row>
    <row r="56" spans="3:5">
      <c r="C56" s="184">
        <v>19</v>
      </c>
      <c r="D56" s="51">
        <v>-8.4726243920273687E-3</v>
      </c>
      <c r="E56" s="137">
        <v>9.0144903710710957E-3</v>
      </c>
    </row>
    <row r="57" spans="3:5">
      <c r="C57" s="184">
        <v>20</v>
      </c>
      <c r="D57" s="51">
        <v>7.4957678273466881E-3</v>
      </c>
      <c r="E57" s="137">
        <v>-1.1020669773859881E-2</v>
      </c>
    </row>
    <row r="58" spans="3:5">
      <c r="C58" s="184">
        <v>21</v>
      </c>
      <c r="D58" s="51">
        <v>1.2673191043702126E-2</v>
      </c>
      <c r="E58" s="137">
        <v>7.4518311438767013E-2</v>
      </c>
    </row>
    <row r="59" spans="3:5">
      <c r="C59" s="184">
        <v>22</v>
      </c>
      <c r="D59" s="51">
        <v>5.0807422848762355E-3</v>
      </c>
      <c r="E59" s="137">
        <v>-2.2766276098897559E-2</v>
      </c>
    </row>
    <row r="60" spans="3:5">
      <c r="C60" s="184">
        <v>23</v>
      </c>
      <c r="D60" s="51">
        <v>1.7774194985184385E-3</v>
      </c>
      <c r="E60" s="137">
        <v>2.9571612062337792E-2</v>
      </c>
    </row>
    <row r="61" spans="3:5">
      <c r="C61" s="184">
        <v>24</v>
      </c>
      <c r="D61" s="51">
        <v>5.7361054500587967E-3</v>
      </c>
      <c r="E61" s="137">
        <v>3.120270522831739E-2</v>
      </c>
    </row>
    <row r="62" spans="3:5">
      <c r="C62" s="184">
        <v>25</v>
      </c>
      <c r="D62" s="51">
        <v>1.153801393405722E-2</v>
      </c>
      <c r="E62" s="137">
        <v>-1.5782640266712049E-2</v>
      </c>
    </row>
    <row r="63" spans="3:5">
      <c r="C63" s="184">
        <v>26</v>
      </c>
      <c r="D63" s="51">
        <v>1.0389345605326141E-3</v>
      </c>
      <c r="E63" s="137">
        <v>-4.7141655950037322E-3</v>
      </c>
    </row>
    <row r="64" spans="3:5">
      <c r="C64" s="184">
        <v>27</v>
      </c>
      <c r="D64" s="51">
        <v>4.0784216538925768E-3</v>
      </c>
      <c r="E64" s="137">
        <v>-2.0807130559600635E-3</v>
      </c>
    </row>
    <row r="65" spans="3:5">
      <c r="C65" s="184">
        <v>28</v>
      </c>
      <c r="D65" s="51">
        <v>1.0418244845343986E-2</v>
      </c>
      <c r="E65" s="137">
        <v>2.3356532640267298E-3</v>
      </c>
    </row>
    <row r="66" spans="3:5">
      <c r="C66" s="184">
        <v>29</v>
      </c>
      <c r="D66" s="51">
        <v>1.2601813922804069E-2</v>
      </c>
      <c r="E66" s="137">
        <v>1.2111450646782752E-2</v>
      </c>
    </row>
    <row r="67" spans="3:5">
      <c r="C67" s="184">
        <v>30</v>
      </c>
      <c r="D67" s="51">
        <v>2.5785099201085654E-3</v>
      </c>
      <c r="E67" s="137">
        <v>8.1148328167820402E-3</v>
      </c>
    </row>
    <row r="68" spans="3:5">
      <c r="C68" s="184">
        <v>31</v>
      </c>
      <c r="D68" s="51">
        <v>-8.0986454713893371E-3</v>
      </c>
      <c r="E68" s="137">
        <v>-3.4199276163212743E-2</v>
      </c>
    </row>
    <row r="69" spans="3:5">
      <c r="C69" s="184">
        <v>32</v>
      </c>
      <c r="D69" s="51">
        <v>-9.1623324634931783E-3</v>
      </c>
      <c r="E69" s="137">
        <v>-4.7631110538692064E-3</v>
      </c>
    </row>
    <row r="70" spans="3:5">
      <c r="C70" s="184">
        <v>33</v>
      </c>
      <c r="D70" s="51">
        <v>6.4434338321436952E-3</v>
      </c>
      <c r="E70" s="137">
        <v>7.5299035892871347E-2</v>
      </c>
    </row>
    <row r="71" spans="3:5">
      <c r="C71" s="184">
        <v>34</v>
      </c>
      <c r="D71" s="51">
        <v>-5.8807620495392298E-3</v>
      </c>
      <c r="E71" s="137">
        <v>-1.856829780824356E-2</v>
      </c>
    </row>
    <row r="72" spans="3:5">
      <c r="C72" s="184">
        <v>35</v>
      </c>
      <c r="D72" s="51">
        <v>-1.4397907826462608E-3</v>
      </c>
      <c r="E72" s="137">
        <v>-6.6511181799289595E-2</v>
      </c>
    </row>
    <row r="73" spans="3:5">
      <c r="C73" s="184">
        <v>36</v>
      </c>
      <c r="D73" s="51">
        <v>-7.3625256424923822E-4</v>
      </c>
      <c r="E73" s="137">
        <v>-3.175618305996479E-2</v>
      </c>
    </row>
    <row r="74" spans="3:5">
      <c r="C74" s="184">
        <v>37</v>
      </c>
      <c r="D74" s="51">
        <v>-1.3958347060407751E-2</v>
      </c>
      <c r="E74" s="137">
        <v>-2.2378453589948971E-2</v>
      </c>
    </row>
    <row r="75" spans="3:5">
      <c r="C75" s="184">
        <v>38</v>
      </c>
      <c r="D75" s="51">
        <v>2.4087712389720289E-3</v>
      </c>
      <c r="E75" s="137">
        <v>-3.7509882778288442E-2</v>
      </c>
    </row>
    <row r="76" spans="3:5">
      <c r="C76" s="184">
        <v>39</v>
      </c>
      <c r="D76" s="51">
        <v>8.957207979021279E-3</v>
      </c>
      <c r="E76" s="137">
        <v>1.9562030767434055E-2</v>
      </c>
    </row>
    <row r="77" spans="3:5">
      <c r="C77" s="184">
        <v>40</v>
      </c>
      <c r="D77" s="51">
        <v>-4.2199882133195253E-3</v>
      </c>
      <c r="E77" s="137">
        <v>4.9649542667272228E-2</v>
      </c>
    </row>
    <row r="78" spans="3:5">
      <c r="C78" s="184">
        <v>41</v>
      </c>
      <c r="D78" s="51">
        <v>5.7653972415850846E-3</v>
      </c>
      <c r="E78" s="137">
        <v>-2.0197967616676221E-2</v>
      </c>
    </row>
    <row r="79" spans="3:5">
      <c r="C79" s="184">
        <v>42</v>
      </c>
      <c r="D79" s="51">
        <v>-6.5134241303033656E-3</v>
      </c>
      <c r="E79" s="137">
        <v>5.7365987824418724E-3</v>
      </c>
    </row>
    <row r="80" spans="3:5">
      <c r="C80" s="184">
        <v>43</v>
      </c>
      <c r="D80" s="51">
        <v>-2.5579799146757437E-3</v>
      </c>
      <c r="E80" s="137">
        <v>3.8373333749019169E-3</v>
      </c>
    </row>
    <row r="81" spans="3:5">
      <c r="C81" s="184">
        <v>44</v>
      </c>
      <c r="D81" s="51">
        <v>2.9814975784705168E-3</v>
      </c>
      <c r="E81" s="137">
        <v>6.9601299371902549E-3</v>
      </c>
    </row>
    <row r="82" spans="3:5">
      <c r="C82" s="184">
        <v>45</v>
      </c>
      <c r="D82" s="51">
        <v>-6.3432002331897447E-3</v>
      </c>
      <c r="E82" s="137">
        <v>-1.8836979173334843E-2</v>
      </c>
    </row>
    <row r="83" spans="3:5">
      <c r="C83" s="184">
        <v>46</v>
      </c>
      <c r="D83" s="51">
        <v>4.2159762032350665E-3</v>
      </c>
      <c r="E83" s="137">
        <v>1.0982658314742707E-2</v>
      </c>
    </row>
    <row r="84" spans="3:5">
      <c r="C84" s="184">
        <v>47</v>
      </c>
      <c r="D84" s="51">
        <v>5.548385714660712E-3</v>
      </c>
      <c r="E84" s="137">
        <v>4.7281987659781167E-4</v>
      </c>
    </row>
    <row r="85" spans="3:5">
      <c r="C85" s="184">
        <v>48</v>
      </c>
      <c r="D85" s="51">
        <v>1.009012915575486E-2</v>
      </c>
      <c r="E85" s="137">
        <v>-2.2239884664524423E-2</v>
      </c>
    </row>
    <row r="86" spans="3:5">
      <c r="C86" s="184">
        <v>49</v>
      </c>
      <c r="D86" s="51">
        <v>-1.4647816998488252E-3</v>
      </c>
      <c r="E86" s="137">
        <v>-5.1931070088494331E-3</v>
      </c>
    </row>
    <row r="87" spans="3:5">
      <c r="C87" s="184">
        <v>50</v>
      </c>
      <c r="D87" s="51">
        <v>-1.0447351177940085E-2</v>
      </c>
      <c r="E87" s="137">
        <v>2.2917002818136981E-2</v>
      </c>
    </row>
    <row r="88" spans="3:5">
      <c r="C88" s="184">
        <v>51</v>
      </c>
      <c r="D88" s="51">
        <v>1.9669184530338984E-3</v>
      </c>
      <c r="E88" s="137">
        <v>-4.6677256738827722E-2</v>
      </c>
    </row>
    <row r="89" spans="3:5">
      <c r="C89" s="184">
        <v>52</v>
      </c>
      <c r="D89" s="51">
        <v>6.2205237011558013E-3</v>
      </c>
      <c r="E89" s="137">
        <v>-1.3050990497315663E-2</v>
      </c>
    </row>
    <row r="90" spans="3:5">
      <c r="C90" s="184">
        <v>53</v>
      </c>
      <c r="D90" s="51">
        <v>9.4395935295570211E-3</v>
      </c>
      <c r="E90" s="137">
        <v>-5.6834268893646761E-2</v>
      </c>
    </row>
    <row r="91" spans="3:5">
      <c r="C91" s="184">
        <v>54</v>
      </c>
      <c r="D91" s="51">
        <v>4.3192117247947276E-3</v>
      </c>
      <c r="E91" s="137">
        <v>-2.7610875505866008E-3</v>
      </c>
    </row>
    <row r="92" spans="3:5">
      <c r="C92" s="184">
        <v>55</v>
      </c>
      <c r="D92" s="51">
        <v>4.9564633041460386E-3</v>
      </c>
      <c r="E92" s="137">
        <v>-1.3521830422392675E-2</v>
      </c>
    </row>
    <row r="93" spans="3:5">
      <c r="C93" s="184">
        <v>56</v>
      </c>
      <c r="D93" s="51">
        <v>1.4122618836441685E-2</v>
      </c>
      <c r="E93" s="137">
        <v>-2.735953469051676E-2</v>
      </c>
    </row>
    <row r="94" spans="3:5">
      <c r="C94" s="184">
        <v>57</v>
      </c>
      <c r="D94" s="51">
        <v>-3.4149623929954995E-3</v>
      </c>
      <c r="E94" s="137">
        <v>-1.8000095994572897E-2</v>
      </c>
    </row>
    <row r="95" spans="3:5">
      <c r="C95" s="184">
        <v>58</v>
      </c>
      <c r="D95" s="51">
        <v>5.060509537053717E-4</v>
      </c>
      <c r="E95" s="137">
        <v>9.6999464414063014E-3</v>
      </c>
    </row>
    <row r="96" spans="3:5">
      <c r="C96" s="184">
        <v>59</v>
      </c>
      <c r="D96" s="51">
        <v>-7.0139059994320718E-3</v>
      </c>
      <c r="E96" s="137">
        <v>-1.2032252040640949E-2</v>
      </c>
    </row>
    <row r="97" spans="3:5">
      <c r="C97" s="184">
        <v>60</v>
      </c>
      <c r="D97" s="51">
        <v>8.2328154123077497E-3</v>
      </c>
      <c r="E97" s="137">
        <v>-2.1267029173211383E-2</v>
      </c>
    </row>
    <row r="98" spans="3:5">
      <c r="C98" s="184">
        <v>61</v>
      </c>
      <c r="D98" s="51">
        <v>-1.1005092302223183E-2</v>
      </c>
      <c r="E98" s="137">
        <v>-6.0819389431776887E-2</v>
      </c>
    </row>
    <row r="99" spans="3:5">
      <c r="C99" s="184">
        <v>62</v>
      </c>
      <c r="D99" s="51">
        <v>-1.4750183847281939E-2</v>
      </c>
      <c r="E99" s="137">
        <v>-2.9458129504130445E-2</v>
      </c>
    </row>
    <row r="100" spans="3:5">
      <c r="C100" s="184">
        <v>63</v>
      </c>
      <c r="D100" s="51">
        <v>-1.0178513460326581E-2</v>
      </c>
      <c r="E100" s="137">
        <v>7.6796075212129614E-3</v>
      </c>
    </row>
    <row r="101" spans="3:5">
      <c r="C101" s="184">
        <v>64</v>
      </c>
      <c r="D101" s="51">
        <v>1.5208946380416862E-2</v>
      </c>
      <c r="E101" s="137">
        <v>-7.9219629143603802E-3</v>
      </c>
    </row>
    <row r="102" spans="3:5">
      <c r="C102" s="184">
        <v>65</v>
      </c>
      <c r="D102" s="51">
        <v>-1.7442863011172514E-2</v>
      </c>
      <c r="E102" s="137">
        <v>-6.4391978332388865E-3</v>
      </c>
    </row>
    <row r="103" spans="3:5">
      <c r="C103" s="184">
        <v>66</v>
      </c>
      <c r="D103" s="51">
        <v>-3.9454829203571219E-2</v>
      </c>
      <c r="E103" s="137">
        <v>-5.2683464340291912E-2</v>
      </c>
    </row>
    <row r="104" spans="3:5">
      <c r="C104" s="184">
        <v>67</v>
      </c>
      <c r="D104" s="51">
        <v>-5.3818193153070404E-3</v>
      </c>
      <c r="E104" s="137">
        <v>-2.5562077034425826E-2</v>
      </c>
    </row>
    <row r="105" spans="3:5">
      <c r="C105" s="184">
        <v>68</v>
      </c>
      <c r="D105" s="51">
        <v>2.6780038727002749E-3</v>
      </c>
      <c r="E105" s="137">
        <v>-3.9832839362106374E-2</v>
      </c>
    </row>
    <row r="106" spans="3:5">
      <c r="C106" s="184">
        <v>69</v>
      </c>
      <c r="D106" s="51">
        <v>-8.3217563830345863E-3</v>
      </c>
      <c r="E106" s="137">
        <v>-2.39455323382105E-2</v>
      </c>
    </row>
    <row r="107" spans="3:5">
      <c r="C107" s="184">
        <v>70</v>
      </c>
      <c r="D107" s="51">
        <v>7.7166584020896519E-3</v>
      </c>
      <c r="E107" s="137">
        <v>1.6202663115974097E-2</v>
      </c>
    </row>
    <row r="108" spans="3:5">
      <c r="C108" s="184">
        <v>71</v>
      </c>
      <c r="D108" s="51">
        <v>-2.8253447273035607E-3</v>
      </c>
      <c r="E108" s="137">
        <v>-1.7292201303893931E-2</v>
      </c>
    </row>
    <row r="109" spans="3:5">
      <c r="C109" s="184">
        <v>72</v>
      </c>
      <c r="D109" s="51">
        <v>-1.9939386791590796E-2</v>
      </c>
      <c r="E109" s="137">
        <v>-0.12059602848966496</v>
      </c>
    </row>
    <row r="110" spans="3:5">
      <c r="C110" s="184">
        <v>73</v>
      </c>
      <c r="D110" s="51">
        <v>1.8358280851813126E-3</v>
      </c>
      <c r="E110" s="137">
        <v>-1.7583079419924922E-3</v>
      </c>
    </row>
    <row r="111" spans="3:5">
      <c r="C111" s="184">
        <v>74</v>
      </c>
      <c r="D111" s="51">
        <v>5.4154677240091523E-3</v>
      </c>
      <c r="E111" s="137">
        <v>9.5764572952092772E-3</v>
      </c>
    </row>
    <row r="112" spans="3:5">
      <c r="C112" s="184">
        <v>75</v>
      </c>
      <c r="D112" s="51">
        <v>8.9761825720820788E-3</v>
      </c>
      <c r="E112" s="137">
        <v>8.9122409492466761E-2</v>
      </c>
    </row>
    <row r="113" spans="3:5">
      <c r="C113" s="184">
        <v>76</v>
      </c>
      <c r="D113" s="51">
        <v>-9.4656507736359883E-5</v>
      </c>
      <c r="E113" s="137">
        <v>-1.3876710295432446E-2</v>
      </c>
    </row>
    <row r="114" spans="3:5">
      <c r="C114" s="184">
        <v>77</v>
      </c>
      <c r="D114" s="51">
        <v>1.0736713165703255E-2</v>
      </c>
      <c r="E114" s="137">
        <v>6.7769948330264947E-3</v>
      </c>
    </row>
    <row r="115" spans="3:5">
      <c r="C115" s="184">
        <v>78</v>
      </c>
      <c r="D115" s="51">
        <v>-6.6623228205243343E-3</v>
      </c>
      <c r="E115" s="137">
        <v>-5.4720401266250916E-3</v>
      </c>
    </row>
    <row r="116" spans="3:5">
      <c r="C116" s="184">
        <v>79</v>
      </c>
      <c r="D116" s="51">
        <v>8.3668411435404242E-3</v>
      </c>
      <c r="E116" s="137">
        <v>4.127770241277029E-2</v>
      </c>
    </row>
    <row r="117" spans="3:5">
      <c r="C117" s="184">
        <v>80</v>
      </c>
      <c r="D117" s="51">
        <v>-3.7718848648587216E-3</v>
      </c>
      <c r="E117" s="137">
        <v>8.1495838650887682E-3</v>
      </c>
    </row>
    <row r="118" spans="3:5">
      <c r="C118" s="184">
        <v>81</v>
      </c>
      <c r="D118" s="51">
        <v>-1.3778038669802076E-2</v>
      </c>
      <c r="E118" s="137">
        <v>-5.7482511620083835E-3</v>
      </c>
    </row>
    <row r="119" spans="3:5">
      <c r="C119" s="184">
        <v>82</v>
      </c>
      <c r="D119" s="51">
        <v>-1.2311740441422048E-2</v>
      </c>
      <c r="E119" s="137">
        <v>-1.0604160738994353E-2</v>
      </c>
    </row>
    <row r="120" spans="3:5">
      <c r="C120" s="184">
        <v>83</v>
      </c>
      <c r="D120" s="51">
        <v>8.2345835835910194E-3</v>
      </c>
      <c r="E120" s="137">
        <v>7.548252934187127E-3</v>
      </c>
    </row>
    <row r="121" spans="3:5">
      <c r="C121" s="184">
        <v>84</v>
      </c>
      <c r="D121" s="51">
        <v>-1.0789235498676554E-2</v>
      </c>
      <c r="E121" s="137">
        <v>7.456909947967999E-2</v>
      </c>
    </row>
    <row r="122" spans="3:5">
      <c r="C122" s="184">
        <v>85</v>
      </c>
      <c r="D122" s="51">
        <v>-4.1816373869656975E-3</v>
      </c>
      <c r="E122" s="137">
        <v>-2.4499843308228179E-2</v>
      </c>
    </row>
    <row r="123" spans="3:5">
      <c r="C123" s="184">
        <v>86</v>
      </c>
      <c r="D123" s="51">
        <v>8.8663523410768396E-3</v>
      </c>
      <c r="E123" s="137">
        <v>-1.5750199833254076E-3</v>
      </c>
    </row>
    <row r="124" spans="3:5">
      <c r="C124" s="184">
        <v>87</v>
      </c>
      <c r="D124" s="51">
        <v>-3.7039917654302287E-4</v>
      </c>
      <c r="E124" s="137">
        <v>8.3789140381713935E-4</v>
      </c>
    </row>
    <row r="125" spans="3:5">
      <c r="C125" s="184">
        <v>88</v>
      </c>
      <c r="D125" s="51">
        <v>1.5056829458206047E-2</v>
      </c>
      <c r="E125" s="137">
        <v>-1.0831672128670008E-3</v>
      </c>
    </row>
    <row r="126" spans="3:5">
      <c r="C126" s="184">
        <v>89</v>
      </c>
      <c r="D126" s="51">
        <v>1.6459735566825284E-3</v>
      </c>
      <c r="E126" s="137">
        <v>-7.0544185462020181E-2</v>
      </c>
    </row>
    <row r="127" spans="3:5">
      <c r="C127" s="184">
        <v>90</v>
      </c>
      <c r="D127" s="51">
        <v>8.2726754720497293E-3</v>
      </c>
      <c r="E127" s="137">
        <v>3.9060870056733463E-2</v>
      </c>
    </row>
    <row r="128" spans="3:5">
      <c r="C128" s="184">
        <v>91</v>
      </c>
      <c r="D128" s="51">
        <v>-3.4108034685957547E-3</v>
      </c>
      <c r="E128" s="137">
        <v>-7.6476373739345974E-2</v>
      </c>
    </row>
    <row r="129" spans="3:5">
      <c r="C129" s="184">
        <v>92</v>
      </c>
      <c r="D129" s="51">
        <v>-7.4297194392257812E-3</v>
      </c>
      <c r="E129" s="137">
        <v>-3.4246292915827176E-2</v>
      </c>
    </row>
    <row r="130" spans="3:5">
      <c r="C130" s="184">
        <v>93</v>
      </c>
      <c r="D130" s="51">
        <v>1.1250286412527372E-2</v>
      </c>
      <c r="E130" s="137">
        <v>-6.045086804895702E-3</v>
      </c>
    </row>
    <row r="131" spans="3:5">
      <c r="C131" s="184">
        <v>94</v>
      </c>
      <c r="D131" s="51">
        <v>-1.2765659673955809E-3</v>
      </c>
      <c r="E131" s="137">
        <v>-3.2821103653984898E-2</v>
      </c>
    </row>
    <row r="132" spans="3:5">
      <c r="C132" s="184">
        <v>95</v>
      </c>
      <c r="D132" s="51">
        <v>3.0255519740015843E-4</v>
      </c>
      <c r="E132" s="137">
        <v>3.6414847309848758E-2</v>
      </c>
    </row>
    <row r="133" spans="3:5">
      <c r="C133" s="184">
        <v>96</v>
      </c>
      <c r="D133" s="51">
        <v>-8.0838437108266968E-5</v>
      </c>
      <c r="E133" s="137">
        <v>-1.1746002292662473E-2</v>
      </c>
    </row>
    <row r="134" spans="3:5">
      <c r="C134" s="184">
        <v>97</v>
      </c>
      <c r="D134" s="51">
        <v>4.4937801233471296E-3</v>
      </c>
      <c r="E134" s="137">
        <v>-2.0476753364555497E-2</v>
      </c>
    </row>
    <row r="135" spans="3:5">
      <c r="C135" s="184">
        <v>98</v>
      </c>
      <c r="D135" s="51">
        <v>1.2332788778286459E-2</v>
      </c>
      <c r="E135" s="137">
        <v>-5.6245978268719125E-2</v>
      </c>
    </row>
    <row r="136" spans="3:5">
      <c r="C136" s="184">
        <v>99</v>
      </c>
      <c r="D136" s="51">
        <v>5.6142673029990894E-3</v>
      </c>
      <c r="E136" s="137">
        <v>1.3275500414601446E-2</v>
      </c>
    </row>
    <row r="137" spans="3:5">
      <c r="C137" s="184">
        <v>100</v>
      </c>
      <c r="D137" s="51">
        <v>-7.5174844618658282E-3</v>
      </c>
      <c r="E137" s="137">
        <v>-4.8765851992282512E-2</v>
      </c>
    </row>
    <row r="138" spans="3:5">
      <c r="C138" s="184">
        <v>101</v>
      </c>
      <c r="D138" s="51">
        <v>-8.7069298536726642E-3</v>
      </c>
      <c r="E138" s="137">
        <v>-4.7443245982152389E-3</v>
      </c>
    </row>
    <row r="139" spans="3:5">
      <c r="C139" s="184">
        <v>102</v>
      </c>
      <c r="D139" s="51">
        <v>-4.5475057530129702E-5</v>
      </c>
      <c r="E139" s="137">
        <v>1.3882238752893626E-2</v>
      </c>
    </row>
    <row r="140" spans="3:5">
      <c r="C140" s="184">
        <v>103</v>
      </c>
      <c r="D140" s="51">
        <v>7.1506685070079354E-3</v>
      </c>
      <c r="E140" s="137">
        <v>2.7964812689500722E-3</v>
      </c>
    </row>
    <row r="141" spans="3:5">
      <c r="C141" s="184">
        <v>104</v>
      </c>
      <c r="D141" s="51">
        <v>-9.0949890445177033E-3</v>
      </c>
      <c r="E141" s="137">
        <v>-3.933138466617004E-2</v>
      </c>
    </row>
    <row r="142" spans="3:5">
      <c r="C142" s="184">
        <v>105</v>
      </c>
      <c r="D142" s="51">
        <v>1.990411098815046E-2</v>
      </c>
      <c r="E142" s="137">
        <v>7.9007222290012669E-2</v>
      </c>
    </row>
    <row r="143" spans="3:5">
      <c r="C143" s="184">
        <v>106</v>
      </c>
      <c r="D143" s="51">
        <v>8.3659148988788068E-3</v>
      </c>
      <c r="E143" s="137">
        <v>3.6186054219631045E-2</v>
      </c>
    </row>
    <row r="144" spans="3:5">
      <c r="C144" s="184">
        <v>107</v>
      </c>
      <c r="D144" s="51">
        <v>6.7189882786013459E-4</v>
      </c>
      <c r="E144" s="137">
        <v>1.1945282712386074E-2</v>
      </c>
    </row>
    <row r="145" spans="3:5">
      <c r="C145" s="184">
        <v>108</v>
      </c>
      <c r="D145" s="51">
        <v>9.3854977087329643E-3</v>
      </c>
      <c r="E145" s="137">
        <v>2.478819202807836E-2</v>
      </c>
    </row>
    <row r="146" spans="3:5">
      <c r="C146" s="184">
        <v>109</v>
      </c>
      <c r="D146" s="51">
        <v>1.4461744094478719E-2</v>
      </c>
      <c r="E146" s="137">
        <v>6.0052431024735058E-2</v>
      </c>
    </row>
    <row r="147" spans="3:5">
      <c r="C147" s="184">
        <v>110</v>
      </c>
      <c r="D147" s="51">
        <v>-1.1201327492906532E-2</v>
      </c>
      <c r="E147" s="137">
        <v>9.4313866137893613E-3</v>
      </c>
    </row>
    <row r="148" spans="3:5">
      <c r="C148" s="184">
        <v>111</v>
      </c>
      <c r="D148" s="51">
        <v>-5.9357048109990912E-4</v>
      </c>
      <c r="E148" s="137">
        <v>1.1992986612306966E-2</v>
      </c>
    </row>
    <row r="149" spans="3:5">
      <c r="C149" s="184">
        <v>112</v>
      </c>
      <c r="D149" s="51">
        <v>6.4916312986318496E-3</v>
      </c>
      <c r="E149" s="137">
        <v>-8.8982277820459762E-4</v>
      </c>
    </row>
    <row r="150" spans="3:5">
      <c r="C150" s="184">
        <v>113</v>
      </c>
      <c r="D150" s="51">
        <v>-4.8695152301175253E-3</v>
      </c>
      <c r="E150" s="137">
        <v>-5.4319147128678892E-2</v>
      </c>
    </row>
    <row r="151" spans="3:5">
      <c r="C151" s="184">
        <v>114</v>
      </c>
      <c r="D151" s="51">
        <v>7.0608820089034675E-3</v>
      </c>
      <c r="E151" s="137">
        <v>-2.7317421808111678E-3</v>
      </c>
    </row>
    <row r="152" spans="3:5">
      <c r="C152" s="184">
        <v>115</v>
      </c>
      <c r="D152" s="51">
        <v>3.288965092661088E-3</v>
      </c>
      <c r="E152" s="137">
        <v>1.1853835859517239E-2</v>
      </c>
    </row>
    <row r="153" spans="3:5">
      <c r="C153" s="184">
        <v>116</v>
      </c>
      <c r="D153" s="51">
        <v>-2.122989610503126E-2</v>
      </c>
      <c r="E153" s="137">
        <v>-5.6132379051452831E-2</v>
      </c>
    </row>
    <row r="154" spans="3:5">
      <c r="C154" s="184">
        <v>117</v>
      </c>
      <c r="D154" s="51">
        <v>1.0479158772803423E-2</v>
      </c>
      <c r="E154" s="137">
        <v>9.7649384945891329E-2</v>
      </c>
    </row>
    <row r="155" spans="3:5">
      <c r="C155" s="184">
        <v>118</v>
      </c>
      <c r="D155" s="51">
        <v>-1.6749311156906432E-5</v>
      </c>
      <c r="E155" s="137">
        <v>-2.9686021194463737E-2</v>
      </c>
    </row>
    <row r="156" spans="3:5">
      <c r="C156" s="184">
        <v>119</v>
      </c>
      <c r="D156" s="51">
        <v>-2.4639433050102116E-2</v>
      </c>
      <c r="E156" s="137">
        <v>-1.5117866938801003E-2</v>
      </c>
    </row>
    <row r="157" spans="3:5">
      <c r="C157" s="184">
        <v>120</v>
      </c>
      <c r="D157" s="51">
        <v>2.4849347947536508E-3</v>
      </c>
      <c r="E157" s="137">
        <v>1.8704559550806792E-2</v>
      </c>
    </row>
    <row r="158" spans="3:5">
      <c r="C158" s="184">
        <v>121</v>
      </c>
      <c r="D158" s="51">
        <v>1.6680893498731422E-3</v>
      </c>
      <c r="E158" s="137">
        <v>3.8108531351347175E-2</v>
      </c>
    </row>
    <row r="159" spans="3:5">
      <c r="C159" s="184">
        <v>122</v>
      </c>
      <c r="D159" s="51">
        <v>7.7693964995325391E-3</v>
      </c>
      <c r="E159" s="137">
        <v>4.6102356021301187E-2</v>
      </c>
    </row>
    <row r="160" spans="3:5">
      <c r="C160" s="184">
        <v>123</v>
      </c>
      <c r="D160" s="51">
        <v>2.1156773719362081E-2</v>
      </c>
      <c r="E160" s="137">
        <v>-5.9394601172125475E-5</v>
      </c>
    </row>
    <row r="161" spans="3:5">
      <c r="C161" s="184">
        <v>124</v>
      </c>
      <c r="D161" s="51">
        <v>7.2178571289026328E-3</v>
      </c>
      <c r="E161" s="137">
        <v>1.8974858127518784E-2</v>
      </c>
    </row>
    <row r="162" spans="3:5">
      <c r="C162" s="184">
        <v>125</v>
      </c>
      <c r="D162" s="51">
        <v>1.5475993823634781E-2</v>
      </c>
      <c r="E162" s="137">
        <v>-2.3914080699990105E-2</v>
      </c>
    </row>
    <row r="163" spans="3:5">
      <c r="C163" s="184">
        <v>126</v>
      </c>
      <c r="D163" s="51">
        <v>3.538134579137093E-3</v>
      </c>
      <c r="E163" s="137">
        <v>-4.688958574568633E-2</v>
      </c>
    </row>
    <row r="164" spans="3:5">
      <c r="C164" s="184">
        <v>127</v>
      </c>
      <c r="D164" s="51">
        <v>8.7789474755616288E-3</v>
      </c>
      <c r="E164" s="137">
        <v>2.857265259317366E-2</v>
      </c>
    </row>
    <row r="165" spans="3:5">
      <c r="C165" s="184">
        <v>128</v>
      </c>
      <c r="D165" s="51">
        <v>-2.1964670448661194E-2</v>
      </c>
      <c r="E165" s="137">
        <v>-4.9599810571525078E-2</v>
      </c>
    </row>
    <row r="166" spans="3:5">
      <c r="C166" s="184">
        <v>129</v>
      </c>
      <c r="D166" s="51">
        <v>-7.402626496505897E-3</v>
      </c>
      <c r="E166" s="137">
        <v>-2.6863875015906348E-2</v>
      </c>
    </row>
    <row r="167" spans="3:5">
      <c r="C167" s="184">
        <v>130</v>
      </c>
      <c r="D167" s="51">
        <v>-2.1074268714912003E-3</v>
      </c>
      <c r="E167" s="137">
        <v>1.3183661931618896E-2</v>
      </c>
    </row>
    <row r="168" spans="3:5">
      <c r="C168" s="184">
        <v>131</v>
      </c>
      <c r="D168" s="51">
        <v>-6.5483069960055778E-3</v>
      </c>
      <c r="E168" s="137">
        <v>-3.3898303410040886E-4</v>
      </c>
    </row>
    <row r="169" spans="3:5">
      <c r="C169" s="184">
        <v>132</v>
      </c>
      <c r="D169" s="51">
        <v>9.6392336246486875E-3</v>
      </c>
      <c r="E169" s="137">
        <v>1.2969581747210938E-2</v>
      </c>
    </row>
    <row r="170" spans="3:5">
      <c r="C170" s="184">
        <v>133</v>
      </c>
      <c r="D170" s="51">
        <v>-1.7834189832851069E-3</v>
      </c>
      <c r="E170" s="137">
        <v>1.7289398632956013E-3</v>
      </c>
    </row>
    <row r="171" spans="3:5">
      <c r="C171" s="184">
        <v>134</v>
      </c>
      <c r="D171" s="51">
        <v>2.2046727347389996E-3</v>
      </c>
      <c r="E171" s="137">
        <v>-3.2748340845725914E-2</v>
      </c>
    </row>
    <row r="172" spans="3:5">
      <c r="C172" s="184">
        <v>135</v>
      </c>
      <c r="D172" s="51">
        <v>1.4817847763916603E-3</v>
      </c>
      <c r="E172" s="137">
        <v>3.0360299522046066E-2</v>
      </c>
    </row>
    <row r="173" spans="3:5">
      <c r="C173" s="184">
        <v>136</v>
      </c>
      <c r="D173" s="51">
        <v>1.065770897666582E-2</v>
      </c>
      <c r="E173" s="137">
        <v>-4.1111866567929874E-3</v>
      </c>
    </row>
    <row r="174" spans="3:5">
      <c r="C174" s="184">
        <v>137</v>
      </c>
      <c r="D174" s="51">
        <v>9.9604016878827497E-3</v>
      </c>
      <c r="E174" s="137">
        <v>-1.7230127533085803E-2</v>
      </c>
    </row>
    <row r="175" spans="3:5">
      <c r="C175" s="184">
        <v>138</v>
      </c>
      <c r="D175" s="51">
        <v>-7.3125622711100059E-4</v>
      </c>
      <c r="E175" s="137">
        <v>-5.4298377736051919E-3</v>
      </c>
    </row>
    <row r="176" spans="3:5">
      <c r="C176" s="184">
        <v>139</v>
      </c>
      <c r="D176" s="51">
        <v>-4.2079788503720994E-3</v>
      </c>
      <c r="E176" s="137">
        <v>-5.1920748617836694E-2</v>
      </c>
    </row>
    <row r="177" spans="3:5">
      <c r="C177" s="184">
        <v>140</v>
      </c>
      <c r="D177" s="51">
        <v>-5.9497593450397101E-3</v>
      </c>
      <c r="E177" s="137">
        <v>-7.5094287593162529E-2</v>
      </c>
    </row>
    <row r="178" spans="3:5">
      <c r="C178" s="184">
        <v>141</v>
      </c>
      <c r="D178" s="51">
        <v>-1.098189248387031E-2</v>
      </c>
      <c r="E178" s="137">
        <v>1.2543351341546919E-2</v>
      </c>
    </row>
    <row r="179" spans="3:5">
      <c r="C179" s="184">
        <v>142</v>
      </c>
      <c r="D179" s="51">
        <v>-1.3716027167484657E-3</v>
      </c>
      <c r="E179" s="137">
        <v>-1.7614536682078227E-2</v>
      </c>
    </row>
    <row r="180" spans="3:5">
      <c r="C180" s="184">
        <v>143</v>
      </c>
      <c r="D180" s="51">
        <v>-1.030024963556559E-3</v>
      </c>
      <c r="E180" s="137">
        <v>-4.5754822465699396E-2</v>
      </c>
    </row>
    <row r="181" spans="3:5">
      <c r="C181" s="184">
        <v>144</v>
      </c>
      <c r="D181" s="51">
        <v>-1.6517233691058553E-4</v>
      </c>
      <c r="E181" s="137">
        <v>1.560791843472578E-3</v>
      </c>
    </row>
    <row r="182" spans="3:5">
      <c r="C182" s="184">
        <v>145</v>
      </c>
      <c r="D182" s="51">
        <v>-6.0715733947511114E-3</v>
      </c>
      <c r="E182" s="137">
        <v>3.778251151338145E-3</v>
      </c>
    </row>
    <row r="183" spans="3:5">
      <c r="C183" s="184">
        <v>146</v>
      </c>
      <c r="D183" s="51">
        <v>-1.6264763939640055E-2</v>
      </c>
      <c r="E183" s="137">
        <v>-3.3469794928196732E-2</v>
      </c>
    </row>
    <row r="184" spans="3:5">
      <c r="C184" s="184">
        <v>147</v>
      </c>
      <c r="D184" s="51">
        <v>-7.8688980632411268E-3</v>
      </c>
      <c r="E184" s="137">
        <v>-2.3918203267823475E-3</v>
      </c>
    </row>
    <row r="185" spans="3:5">
      <c r="C185" s="184">
        <v>148</v>
      </c>
      <c r="D185" s="51">
        <v>-8.7691940799667564E-3</v>
      </c>
      <c r="E185" s="137">
        <v>-3.9689025894223864E-2</v>
      </c>
    </row>
    <row r="186" spans="3:5">
      <c r="C186" s="184">
        <v>149</v>
      </c>
      <c r="D186" s="51">
        <v>-3.361734114751505E-4</v>
      </c>
      <c r="E186" s="137">
        <v>1.8983232130988785E-2</v>
      </c>
    </row>
    <row r="187" spans="3:5">
      <c r="C187" s="184">
        <v>150</v>
      </c>
      <c r="D187" s="51">
        <v>-4.6730633311697035E-3</v>
      </c>
      <c r="E187" s="137">
        <v>4.1082937084578226E-2</v>
      </c>
    </row>
    <row r="188" spans="3:5">
      <c r="C188" s="184">
        <v>151</v>
      </c>
      <c r="D188" s="51">
        <v>1.7079715016521983E-3</v>
      </c>
      <c r="E188" s="137">
        <v>-1.3610733451807749E-2</v>
      </c>
    </row>
    <row r="189" spans="3:5">
      <c r="C189" s="184">
        <v>152</v>
      </c>
      <c r="D189" s="51">
        <v>7.54883031014286E-4</v>
      </c>
      <c r="E189" s="137">
        <v>-7.8034311414712718E-3</v>
      </c>
    </row>
    <row r="190" spans="3:5">
      <c r="C190" s="184">
        <v>153</v>
      </c>
      <c r="D190" s="51">
        <v>-9.982943083220602E-4</v>
      </c>
      <c r="E190" s="137">
        <v>2.8462895121567224E-2</v>
      </c>
    </row>
    <row r="191" spans="3:5">
      <c r="C191" s="184">
        <v>154</v>
      </c>
      <c r="D191" s="51">
        <v>1.6035178559805352E-2</v>
      </c>
      <c r="E191" s="137">
        <v>1.9993690978820727E-2</v>
      </c>
    </row>
    <row r="192" spans="3:5">
      <c r="C192" s="184">
        <v>155</v>
      </c>
      <c r="D192" s="51">
        <v>3.2535566153560932E-3</v>
      </c>
      <c r="E192" s="137">
        <v>-1.0442743391972686E-2</v>
      </c>
    </row>
    <row r="193" spans="3:5">
      <c r="C193" s="184">
        <v>156</v>
      </c>
      <c r="D193" s="51">
        <v>-1.2152353398671885E-2</v>
      </c>
      <c r="E193" s="137">
        <v>-1.6936140043485273E-2</v>
      </c>
    </row>
    <row r="194" spans="3:5">
      <c r="C194" s="184">
        <v>157</v>
      </c>
      <c r="D194" s="51">
        <v>8.2389009675299142E-3</v>
      </c>
      <c r="E194" s="137">
        <v>3.0177181180026415E-2</v>
      </c>
    </row>
    <row r="195" spans="3:5">
      <c r="C195" s="184">
        <v>158</v>
      </c>
      <c r="D195" s="51">
        <v>1.2509527271208139E-2</v>
      </c>
      <c r="E195" s="137">
        <v>0.12057159162232696</v>
      </c>
    </row>
    <row r="196" spans="3:5">
      <c r="C196" s="184">
        <v>159</v>
      </c>
      <c r="D196" s="51">
        <v>3.3441815053407405E-3</v>
      </c>
      <c r="E196" s="137">
        <v>1.1682845531093153E-2</v>
      </c>
    </row>
    <row r="197" spans="3:5">
      <c r="C197" s="184">
        <v>160</v>
      </c>
      <c r="D197" s="51">
        <v>-1.5129965323349738E-2</v>
      </c>
      <c r="E197" s="137">
        <v>2.5530317215365965E-2</v>
      </c>
    </row>
    <row r="198" spans="3:5">
      <c r="C198" s="184">
        <v>161</v>
      </c>
      <c r="D198" s="51">
        <v>-4.4642892879953218E-3</v>
      </c>
      <c r="E198" s="137">
        <v>-6.9421415517750926E-4</v>
      </c>
    </row>
    <row r="199" spans="3:5">
      <c r="C199" s="184">
        <v>162</v>
      </c>
      <c r="D199" s="51">
        <v>-1.2946318317536846E-2</v>
      </c>
      <c r="E199" s="137">
        <v>-1.4820895137653637E-2</v>
      </c>
    </row>
    <row r="200" spans="3:5">
      <c r="C200" s="184">
        <v>163</v>
      </c>
      <c r="D200" s="51">
        <v>-1.5009350750432011E-2</v>
      </c>
      <c r="E200" s="137">
        <v>-2.477866200666521E-2</v>
      </c>
    </row>
    <row r="201" spans="3:5">
      <c r="C201" s="184">
        <v>164</v>
      </c>
      <c r="D201" s="51">
        <v>5.5387501757102192E-3</v>
      </c>
      <c r="E201" s="137">
        <v>2.6740216388083396E-2</v>
      </c>
    </row>
    <row r="202" spans="3:5">
      <c r="C202" s="184">
        <v>165</v>
      </c>
      <c r="D202" s="51">
        <v>-1.7184894899444546E-2</v>
      </c>
      <c r="E202" s="137">
        <v>-1.4279707745541005E-2</v>
      </c>
    </row>
    <row r="203" spans="3:5">
      <c r="C203" s="184">
        <v>166</v>
      </c>
      <c r="D203" s="51">
        <v>-7.9593511354749177E-3</v>
      </c>
      <c r="E203" s="137">
        <v>2.1888583881807359E-3</v>
      </c>
    </row>
    <row r="204" spans="3:5">
      <c r="C204" s="184">
        <v>167</v>
      </c>
      <c r="D204" s="51">
        <v>1.7404365372209378E-3</v>
      </c>
      <c r="E204" s="137">
        <v>-2.9601398176396863E-2</v>
      </c>
    </row>
    <row r="205" spans="3:5">
      <c r="C205" s="184">
        <v>168</v>
      </c>
      <c r="D205" s="51">
        <v>1.3501405632626309E-3</v>
      </c>
      <c r="E205" s="137">
        <v>1.0146891065557367E-2</v>
      </c>
    </row>
    <row r="206" spans="3:5">
      <c r="C206" s="184">
        <v>169</v>
      </c>
      <c r="D206" s="51">
        <v>1.9681113567464544E-2</v>
      </c>
      <c r="E206" s="137">
        <v>6.2823468903056373E-2</v>
      </c>
    </row>
    <row r="207" spans="3:5">
      <c r="C207" s="184">
        <v>170</v>
      </c>
      <c r="D207" s="51">
        <v>5.5422798819212936E-3</v>
      </c>
      <c r="E207" s="137">
        <v>1.4935719523918542E-2</v>
      </c>
    </row>
    <row r="208" spans="3:5">
      <c r="C208" s="184">
        <v>171</v>
      </c>
      <c r="D208" s="51">
        <v>-4.7667682260300517E-3</v>
      </c>
      <c r="E208" s="137">
        <v>-3.9142827538444442E-3</v>
      </c>
    </row>
    <row r="209" spans="3:5">
      <c r="C209" s="184">
        <v>172</v>
      </c>
      <c r="D209" s="51">
        <v>3.917355113279987E-4</v>
      </c>
      <c r="E209" s="137">
        <v>3.5894489016781571E-2</v>
      </c>
    </row>
    <row r="210" spans="3:5">
      <c r="C210" s="184">
        <v>173</v>
      </c>
      <c r="D210" s="51">
        <v>-2.0404221675676185E-2</v>
      </c>
      <c r="E210" s="137">
        <v>-7.0310567663824E-2</v>
      </c>
    </row>
    <row r="211" spans="3:5">
      <c r="C211" s="184">
        <v>174</v>
      </c>
      <c r="D211" s="51">
        <v>-8.8301424211679296E-3</v>
      </c>
      <c r="E211" s="137">
        <v>-8.6763790152234715E-3</v>
      </c>
    </row>
    <row r="212" spans="3:5">
      <c r="C212" s="184">
        <v>175</v>
      </c>
      <c r="D212" s="51">
        <v>-7.5819870800437564E-3</v>
      </c>
      <c r="E212" s="137">
        <v>-6.5853797982853318E-2</v>
      </c>
    </row>
    <row r="213" spans="3:5">
      <c r="C213" s="184">
        <v>176</v>
      </c>
      <c r="D213" s="51">
        <v>2.4912655473722439E-2</v>
      </c>
      <c r="E213" s="137">
        <v>3.3086351115535942E-2</v>
      </c>
    </row>
    <row r="214" spans="3:5">
      <c r="C214" s="184">
        <v>177</v>
      </c>
      <c r="D214" s="51">
        <v>6.643208134949152E-3</v>
      </c>
      <c r="E214" s="137">
        <v>1.430538370659752E-2</v>
      </c>
    </row>
    <row r="215" spans="3:5">
      <c r="C215" s="184">
        <v>178</v>
      </c>
      <c r="D215" s="51">
        <v>1.904791609004218E-2</v>
      </c>
      <c r="E215" s="137">
        <v>-3.5379061273252924E-2</v>
      </c>
    </row>
    <row r="216" spans="3:5">
      <c r="C216" s="184">
        <v>179</v>
      </c>
      <c r="D216" s="51">
        <v>2.2088139305080695E-3</v>
      </c>
      <c r="E216" s="137">
        <v>2.118092074317475E-2</v>
      </c>
    </row>
    <row r="217" spans="3:5">
      <c r="C217" s="184">
        <v>180</v>
      </c>
      <c r="D217" s="51">
        <v>1.4451439078298739E-3</v>
      </c>
      <c r="E217" s="137">
        <v>-2.5318256829283736E-2</v>
      </c>
    </row>
    <row r="218" spans="3:5">
      <c r="C218" s="184">
        <v>181</v>
      </c>
      <c r="D218" s="51">
        <v>2.3759627656731247E-4</v>
      </c>
      <c r="E218" s="137">
        <v>-2.0081018516626263E-3</v>
      </c>
    </row>
    <row r="219" spans="3:5">
      <c r="C219" s="184">
        <v>182</v>
      </c>
      <c r="D219" s="51">
        <v>-1.3880464182313559E-2</v>
      </c>
      <c r="E219" s="137">
        <v>9.2182297457309298E-3</v>
      </c>
    </row>
    <row r="220" spans="3:5">
      <c r="C220" s="184">
        <v>183</v>
      </c>
      <c r="D220" s="51">
        <v>-2.3905150284422739E-2</v>
      </c>
      <c r="E220" s="137">
        <v>2.9895387907088233E-2</v>
      </c>
    </row>
    <row r="221" spans="3:5">
      <c r="C221" s="184">
        <v>184</v>
      </c>
      <c r="D221" s="51">
        <v>1.5308937850324656E-2</v>
      </c>
      <c r="E221" s="137">
        <v>-1.345072116289797E-2</v>
      </c>
    </row>
    <row r="222" spans="3:5">
      <c r="C222" s="184">
        <v>185</v>
      </c>
      <c r="D222" s="51">
        <v>3.5014968149213194E-3</v>
      </c>
      <c r="E222" s="137">
        <v>3.966890938435421E-2</v>
      </c>
    </row>
    <row r="223" spans="3:5">
      <c r="C223" s="184">
        <v>186</v>
      </c>
      <c r="D223" s="51">
        <v>-2.6767480295878041E-3</v>
      </c>
      <c r="E223" s="137">
        <v>-4.4762359781602683E-3</v>
      </c>
    </row>
    <row r="224" spans="3:5">
      <c r="C224" s="184">
        <v>187</v>
      </c>
      <c r="D224" s="51">
        <v>-3.8579772532205186E-3</v>
      </c>
      <c r="E224" s="137">
        <v>4.974116593014926E-3</v>
      </c>
    </row>
    <row r="225" spans="3:5">
      <c r="C225" s="184">
        <v>188</v>
      </c>
      <c r="D225" s="51">
        <v>4.8407707044018757E-3</v>
      </c>
      <c r="E225" s="137">
        <v>1.2979817750930484E-2</v>
      </c>
    </row>
    <row r="226" spans="3:5">
      <c r="C226" s="184">
        <v>189</v>
      </c>
      <c r="D226" s="51">
        <v>4.3474436825603332E-3</v>
      </c>
      <c r="E226" s="137">
        <v>-1.1622634208651826E-2</v>
      </c>
    </row>
    <row r="227" spans="3:5">
      <c r="C227" s="184">
        <v>190</v>
      </c>
      <c r="D227" s="51">
        <v>8.0855831601421551E-3</v>
      </c>
      <c r="E227" s="137">
        <v>2.1377819154340449E-2</v>
      </c>
    </row>
    <row r="228" spans="3:5">
      <c r="C228" s="184">
        <v>191</v>
      </c>
      <c r="D228" s="51">
        <v>-1.432696177344505E-2</v>
      </c>
      <c r="E228" s="137">
        <v>-5.3089319887978763E-2</v>
      </c>
    </row>
    <row r="229" spans="3:5">
      <c r="C229" s="184">
        <v>192</v>
      </c>
      <c r="D229" s="51">
        <v>-1.2464056622293253E-2</v>
      </c>
      <c r="E229" s="137">
        <v>-2.2533601455843521E-4</v>
      </c>
    </row>
    <row r="230" spans="3:5">
      <c r="C230" s="184">
        <v>193</v>
      </c>
      <c r="D230" s="51">
        <v>-5.4895804075324114E-3</v>
      </c>
      <c r="E230" s="137">
        <v>-1.4775395655130818E-2</v>
      </c>
    </row>
    <row r="231" spans="3:5">
      <c r="C231" s="184">
        <v>194</v>
      </c>
      <c r="D231" s="51">
        <v>-3.3988356103675072E-3</v>
      </c>
      <c r="E231" s="137">
        <v>-1.4762706442862867E-2</v>
      </c>
    </row>
    <row r="232" spans="3:5">
      <c r="C232" s="184">
        <v>195</v>
      </c>
      <c r="D232" s="51">
        <v>5.9924904243970692E-3</v>
      </c>
      <c r="E232" s="137">
        <v>-7.7492349365268134E-3</v>
      </c>
    </row>
    <row r="233" spans="3:5">
      <c r="C233" s="184">
        <v>196</v>
      </c>
      <c r="D233" s="51">
        <v>1.1690471410759646E-3</v>
      </c>
      <c r="E233" s="137">
        <v>-8.7726525781480942E-3</v>
      </c>
    </row>
    <row r="234" spans="3:5">
      <c r="C234" s="184">
        <v>197</v>
      </c>
      <c r="D234" s="51">
        <v>-2.453245096792013E-2</v>
      </c>
      <c r="E234" s="137">
        <v>-2.0248979097544466E-2</v>
      </c>
    </row>
    <row r="235" spans="3:5">
      <c r="C235" s="184">
        <v>198</v>
      </c>
      <c r="D235" s="51">
        <v>-6.0253750996220158E-4</v>
      </c>
      <c r="E235" s="137">
        <v>3.7754918956119918E-2</v>
      </c>
    </row>
    <row r="236" spans="3:5">
      <c r="C236" s="184">
        <v>199</v>
      </c>
      <c r="D236" s="51">
        <v>3.6217516086666794E-3</v>
      </c>
      <c r="E236" s="137">
        <v>2.1637012902999374E-3</v>
      </c>
    </row>
    <row r="237" spans="3:5">
      <c r="C237" s="184">
        <v>200</v>
      </c>
      <c r="D237" s="51">
        <v>2.3377068155172352E-2</v>
      </c>
      <c r="E237" s="137">
        <v>1.1800488645755617E-2</v>
      </c>
    </row>
    <row r="238" spans="3:5">
      <c r="C238" s="184">
        <v>201</v>
      </c>
      <c r="D238" s="51">
        <v>-5.5070688174035619E-3</v>
      </c>
      <c r="E238" s="137">
        <v>-5.5873188114462981E-3</v>
      </c>
    </row>
    <row r="239" spans="3:5">
      <c r="C239" s="184">
        <v>202</v>
      </c>
      <c r="D239" s="51">
        <v>4.362593346763287E-3</v>
      </c>
      <c r="E239" s="137">
        <v>-1.4074198136289108E-2</v>
      </c>
    </row>
    <row r="240" spans="3:5">
      <c r="C240" s="184">
        <v>203</v>
      </c>
      <c r="D240" s="51">
        <v>3.2855377143766941E-2</v>
      </c>
      <c r="E240" s="137">
        <v>-7.2753687270264891E-2</v>
      </c>
    </row>
    <row r="241" spans="3:5">
      <c r="C241" s="184">
        <v>204</v>
      </c>
      <c r="D241" s="51">
        <v>6.0821235445883146E-3</v>
      </c>
      <c r="E241" s="137">
        <v>-1.6611650475103761E-2</v>
      </c>
    </row>
    <row r="242" spans="3:5">
      <c r="C242" s="184">
        <v>205</v>
      </c>
      <c r="D242" s="51">
        <v>1.020497781587041E-2</v>
      </c>
      <c r="E242" s="137">
        <v>-5.4474871112630196E-3</v>
      </c>
    </row>
    <row r="243" spans="3:5">
      <c r="C243" s="184">
        <v>206</v>
      </c>
      <c r="D243" s="51">
        <v>-1.876186458763129E-2</v>
      </c>
      <c r="E243" s="137">
        <v>-4.3162049691216994E-2</v>
      </c>
    </row>
    <row r="244" spans="3:5">
      <c r="C244" s="184">
        <v>207</v>
      </c>
      <c r="D244" s="51">
        <v>1.4582609797839608E-2</v>
      </c>
      <c r="E244" s="137">
        <v>-9.334228764484219E-2</v>
      </c>
    </row>
    <row r="245" spans="3:5">
      <c r="C245" s="184">
        <v>208</v>
      </c>
      <c r="D245" s="51">
        <v>-3.467022583608384E-2</v>
      </c>
      <c r="E245" s="137">
        <v>-6.1975462894680394E-2</v>
      </c>
    </row>
    <row r="246" spans="3:5">
      <c r="C246" s="184">
        <v>209</v>
      </c>
      <c r="D246" s="51">
        <v>-7.0260653803694588E-4</v>
      </c>
      <c r="E246" s="137">
        <v>-5.7569315744608794E-2</v>
      </c>
    </row>
    <row r="247" spans="3:5">
      <c r="C247" s="184">
        <v>210</v>
      </c>
      <c r="D247" s="51">
        <v>-8.5682125221399168E-3</v>
      </c>
      <c r="E247" s="137">
        <v>6.4645948424477379E-2</v>
      </c>
    </row>
    <row r="248" spans="3:5">
      <c r="C248" s="184">
        <v>211</v>
      </c>
      <c r="D248" s="51">
        <v>2.3165447338203331E-5</v>
      </c>
      <c r="E248" s="137">
        <v>-3.5427994351831818E-2</v>
      </c>
    </row>
    <row r="249" spans="3:5">
      <c r="C249" s="184">
        <v>212</v>
      </c>
      <c r="D249" s="51">
        <v>6.332746572383593E-3</v>
      </c>
      <c r="E249" s="137">
        <v>2.2765769792222341E-2</v>
      </c>
    </row>
    <row r="250" spans="3:5">
      <c r="C250" s="184">
        <v>213</v>
      </c>
      <c r="D250" s="51">
        <v>2.3137205052658595E-3</v>
      </c>
      <c r="E250" s="137">
        <v>-4.8793327414209369E-3</v>
      </c>
    </row>
    <row r="251" spans="3:5">
      <c r="C251" s="184">
        <v>214</v>
      </c>
      <c r="D251" s="51">
        <v>3.8216091806055084E-2</v>
      </c>
      <c r="E251" s="137">
        <v>-0.13704196159857618</v>
      </c>
    </row>
    <row r="252" spans="3:5">
      <c r="C252" s="184">
        <v>215</v>
      </c>
      <c r="D252" s="51">
        <v>-2.196241476317223E-2</v>
      </c>
      <c r="E252" s="137">
        <v>-4.8588262254097028E-2</v>
      </c>
    </row>
    <row r="253" spans="3:5">
      <c r="C253" s="184">
        <v>216</v>
      </c>
      <c r="D253" s="51">
        <v>9.6203298831740811E-3</v>
      </c>
      <c r="E253" s="137">
        <v>-4.4767740264131717E-2</v>
      </c>
    </row>
    <row r="254" spans="3:5">
      <c r="C254" s="184">
        <v>217</v>
      </c>
      <c r="D254" s="51">
        <v>1.9933596736035879E-2</v>
      </c>
      <c r="E254" s="137">
        <v>3.3817993791261776E-2</v>
      </c>
    </row>
    <row r="255" spans="3:5">
      <c r="C255" s="184">
        <v>218</v>
      </c>
      <c r="D255" s="51">
        <v>-1.9281366388005178E-2</v>
      </c>
      <c r="E255" s="137">
        <v>-1.3229986295312576E-2</v>
      </c>
    </row>
    <row r="256" spans="3:5">
      <c r="C256" s="184">
        <v>219</v>
      </c>
      <c r="D256" s="51">
        <v>5.6603349763859829E-3</v>
      </c>
      <c r="E256" s="137">
        <v>6.1398419017796094E-2</v>
      </c>
    </row>
    <row r="257" spans="3:5">
      <c r="C257" s="184">
        <v>220</v>
      </c>
      <c r="D257" s="51">
        <v>-4.7293551500337217E-3</v>
      </c>
      <c r="E257" s="137">
        <v>-5.6701828587039857E-2</v>
      </c>
    </row>
    <row r="258" spans="3:5">
      <c r="C258" s="184">
        <v>221</v>
      </c>
      <c r="D258" s="51">
        <v>-2.7888199511298558E-2</v>
      </c>
      <c r="E258" s="137">
        <v>-3.1762543023274054E-2</v>
      </c>
    </row>
    <row r="259" spans="3:5">
      <c r="C259" s="184">
        <v>222</v>
      </c>
      <c r="D259" s="51">
        <v>1.7100440848522393E-2</v>
      </c>
      <c r="E259" s="137">
        <v>-3.4189151383910182E-2</v>
      </c>
    </row>
    <row r="260" spans="3:5">
      <c r="C260" s="184">
        <v>223</v>
      </c>
      <c r="D260" s="51">
        <v>8.5262017604946158E-3</v>
      </c>
      <c r="E260" s="137">
        <v>6.8704038569066123E-2</v>
      </c>
    </row>
    <row r="261" spans="3:5">
      <c r="C261" s="184">
        <v>224</v>
      </c>
      <c r="D261" s="51">
        <v>1.500160293684291E-2</v>
      </c>
      <c r="E261" s="137">
        <v>1.793631088631286E-2</v>
      </c>
    </row>
    <row r="262" spans="3:5">
      <c r="C262" s="184">
        <v>225</v>
      </c>
      <c r="D262" s="51">
        <v>1.0938899236317185E-2</v>
      </c>
      <c r="E262" s="137">
        <v>5.7188349841564958E-3</v>
      </c>
    </row>
    <row r="263" spans="3:5">
      <c r="C263" s="184">
        <v>226</v>
      </c>
      <c r="D263" s="51">
        <v>-4.6367489890422574E-3</v>
      </c>
      <c r="E263" s="137">
        <v>2.8361569240187894E-2</v>
      </c>
    </row>
    <row r="264" spans="3:5">
      <c r="C264" s="184">
        <v>227</v>
      </c>
      <c r="D264" s="51">
        <v>-2.4428909902111055E-2</v>
      </c>
      <c r="E264" s="137">
        <v>2.6651584000512317E-3</v>
      </c>
    </row>
    <row r="265" spans="3:5">
      <c r="C265" s="184">
        <v>228</v>
      </c>
      <c r="D265" s="51">
        <v>1.6562727466059991E-3</v>
      </c>
      <c r="E265" s="137">
        <v>-1.1042083899561277E-2</v>
      </c>
    </row>
    <row r="266" spans="3:5">
      <c r="C266" s="184">
        <v>229</v>
      </c>
      <c r="D266" s="51">
        <v>-2.4090429581661958E-6</v>
      </c>
      <c r="E266" s="137">
        <v>5.7368664481786846E-2</v>
      </c>
    </row>
    <row r="267" spans="3:5">
      <c r="C267" s="184">
        <v>230</v>
      </c>
      <c r="D267" s="51">
        <v>1.3434735271891516E-2</v>
      </c>
      <c r="E267" s="137">
        <v>3.0158120551464815E-2</v>
      </c>
    </row>
    <row r="268" spans="3:5">
      <c r="C268" s="184">
        <v>231</v>
      </c>
      <c r="D268" s="51">
        <v>1.1638578137735389E-2</v>
      </c>
      <c r="E268" s="137">
        <v>1.1010888853664096E-3</v>
      </c>
    </row>
    <row r="269" spans="3:5">
      <c r="C269" s="184">
        <v>232</v>
      </c>
      <c r="D269" s="51">
        <v>-9.8432207052552723E-3</v>
      </c>
      <c r="E269" s="137">
        <v>-7.0688979686774119E-3</v>
      </c>
    </row>
    <row r="270" spans="3:5">
      <c r="C270" s="184">
        <v>233</v>
      </c>
      <c r="D270" s="51">
        <v>-1.9107919788908391E-3</v>
      </c>
      <c r="E270" s="137">
        <v>-2.5683069017279236E-2</v>
      </c>
    </row>
    <row r="271" spans="3:5">
      <c r="C271" s="184">
        <v>234</v>
      </c>
      <c r="D271" s="51">
        <v>3.8627828532824082E-3</v>
      </c>
      <c r="E271" s="137">
        <v>3.0307551115041617E-2</v>
      </c>
    </row>
    <row r="272" spans="3:5">
      <c r="C272" s="184">
        <v>235</v>
      </c>
      <c r="D272" s="51">
        <v>3.7460459044386671E-3</v>
      </c>
      <c r="E272" s="137">
        <v>-6.8769552420422668E-4</v>
      </c>
    </row>
    <row r="273" spans="3:5">
      <c r="C273" s="184">
        <v>236</v>
      </c>
      <c r="D273" s="51">
        <v>-6.2403890579362927E-3</v>
      </c>
      <c r="E273" s="137">
        <v>1.291566915214052E-2</v>
      </c>
    </row>
    <row r="274" spans="3:5">
      <c r="C274" s="184">
        <v>237</v>
      </c>
      <c r="D274" s="51">
        <v>-2.8557916031339228E-4</v>
      </c>
      <c r="E274" s="137">
        <v>3.7865147297398052E-2</v>
      </c>
    </row>
    <row r="275" spans="3:5">
      <c r="C275" s="184">
        <v>238</v>
      </c>
      <c r="D275" s="51">
        <v>1.6977510883946161E-2</v>
      </c>
      <c r="E275" s="137">
        <v>-3.5208804282036495E-2</v>
      </c>
    </row>
    <row r="276" spans="3:5">
      <c r="C276" s="184">
        <v>239</v>
      </c>
      <c r="D276" s="51">
        <v>-2.4604586097758795E-3</v>
      </c>
      <c r="E276" s="137">
        <v>8.3175374557266576E-3</v>
      </c>
    </row>
    <row r="277" spans="3:5">
      <c r="C277" s="184">
        <v>240</v>
      </c>
      <c r="D277" s="51">
        <v>5.0224662710613667E-3</v>
      </c>
      <c r="E277" s="137">
        <v>2.8363110890232295E-2</v>
      </c>
    </row>
    <row r="278" spans="3:5">
      <c r="C278" s="184">
        <v>241</v>
      </c>
      <c r="D278" s="51">
        <v>-6.5592656283097513E-3</v>
      </c>
      <c r="E278" s="137">
        <v>-2.7962239901413333E-2</v>
      </c>
    </row>
    <row r="279" spans="3:5">
      <c r="C279" s="184">
        <v>242</v>
      </c>
      <c r="D279" s="51">
        <v>4.2680994790425205E-4</v>
      </c>
      <c r="E279" s="137">
        <v>0.10730589180611989</v>
      </c>
    </row>
    <row r="280" spans="3:5">
      <c r="C280" s="184">
        <v>243</v>
      </c>
      <c r="D280" s="51">
        <v>1.8639108294335846E-3</v>
      </c>
      <c r="E280" s="137">
        <v>-1.1994257093494425E-2</v>
      </c>
    </row>
    <row r="281" spans="3:5">
      <c r="C281" s="184">
        <v>244</v>
      </c>
      <c r="D281" s="51">
        <v>5.9407966325076243E-3</v>
      </c>
      <c r="E281" s="137">
        <v>-2.791531257834215E-2</v>
      </c>
    </row>
    <row r="282" spans="3:5">
      <c r="C282" s="184">
        <v>245</v>
      </c>
      <c r="D282" s="51">
        <v>-2.6478336880253026E-3</v>
      </c>
      <c r="E282" s="137">
        <v>-4.968471789568505E-2</v>
      </c>
    </row>
    <row r="283" spans="3:5">
      <c r="C283" s="184">
        <v>246</v>
      </c>
      <c r="D283" s="51">
        <v>1.9243933938360956E-2</v>
      </c>
      <c r="E283" s="137">
        <v>2.8271775307142442E-2</v>
      </c>
    </row>
    <row r="284" spans="3:5">
      <c r="C284" s="184">
        <v>247</v>
      </c>
      <c r="D284" s="51">
        <v>-1.1737298991806614E-2</v>
      </c>
      <c r="E284" s="137">
        <v>-6.0984092433315394E-2</v>
      </c>
    </row>
    <row r="285" spans="3:5">
      <c r="C285" s="184">
        <v>248</v>
      </c>
      <c r="D285" s="51">
        <v>5.2027004978504165E-3</v>
      </c>
      <c r="E285" s="137">
        <v>1.9999311763285364E-2</v>
      </c>
    </row>
    <row r="286" spans="3:5">
      <c r="C286" s="184">
        <v>249</v>
      </c>
      <c r="D286" s="51">
        <v>-7.6161946198145432E-3</v>
      </c>
      <c r="E286" s="137">
        <v>-1.9098364476248332E-2</v>
      </c>
    </row>
    <row r="287" spans="3:5">
      <c r="C287" s="184">
        <v>250</v>
      </c>
      <c r="D287" s="51">
        <v>-1.0028445095122025E-3</v>
      </c>
      <c r="E287" s="137">
        <v>-1.9600351358869408E-2</v>
      </c>
    </row>
    <row r="288" spans="3:5">
      <c r="C288" s="184">
        <v>251</v>
      </c>
      <c r="D288" s="51">
        <v>-1.4337433308582715E-2</v>
      </c>
      <c r="E288" s="137">
        <v>-1.1240998293158189E-2</v>
      </c>
    </row>
    <row r="289" spans="3:5">
      <c r="C289" s="184">
        <v>252</v>
      </c>
      <c r="D289" s="51">
        <v>-1.808342293656226E-2</v>
      </c>
      <c r="E289" s="137">
        <v>-5.9208092020376392E-2</v>
      </c>
    </row>
    <row r="290" spans="3:5">
      <c r="C290" s="184">
        <v>253</v>
      </c>
      <c r="D290" s="51">
        <v>7.7383017534231949E-3</v>
      </c>
      <c r="E290" s="137">
        <v>-4.6219481485953659E-2</v>
      </c>
    </row>
    <row r="291" spans="3:5">
      <c r="C291" s="184">
        <v>254</v>
      </c>
      <c r="D291" s="51">
        <v>1.4847538426860723E-3</v>
      </c>
      <c r="E291" s="137">
        <v>-4.919887960064815E-2</v>
      </c>
    </row>
    <row r="292" spans="3:5">
      <c r="C292" s="184">
        <v>255</v>
      </c>
      <c r="D292" s="51">
        <v>-4.2147949918540706E-2</v>
      </c>
      <c r="E292" s="137">
        <v>-3.958478847643785E-2</v>
      </c>
    </row>
    <row r="293" spans="3:5">
      <c r="C293" s="184">
        <v>256</v>
      </c>
      <c r="D293" s="51">
        <v>-1.6084152058502409E-3</v>
      </c>
      <c r="E293" s="137">
        <v>3.5882315065707118E-2</v>
      </c>
    </row>
    <row r="294" spans="3:5">
      <c r="C294" s="184">
        <v>257</v>
      </c>
      <c r="D294" s="51">
        <v>1.1289177249302822E-2</v>
      </c>
      <c r="E294" s="137">
        <v>2.7882275366024105E-2</v>
      </c>
    </row>
    <row r="295" spans="3:5">
      <c r="C295" s="184">
        <v>258</v>
      </c>
      <c r="D295" s="51">
        <v>-9.4057195460141522E-3</v>
      </c>
      <c r="E295" s="137">
        <v>-4.6813283947412986E-2</v>
      </c>
    </row>
    <row r="296" spans="3:5">
      <c r="C296" s="184">
        <v>259</v>
      </c>
      <c r="D296" s="51">
        <v>1.4328055529067614E-2</v>
      </c>
      <c r="E296" s="137">
        <v>-2.1449167755970633E-3</v>
      </c>
    </row>
    <row r="297" spans="3:5">
      <c r="C297" s="184">
        <v>260</v>
      </c>
      <c r="D297" s="51">
        <v>-2.6606543895459451E-3</v>
      </c>
      <c r="E297" s="137">
        <v>1.393026825454725E-2</v>
      </c>
    </row>
    <row r="298" spans="3:5">
      <c r="C298" s="184">
        <v>261</v>
      </c>
      <c r="D298" s="51">
        <v>-8.566357824447016E-3</v>
      </c>
      <c r="E298" s="137">
        <v>-1.3116292394638188E-2</v>
      </c>
    </row>
    <row r="299" spans="3:5">
      <c r="C299" s="184">
        <v>262</v>
      </c>
      <c r="D299" s="51">
        <v>-1.6616932716057408E-3</v>
      </c>
      <c r="E299" s="137">
        <v>4.8306906805151519E-2</v>
      </c>
    </row>
    <row r="300" spans="3:5">
      <c r="C300" s="184">
        <v>263</v>
      </c>
      <c r="D300" s="51">
        <v>8.1055183905044924E-3</v>
      </c>
      <c r="E300" s="137">
        <v>-1.0846764120467128E-2</v>
      </c>
    </row>
    <row r="301" spans="3:5">
      <c r="C301" s="184">
        <v>264</v>
      </c>
      <c r="D301" s="51">
        <v>3.9924029212355539E-3</v>
      </c>
      <c r="E301" s="137">
        <v>-4.6126220297845417E-2</v>
      </c>
    </row>
    <row r="302" spans="3:5">
      <c r="C302" s="184">
        <v>265</v>
      </c>
      <c r="D302" s="51">
        <v>4.1681372530806109E-3</v>
      </c>
      <c r="E302" s="137">
        <v>-3.1991346879924776E-2</v>
      </c>
    </row>
    <row r="303" spans="3:5">
      <c r="C303" s="184">
        <v>266</v>
      </c>
      <c r="D303" s="51">
        <v>5.8696817055814421E-3</v>
      </c>
      <c r="E303" s="137">
        <v>-2.1268283504359199E-2</v>
      </c>
    </row>
    <row r="304" spans="3:5">
      <c r="C304" s="184">
        <v>267</v>
      </c>
      <c r="D304" s="51">
        <v>-3.540213373170023E-3</v>
      </c>
      <c r="E304" s="137">
        <v>-4.8627444810507521E-2</v>
      </c>
    </row>
    <row r="305" spans="3:5">
      <c r="C305" s="184">
        <v>268</v>
      </c>
      <c r="D305" s="51">
        <v>-2.822681387236679E-3</v>
      </c>
      <c r="E305" s="137">
        <v>3.3192557058691419E-3</v>
      </c>
    </row>
    <row r="306" spans="3:5">
      <c r="C306" s="184">
        <v>269</v>
      </c>
      <c r="D306" s="51">
        <v>-3.6744650648895616E-3</v>
      </c>
      <c r="E306" s="137">
        <v>9.9838599594332771E-3</v>
      </c>
    </row>
    <row r="307" spans="3:5">
      <c r="C307" s="184">
        <v>270</v>
      </c>
      <c r="D307" s="51">
        <v>-1.1134161402567252E-2</v>
      </c>
      <c r="E307" s="137">
        <v>9.0969707512425025E-4</v>
      </c>
    </row>
    <row r="308" spans="3:5">
      <c r="C308" s="184">
        <v>271</v>
      </c>
      <c r="D308" s="51">
        <v>4.1855157327925245E-3</v>
      </c>
      <c r="E308" s="137">
        <v>-1.3873320861582021E-2</v>
      </c>
    </row>
    <row r="309" spans="3:5">
      <c r="C309" s="184">
        <v>272</v>
      </c>
      <c r="D309" s="51">
        <v>-1.7473851149863794E-2</v>
      </c>
      <c r="E309" s="137">
        <v>6.2516123401083049E-2</v>
      </c>
    </row>
    <row r="310" spans="3:5">
      <c r="C310" s="184">
        <v>273</v>
      </c>
      <c r="D310" s="51">
        <v>-3.7103854258410491E-3</v>
      </c>
      <c r="E310" s="137">
        <v>-2.3903128265617454E-2</v>
      </c>
    </row>
    <row r="311" spans="3:5">
      <c r="C311" s="184">
        <v>274</v>
      </c>
      <c r="D311" s="51">
        <v>1.5737916945882988E-2</v>
      </c>
      <c r="E311" s="137">
        <v>-2.1767276364156964E-2</v>
      </c>
    </row>
    <row r="312" spans="3:5">
      <c r="C312" s="184">
        <v>275</v>
      </c>
      <c r="D312" s="51">
        <v>1.0590210532699807E-2</v>
      </c>
      <c r="E312" s="137">
        <v>6.0146885966008694E-2</v>
      </c>
    </row>
    <row r="313" spans="3:5">
      <c r="C313" s="184">
        <v>276</v>
      </c>
      <c r="D313" s="51">
        <v>-1.7577636819782097E-2</v>
      </c>
      <c r="E313" s="137">
        <v>8.0093575288048696E-3</v>
      </c>
    </row>
    <row r="314" spans="3:5">
      <c r="C314" s="184">
        <v>277</v>
      </c>
      <c r="D314" s="51">
        <v>-2.607202463144507E-3</v>
      </c>
      <c r="E314" s="137">
        <v>7.3118893217321819E-4</v>
      </c>
    </row>
    <row r="315" spans="3:5">
      <c r="C315" s="184">
        <v>278</v>
      </c>
      <c r="D315" s="51">
        <v>3.7069527659993997E-3</v>
      </c>
      <c r="E315" s="137">
        <v>-4.3902865296005017E-3</v>
      </c>
    </row>
    <row r="316" spans="3:5">
      <c r="C316" s="184">
        <v>279</v>
      </c>
      <c r="D316" s="51">
        <v>-6.1518023439614345E-3</v>
      </c>
      <c r="E316" s="137">
        <v>1.140518734439587E-2</v>
      </c>
    </row>
    <row r="317" spans="3:5">
      <c r="C317" s="184">
        <v>280</v>
      </c>
      <c r="D317" s="51">
        <v>-4.9017681926489037E-3</v>
      </c>
      <c r="E317" s="137">
        <v>-8.8095034943687228E-3</v>
      </c>
    </row>
    <row r="318" spans="3:5">
      <c r="C318" s="184">
        <v>281</v>
      </c>
      <c r="D318" s="51">
        <v>-1.2939380965208635E-3</v>
      </c>
      <c r="E318" s="137">
        <v>-3.9116708285390614E-2</v>
      </c>
    </row>
    <row r="319" spans="3:5">
      <c r="C319" s="184">
        <v>282</v>
      </c>
      <c r="D319" s="51">
        <v>-9.5513423591205345E-3</v>
      </c>
      <c r="E319" s="137">
        <v>-5.9542485776147167E-2</v>
      </c>
    </row>
    <row r="320" spans="3:5">
      <c r="C320" s="184">
        <v>283</v>
      </c>
      <c r="D320" s="51">
        <v>-1.9072243914077669E-4</v>
      </c>
      <c r="E320" s="137">
        <v>-3.0548999879937047E-2</v>
      </c>
    </row>
    <row r="321" spans="3:5">
      <c r="C321" s="184">
        <v>284</v>
      </c>
      <c r="D321" s="51">
        <v>1.7704187558322357E-3</v>
      </c>
      <c r="E321" s="137">
        <v>2.1367445272450332E-2</v>
      </c>
    </row>
    <row r="322" spans="3:5">
      <c r="C322" s="184">
        <v>285</v>
      </c>
      <c r="D322" s="51">
        <v>-3.9153282843753263E-3</v>
      </c>
      <c r="E322" s="137">
        <v>-8.6841837764266308E-2</v>
      </c>
    </row>
    <row r="323" spans="3:5">
      <c r="C323" s="184">
        <v>286</v>
      </c>
      <c r="D323" s="51">
        <v>1.8288238179799653E-2</v>
      </c>
      <c r="E323" s="137">
        <v>1.4000869781421054E-2</v>
      </c>
    </row>
    <row r="324" spans="3:5">
      <c r="C324" s="184">
        <v>287</v>
      </c>
      <c r="D324" s="51">
        <v>-4.5596543992442624E-3</v>
      </c>
      <c r="E324" s="137">
        <v>1.8660661786500263E-2</v>
      </c>
    </row>
    <row r="325" spans="3:5">
      <c r="C325" s="184">
        <v>288</v>
      </c>
      <c r="D325" s="51">
        <v>-1.3324412941474893E-3</v>
      </c>
      <c r="E325" s="137">
        <v>4.9305983643023292E-2</v>
      </c>
    </row>
    <row r="326" spans="3:5">
      <c r="C326" s="184">
        <v>289</v>
      </c>
      <c r="D326" s="51">
        <v>6.3707693970567751E-4</v>
      </c>
      <c r="E326" s="137">
        <v>-1.449750541688943E-2</v>
      </c>
    </row>
    <row r="327" spans="3:5">
      <c r="C327" s="184">
        <v>290</v>
      </c>
      <c r="D327" s="51">
        <v>-1.6554757635444127E-4</v>
      </c>
      <c r="E327" s="137">
        <v>1.9504289043720438E-2</v>
      </c>
    </row>
    <row r="328" spans="3:5">
      <c r="C328" s="184">
        <v>291</v>
      </c>
      <c r="D328" s="51">
        <v>3.9659627476727926E-3</v>
      </c>
      <c r="E328" s="137">
        <v>-2.0262990688201081E-2</v>
      </c>
    </row>
    <row r="329" spans="3:5">
      <c r="C329" s="184">
        <v>292</v>
      </c>
      <c r="D329" s="51">
        <v>-9.9359828552112481E-4</v>
      </c>
      <c r="E329" s="137">
        <v>3.3171776989352295E-2</v>
      </c>
    </row>
    <row r="330" spans="3:5">
      <c r="C330" s="184">
        <v>293</v>
      </c>
      <c r="D330" s="51">
        <v>5.8343924823179138E-3</v>
      </c>
      <c r="E330" s="137">
        <v>-2.3702629638999891E-3</v>
      </c>
    </row>
    <row r="331" spans="3:5">
      <c r="C331" s="184">
        <v>294</v>
      </c>
      <c r="D331" s="51">
        <v>-1.3186092612701575E-2</v>
      </c>
      <c r="E331" s="137">
        <v>-6.0821894392723348E-2</v>
      </c>
    </row>
    <row r="332" spans="3:5">
      <c r="C332" s="184">
        <v>295</v>
      </c>
      <c r="D332" s="51">
        <v>-2.5622543853221526E-3</v>
      </c>
      <c r="E332" s="137">
        <v>2.9426666184383977E-2</v>
      </c>
    </row>
    <row r="333" spans="3:5">
      <c r="C333" s="184">
        <v>296</v>
      </c>
      <c r="D333" s="51">
        <v>4.0327946567362822E-4</v>
      </c>
      <c r="E333" s="137">
        <v>-1.2973247321686419E-2</v>
      </c>
    </row>
    <row r="334" spans="3:5">
      <c r="C334" s="184">
        <v>297</v>
      </c>
      <c r="D334" s="51">
        <v>-5.3514101369725349E-3</v>
      </c>
      <c r="E334" s="137">
        <v>-2.934247155051238E-3</v>
      </c>
    </row>
    <row r="335" spans="3:5">
      <c r="C335" s="184">
        <v>298</v>
      </c>
      <c r="D335" s="51">
        <v>4.2155553881948618E-3</v>
      </c>
      <c r="E335" s="137">
        <v>-1.6383248565320235E-2</v>
      </c>
    </row>
    <row r="336" spans="3:5">
      <c r="C336" s="184">
        <v>299</v>
      </c>
      <c r="D336" s="51">
        <v>1.7781190546850918E-2</v>
      </c>
      <c r="E336" s="137">
        <v>-4.4835098583185497E-2</v>
      </c>
    </row>
    <row r="337" spans="3:5">
      <c r="C337" s="184">
        <v>300</v>
      </c>
      <c r="D337" s="51">
        <v>4.6787625730296076E-3</v>
      </c>
      <c r="E337" s="137">
        <v>7.6385655937003371E-3</v>
      </c>
    </row>
    <row r="338" spans="3:5">
      <c r="C338" s="184">
        <v>301</v>
      </c>
      <c r="D338" s="51">
        <v>-3.0875161028395769E-3</v>
      </c>
      <c r="E338" s="137">
        <v>1.5785245494626725E-2</v>
      </c>
    </row>
    <row r="339" spans="3:5">
      <c r="C339" s="184">
        <v>302</v>
      </c>
      <c r="D339" s="51">
        <v>-2.8900299159148372E-3</v>
      </c>
      <c r="E339" s="137">
        <v>-2.4465883988492608E-2</v>
      </c>
    </row>
    <row r="340" spans="3:5">
      <c r="C340" s="184">
        <v>303</v>
      </c>
      <c r="D340" s="51">
        <v>-3.6180127029811606E-3</v>
      </c>
      <c r="E340" s="137">
        <v>-3.6487566421093552E-3</v>
      </c>
    </row>
    <row r="341" spans="3:5">
      <c r="C341" s="184">
        <v>304</v>
      </c>
      <c r="D341" s="51">
        <v>1.6335695970573286E-2</v>
      </c>
      <c r="E341" s="137">
        <v>-3.5371987112620046E-2</v>
      </c>
    </row>
    <row r="342" spans="3:5">
      <c r="C342" s="184">
        <v>305</v>
      </c>
      <c r="D342" s="51">
        <v>1.2829152082670966E-3</v>
      </c>
      <c r="E342" s="137">
        <v>1.2058036206461812E-2</v>
      </c>
    </row>
    <row r="343" spans="3:5">
      <c r="C343" s="184">
        <v>306</v>
      </c>
      <c r="D343" s="51">
        <v>-6.4642276314690094E-3</v>
      </c>
      <c r="E343" s="137">
        <v>5.6528034654044568E-3</v>
      </c>
    </row>
    <row r="344" spans="3:5">
      <c r="C344" s="184">
        <v>307</v>
      </c>
      <c r="D344" s="51">
        <v>-2.1055087717582465E-4</v>
      </c>
      <c r="E344" s="137">
        <v>-4.0360607622736203E-3</v>
      </c>
    </row>
    <row r="345" spans="3:5">
      <c r="C345" s="184">
        <v>308</v>
      </c>
      <c r="D345" s="51">
        <v>-5.0987375936706499E-4</v>
      </c>
      <c r="E345" s="137">
        <v>-3.7174895792754951E-2</v>
      </c>
    </row>
    <row r="346" spans="3:5">
      <c r="C346" s="184">
        <v>309</v>
      </c>
      <c r="D346" s="51">
        <v>2.1701861390854946E-3</v>
      </c>
      <c r="E346" s="137">
        <v>9.6755686859532879E-3</v>
      </c>
    </row>
    <row r="347" spans="3:5">
      <c r="C347" s="184">
        <v>310</v>
      </c>
      <c r="D347" s="51">
        <v>-3.8334749845990775E-3</v>
      </c>
      <c r="E347" s="137">
        <v>1.8013000805895754E-2</v>
      </c>
    </row>
    <row r="348" spans="3:5">
      <c r="C348" s="184">
        <v>311</v>
      </c>
      <c r="D348" s="51">
        <v>-4.09616231398777E-5</v>
      </c>
      <c r="E348" s="137">
        <v>5.9516786891935007E-2</v>
      </c>
    </row>
    <row r="349" spans="3:5">
      <c r="C349" s="184">
        <v>312</v>
      </c>
      <c r="D349" s="51">
        <v>8.5610654708480685E-3</v>
      </c>
      <c r="E349" s="137">
        <v>-8.8194658387776344E-3</v>
      </c>
    </row>
    <row r="350" spans="3:5">
      <c r="C350" s="184">
        <v>313</v>
      </c>
      <c r="D350" s="51">
        <v>3.9388027140547146E-3</v>
      </c>
      <c r="E350" s="137">
        <v>-4.2988032919585542E-2</v>
      </c>
    </row>
    <row r="351" spans="3:5">
      <c r="C351" s="184">
        <v>314</v>
      </c>
      <c r="D351" s="51">
        <v>6.7741532158165181E-3</v>
      </c>
      <c r="E351" s="137">
        <v>5.4983810215033992E-2</v>
      </c>
    </row>
    <row r="352" spans="3:5">
      <c r="C352" s="184">
        <v>315</v>
      </c>
      <c r="D352" s="51">
        <v>-8.2806677567599692E-3</v>
      </c>
      <c r="E352" s="137">
        <v>2.9225377731122146E-2</v>
      </c>
    </row>
    <row r="353" spans="3:5">
      <c r="C353" s="184">
        <v>316</v>
      </c>
      <c r="D353" s="51">
        <v>4.8559686162236819E-3</v>
      </c>
      <c r="E353" s="137">
        <v>6.8383438569960195E-2</v>
      </c>
    </row>
    <row r="354" spans="3:5">
      <c r="C354" s="184">
        <v>317</v>
      </c>
      <c r="D354" s="51">
        <v>9.7644041400761945E-3</v>
      </c>
      <c r="E354" s="137">
        <v>-4.6669401773495857E-2</v>
      </c>
    </row>
    <row r="355" spans="3:5">
      <c r="C355" s="184">
        <v>318</v>
      </c>
      <c r="D355" s="51">
        <v>4.7095265490376109E-3</v>
      </c>
      <c r="E355" s="137">
        <v>3.0245711702506742E-2</v>
      </c>
    </row>
    <row r="356" spans="3:5">
      <c r="C356" s="184">
        <v>319</v>
      </c>
      <c r="D356" s="51">
        <v>1.475586922270597E-2</v>
      </c>
      <c r="E356" s="137">
        <v>-1.4235005087807473E-2</v>
      </c>
    </row>
    <row r="357" spans="3:5">
      <c r="C357" s="184">
        <v>320</v>
      </c>
      <c r="D357" s="51">
        <v>1.6824363589715629E-2</v>
      </c>
      <c r="E357" s="137">
        <v>-0.10511626174367157</v>
      </c>
    </row>
    <row r="358" spans="3:5">
      <c r="C358" s="184">
        <v>321</v>
      </c>
      <c r="D358" s="51">
        <v>-2.5273520030840921E-2</v>
      </c>
      <c r="E358" s="137">
        <v>-8.1385796331000862E-2</v>
      </c>
    </row>
    <row r="359" spans="3:5">
      <c r="C359" s="184">
        <v>322</v>
      </c>
      <c r="D359" s="51">
        <v>2.7774482051010698E-4</v>
      </c>
      <c r="E359" s="137">
        <v>-9.175742323440729E-4</v>
      </c>
    </row>
    <row r="360" spans="3:5">
      <c r="C360" s="184">
        <v>323</v>
      </c>
      <c r="D360" s="51">
        <v>1.3895516677525373E-2</v>
      </c>
      <c r="E360" s="137">
        <v>1.9681277532304468E-2</v>
      </c>
    </row>
    <row r="361" spans="3:5">
      <c r="C361" s="184">
        <v>324</v>
      </c>
      <c r="D361" s="51">
        <v>-8.7760788042808707E-3</v>
      </c>
      <c r="E361" s="137">
        <v>7.8159221282057476E-3</v>
      </c>
    </row>
    <row r="362" spans="3:5">
      <c r="C362" s="184">
        <v>325</v>
      </c>
      <c r="D362" s="51">
        <v>1.1596143078668103E-2</v>
      </c>
      <c r="E362" s="137">
        <v>2.1975359393128974E-2</v>
      </c>
    </row>
    <row r="363" spans="3:5">
      <c r="C363" s="184">
        <v>326</v>
      </c>
      <c r="D363" s="51">
        <v>6.3501136293133203E-3</v>
      </c>
      <c r="E363" s="137">
        <v>-1.5928627118619094E-2</v>
      </c>
    </row>
    <row r="364" spans="3:5">
      <c r="C364" s="184">
        <v>327</v>
      </c>
      <c r="D364" s="51">
        <v>1.6226274058581781E-2</v>
      </c>
      <c r="E364" s="137">
        <v>2.7235683179545972E-2</v>
      </c>
    </row>
    <row r="365" spans="3:5">
      <c r="C365" s="184">
        <v>328</v>
      </c>
      <c r="D365" s="51">
        <v>3.2856808173760345E-3</v>
      </c>
      <c r="E365" s="137">
        <v>1.8559350801006465E-2</v>
      </c>
    </row>
    <row r="366" spans="3:5">
      <c r="C366" s="184">
        <v>329</v>
      </c>
      <c r="D366" s="51">
        <v>2.3170296509698574E-3</v>
      </c>
      <c r="E366" s="137">
        <v>-6.8436247010538409E-2</v>
      </c>
    </row>
    <row r="367" spans="3:5">
      <c r="C367" s="184">
        <v>330</v>
      </c>
      <c r="D367" s="51">
        <v>-5.1564928584117604E-3</v>
      </c>
      <c r="E367" s="137">
        <v>-2.6902455733594066E-2</v>
      </c>
    </row>
    <row r="368" spans="3:5">
      <c r="C368" s="184">
        <v>331</v>
      </c>
      <c r="D368" s="51">
        <v>1.6514803577611873E-3</v>
      </c>
      <c r="E368" s="137">
        <v>-5.859120806243367E-3</v>
      </c>
    </row>
    <row r="369" spans="3:5">
      <c r="C369" s="184">
        <v>332</v>
      </c>
      <c r="D369" s="51">
        <v>7.3445900403639715E-3</v>
      </c>
      <c r="E369" s="137">
        <v>-2.1914366441843643E-2</v>
      </c>
    </row>
    <row r="370" spans="3:5">
      <c r="C370" s="184">
        <v>333</v>
      </c>
      <c r="D370" s="51">
        <v>-8.4098723271785417E-4</v>
      </c>
      <c r="E370" s="137">
        <v>-3.3855569903326756E-2</v>
      </c>
    </row>
    <row r="371" spans="3:5">
      <c r="C371" s="184">
        <v>334</v>
      </c>
      <c r="D371" s="51">
        <v>-4.8246515121088242E-3</v>
      </c>
      <c r="E371" s="137">
        <v>-3.5000112293680891E-3</v>
      </c>
    </row>
    <row r="372" spans="3:5">
      <c r="C372" s="184">
        <v>335</v>
      </c>
      <c r="D372" s="51">
        <v>-8.4776761208408789E-3</v>
      </c>
      <c r="E372" s="137">
        <v>1.3085934479820763E-2</v>
      </c>
    </row>
    <row r="373" spans="3:5">
      <c r="C373" s="184">
        <v>336</v>
      </c>
      <c r="D373" s="51">
        <v>7.6669871294915762E-4</v>
      </c>
      <c r="E373" s="137">
        <v>2.8494719484719738E-2</v>
      </c>
    </row>
    <row r="374" spans="3:5">
      <c r="C374" s="184">
        <v>337</v>
      </c>
      <c r="D374" s="51">
        <v>1.3249223754702588E-2</v>
      </c>
      <c r="E374" s="137">
        <v>2.0138947728172429E-2</v>
      </c>
    </row>
    <row r="375" spans="3:5">
      <c r="C375" s="184">
        <v>338</v>
      </c>
      <c r="D375" s="51">
        <v>-9.766490136302328E-4</v>
      </c>
      <c r="E375" s="137">
        <v>2.2590827253341585E-2</v>
      </c>
    </row>
    <row r="376" spans="3:5">
      <c r="C376" s="184">
        <v>339</v>
      </c>
      <c r="D376" s="51">
        <v>2.1152206750643845E-2</v>
      </c>
      <c r="E376" s="137">
        <v>4.110797207795306E-2</v>
      </c>
    </row>
    <row r="377" spans="3:5">
      <c r="C377" s="184">
        <v>340</v>
      </c>
      <c r="D377" s="51">
        <v>-2.3149201352799763E-3</v>
      </c>
      <c r="E377" s="137">
        <v>-5.0153582888254541E-3</v>
      </c>
    </row>
    <row r="378" spans="3:5">
      <c r="C378" s="184">
        <v>341</v>
      </c>
      <c r="D378" s="51">
        <v>1.0544496757660604E-3</v>
      </c>
      <c r="E378" s="137">
        <v>-4.9526901460055957E-3</v>
      </c>
    </row>
    <row r="379" spans="3:5">
      <c r="C379" s="184">
        <v>342</v>
      </c>
      <c r="D379" s="51">
        <v>-2.278192237872792E-2</v>
      </c>
      <c r="E379" s="137">
        <v>7.0527100440890098E-2</v>
      </c>
    </row>
    <row r="380" spans="3:5">
      <c r="C380" s="184">
        <v>343</v>
      </c>
      <c r="D380" s="51">
        <v>-2.0799741069085463E-3</v>
      </c>
      <c r="E380" s="137">
        <v>-1.1845232612842673E-3</v>
      </c>
    </row>
    <row r="381" spans="3:5">
      <c r="C381" s="184">
        <v>344</v>
      </c>
      <c r="D381" s="51">
        <v>9.4432889561428708E-3</v>
      </c>
      <c r="E381" s="137">
        <v>9.028396129318246E-2</v>
      </c>
    </row>
    <row r="382" spans="3:5">
      <c r="C382" s="184">
        <v>345</v>
      </c>
      <c r="D382" s="51">
        <v>-1.7418325084939468E-3</v>
      </c>
      <c r="E382" s="137">
        <v>1.9929256574135454E-2</v>
      </c>
    </row>
    <row r="383" spans="3:5">
      <c r="C383" s="184">
        <v>346</v>
      </c>
      <c r="D383" s="51">
        <v>3.6482921193608233E-3</v>
      </c>
      <c r="E383" s="137">
        <v>-2.2115900760860674E-4</v>
      </c>
    </row>
    <row r="384" spans="3:5">
      <c r="C384" s="184">
        <v>347</v>
      </c>
      <c r="D384" s="51">
        <v>5.5866446747160313E-3</v>
      </c>
      <c r="E384" s="137">
        <v>9.6654652035530831E-4</v>
      </c>
    </row>
    <row r="385" spans="3:5">
      <c r="C385" s="184">
        <v>348</v>
      </c>
      <c r="D385" s="51">
        <v>7.6260166691816452E-3</v>
      </c>
      <c r="E385" s="137">
        <v>-3.9060529469495599E-2</v>
      </c>
    </row>
    <row r="386" spans="3:5">
      <c r="C386" s="184">
        <v>349</v>
      </c>
      <c r="D386" s="51">
        <v>2.4506234148184082E-3</v>
      </c>
      <c r="E386" s="137">
        <v>-5.1013670775162966E-2</v>
      </c>
    </row>
    <row r="387" spans="3:5">
      <c r="C387" s="184">
        <v>350</v>
      </c>
      <c r="D387" s="51">
        <v>2.1060746852611806E-3</v>
      </c>
      <c r="E387" s="137">
        <v>-6.6529804578470643E-3</v>
      </c>
    </row>
    <row r="388" spans="3:5">
      <c r="C388" s="184">
        <v>351</v>
      </c>
      <c r="D388" s="51">
        <v>4.8141705960686679E-3</v>
      </c>
      <c r="E388" s="137">
        <v>2.0007444622737104E-2</v>
      </c>
    </row>
    <row r="389" spans="3:5">
      <c r="C389" s="184">
        <v>352</v>
      </c>
      <c r="D389" s="51">
        <v>1.3907760812647599E-3</v>
      </c>
      <c r="E389" s="137">
        <v>-4.3802904608103696E-2</v>
      </c>
    </row>
    <row r="390" spans="3:5">
      <c r="C390" s="184">
        <v>353</v>
      </c>
      <c r="D390" s="51">
        <v>-2.3620548427849405E-3</v>
      </c>
      <c r="E390" s="137">
        <v>-6.4040260788802345E-2</v>
      </c>
    </row>
    <row r="391" spans="3:5">
      <c r="C391" s="184">
        <v>354</v>
      </c>
      <c r="D391" s="51">
        <v>2.4037474298193147E-2</v>
      </c>
      <c r="E391" s="137">
        <v>-9.2574572781514188E-3</v>
      </c>
    </row>
    <row r="392" spans="3:5">
      <c r="C392" s="184">
        <v>355</v>
      </c>
      <c r="D392" s="51">
        <v>1.2539473044072642E-2</v>
      </c>
      <c r="E392" s="137">
        <v>4.1031024894883611E-2</v>
      </c>
    </row>
    <row r="393" spans="3:5">
      <c r="C393" s="184">
        <v>356</v>
      </c>
      <c r="D393" s="51">
        <v>1.1358064829055904E-3</v>
      </c>
      <c r="E393" s="137">
        <v>-3.4952154539254002E-2</v>
      </c>
    </row>
    <row r="394" spans="3:5">
      <c r="C394" s="184">
        <v>357</v>
      </c>
      <c r="D394" s="51">
        <v>8.5707914749902671E-3</v>
      </c>
      <c r="E394" s="137">
        <v>-3.3900746950419287E-2</v>
      </c>
    </row>
    <row r="395" spans="3:5">
      <c r="C395" s="184">
        <v>358</v>
      </c>
      <c r="D395" s="51">
        <v>-1.3142355421740632E-3</v>
      </c>
      <c r="E395" s="137">
        <v>2.9788555523111139E-2</v>
      </c>
    </row>
    <row r="396" spans="3:5">
      <c r="C396" s="184">
        <v>359</v>
      </c>
      <c r="D396" s="51">
        <v>5.9054903165245169E-3</v>
      </c>
      <c r="E396" s="137">
        <v>-2.6124176690111099E-2</v>
      </c>
    </row>
    <row r="397" spans="3:5">
      <c r="C397" s="184">
        <v>360</v>
      </c>
      <c r="D397" s="51">
        <v>-3.2432171756549238E-3</v>
      </c>
      <c r="E397" s="137">
        <v>-1.378587542011786E-2</v>
      </c>
    </row>
    <row r="398" spans="3:5">
      <c r="C398" s="184">
        <v>361</v>
      </c>
      <c r="D398" s="51">
        <v>6.5840015655181756E-3</v>
      </c>
      <c r="E398" s="137">
        <v>-2.3589972911675769E-3</v>
      </c>
    </row>
    <row r="399" spans="3:5">
      <c r="C399" s="184">
        <v>362</v>
      </c>
      <c r="D399" s="51">
        <v>-1.2532108919987335E-2</v>
      </c>
      <c r="E399" s="137">
        <v>3.458458053395215E-2</v>
      </c>
    </row>
    <row r="400" spans="3:5">
      <c r="C400" s="184">
        <v>363</v>
      </c>
      <c r="D400" s="51">
        <v>2.1042859001655402E-2</v>
      </c>
      <c r="E400" s="137">
        <v>2.9268967485191394E-2</v>
      </c>
    </row>
    <row r="401" spans="3:5">
      <c r="C401" s="184">
        <v>364</v>
      </c>
      <c r="D401" s="51">
        <v>-1.1877439493431229E-4</v>
      </c>
      <c r="E401" s="137">
        <v>-4.8148579642579951E-3</v>
      </c>
    </row>
    <row r="402" spans="3:5">
      <c r="C402" s="184">
        <v>365</v>
      </c>
      <c r="D402" s="51">
        <v>2.2701582549212325E-3</v>
      </c>
      <c r="E402" s="137">
        <v>3.7477538130878597E-2</v>
      </c>
    </row>
    <row r="403" spans="3:5">
      <c r="C403" s="184">
        <v>366</v>
      </c>
      <c r="D403" s="51">
        <v>-1.1993155222026175E-4</v>
      </c>
      <c r="E403" s="137">
        <v>-1.7936183947107179E-2</v>
      </c>
    </row>
    <row r="404" spans="3:5">
      <c r="C404" s="184">
        <v>367</v>
      </c>
      <c r="D404" s="51">
        <v>1.0140513108458971E-2</v>
      </c>
      <c r="E404" s="137">
        <v>1.0589249865995123E-2</v>
      </c>
    </row>
    <row r="405" spans="3:5">
      <c r="C405" s="184">
        <v>368</v>
      </c>
      <c r="D405" s="51">
        <v>3.1003815680955213E-3</v>
      </c>
      <c r="E405" s="137">
        <v>-1.8354985348935988E-2</v>
      </c>
    </row>
    <row r="406" spans="3:5">
      <c r="C406" s="184">
        <v>369</v>
      </c>
      <c r="D406" s="51">
        <v>2.4889664703894778E-3</v>
      </c>
      <c r="E406" s="137">
        <v>2.7251319407928472E-2</v>
      </c>
    </row>
    <row r="407" spans="3:5">
      <c r="C407" s="184">
        <v>370</v>
      </c>
      <c r="D407" s="51">
        <v>5.9176073583010989E-3</v>
      </c>
      <c r="E407" s="137">
        <v>2.0851917324572457E-2</v>
      </c>
    </row>
    <row r="408" spans="3:5">
      <c r="C408" s="184">
        <v>371</v>
      </c>
      <c r="D408" s="51">
        <v>2.9583382896223791E-3</v>
      </c>
      <c r="E408" s="137">
        <v>2.8874029689026248E-2</v>
      </c>
    </row>
    <row r="409" spans="3:5">
      <c r="C409" s="184">
        <v>372</v>
      </c>
      <c r="D409" s="51">
        <v>-3.3265709978779839E-3</v>
      </c>
      <c r="E409" s="137">
        <v>-2.4317604194990017E-2</v>
      </c>
    </row>
    <row r="410" spans="3:5">
      <c r="C410" s="184">
        <v>373</v>
      </c>
      <c r="D410" s="51">
        <v>1.0198422599278615E-3</v>
      </c>
      <c r="E410" s="137">
        <v>5.9763150870712267E-2</v>
      </c>
    </row>
    <row r="411" spans="3:5">
      <c r="C411" s="184">
        <v>374</v>
      </c>
      <c r="D411" s="51">
        <v>-2.5801514550498512E-3</v>
      </c>
      <c r="E411" s="137">
        <v>-1.4242190725852588E-2</v>
      </c>
    </row>
    <row r="412" spans="3:5">
      <c r="C412" s="184">
        <v>375</v>
      </c>
      <c r="D412" s="51">
        <v>3.9983133375371535E-3</v>
      </c>
      <c r="E412" s="137">
        <v>2.6321760409858813E-2</v>
      </c>
    </row>
    <row r="413" spans="3:5">
      <c r="C413" s="184">
        <v>376</v>
      </c>
      <c r="D413" s="51">
        <v>-3.5792928511225106E-3</v>
      </c>
      <c r="E413" s="137">
        <v>-5.6452416814197125E-2</v>
      </c>
    </row>
    <row r="414" spans="3:5">
      <c r="C414" s="184">
        <v>377</v>
      </c>
      <c r="D414" s="51">
        <v>-1.1097471856119649E-3</v>
      </c>
      <c r="E414" s="137">
        <v>-1.5120884901231289E-2</v>
      </c>
    </row>
    <row r="415" spans="3:5">
      <c r="C415" s="184">
        <v>378</v>
      </c>
      <c r="D415" s="51">
        <v>-1.9395913821300188E-2</v>
      </c>
      <c r="E415" s="137">
        <v>-5.6086537239426618E-3</v>
      </c>
    </row>
    <row r="416" spans="3:5">
      <c r="C416" s="184">
        <v>379</v>
      </c>
      <c r="D416" s="51">
        <v>-1.0167790929021469E-2</v>
      </c>
      <c r="E416" s="137">
        <v>2.3864674675244453E-2</v>
      </c>
    </row>
    <row r="417" spans="3:5">
      <c r="C417" s="184">
        <v>380</v>
      </c>
      <c r="D417" s="51">
        <v>9.6184110617975951E-3</v>
      </c>
      <c r="E417" s="137">
        <v>6.7083226776676278E-3</v>
      </c>
    </row>
    <row r="418" spans="3:5">
      <c r="C418" s="184">
        <v>381</v>
      </c>
      <c r="D418" s="51">
        <v>1.0583057744662861E-2</v>
      </c>
      <c r="E418" s="137">
        <v>-9.2136228640432357E-3</v>
      </c>
    </row>
    <row r="419" spans="3:5">
      <c r="C419" s="184">
        <v>382</v>
      </c>
      <c r="D419" s="51">
        <v>1.0451267797215842E-2</v>
      </c>
      <c r="E419" s="137">
        <v>-1.9810671080107652E-2</v>
      </c>
    </row>
    <row r="420" spans="3:5">
      <c r="C420" s="184">
        <v>383</v>
      </c>
      <c r="D420" s="51">
        <v>-1.8541685160264944E-4</v>
      </c>
      <c r="E420" s="137">
        <v>1.1353402743579795E-2</v>
      </c>
    </row>
    <row r="421" spans="3:5">
      <c r="C421" s="184">
        <v>384</v>
      </c>
      <c r="D421" s="51">
        <v>1.9688968268917771E-2</v>
      </c>
      <c r="E421" s="137">
        <v>5.2504027322546522E-3</v>
      </c>
    </row>
    <row r="422" spans="3:5">
      <c r="C422" s="184">
        <v>385</v>
      </c>
      <c r="D422" s="51">
        <v>-5.5799095435254548E-3</v>
      </c>
      <c r="E422" s="137">
        <v>-1.1493078745024522E-2</v>
      </c>
    </row>
    <row r="423" spans="3:5">
      <c r="C423" s="184">
        <v>386</v>
      </c>
      <c r="D423" s="51">
        <v>8.9578386123599623E-3</v>
      </c>
      <c r="E423" s="137">
        <v>-1.1884470788106758E-2</v>
      </c>
    </row>
    <row r="424" spans="3:5">
      <c r="C424" s="184">
        <v>387</v>
      </c>
      <c r="D424" s="51">
        <v>1.0383103175644112E-2</v>
      </c>
      <c r="E424" s="137">
        <v>-1.8593701108882747E-2</v>
      </c>
    </row>
    <row r="425" spans="3:5">
      <c r="C425" s="184">
        <v>388</v>
      </c>
      <c r="D425" s="51">
        <v>1.6408841711127522E-3</v>
      </c>
      <c r="E425" s="137">
        <v>-5.0546712000974301E-3</v>
      </c>
    </row>
    <row r="426" spans="3:5">
      <c r="C426" s="184">
        <v>389</v>
      </c>
      <c r="D426" s="51">
        <v>-2.415513505940024E-3</v>
      </c>
      <c r="E426" s="137">
        <v>2.0343084268130793E-2</v>
      </c>
    </row>
    <row r="427" spans="3:5">
      <c r="C427" s="184">
        <v>390</v>
      </c>
      <c r="D427" s="51">
        <v>-1.0353141830563482E-2</v>
      </c>
      <c r="E427" s="137">
        <v>-5.0159087476495896E-2</v>
      </c>
    </row>
    <row r="428" spans="3:5">
      <c r="C428" s="184">
        <v>391</v>
      </c>
      <c r="D428" s="51">
        <v>-8.4433769742872453E-3</v>
      </c>
      <c r="E428" s="137">
        <v>5.3280295764054471E-2</v>
      </c>
    </row>
    <row r="429" spans="3:5">
      <c r="C429" s="184">
        <v>392</v>
      </c>
      <c r="D429" s="51">
        <v>4.891359396087939E-4</v>
      </c>
      <c r="E429" s="137">
        <v>-3.4912227562005356E-2</v>
      </c>
    </row>
    <row r="430" spans="3:5">
      <c r="C430" s="184">
        <v>393</v>
      </c>
      <c r="D430" s="51">
        <v>-2.6235779804505378E-3</v>
      </c>
      <c r="E430" s="137">
        <v>-3.3863089103564987E-3</v>
      </c>
    </row>
    <row r="431" spans="3:5">
      <c r="C431" s="184">
        <v>394</v>
      </c>
      <c r="D431" s="51">
        <v>8.9612286640657589E-3</v>
      </c>
      <c r="E431" s="137">
        <v>4.480124127367649E-2</v>
      </c>
    </row>
    <row r="432" spans="3:5">
      <c r="C432" s="184">
        <v>395</v>
      </c>
      <c r="D432" s="51">
        <v>2.2458223628300349E-3</v>
      </c>
      <c r="E432" s="137">
        <v>-4.1271221939725516E-2</v>
      </c>
    </row>
    <row r="433" spans="3:5">
      <c r="C433" s="184">
        <v>396</v>
      </c>
      <c r="D433" s="51">
        <v>-2.414824512460995E-2</v>
      </c>
      <c r="E433" s="137">
        <v>1.8884635269087562E-2</v>
      </c>
    </row>
    <row r="434" spans="3:5">
      <c r="C434" s="184">
        <v>397</v>
      </c>
      <c r="D434" s="51">
        <v>-7.4503609092582495E-4</v>
      </c>
      <c r="E434" s="137">
        <v>-1.7245590146010969E-3</v>
      </c>
    </row>
    <row r="435" spans="3:5">
      <c r="C435" s="184">
        <v>398</v>
      </c>
      <c r="D435" s="51">
        <v>-1.3130278997978166E-3</v>
      </c>
      <c r="E435" s="137">
        <v>-1.4363564082363884E-2</v>
      </c>
    </row>
    <row r="436" spans="3:5">
      <c r="C436" s="184">
        <v>399</v>
      </c>
      <c r="D436" s="51">
        <v>8.1094235060917026E-3</v>
      </c>
      <c r="E436" s="137">
        <v>2.8701814971577562E-3</v>
      </c>
    </row>
    <row r="437" spans="3:5">
      <c r="C437" s="184">
        <v>400</v>
      </c>
      <c r="D437" s="51">
        <v>1.2664449431462235E-3</v>
      </c>
      <c r="E437" s="137">
        <v>-2.4122085481123136E-2</v>
      </c>
    </row>
    <row r="438" spans="3:5">
      <c r="C438" s="184">
        <v>401</v>
      </c>
      <c r="D438" s="51">
        <v>1.9453536169038374E-2</v>
      </c>
      <c r="E438" s="137">
        <v>0.11799319748576532</v>
      </c>
    </row>
    <row r="439" spans="3:5">
      <c r="C439" s="184">
        <v>402</v>
      </c>
      <c r="D439" s="51">
        <v>2.4981511857749841E-2</v>
      </c>
      <c r="E439" s="137">
        <v>2.2457370414761799E-2</v>
      </c>
    </row>
    <row r="440" spans="3:5">
      <c r="C440" s="184">
        <v>403</v>
      </c>
      <c r="D440" s="51">
        <v>2.8524077113350412E-3</v>
      </c>
      <c r="E440" s="137">
        <v>-3.3584566165582837E-3</v>
      </c>
    </row>
    <row r="441" spans="3:5">
      <c r="C441" s="184">
        <v>404</v>
      </c>
      <c r="D441" s="51">
        <v>-1.3801551085668398E-2</v>
      </c>
      <c r="E441" s="137">
        <v>1.2933834456543015E-2</v>
      </c>
    </row>
    <row r="442" spans="3:5">
      <c r="C442" s="184">
        <v>405</v>
      </c>
      <c r="D442" s="51">
        <v>-1.4041632909738772E-2</v>
      </c>
      <c r="E442" s="137">
        <v>-1.4452940652046771E-3</v>
      </c>
    </row>
    <row r="443" spans="3:5">
      <c r="C443" s="184">
        <v>406</v>
      </c>
      <c r="D443" s="51">
        <v>-2.1936254848505025E-3</v>
      </c>
      <c r="E443" s="137">
        <v>1.1962746738020549E-2</v>
      </c>
    </row>
    <row r="444" spans="3:5">
      <c r="C444" s="184">
        <v>407</v>
      </c>
      <c r="D444" s="51">
        <v>1.4736230271110432E-2</v>
      </c>
      <c r="E444" s="137">
        <v>5.4216032598983922E-2</v>
      </c>
    </row>
    <row r="445" spans="3:5">
      <c r="C445" s="184">
        <v>408</v>
      </c>
      <c r="D445" s="51">
        <v>-6.1114569679461741E-3</v>
      </c>
      <c r="E445" s="137">
        <v>3.2409739585264115E-2</v>
      </c>
    </row>
    <row r="446" spans="3:5">
      <c r="C446" s="184">
        <v>409</v>
      </c>
      <c r="D446" s="51">
        <v>-1.4347310430090797E-2</v>
      </c>
      <c r="E446" s="137">
        <v>-2.2472075949781511E-2</v>
      </c>
    </row>
    <row r="447" spans="3:5">
      <c r="C447" s="184">
        <v>410</v>
      </c>
      <c r="D447" s="51">
        <v>9.6572760672449876E-4</v>
      </c>
      <c r="E447" s="137">
        <v>-1.5195428251380497E-2</v>
      </c>
    </row>
    <row r="448" spans="3:5">
      <c r="C448" s="184">
        <v>411</v>
      </c>
      <c r="D448" s="51">
        <v>1.2045751389951622E-2</v>
      </c>
      <c r="E448" s="137">
        <v>9.6779522351162599E-3</v>
      </c>
    </row>
    <row r="449" spans="3:5">
      <c r="C449" s="184">
        <v>412</v>
      </c>
      <c r="D449" s="51">
        <v>-1.0417682830780955E-2</v>
      </c>
      <c r="E449" s="137">
        <v>1.4325648768946106E-2</v>
      </c>
    </row>
    <row r="450" spans="3:5">
      <c r="C450" s="184">
        <v>413</v>
      </c>
      <c r="D450" s="51">
        <v>2.6481486102133255E-3</v>
      </c>
      <c r="E450" s="137">
        <v>2.736584009526654E-2</v>
      </c>
    </row>
    <row r="451" spans="3:5">
      <c r="C451" s="184">
        <v>414</v>
      </c>
      <c r="D451" s="51">
        <v>3.845777916171883E-3</v>
      </c>
      <c r="E451" s="137">
        <v>-1.0058340415396397E-3</v>
      </c>
    </row>
    <row r="452" spans="3:5">
      <c r="C452" s="184">
        <v>415</v>
      </c>
      <c r="D452" s="51">
        <v>2.4003705666159898E-2</v>
      </c>
      <c r="E452" s="137">
        <v>-7.3674659855215991E-4</v>
      </c>
    </row>
    <row r="453" spans="3:5">
      <c r="C453" s="184">
        <v>416</v>
      </c>
      <c r="D453" s="51">
        <v>-1.6993693701087231E-2</v>
      </c>
      <c r="E453" s="137">
        <v>2.5894895312663646E-2</v>
      </c>
    </row>
    <row r="454" spans="3:5">
      <c r="C454" s="184">
        <v>417</v>
      </c>
      <c r="D454" s="51">
        <v>4.0306931895854811E-3</v>
      </c>
      <c r="E454" s="137">
        <v>-5.1236778112964156E-2</v>
      </c>
    </row>
    <row r="455" spans="3:5">
      <c r="C455" s="184">
        <v>418</v>
      </c>
      <c r="D455" s="51">
        <v>2.1016237149445818E-3</v>
      </c>
      <c r="E455" s="137">
        <v>-6.4053844332791956E-3</v>
      </c>
    </row>
    <row r="456" spans="3:5">
      <c r="C456" s="184">
        <v>419</v>
      </c>
      <c r="D456" s="51">
        <v>5.7050027843420911E-3</v>
      </c>
      <c r="E456" s="137">
        <v>-3.7043984564159131E-3</v>
      </c>
    </row>
    <row r="457" spans="3:5">
      <c r="C457" s="184">
        <v>420</v>
      </c>
      <c r="D457" s="51">
        <v>-7.7053174645658664E-3</v>
      </c>
      <c r="E457" s="137">
        <v>-3.2876631662088457E-2</v>
      </c>
    </row>
    <row r="458" spans="3:5">
      <c r="C458" s="184">
        <v>421</v>
      </c>
      <c r="D458" s="51">
        <v>-6.4425460333285989E-3</v>
      </c>
      <c r="E458" s="137">
        <v>1.2663940858980384E-3</v>
      </c>
    </row>
    <row r="459" spans="3:5">
      <c r="C459" s="184">
        <v>422</v>
      </c>
      <c r="D459" s="51">
        <v>-2.7994293970898584E-3</v>
      </c>
      <c r="E459" s="137">
        <v>-6.0352708648345181E-2</v>
      </c>
    </row>
    <row r="460" spans="3:5">
      <c r="C460" s="184">
        <v>423</v>
      </c>
      <c r="D460" s="51">
        <v>-1.2348755152352224E-3</v>
      </c>
      <c r="E460" s="137">
        <v>7.4429267251439016E-2</v>
      </c>
    </row>
    <row r="461" spans="3:5">
      <c r="C461" s="184">
        <v>424</v>
      </c>
      <c r="D461" s="51">
        <v>2.7953965550544971E-2</v>
      </c>
      <c r="E461" s="137">
        <v>-9.3028678961118424E-2</v>
      </c>
    </row>
    <row r="462" spans="3:5">
      <c r="C462" s="184">
        <v>425</v>
      </c>
      <c r="D462" s="51">
        <v>1.1417241872525815E-3</v>
      </c>
      <c r="E462" s="137">
        <v>-3.0498225192273007E-2</v>
      </c>
    </row>
    <row r="463" spans="3:5">
      <c r="C463" s="184">
        <v>426</v>
      </c>
      <c r="D463" s="51">
        <v>1.7247266144198661E-2</v>
      </c>
      <c r="E463" s="137">
        <v>-8.3770316942179415E-2</v>
      </c>
    </row>
    <row r="464" spans="3:5">
      <c r="C464" s="184">
        <v>427</v>
      </c>
      <c r="D464" s="51">
        <v>2.2033124075918002E-4</v>
      </c>
      <c r="E464" s="137">
        <v>1.5462558955730349E-2</v>
      </c>
    </row>
    <row r="465" spans="3:5">
      <c r="C465" s="184">
        <v>428</v>
      </c>
      <c r="D465" s="51">
        <v>2.4166991491730391E-2</v>
      </c>
      <c r="E465" s="137">
        <v>-7.7596851213191003E-3</v>
      </c>
    </row>
    <row r="466" spans="3:5">
      <c r="C466" s="184">
        <v>429</v>
      </c>
      <c r="D466" s="51">
        <v>-7.5433247107078083E-4</v>
      </c>
      <c r="E466" s="137">
        <v>8.4558085148790253E-3</v>
      </c>
    </row>
    <row r="467" spans="3:5">
      <c r="C467" s="184">
        <v>430</v>
      </c>
      <c r="D467" s="51">
        <v>4.4326394400024238E-3</v>
      </c>
      <c r="E467" s="137">
        <v>-6.1551750807953699E-2</v>
      </c>
    </row>
    <row r="468" spans="3:5">
      <c r="C468" s="184">
        <v>431</v>
      </c>
      <c r="D468" s="51">
        <v>-9.0386642146039319E-3</v>
      </c>
      <c r="E468" s="137">
        <v>-2.5642961995648389E-2</v>
      </c>
    </row>
    <row r="469" spans="3:5">
      <c r="C469" s="184">
        <v>432</v>
      </c>
      <c r="D469" s="51">
        <v>-5.9562551186897921E-3</v>
      </c>
      <c r="E469" s="137">
        <v>5.2234027613024911E-2</v>
      </c>
    </row>
    <row r="470" spans="3:5">
      <c r="C470" s="184">
        <v>433</v>
      </c>
      <c r="D470" s="51">
        <v>1.4614425680746564E-3</v>
      </c>
      <c r="E470" s="137">
        <v>-1.8203939208693556E-4</v>
      </c>
    </row>
    <row r="471" spans="3:5">
      <c r="C471" s="184">
        <v>434</v>
      </c>
      <c r="D471" s="51">
        <v>1.514472392026541E-2</v>
      </c>
      <c r="E471" s="137">
        <v>-4.9855706521817124E-2</v>
      </c>
    </row>
    <row r="472" spans="3:5">
      <c r="C472" s="184">
        <v>435</v>
      </c>
      <c r="D472" s="51">
        <v>-1.3928218300416719E-3</v>
      </c>
      <c r="E472" s="137">
        <v>-1.0108434115515033E-2</v>
      </c>
    </row>
    <row r="473" spans="3:5">
      <c r="C473" s="184">
        <v>436</v>
      </c>
      <c r="D473" s="51">
        <v>5.716859969643379E-3</v>
      </c>
      <c r="E473" s="137">
        <v>5.6599088450435799E-2</v>
      </c>
    </row>
    <row r="474" spans="3:5">
      <c r="C474" s="184">
        <v>437</v>
      </c>
      <c r="D474" s="51">
        <v>-5.9267024024741159E-4</v>
      </c>
      <c r="E474" s="137">
        <v>4.563322173914205E-3</v>
      </c>
    </row>
    <row r="475" spans="3:5">
      <c r="C475" s="184">
        <v>438</v>
      </c>
      <c r="D475" s="51">
        <v>-8.1165211541160947E-3</v>
      </c>
      <c r="E475" s="137">
        <v>1.8185846497232691E-2</v>
      </c>
    </row>
    <row r="476" spans="3:5">
      <c r="C476" s="184">
        <v>439</v>
      </c>
      <c r="D476" s="51">
        <v>1.0487583470516036E-2</v>
      </c>
      <c r="E476" s="137">
        <v>7.2501790808764094E-2</v>
      </c>
    </row>
    <row r="477" spans="3:5">
      <c r="C477" s="184">
        <v>440</v>
      </c>
      <c r="D477" s="51">
        <v>8.1166138433178914E-4</v>
      </c>
      <c r="E477" s="137">
        <v>-2.9355931223724513E-2</v>
      </c>
    </row>
    <row r="478" spans="3:5">
      <c r="C478" s="184">
        <v>441</v>
      </c>
      <c r="D478" s="51">
        <v>-3.3732329582136802E-3</v>
      </c>
      <c r="E478" s="137">
        <v>6.4752237663663007E-3</v>
      </c>
    </row>
    <row r="479" spans="3:5">
      <c r="C479" s="184">
        <v>442</v>
      </c>
      <c r="D479" s="51">
        <v>1.665342779071742E-3</v>
      </c>
      <c r="E479" s="137">
        <v>3.4447674977755381E-2</v>
      </c>
    </row>
    <row r="480" spans="3:5">
      <c r="C480" s="184">
        <v>443</v>
      </c>
      <c r="D480" s="51">
        <v>9.1069630989755847E-4</v>
      </c>
      <c r="E480" s="137">
        <v>-1.3772242789660747E-2</v>
      </c>
    </row>
    <row r="481" spans="3:5">
      <c r="C481" s="184">
        <v>444</v>
      </c>
      <c r="D481" s="51">
        <v>1.9146510527346067E-3</v>
      </c>
      <c r="E481" s="137">
        <v>3.1805052506459555E-2</v>
      </c>
    </row>
    <row r="482" spans="3:5">
      <c r="C482" s="184">
        <v>445</v>
      </c>
      <c r="D482" s="51">
        <v>-1.6616138209550376E-2</v>
      </c>
      <c r="E482" s="137">
        <v>-2.285478694427601E-3</v>
      </c>
    </row>
    <row r="483" spans="3:5">
      <c r="C483" s="184">
        <v>446</v>
      </c>
      <c r="D483" s="51">
        <v>-9.867105059476038E-3</v>
      </c>
      <c r="E483" s="137">
        <v>3.0974951947310224E-2</v>
      </c>
    </row>
    <row r="484" spans="3:5">
      <c r="C484" s="184">
        <v>447</v>
      </c>
      <c r="D484" s="51">
        <v>-3.5825694022023118E-2</v>
      </c>
      <c r="E484" s="137">
        <v>-6.6145984926088905E-2</v>
      </c>
    </row>
    <row r="485" spans="3:5">
      <c r="C485" s="184">
        <v>448</v>
      </c>
      <c r="D485" s="51">
        <v>-1.7491647104851352E-2</v>
      </c>
      <c r="E485" s="137">
        <v>-8.486712042745885E-2</v>
      </c>
    </row>
    <row r="486" spans="3:5">
      <c r="C486" s="184">
        <v>449</v>
      </c>
      <c r="D486" s="51">
        <v>1.17129179841724E-2</v>
      </c>
      <c r="E486" s="137">
        <v>1.5751922508782948E-2</v>
      </c>
    </row>
    <row r="487" spans="3:5">
      <c r="C487" s="184">
        <v>450</v>
      </c>
      <c r="D487" s="51">
        <v>-4.0307159651969708E-3</v>
      </c>
      <c r="E487" s="137">
        <v>-1.3698774983606313E-2</v>
      </c>
    </row>
    <row r="488" spans="3:5">
      <c r="C488" s="184">
        <v>451</v>
      </c>
      <c r="D488" s="51">
        <v>8.0545851080635611E-3</v>
      </c>
      <c r="E488" s="137">
        <v>-2.8644571464963853E-2</v>
      </c>
    </row>
    <row r="489" spans="3:5">
      <c r="C489" s="184">
        <v>452</v>
      </c>
      <c r="D489" s="51">
        <v>-2.1246795696066759E-2</v>
      </c>
      <c r="E489" s="137">
        <v>0.12706580399544709</v>
      </c>
    </row>
    <row r="490" spans="3:5">
      <c r="C490" s="184">
        <v>453</v>
      </c>
      <c r="D490" s="51">
        <v>-2.8992917515715255E-2</v>
      </c>
      <c r="E490" s="137">
        <v>-7.3259750353201022E-2</v>
      </c>
    </row>
    <row r="491" spans="3:5">
      <c r="C491" s="184">
        <v>454</v>
      </c>
      <c r="D491" s="51">
        <v>3.8854406989785439E-3</v>
      </c>
      <c r="E491" s="137">
        <v>4.1429841708375562E-2</v>
      </c>
    </row>
    <row r="492" spans="3:5">
      <c r="C492" s="184">
        <v>455</v>
      </c>
      <c r="D492" s="51">
        <v>7.3364693087601841E-3</v>
      </c>
      <c r="E492" s="137">
        <v>2.3881350519978847E-2</v>
      </c>
    </row>
    <row r="493" spans="3:5">
      <c r="C493" s="184">
        <v>456</v>
      </c>
      <c r="D493" s="51">
        <v>-4.0694365442053864E-4</v>
      </c>
      <c r="E493" s="137">
        <v>-2.3492047488303844E-2</v>
      </c>
    </row>
    <row r="494" spans="3:5">
      <c r="C494" s="184">
        <v>457</v>
      </c>
      <c r="D494" s="51">
        <v>1.084659237134724E-2</v>
      </c>
      <c r="E494" s="137">
        <v>2.8902514711544924E-2</v>
      </c>
    </row>
    <row r="495" spans="3:5">
      <c r="C495" s="184">
        <v>458</v>
      </c>
      <c r="D495" s="51">
        <v>-1.0283162352406975E-2</v>
      </c>
      <c r="E495" s="137">
        <v>-1.6549648809688705E-2</v>
      </c>
    </row>
    <row r="496" spans="3:5">
      <c r="C496" s="184">
        <v>459</v>
      </c>
      <c r="D496" s="51">
        <v>7.0528789764754581E-3</v>
      </c>
      <c r="E496" s="137">
        <v>9.3335885414459144E-4</v>
      </c>
    </row>
    <row r="497" spans="3:5">
      <c r="C497" s="184">
        <v>460</v>
      </c>
      <c r="D497" s="51">
        <v>-2.401610742949957E-3</v>
      </c>
      <c r="E497" s="137">
        <v>-7.2022946407580596E-4</v>
      </c>
    </row>
    <row r="498" spans="3:5">
      <c r="C498" s="184">
        <v>461</v>
      </c>
      <c r="D498" s="51">
        <v>3.0964570690048651E-3</v>
      </c>
      <c r="E498" s="137">
        <v>3.4785667535351485E-2</v>
      </c>
    </row>
    <row r="499" spans="3:5">
      <c r="C499" s="184">
        <v>462</v>
      </c>
      <c r="D499" s="51">
        <v>1.90418083936225E-2</v>
      </c>
      <c r="E499" s="137">
        <v>-1.0616898550196329E-2</v>
      </c>
    </row>
    <row r="500" spans="3:5">
      <c r="C500" s="184">
        <v>463</v>
      </c>
      <c r="D500" s="51">
        <v>-2.8438963435370267E-4</v>
      </c>
      <c r="E500" s="137">
        <v>1.343044485933139E-2</v>
      </c>
    </row>
    <row r="501" spans="3:5">
      <c r="C501" s="184">
        <v>464</v>
      </c>
      <c r="D501" s="51">
        <v>-6.9809139421418889E-3</v>
      </c>
      <c r="E501" s="137">
        <v>-1.1316090224423947E-2</v>
      </c>
    </row>
    <row r="502" spans="3:5">
      <c r="C502" s="184">
        <v>465</v>
      </c>
      <c r="D502" s="51">
        <v>1.2460472902751244E-3</v>
      </c>
      <c r="E502" s="137">
        <v>3.3178856165077833E-2</v>
      </c>
    </row>
    <row r="503" spans="3:5">
      <c r="C503" s="184">
        <v>466</v>
      </c>
      <c r="D503" s="51">
        <v>-2.6934983189223268E-2</v>
      </c>
      <c r="E503" s="137">
        <v>2.2847264246489064E-2</v>
      </c>
    </row>
    <row r="504" spans="3:5">
      <c r="C504" s="184">
        <v>467</v>
      </c>
      <c r="D504" s="51">
        <v>7.120787051006848E-3</v>
      </c>
      <c r="E504" s="137">
        <v>1.5544204580683323E-3</v>
      </c>
    </row>
    <row r="505" spans="3:5">
      <c r="C505" s="184">
        <v>468</v>
      </c>
      <c r="D505" s="51">
        <v>-1.4848244057161827E-2</v>
      </c>
      <c r="E505" s="137">
        <v>-1.5414137432003044E-2</v>
      </c>
    </row>
    <row r="506" spans="3:5">
      <c r="C506" s="184">
        <v>469</v>
      </c>
      <c r="D506" s="51">
        <v>-1.6753890514296574E-3</v>
      </c>
      <c r="E506" s="137">
        <v>-0.11869811130116029</v>
      </c>
    </row>
    <row r="507" spans="3:5">
      <c r="C507" s="184">
        <v>470</v>
      </c>
      <c r="D507" s="51">
        <v>1.0563326732480343E-2</v>
      </c>
      <c r="E507" s="137">
        <v>1.9917493234026619E-2</v>
      </c>
    </row>
    <row r="508" spans="3:5">
      <c r="C508" s="184">
        <v>471</v>
      </c>
      <c r="D508" s="51">
        <v>1.5667227131250502E-2</v>
      </c>
      <c r="E508" s="137">
        <v>-4.9863925559768825E-2</v>
      </c>
    </row>
    <row r="509" spans="3:5">
      <c r="C509" s="184">
        <v>472</v>
      </c>
      <c r="D509" s="51">
        <v>-5.8533129989804542E-3</v>
      </c>
      <c r="E509" s="137">
        <v>-2.1379794400090545E-2</v>
      </c>
    </row>
    <row r="510" spans="3:5">
      <c r="C510" s="184">
        <v>473</v>
      </c>
      <c r="D510" s="51">
        <v>1.2193421879091122E-2</v>
      </c>
      <c r="E510" s="137">
        <v>8.462936311492363E-4</v>
      </c>
    </row>
    <row r="511" spans="3:5">
      <c r="C511" s="184">
        <v>474</v>
      </c>
      <c r="D511" s="51">
        <v>-7.4581310438067011E-3</v>
      </c>
      <c r="E511" s="137">
        <v>1.285808795693798E-3</v>
      </c>
    </row>
    <row r="512" spans="3:5">
      <c r="C512" s="184">
        <v>475</v>
      </c>
      <c r="D512" s="51">
        <v>-2.728611691508891E-2</v>
      </c>
      <c r="E512" s="137">
        <v>3.040702251435054E-2</v>
      </c>
    </row>
    <row r="513" spans="3:5">
      <c r="C513" s="184">
        <v>476</v>
      </c>
      <c r="D513" s="51">
        <v>-1.7751952696686658E-2</v>
      </c>
      <c r="E513" s="137">
        <v>-3.4990241937974113E-2</v>
      </c>
    </row>
    <row r="514" spans="3:5">
      <c r="C514" s="184">
        <v>477</v>
      </c>
      <c r="D514" s="51">
        <v>7.1675422827001166E-3</v>
      </c>
      <c r="E514" s="137">
        <v>-1.2480297064574826E-2</v>
      </c>
    </row>
    <row r="515" spans="3:5">
      <c r="C515" s="184">
        <v>478</v>
      </c>
      <c r="D515" s="51">
        <v>-2.3000698372989516E-3</v>
      </c>
      <c r="E515" s="137">
        <v>-3.583717240491343E-2</v>
      </c>
    </row>
    <row r="516" spans="3:5">
      <c r="C516" s="184">
        <v>479</v>
      </c>
      <c r="D516" s="51">
        <v>7.3015185583793192E-3</v>
      </c>
      <c r="E516" s="137">
        <v>-2.2529143087070776E-2</v>
      </c>
    </row>
    <row r="517" spans="3:5">
      <c r="C517" s="184">
        <v>480</v>
      </c>
      <c r="D517" s="51">
        <v>-9.5975245561578919E-3</v>
      </c>
      <c r="E517" s="137">
        <v>-8.8151705006144082E-3</v>
      </c>
    </row>
    <row r="518" spans="3:5">
      <c r="C518" s="184">
        <v>481</v>
      </c>
      <c r="D518" s="51">
        <v>3.4507469810410123E-4</v>
      </c>
      <c r="E518" s="137">
        <v>2.7873027080422053E-2</v>
      </c>
    </row>
    <row r="519" spans="3:5">
      <c r="C519" s="184">
        <v>482</v>
      </c>
      <c r="D519" s="51">
        <v>2.1083762140658192E-2</v>
      </c>
      <c r="E519" s="137">
        <v>-1.0102834999490927E-2</v>
      </c>
    </row>
    <row r="520" spans="3:5">
      <c r="C520" s="184">
        <v>483</v>
      </c>
      <c r="D520" s="51">
        <v>3.6404367022314296E-3</v>
      </c>
      <c r="E520" s="137">
        <v>5.4069947702759205E-2</v>
      </c>
    </row>
    <row r="521" spans="3:5">
      <c r="C521" s="184">
        <v>484</v>
      </c>
      <c r="D521" s="51">
        <v>-8.6938897836522661E-3</v>
      </c>
      <c r="E521" s="137">
        <v>4.237935518094255E-3</v>
      </c>
    </row>
    <row r="522" spans="3:5">
      <c r="C522" s="184">
        <v>485</v>
      </c>
      <c r="D522" s="51">
        <v>-3.3960449902088021E-3</v>
      </c>
      <c r="E522" s="137">
        <v>4.7461882236702786E-3</v>
      </c>
    </row>
    <row r="523" spans="3:5">
      <c r="C523" s="184">
        <v>486</v>
      </c>
      <c r="D523" s="51">
        <v>1.2878942259307437E-3</v>
      </c>
      <c r="E523" s="137">
        <v>-6.6667071814173239E-3</v>
      </c>
    </row>
    <row r="524" spans="3:5">
      <c r="C524" s="184">
        <v>487</v>
      </c>
      <c r="D524" s="51">
        <v>1.6798918195224766E-2</v>
      </c>
      <c r="E524" s="137">
        <v>3.4640816248661908E-2</v>
      </c>
    </row>
    <row r="525" spans="3:5">
      <c r="C525" s="184">
        <v>488</v>
      </c>
      <c r="D525" s="51">
        <v>8.4341625805458304E-3</v>
      </c>
      <c r="E525" s="137">
        <v>2.4723994804886421E-3</v>
      </c>
    </row>
    <row r="526" spans="3:5">
      <c r="C526" s="184">
        <v>489</v>
      </c>
      <c r="D526" s="51">
        <v>4.5993341561866054E-3</v>
      </c>
      <c r="E526" s="137">
        <v>1.8206169705699271E-2</v>
      </c>
    </row>
    <row r="527" spans="3:5">
      <c r="C527" s="184">
        <v>490</v>
      </c>
      <c r="D527" s="51">
        <v>-3.3049982586972385E-3</v>
      </c>
      <c r="E527" s="137">
        <v>2.4892503812293069E-2</v>
      </c>
    </row>
    <row r="528" spans="3:5">
      <c r="C528" s="184">
        <v>491</v>
      </c>
      <c r="D528" s="51">
        <v>-6.7874652119577416E-3</v>
      </c>
      <c r="E528" s="137">
        <v>-1.9300945298929263E-2</v>
      </c>
    </row>
    <row r="529" spans="3:5">
      <c r="C529" s="184">
        <v>492</v>
      </c>
      <c r="D529" s="51">
        <v>-8.9178629634964774E-3</v>
      </c>
      <c r="E529" s="137">
        <v>-2.6305328257077334E-2</v>
      </c>
    </row>
    <row r="530" spans="3:5">
      <c r="C530" s="184">
        <v>493</v>
      </c>
      <c r="D530" s="51">
        <v>-8.1791253738467849E-4</v>
      </c>
      <c r="E530" s="137">
        <v>3.6438569111620317E-4</v>
      </c>
    </row>
    <row r="531" spans="3:5">
      <c r="C531" s="184">
        <v>494</v>
      </c>
      <c r="D531" s="51">
        <v>-3.607377467764513E-3</v>
      </c>
      <c r="E531" s="137">
        <v>1.7458610255745771E-2</v>
      </c>
    </row>
    <row r="532" spans="3:5">
      <c r="C532" s="184">
        <v>495</v>
      </c>
      <c r="D532" s="51">
        <v>-1.5414242767053856E-2</v>
      </c>
      <c r="E532" s="137">
        <v>1.4199525425946475E-2</v>
      </c>
    </row>
    <row r="533" spans="3:5">
      <c r="C533" s="184">
        <v>496</v>
      </c>
      <c r="D533" s="51">
        <v>1.3274677981451823E-2</v>
      </c>
      <c r="E533" s="137">
        <v>6.3866357175946964E-2</v>
      </c>
    </row>
    <row r="534" spans="3:5">
      <c r="C534" s="184">
        <v>497</v>
      </c>
      <c r="D534" s="51">
        <v>-3.624757577234323E-3</v>
      </c>
      <c r="E534" s="137">
        <v>-1.212597551065512E-2</v>
      </c>
    </row>
    <row r="535" spans="3:5">
      <c r="C535" s="184">
        <v>498</v>
      </c>
      <c r="D535" s="51">
        <v>-2.4465161729004771E-3</v>
      </c>
      <c r="E535" s="137">
        <v>1.2416651046680705E-2</v>
      </c>
    </row>
    <row r="536" spans="3:5">
      <c r="C536" s="184">
        <v>499</v>
      </c>
      <c r="D536" s="51">
        <v>1.3695064721883006E-2</v>
      </c>
      <c r="E536" s="137">
        <v>9.1944000043997706E-3</v>
      </c>
    </row>
    <row r="537" spans="3:5">
      <c r="C537" s="184">
        <v>500</v>
      </c>
      <c r="D537" s="51">
        <v>-3.4348200772373705E-3</v>
      </c>
      <c r="E537" s="137">
        <v>5.3244917059019542E-2</v>
      </c>
    </row>
    <row r="538" spans="3:5">
      <c r="C538" s="184">
        <v>501</v>
      </c>
      <c r="D538" s="51">
        <v>1.0447036649198868E-2</v>
      </c>
      <c r="E538" s="137">
        <v>0.10127794398820661</v>
      </c>
    </row>
    <row r="539" spans="3:5">
      <c r="C539" s="184">
        <v>502</v>
      </c>
      <c r="D539" s="51">
        <v>4.7175255382721363E-3</v>
      </c>
      <c r="E539" s="137">
        <v>2.1099869947617748E-2</v>
      </c>
    </row>
    <row r="540" spans="3:5">
      <c r="C540" s="184">
        <v>503</v>
      </c>
      <c r="D540" s="51">
        <v>8.46025996069639E-3</v>
      </c>
      <c r="E540" s="137">
        <v>-5.9553398548910603E-3</v>
      </c>
    </row>
    <row r="541" spans="3:5">
      <c r="C541" s="184">
        <v>504</v>
      </c>
      <c r="D541" s="51">
        <v>2.4383259087778363E-3</v>
      </c>
      <c r="E541" s="137">
        <v>4.2563625569833315E-3</v>
      </c>
    </row>
    <row r="542" spans="3:5">
      <c r="C542" s="184">
        <v>505</v>
      </c>
      <c r="D542" s="51">
        <v>1.061633316669563E-2</v>
      </c>
      <c r="E542" s="137">
        <v>-1.8821720724556408E-2</v>
      </c>
    </row>
    <row r="543" spans="3:5">
      <c r="C543" s="184">
        <v>506</v>
      </c>
      <c r="D543" s="51">
        <v>1.0912300945135437E-2</v>
      </c>
      <c r="E543" s="137">
        <v>-2.9294696251929472E-2</v>
      </c>
    </row>
    <row r="544" spans="3:5">
      <c r="C544" s="184">
        <v>507</v>
      </c>
      <c r="D544" s="51">
        <v>-3.096585988124062E-3</v>
      </c>
      <c r="E544" s="137">
        <v>0.18278867282655234</v>
      </c>
    </row>
    <row r="545" spans="3:5">
      <c r="C545" s="184">
        <v>508</v>
      </c>
      <c r="D545" s="51">
        <v>-6.3995757112187473E-3</v>
      </c>
      <c r="E545" s="137">
        <v>2.4011389744909788E-2</v>
      </c>
    </row>
    <row r="546" spans="3:5">
      <c r="C546" s="184">
        <v>509</v>
      </c>
      <c r="D546" s="51">
        <v>-1.0492619182111598E-3</v>
      </c>
      <c r="E546" s="137">
        <v>-1.2155285074956343E-2</v>
      </c>
    </row>
    <row r="547" spans="3:5">
      <c r="C547" s="184">
        <v>510</v>
      </c>
      <c r="D547" s="51">
        <v>-4.9232340756362523E-4</v>
      </c>
      <c r="E547" s="137">
        <v>-2.0455805786242724E-2</v>
      </c>
    </row>
    <row r="548" spans="3:5">
      <c r="C548" s="184">
        <v>511</v>
      </c>
      <c r="D548" s="51">
        <v>8.5095463968610004E-3</v>
      </c>
      <c r="E548" s="137">
        <v>-2.1846601335621468E-2</v>
      </c>
    </row>
    <row r="549" spans="3:5">
      <c r="C549" s="184">
        <v>512</v>
      </c>
      <c r="D549" s="51">
        <v>6.3056431771724725E-3</v>
      </c>
      <c r="E549" s="137">
        <v>4.1672387472359927E-2</v>
      </c>
    </row>
    <row r="550" spans="3:5">
      <c r="C550" s="184">
        <v>513</v>
      </c>
      <c r="D550" s="51">
        <v>6.2670404454856186E-3</v>
      </c>
      <c r="E550" s="137">
        <v>1.1999699726315951E-2</v>
      </c>
    </row>
    <row r="551" spans="3:5">
      <c r="C551" s="184">
        <v>514</v>
      </c>
      <c r="D551" s="51">
        <v>7.0723354403188551E-3</v>
      </c>
      <c r="E551" s="137">
        <v>1.2080376098304636E-2</v>
      </c>
    </row>
    <row r="552" spans="3:5">
      <c r="C552" s="184">
        <v>515</v>
      </c>
      <c r="D552" s="51">
        <v>-2.2517915132345863E-2</v>
      </c>
      <c r="E552" s="137">
        <v>-5.7091235046016729E-3</v>
      </c>
    </row>
    <row r="553" spans="3:5">
      <c r="C553" s="184">
        <v>516</v>
      </c>
      <c r="D553" s="51">
        <v>-1.0565563205570917E-3</v>
      </c>
      <c r="E553" s="137">
        <v>7.7578556338056132E-3</v>
      </c>
    </row>
    <row r="554" spans="3:5">
      <c r="C554" s="184">
        <v>517</v>
      </c>
      <c r="D554" s="51">
        <v>9.1930172819897661E-3</v>
      </c>
      <c r="E554" s="137">
        <v>7.3251589389412064E-2</v>
      </c>
    </row>
    <row r="555" spans="3:5">
      <c r="C555" s="184">
        <v>518</v>
      </c>
      <c r="D555" s="51">
        <v>-2.7365384427556461E-3</v>
      </c>
      <c r="E555" s="137">
        <v>2.0410130937916294E-3</v>
      </c>
    </row>
    <row r="556" spans="3:5">
      <c r="C556" s="184">
        <v>519</v>
      </c>
      <c r="D556" s="51">
        <v>3.6042424770294824E-3</v>
      </c>
      <c r="E556" s="137">
        <v>-2.8359603512545725E-2</v>
      </c>
    </row>
    <row r="557" spans="3:5">
      <c r="C557" s="184">
        <v>520</v>
      </c>
      <c r="D557" s="51">
        <v>-6.8780498552892168E-4</v>
      </c>
      <c r="E557" s="137">
        <v>2.2832341798335549E-2</v>
      </c>
    </row>
    <row r="558" spans="3:5">
      <c r="C558" s="184">
        <v>521</v>
      </c>
      <c r="D558" s="51">
        <v>-8.1219756072252944E-3</v>
      </c>
      <c r="E558" s="137">
        <v>5.307044284986618E-3</v>
      </c>
    </row>
    <row r="559" spans="3:5">
      <c r="C559" s="184">
        <v>522</v>
      </c>
      <c r="D559" s="51">
        <v>3.4222567275096118E-3</v>
      </c>
      <c r="E559" s="137">
        <v>-7.38557645093101E-3</v>
      </c>
    </row>
    <row r="560" spans="3:5">
      <c r="C560" s="184">
        <v>523</v>
      </c>
      <c r="D560" s="51">
        <v>6.2586828554823011E-3</v>
      </c>
      <c r="E560" s="137">
        <v>-3.4033268281953945E-2</v>
      </c>
    </row>
    <row r="561" spans="3:5">
      <c r="C561" s="184">
        <v>524</v>
      </c>
      <c r="D561" s="51">
        <v>-2.9089541300996569E-4</v>
      </c>
      <c r="E561" s="137">
        <v>-1.648550602553802E-2</v>
      </c>
    </row>
    <row r="562" spans="3:5">
      <c r="C562" s="184">
        <v>525</v>
      </c>
      <c r="D562" s="51">
        <v>-9.3403329341396526E-3</v>
      </c>
      <c r="E562" s="137">
        <v>-1.9376419754281275E-2</v>
      </c>
    </row>
    <row r="563" spans="3:5">
      <c r="C563" s="184">
        <v>526</v>
      </c>
      <c r="D563" s="51">
        <v>-1.0576143256945012E-2</v>
      </c>
      <c r="E563" s="137">
        <v>3.0104233409535041E-3</v>
      </c>
    </row>
    <row r="564" spans="3:5">
      <c r="C564" s="184">
        <v>527</v>
      </c>
      <c r="D564" s="51">
        <v>-3.9268447286208361E-3</v>
      </c>
      <c r="E564" s="137">
        <v>-1.8910909825412492E-2</v>
      </c>
    </row>
    <row r="565" spans="3:5">
      <c r="C565" s="184">
        <v>528</v>
      </c>
      <c r="D565" s="51">
        <v>-3.178234964843818E-3</v>
      </c>
      <c r="E565" s="137">
        <v>-2.9418300509864444E-2</v>
      </c>
    </row>
    <row r="566" spans="3:5">
      <c r="C566" s="184">
        <v>529</v>
      </c>
      <c r="D566" s="51">
        <v>-2.1412912743998862E-2</v>
      </c>
      <c r="E566" s="137">
        <v>3.6294546354897995E-3</v>
      </c>
    </row>
    <row r="567" spans="3:5">
      <c r="C567" s="184">
        <v>530</v>
      </c>
      <c r="D567" s="51">
        <v>9.4310070450943917E-3</v>
      </c>
      <c r="E567" s="137">
        <v>-7.0251580065589916E-2</v>
      </c>
    </row>
    <row r="568" spans="3:5">
      <c r="C568" s="184">
        <v>531</v>
      </c>
      <c r="D568" s="51">
        <v>-2.0311423791859844E-3</v>
      </c>
      <c r="E568" s="137">
        <v>4.6021289631074262E-2</v>
      </c>
    </row>
    <row r="569" spans="3:5">
      <c r="C569" s="184">
        <v>532</v>
      </c>
      <c r="D569" s="51">
        <v>1.3038976495533551E-2</v>
      </c>
      <c r="E569" s="137">
        <v>1.5646540857950945E-3</v>
      </c>
    </row>
    <row r="570" spans="3:5">
      <c r="C570" s="184">
        <v>533</v>
      </c>
      <c r="D570" s="51">
        <v>-1.2178844964222927E-2</v>
      </c>
      <c r="E570" s="137">
        <v>6.8120632882257125E-3</v>
      </c>
    </row>
    <row r="571" spans="3:5">
      <c r="C571" s="184">
        <v>534</v>
      </c>
      <c r="D571" s="51">
        <v>-9.8494905095972401E-3</v>
      </c>
      <c r="E571" s="137">
        <v>-2.7749587647477635E-3</v>
      </c>
    </row>
    <row r="572" spans="3:5">
      <c r="C572" s="184">
        <v>535</v>
      </c>
      <c r="D572" s="51">
        <v>-1.2704470136160891E-2</v>
      </c>
      <c r="E572" s="137">
        <v>-6.5644294084457794E-2</v>
      </c>
    </row>
    <row r="573" spans="3:5">
      <c r="C573" s="184">
        <v>536</v>
      </c>
      <c r="D573" s="51">
        <v>1.1925933987331957E-2</v>
      </c>
      <c r="E573" s="137">
        <v>-1.6630013767954316E-3</v>
      </c>
    </row>
    <row r="574" spans="3:5">
      <c r="C574" s="184">
        <v>537</v>
      </c>
      <c r="D574" s="51">
        <v>-8.4878909846040082E-4</v>
      </c>
      <c r="E574" s="137">
        <v>-2.4111447546108021E-2</v>
      </c>
    </row>
    <row r="575" spans="3:5">
      <c r="C575" s="184">
        <v>538</v>
      </c>
      <c r="D575" s="51">
        <v>-1.3790361606713632E-2</v>
      </c>
      <c r="E575" s="137">
        <v>-2.814102906172998E-2</v>
      </c>
    </row>
    <row r="576" spans="3:5">
      <c r="C576" s="184">
        <v>539</v>
      </c>
      <c r="D576" s="51">
        <v>1.5229454661570028E-2</v>
      </c>
      <c r="E576" s="137">
        <v>-9.7233771110125772E-4</v>
      </c>
    </row>
    <row r="577" spans="3:5">
      <c r="C577" s="184">
        <v>540</v>
      </c>
      <c r="D577" s="51">
        <v>-3.5486668936832956E-3</v>
      </c>
      <c r="E577" s="137">
        <v>-3.0162107366911918E-2</v>
      </c>
    </row>
    <row r="578" spans="3:5">
      <c r="C578" s="184">
        <v>541</v>
      </c>
      <c r="D578" s="51">
        <v>-7.4133335052116922E-4</v>
      </c>
      <c r="E578" s="137">
        <v>-3.525913111448379E-3</v>
      </c>
    </row>
    <row r="579" spans="3:5">
      <c r="C579" s="184">
        <v>542</v>
      </c>
      <c r="D579" s="51">
        <v>8.8602358994874283E-3</v>
      </c>
      <c r="E579" s="137">
        <v>3.1225501697373023E-2</v>
      </c>
    </row>
    <row r="580" spans="3:5">
      <c r="C580" s="184">
        <v>543</v>
      </c>
      <c r="D580" s="51">
        <v>-3.3456935000042796E-3</v>
      </c>
      <c r="E580" s="137">
        <v>-6.0331406278680139E-3</v>
      </c>
    </row>
    <row r="581" spans="3:5">
      <c r="C581" s="184">
        <v>544</v>
      </c>
      <c r="D581" s="51">
        <v>5.3854477080458752E-3</v>
      </c>
      <c r="E581" s="137">
        <v>-3.4491371705314411E-3</v>
      </c>
    </row>
    <row r="582" spans="3:5">
      <c r="C582" s="184">
        <v>545</v>
      </c>
      <c r="D582" s="51">
        <v>7.6511829489290337E-3</v>
      </c>
      <c r="E582" s="137">
        <v>3.9785799365490031E-2</v>
      </c>
    </row>
    <row r="583" spans="3:5">
      <c r="C583" s="184">
        <v>546</v>
      </c>
      <c r="D583" s="51">
        <v>-8.4945092273764483E-3</v>
      </c>
      <c r="E583" s="137">
        <v>1.3690020269146867E-2</v>
      </c>
    </row>
    <row r="584" spans="3:5">
      <c r="C584" s="184">
        <v>547</v>
      </c>
      <c r="D584" s="51">
        <v>-4.6883203607170553E-3</v>
      </c>
      <c r="E584" s="137">
        <v>4.7964288256465142E-2</v>
      </c>
    </row>
    <row r="585" spans="3:5">
      <c r="C585" s="184">
        <v>548</v>
      </c>
      <c r="D585" s="51">
        <v>2.0205887611946054E-3</v>
      </c>
      <c r="E585" s="137">
        <v>8.1493633785119906E-3</v>
      </c>
    </row>
    <row r="586" spans="3:5">
      <c r="C586" s="184">
        <v>549</v>
      </c>
      <c r="D586" s="51">
        <v>6.5609183172466896E-3</v>
      </c>
      <c r="E586" s="137">
        <v>-3.3817359791761675E-3</v>
      </c>
    </row>
    <row r="587" spans="3:5">
      <c r="C587" s="184">
        <v>550</v>
      </c>
      <c r="D587" s="51">
        <v>1.6838122670025615E-2</v>
      </c>
      <c r="E587" s="137">
        <v>2.1311904872855982E-2</v>
      </c>
    </row>
    <row r="588" spans="3:5">
      <c r="C588" s="184">
        <v>551</v>
      </c>
      <c r="D588" s="51">
        <v>8.6073514242022801E-3</v>
      </c>
      <c r="E588" s="137">
        <v>2.7243139913295453E-2</v>
      </c>
    </row>
    <row r="589" spans="3:5">
      <c r="C589" s="184">
        <v>552</v>
      </c>
      <c r="D589" s="51">
        <v>-6.2576241585028296E-3</v>
      </c>
      <c r="E589" s="137">
        <v>-3.4983403935864368E-2</v>
      </c>
    </row>
    <row r="590" spans="3:5">
      <c r="C590" s="184">
        <v>553</v>
      </c>
      <c r="D590" s="51">
        <v>-7.84460909169068E-3</v>
      </c>
      <c r="E590" s="137">
        <v>-2.2516556658137482E-2</v>
      </c>
    </row>
    <row r="591" spans="3:5">
      <c r="C591" s="184">
        <v>554</v>
      </c>
      <c r="D591" s="51">
        <v>-2.0421406465051157E-2</v>
      </c>
      <c r="E591" s="137">
        <v>-5.452358704018876E-2</v>
      </c>
    </row>
    <row r="592" spans="3:5">
      <c r="C592" s="184">
        <v>555</v>
      </c>
      <c r="D592" s="51">
        <v>8.2392288057324594E-3</v>
      </c>
      <c r="E592" s="137">
        <v>2.6337194060733857E-2</v>
      </c>
    </row>
    <row r="593" spans="3:5">
      <c r="C593" s="184">
        <v>556</v>
      </c>
      <c r="D593" s="51">
        <v>3.7829578698119091E-3</v>
      </c>
      <c r="E593" s="137">
        <v>-7.4090360903519316E-4</v>
      </c>
    </row>
    <row r="594" spans="3:5">
      <c r="C594" s="184">
        <v>557</v>
      </c>
      <c r="D594" s="51">
        <v>6.4317260278200228E-3</v>
      </c>
      <c r="E594" s="137">
        <v>-1.0153312098788356E-4</v>
      </c>
    </row>
    <row r="595" spans="3:5">
      <c r="C595" s="184">
        <v>558</v>
      </c>
      <c r="D595" s="51">
        <v>1.7633412349442396E-2</v>
      </c>
      <c r="E595" s="137">
        <v>-4.362887147573187E-2</v>
      </c>
    </row>
    <row r="596" spans="3:5">
      <c r="C596" s="184">
        <v>559</v>
      </c>
      <c r="D596" s="51">
        <v>8.4360939333957517E-3</v>
      </c>
      <c r="E596" s="137">
        <v>-2.4160867697578955E-2</v>
      </c>
    </row>
    <row r="597" spans="3:5">
      <c r="C597" s="184">
        <v>560</v>
      </c>
      <c r="D597" s="51">
        <v>-3.0196067601898557E-3</v>
      </c>
      <c r="E597" s="137">
        <v>-2.2245016045413575E-2</v>
      </c>
    </row>
    <row r="598" spans="3:5">
      <c r="C598" s="184">
        <v>561</v>
      </c>
      <c r="D598" s="51">
        <v>-1.5784038137112041E-2</v>
      </c>
      <c r="E598" s="137">
        <v>4.0722755342279683E-2</v>
      </c>
    </row>
    <row r="599" spans="3:5">
      <c r="C599" s="184">
        <v>562</v>
      </c>
      <c r="D599" s="51">
        <v>4.0791108541824092E-3</v>
      </c>
      <c r="E599" s="137">
        <v>8.3761377253135719E-3</v>
      </c>
    </row>
    <row r="600" spans="3:5">
      <c r="C600" s="184">
        <v>563</v>
      </c>
      <c r="D600" s="51">
        <v>3.054193332221785E-2</v>
      </c>
      <c r="E600" s="137">
        <v>-5.6049064645955007E-2</v>
      </c>
    </row>
    <row r="601" spans="3:5">
      <c r="C601" s="184">
        <v>564</v>
      </c>
      <c r="D601" s="51">
        <v>-7.0302392829562927E-3</v>
      </c>
      <c r="E601" s="137">
        <v>3.870352842165966E-2</v>
      </c>
    </row>
    <row r="602" spans="3:5">
      <c r="C602" s="184">
        <v>565</v>
      </c>
      <c r="D602" s="51">
        <v>-2.5379214250499586E-3</v>
      </c>
      <c r="E602" s="137">
        <v>-1.5433598821310433E-2</v>
      </c>
    </row>
    <row r="603" spans="3:5">
      <c r="C603" s="184">
        <v>566</v>
      </c>
      <c r="D603" s="51">
        <v>2.2662930668939465E-3</v>
      </c>
      <c r="E603" s="137">
        <v>4.7673687457835375E-3</v>
      </c>
    </row>
    <row r="604" spans="3:5">
      <c r="C604" s="184">
        <v>567</v>
      </c>
      <c r="D604" s="51">
        <v>8.2842418498840146E-5</v>
      </c>
      <c r="E604" s="137">
        <v>-1.7455947605891614E-2</v>
      </c>
    </row>
    <row r="605" spans="3:5">
      <c r="C605" s="184">
        <v>568</v>
      </c>
      <c r="D605" s="51">
        <v>-1.0643501145790815E-2</v>
      </c>
      <c r="E605" s="137">
        <v>-7.877216946391026E-2</v>
      </c>
    </row>
    <row r="606" spans="3:5">
      <c r="C606" s="184">
        <v>569</v>
      </c>
      <c r="D606" s="51">
        <v>9.2328937758597313E-3</v>
      </c>
      <c r="E606" s="137">
        <v>-5.253488542234809E-2</v>
      </c>
    </row>
    <row r="607" spans="3:5">
      <c r="C607" s="184">
        <v>570</v>
      </c>
      <c r="D607" s="51">
        <v>-5.6211855745441908E-3</v>
      </c>
      <c r="E607" s="137">
        <v>-3.9512329898693244E-3</v>
      </c>
    </row>
    <row r="608" spans="3:5">
      <c r="C608" s="184">
        <v>571</v>
      </c>
      <c r="D608" s="51">
        <v>-2.1143893025758944E-3</v>
      </c>
      <c r="E608" s="137">
        <v>-6.3848181471193198E-3</v>
      </c>
    </row>
    <row r="609" spans="3:5">
      <c r="C609" s="184">
        <v>572</v>
      </c>
      <c r="D609" s="51">
        <v>-8.2646017414362873E-3</v>
      </c>
      <c r="E609" s="137">
        <v>3.0613399288039793E-2</v>
      </c>
    </row>
    <row r="610" spans="3:5">
      <c r="C610" s="184">
        <v>573</v>
      </c>
      <c r="D610" s="51">
        <v>-6.1709445643810317E-3</v>
      </c>
      <c r="E610" s="137">
        <v>1.223329781816245E-2</v>
      </c>
    </row>
    <row r="611" spans="3:5">
      <c r="C611" s="184">
        <v>574</v>
      </c>
      <c r="D611" s="51">
        <v>-4.5253331718142449E-4</v>
      </c>
      <c r="E611" s="137">
        <v>-1.2867828641373999E-2</v>
      </c>
    </row>
    <row r="612" spans="3:5">
      <c r="C612" s="184">
        <v>575</v>
      </c>
      <c r="D612" s="51">
        <v>-5.910392707938153E-3</v>
      </c>
      <c r="E612" s="137">
        <v>-5.7023743452026356E-2</v>
      </c>
    </row>
    <row r="613" spans="3:5">
      <c r="C613" s="184">
        <v>576</v>
      </c>
      <c r="D613" s="51">
        <v>-1.0406652509791619E-2</v>
      </c>
      <c r="E613" s="137">
        <v>-1.7465131330504848E-2</v>
      </c>
    </row>
    <row r="614" spans="3:5">
      <c r="C614" s="184">
        <v>577</v>
      </c>
      <c r="D614" s="51">
        <v>-4.5620319826982737E-3</v>
      </c>
      <c r="E614" s="137">
        <v>-3.9591920612248144E-2</v>
      </c>
    </row>
    <row r="615" spans="3:5">
      <c r="C615" s="184">
        <v>578</v>
      </c>
      <c r="D615" s="51">
        <v>-2.6717792217227855E-3</v>
      </c>
      <c r="E615" s="137">
        <v>-1.4142672669346143E-2</v>
      </c>
    </row>
    <row r="616" spans="3:5">
      <c r="C616" s="184">
        <v>579</v>
      </c>
      <c r="D616" s="51">
        <v>6.328813865038951E-3</v>
      </c>
      <c r="E616" s="137">
        <v>-5.4214367870480923E-2</v>
      </c>
    </row>
    <row r="617" spans="3:5">
      <c r="C617" s="184">
        <v>580</v>
      </c>
      <c r="D617" s="51">
        <v>5.3536230925243502E-3</v>
      </c>
      <c r="E617" s="137">
        <v>1.6011636734891824E-2</v>
      </c>
    </row>
    <row r="618" spans="3:5">
      <c r="C618" s="184">
        <v>581</v>
      </c>
      <c r="D618" s="51">
        <v>-5.8677762634083749E-3</v>
      </c>
      <c r="E618" s="137">
        <v>-3.7608838265709592E-2</v>
      </c>
    </row>
    <row r="619" spans="3:5">
      <c r="C619" s="184">
        <v>582</v>
      </c>
      <c r="D619" s="51">
        <v>-9.0045075787051568E-3</v>
      </c>
      <c r="E619" s="137">
        <v>-6.6780917111630242E-2</v>
      </c>
    </row>
    <row r="620" spans="3:5">
      <c r="C620" s="184">
        <v>583</v>
      </c>
      <c r="D620" s="51">
        <v>2.300594653596014E-2</v>
      </c>
      <c r="E620" s="137">
        <v>-4.4575783020947689E-2</v>
      </c>
    </row>
    <row r="621" spans="3:5">
      <c r="C621" s="184">
        <v>584</v>
      </c>
      <c r="D621" s="51">
        <v>-2.8684465179231768E-3</v>
      </c>
      <c r="E621" s="137">
        <v>-2.2831700716114574E-2</v>
      </c>
    </row>
    <row r="622" spans="3:5">
      <c r="C622" s="184">
        <v>585</v>
      </c>
      <c r="D622" s="51">
        <v>-6.4962693141687455E-3</v>
      </c>
      <c r="E622" s="137">
        <v>-2.8231186493661117E-2</v>
      </c>
    </row>
    <row r="623" spans="3:5">
      <c r="C623" s="184">
        <v>586</v>
      </c>
      <c r="D623" s="51">
        <v>-5.438290811047782E-3</v>
      </c>
      <c r="E623" s="137">
        <v>2.8978383807400712E-2</v>
      </c>
    </row>
    <row r="624" spans="3:5">
      <c r="C624" s="184">
        <v>587</v>
      </c>
      <c r="D624" s="51">
        <v>1.9682757302504607E-2</v>
      </c>
      <c r="E624" s="137">
        <v>4.4704595614687488E-2</v>
      </c>
    </row>
    <row r="625" spans="3:5">
      <c r="C625" s="184">
        <v>588</v>
      </c>
      <c r="D625" s="51">
        <v>-9.7380943956252315E-3</v>
      </c>
      <c r="E625" s="137">
        <v>-2.3790503852085101E-2</v>
      </c>
    </row>
    <row r="626" spans="3:5">
      <c r="C626" s="184">
        <v>589</v>
      </c>
      <c r="D626" s="51">
        <v>-1.4182000758467641E-2</v>
      </c>
      <c r="E626" s="137">
        <v>-4.0550625312345573E-2</v>
      </c>
    </row>
    <row r="627" spans="3:5">
      <c r="C627" s="184">
        <v>590</v>
      </c>
      <c r="D627" s="51">
        <v>7.7451747039531732E-3</v>
      </c>
      <c r="E627" s="137">
        <v>-3.6030870036449822E-2</v>
      </c>
    </row>
    <row r="628" spans="3:5">
      <c r="C628" s="184">
        <v>591</v>
      </c>
      <c r="D628" s="51">
        <v>1.1907491227176412E-3</v>
      </c>
      <c r="E628" s="137">
        <v>2.3999531361364179E-2</v>
      </c>
    </row>
    <row r="629" spans="3:5">
      <c r="C629" s="184">
        <v>592</v>
      </c>
      <c r="D629" s="51">
        <v>9.9712826944311226E-4</v>
      </c>
      <c r="E629" s="137">
        <v>2.133344284965584E-2</v>
      </c>
    </row>
    <row r="630" spans="3:5">
      <c r="C630" s="184">
        <v>593</v>
      </c>
      <c r="D630" s="51">
        <v>-6.3658901906989054E-3</v>
      </c>
      <c r="E630" s="137">
        <v>1.8089581610220486E-2</v>
      </c>
    </row>
    <row r="631" spans="3:5">
      <c r="C631" s="184">
        <v>594</v>
      </c>
      <c r="D631" s="51">
        <v>1.8481230266700064E-4</v>
      </c>
      <c r="E631" s="137">
        <v>-9.4707980380321114E-4</v>
      </c>
    </row>
    <row r="632" spans="3:5">
      <c r="C632" s="184">
        <v>595</v>
      </c>
      <c r="D632" s="51">
        <v>1.0895747200135742E-3</v>
      </c>
      <c r="E632" s="137">
        <v>-2.6996977814993363E-2</v>
      </c>
    </row>
    <row r="633" spans="3:5">
      <c r="C633" s="184">
        <v>596</v>
      </c>
      <c r="D633" s="51">
        <v>-3.2369774745248177E-3</v>
      </c>
      <c r="E633" s="137">
        <v>-1.5454886819642535E-3</v>
      </c>
    </row>
    <row r="634" spans="3:5">
      <c r="C634" s="184">
        <v>597</v>
      </c>
      <c r="D634" s="51">
        <v>-9.800608210273452E-3</v>
      </c>
      <c r="E634" s="137">
        <v>1.6420369556678326E-2</v>
      </c>
    </row>
    <row r="635" spans="3:5">
      <c r="C635" s="184">
        <v>598</v>
      </c>
      <c r="D635" s="51">
        <v>7.2343492719876884E-5</v>
      </c>
      <c r="E635" s="137">
        <v>3.9792350051328765E-2</v>
      </c>
    </row>
    <row r="636" spans="3:5">
      <c r="C636" s="184">
        <v>599</v>
      </c>
      <c r="D636" s="51">
        <v>-2.1909227118540194E-3</v>
      </c>
      <c r="E636" s="137">
        <v>1.7316282606803783E-2</v>
      </c>
    </row>
    <row r="637" spans="3:5">
      <c r="C637" s="184">
        <v>600</v>
      </c>
      <c r="D637" s="51">
        <v>-1.0697826418611855E-3</v>
      </c>
      <c r="E637" s="137">
        <v>-2.1417070159741895E-3</v>
      </c>
    </row>
    <row r="638" spans="3:5">
      <c r="C638" s="184">
        <v>601</v>
      </c>
      <c r="D638" s="51">
        <v>-5.4949581766574381E-3</v>
      </c>
      <c r="E638" s="137">
        <v>2.2109988670266395E-2</v>
      </c>
    </row>
    <row r="639" spans="3:5">
      <c r="C639" s="184">
        <v>602</v>
      </c>
      <c r="D639" s="51">
        <v>-2.9985686300593793E-3</v>
      </c>
      <c r="E639" s="137">
        <v>2.6760038058982307E-3</v>
      </c>
    </row>
    <row r="640" spans="3:5">
      <c r="C640" s="184">
        <v>603</v>
      </c>
      <c r="D640" s="51">
        <v>8.9593108319826198E-3</v>
      </c>
      <c r="E640" s="137">
        <v>5.3137825188702463E-2</v>
      </c>
    </row>
    <row r="641" spans="3:5">
      <c r="C641" s="184">
        <v>604</v>
      </c>
      <c r="D641" s="51">
        <v>1.578901102087375E-4</v>
      </c>
      <c r="E641" s="137">
        <v>-1.8517943599195646E-3</v>
      </c>
    </row>
    <row r="642" spans="3:5">
      <c r="C642" s="184">
        <v>605</v>
      </c>
      <c r="D642" s="51">
        <v>6.8379906506300251E-3</v>
      </c>
      <c r="E642" s="137">
        <v>-1.1102260567433797E-2</v>
      </c>
    </row>
    <row r="643" spans="3:5">
      <c r="C643" s="184">
        <v>606</v>
      </c>
      <c r="D643" s="51">
        <v>-9.0491662933420113E-3</v>
      </c>
      <c r="E643" s="137">
        <v>-2.633709952474083E-2</v>
      </c>
    </row>
    <row r="644" spans="3:5">
      <c r="C644" s="184">
        <v>607</v>
      </c>
      <c r="D644" s="51">
        <v>-2.0157154489195061E-3</v>
      </c>
      <c r="E644" s="137">
        <v>5.6624749868920174E-2</v>
      </c>
    </row>
    <row r="645" spans="3:5">
      <c r="C645" s="184">
        <v>608</v>
      </c>
      <c r="D645" s="51">
        <v>-8.8066242372241668E-4</v>
      </c>
      <c r="E645" s="137">
        <v>-2.1991922567907531E-2</v>
      </c>
    </row>
    <row r="646" spans="3:5">
      <c r="C646" s="184">
        <v>609</v>
      </c>
      <c r="D646" s="51">
        <v>-4.5509810315126934E-3</v>
      </c>
      <c r="E646" s="137">
        <v>0.11088584613287727</v>
      </c>
    </row>
    <row r="647" spans="3:5">
      <c r="C647" s="184">
        <v>610</v>
      </c>
      <c r="D647" s="51">
        <v>-9.6806457216686674E-3</v>
      </c>
      <c r="E647" s="137">
        <v>-4.7126978550543E-2</v>
      </c>
    </row>
    <row r="648" spans="3:5">
      <c r="C648" s="184">
        <v>611</v>
      </c>
      <c r="D648" s="51">
        <v>-9.3957147535349739E-4</v>
      </c>
      <c r="E648" s="137">
        <v>3.2137111518149566E-3</v>
      </c>
    </row>
    <row r="649" spans="3:5">
      <c r="C649" s="184">
        <v>612</v>
      </c>
      <c r="D649" s="51">
        <v>-2.37755197580312E-3</v>
      </c>
      <c r="E649" s="137">
        <v>4.6115283774967902E-2</v>
      </c>
    </row>
    <row r="650" spans="3:5">
      <c r="C650" s="184">
        <v>613</v>
      </c>
      <c r="D650" s="51">
        <v>1.8093254336280747E-3</v>
      </c>
      <c r="E650" s="137">
        <v>3.1927841389226361E-3</v>
      </c>
    </row>
    <row r="651" spans="3:5">
      <c r="C651" s="184">
        <v>614</v>
      </c>
      <c r="D651" s="51">
        <v>-1.0004763532801931E-2</v>
      </c>
      <c r="E651" s="137">
        <v>-1.6822070319410558E-2</v>
      </c>
    </row>
    <row r="652" spans="3:5">
      <c r="C652" s="184">
        <v>615</v>
      </c>
      <c r="D652" s="51">
        <v>-1.8617497149505795E-4</v>
      </c>
      <c r="E652" s="137">
        <v>-3.4827891564079907E-2</v>
      </c>
    </row>
    <row r="653" spans="3:5">
      <c r="C653" s="184">
        <v>616</v>
      </c>
      <c r="D653" s="51">
        <v>-2.96633735669131E-3</v>
      </c>
      <c r="E653" s="137">
        <v>6.3556562332121688E-2</v>
      </c>
    </row>
    <row r="654" spans="3:5">
      <c r="C654" s="184">
        <v>617</v>
      </c>
      <c r="D654" s="51">
        <v>-6.2629430932547399E-3</v>
      </c>
      <c r="E654" s="137">
        <v>2.2049803071891587E-4</v>
      </c>
    </row>
    <row r="655" spans="3:5">
      <c r="C655" s="184">
        <v>618</v>
      </c>
      <c r="D655" s="51">
        <v>3.6283782565504248E-3</v>
      </c>
      <c r="E655" s="137">
        <v>-1.8565306652284778E-2</v>
      </c>
    </row>
    <row r="656" spans="3:5">
      <c r="C656" s="184">
        <v>619</v>
      </c>
      <c r="D656" s="51">
        <v>-5.3712500864186181E-3</v>
      </c>
      <c r="E656" s="137">
        <v>4.1176230082804077E-2</v>
      </c>
    </row>
    <row r="657" spans="3:5">
      <c r="C657" s="184">
        <v>620</v>
      </c>
      <c r="D657" s="51">
        <v>1.1484100135967125E-2</v>
      </c>
      <c r="E657" s="137">
        <v>-1.0101179275190289E-2</v>
      </c>
    </row>
    <row r="658" spans="3:5">
      <c r="C658" s="184">
        <v>621</v>
      </c>
      <c r="D658" s="51">
        <v>-1.2034827410064874E-2</v>
      </c>
      <c r="E658" s="137">
        <v>-1.6145131332072883E-2</v>
      </c>
    </row>
    <row r="659" spans="3:5">
      <c r="C659" s="184">
        <v>622</v>
      </c>
      <c r="D659" s="51">
        <v>6.5528109938720871E-4</v>
      </c>
      <c r="E659" s="137">
        <v>6.9273217094147303E-3</v>
      </c>
    </row>
    <row r="660" spans="3:5">
      <c r="C660" s="184">
        <v>623</v>
      </c>
      <c r="D660" s="51">
        <v>-2.5217593987233129E-2</v>
      </c>
      <c r="E660" s="137">
        <v>-1.8289831216817466E-2</v>
      </c>
    </row>
    <row r="661" spans="3:5">
      <c r="C661" s="184">
        <v>624</v>
      </c>
      <c r="D661" s="51">
        <v>1.5857299168302069E-4</v>
      </c>
      <c r="E661" s="137">
        <v>1.4385536684478126E-2</v>
      </c>
    </row>
    <row r="662" spans="3:5">
      <c r="C662" s="184">
        <v>625</v>
      </c>
      <c r="D662" s="51">
        <v>-4.6425658807615252E-4</v>
      </c>
      <c r="E662" s="137">
        <v>-2.5488616050366288E-3</v>
      </c>
    </row>
    <row r="663" spans="3:5">
      <c r="C663" s="184">
        <v>626</v>
      </c>
      <c r="D663" s="51">
        <v>-4.1071710119775593E-3</v>
      </c>
      <c r="E663" s="137">
        <v>1.0972097640304591E-2</v>
      </c>
    </row>
    <row r="664" spans="3:5">
      <c r="C664" s="184">
        <v>627</v>
      </c>
      <c r="D664" s="51">
        <v>-1.551080409400785E-3</v>
      </c>
      <c r="E664" s="137">
        <v>7.7484065834883417E-2</v>
      </c>
    </row>
    <row r="665" spans="3:5">
      <c r="C665" s="184">
        <v>628</v>
      </c>
      <c r="D665" s="51">
        <v>7.6750368506978755E-3</v>
      </c>
      <c r="E665" s="137">
        <v>-6.5540509909334851E-3</v>
      </c>
    </row>
    <row r="666" spans="3:5">
      <c r="C666" s="184">
        <v>629</v>
      </c>
      <c r="D666" s="51">
        <v>1.2701031831723936E-2</v>
      </c>
      <c r="E666" s="137">
        <v>1.5176364170909029E-2</v>
      </c>
    </row>
    <row r="667" spans="3:5">
      <c r="C667" s="184">
        <v>630</v>
      </c>
      <c r="D667" s="51">
        <v>-2.36320286623991E-2</v>
      </c>
      <c r="E667" s="137">
        <v>-5.8586056075975494E-2</v>
      </c>
    </row>
    <row r="668" spans="3:5">
      <c r="C668" s="184">
        <v>631</v>
      </c>
      <c r="D668" s="51">
        <v>2.3858203662629248E-3</v>
      </c>
      <c r="E668" s="137">
        <v>2.6801524516349194E-3</v>
      </c>
    </row>
    <row r="669" spans="3:5">
      <c r="C669" s="184">
        <v>632</v>
      </c>
      <c r="D669" s="51">
        <v>4.4096286459402887E-3</v>
      </c>
      <c r="E669" s="137">
        <v>-1.9804037242771386E-3</v>
      </c>
    </row>
    <row r="670" spans="3:5">
      <c r="C670" s="184">
        <v>633</v>
      </c>
      <c r="D670" s="51">
        <v>-8.9707988835248369E-3</v>
      </c>
      <c r="E670" s="137">
        <v>-1.4858415975175935E-2</v>
      </c>
    </row>
    <row r="671" spans="3:5">
      <c r="C671" s="184">
        <v>634</v>
      </c>
      <c r="D671" s="51">
        <v>3.0709343677793517E-3</v>
      </c>
      <c r="E671" s="137">
        <v>2.9779059134814274E-2</v>
      </c>
    </row>
    <row r="672" spans="3:5">
      <c r="C672" s="184">
        <v>635</v>
      </c>
      <c r="D672" s="51">
        <v>-2.7698137488042273E-3</v>
      </c>
      <c r="E672" s="137">
        <v>-6.7723963489657923E-2</v>
      </c>
    </row>
    <row r="673" spans="3:5">
      <c r="C673" s="184">
        <v>636</v>
      </c>
      <c r="D673" s="51">
        <v>2.9439463673842227E-3</v>
      </c>
      <c r="E673" s="137">
        <v>-2.5089168712223199E-2</v>
      </c>
    </row>
    <row r="674" spans="3:5">
      <c r="C674" s="184">
        <v>637</v>
      </c>
      <c r="D674" s="51">
        <v>1.2806024531365793E-3</v>
      </c>
      <c r="E674" s="137">
        <v>2.896662175870526E-3</v>
      </c>
    </row>
    <row r="675" spans="3:5">
      <c r="C675" s="184">
        <v>638</v>
      </c>
      <c r="D675" s="51">
        <v>5.9140495148100134E-3</v>
      </c>
      <c r="E675" s="137">
        <v>3.7921045683635093E-2</v>
      </c>
    </row>
    <row r="676" spans="3:5">
      <c r="C676" s="184">
        <v>639</v>
      </c>
      <c r="D676" s="51">
        <v>-1.3313047445409722E-3</v>
      </c>
      <c r="E676" s="137">
        <v>-2.1164846095177853E-2</v>
      </c>
    </row>
    <row r="677" spans="3:5">
      <c r="C677" s="184">
        <v>640</v>
      </c>
      <c r="D677" s="51">
        <v>-1.2619387231246929E-2</v>
      </c>
      <c r="E677" s="137">
        <v>9.7592920012865049E-3</v>
      </c>
    </row>
    <row r="678" spans="3:5">
      <c r="C678" s="184">
        <v>641</v>
      </c>
      <c r="D678" s="51">
        <v>-9.2873384311693136E-5</v>
      </c>
      <c r="E678" s="137">
        <v>2.7763790322726911E-2</v>
      </c>
    </row>
    <row r="679" spans="3:5">
      <c r="C679" s="184">
        <v>642</v>
      </c>
      <c r="D679" s="51">
        <v>7.2540974411230202E-3</v>
      </c>
      <c r="E679" s="137">
        <v>9.2325229449593069E-3</v>
      </c>
    </row>
    <row r="680" spans="3:5">
      <c r="C680" s="184">
        <v>643</v>
      </c>
      <c r="D680" s="51">
        <v>-7.2727878746660733E-3</v>
      </c>
      <c r="E680" s="137">
        <v>1.5484250887476516E-2</v>
      </c>
    </row>
    <row r="681" spans="3:5">
      <c r="C681" s="184">
        <v>644</v>
      </c>
      <c r="D681" s="51">
        <v>6.7567545998755392E-3</v>
      </c>
      <c r="E681" s="137">
        <v>-2.1810692049505205E-2</v>
      </c>
    </row>
    <row r="682" spans="3:5">
      <c r="C682" s="184">
        <v>645</v>
      </c>
      <c r="D682" s="51">
        <v>6.5298618851135273E-3</v>
      </c>
      <c r="E682" s="137">
        <v>-1.9609305181739332E-2</v>
      </c>
    </row>
    <row r="683" spans="3:5">
      <c r="C683" s="184">
        <v>646</v>
      </c>
      <c r="D683" s="51">
        <v>-3.1507710356989478E-3</v>
      </c>
      <c r="E683" s="137">
        <v>1.0560489057901416E-2</v>
      </c>
    </row>
    <row r="684" spans="3:5">
      <c r="C684" s="184">
        <v>647</v>
      </c>
      <c r="D684" s="51">
        <v>2.0053251457192754E-2</v>
      </c>
      <c r="E684" s="137">
        <v>6.685547177139619E-3</v>
      </c>
    </row>
    <row r="685" spans="3:5">
      <c r="C685" s="184">
        <v>648</v>
      </c>
      <c r="D685" s="51">
        <v>-1.1351032538986953E-2</v>
      </c>
      <c r="E685" s="137">
        <v>-5.3673082802576334E-3</v>
      </c>
    </row>
    <row r="686" spans="3:5">
      <c r="C686" s="184">
        <v>649</v>
      </c>
      <c r="D686" s="51">
        <v>-1.1072599495987902E-2</v>
      </c>
      <c r="E686" s="137">
        <v>-4.5147768650004215E-2</v>
      </c>
    </row>
    <row r="687" spans="3:5">
      <c r="C687" s="184">
        <v>650</v>
      </c>
      <c r="D687" s="51">
        <v>-1.0121277590965766E-3</v>
      </c>
      <c r="E687" s="137">
        <v>1.6332280963431707E-2</v>
      </c>
    </row>
    <row r="688" spans="3:5">
      <c r="C688" s="184">
        <v>651</v>
      </c>
      <c r="D688" s="51">
        <v>6.193008455890511E-3</v>
      </c>
      <c r="E688" s="137">
        <v>-4.6684875132958978E-2</v>
      </c>
    </row>
    <row r="689" spans="3:5">
      <c r="C689" s="184">
        <v>652</v>
      </c>
      <c r="D689" s="51">
        <v>-1.1842649337472904E-2</v>
      </c>
      <c r="E689" s="137">
        <v>-3.4083024437510665E-3</v>
      </c>
    </row>
    <row r="690" spans="3:5">
      <c r="C690" s="184">
        <v>653</v>
      </c>
      <c r="D690" s="51">
        <v>9.8920936536648213E-3</v>
      </c>
      <c r="E690" s="137">
        <v>5.9900646262100433E-2</v>
      </c>
    </row>
    <row r="691" spans="3:5">
      <c r="C691" s="184">
        <v>654</v>
      </c>
      <c r="D691" s="51">
        <v>-5.460430400742693E-3</v>
      </c>
      <c r="E691" s="137">
        <v>-2.5048887519056207E-2</v>
      </c>
    </row>
    <row r="692" spans="3:5">
      <c r="C692" s="184">
        <v>655</v>
      </c>
      <c r="D692" s="51">
        <v>-3.1621955272689078E-3</v>
      </c>
      <c r="E692" s="137">
        <v>-2.2802694019044292E-2</v>
      </c>
    </row>
    <row r="693" spans="3:5">
      <c r="C693" s="184">
        <v>656</v>
      </c>
      <c r="D693" s="51">
        <v>-1.8978107784120703E-2</v>
      </c>
      <c r="E693" s="137">
        <v>-3.1418022738911297E-2</v>
      </c>
    </row>
    <row r="694" spans="3:5">
      <c r="C694" s="184">
        <v>657</v>
      </c>
      <c r="D694" s="51">
        <v>5.907984348642756E-3</v>
      </c>
      <c r="E694" s="137">
        <v>3.588476961069445E-2</v>
      </c>
    </row>
    <row r="695" spans="3:5">
      <c r="C695" s="184">
        <v>658</v>
      </c>
      <c r="D695" s="51">
        <v>-4.3883856844370251E-3</v>
      </c>
      <c r="E695" s="137">
        <v>-5.3917972032245312E-3</v>
      </c>
    </row>
    <row r="696" spans="3:5">
      <c r="C696" s="184">
        <v>659</v>
      </c>
      <c r="D696" s="51">
        <v>2.2012611042377991E-4</v>
      </c>
      <c r="E696" s="137">
        <v>-3.7918654260035191E-2</v>
      </c>
    </row>
    <row r="697" spans="3:5">
      <c r="C697" s="184">
        <v>660</v>
      </c>
      <c r="D697" s="51">
        <v>-7.0336965143086966E-4</v>
      </c>
      <c r="E697" s="137">
        <v>1.1017644490754321E-3</v>
      </c>
    </row>
    <row r="698" spans="3:5">
      <c r="C698" s="184">
        <v>661</v>
      </c>
      <c r="D698" s="51">
        <v>-1.2778659503800464E-3</v>
      </c>
      <c r="E698" s="137">
        <v>-2.5903069826177606E-2</v>
      </c>
    </row>
    <row r="699" spans="3:5">
      <c r="C699" s="184">
        <v>662</v>
      </c>
      <c r="D699" s="51">
        <v>-9.4355818981348254E-3</v>
      </c>
      <c r="E699" s="137">
        <v>-3.0408226069996401E-3</v>
      </c>
    </row>
    <row r="700" spans="3:5">
      <c r="C700" s="184">
        <v>663</v>
      </c>
      <c r="D700" s="51">
        <v>1.1487689160422341E-3</v>
      </c>
      <c r="E700" s="137">
        <v>-1.9292095555555652E-2</v>
      </c>
    </row>
    <row r="701" spans="3:5">
      <c r="C701" s="184">
        <v>664</v>
      </c>
      <c r="D701" s="51">
        <v>1.4121132859772713E-2</v>
      </c>
      <c r="E701" s="137">
        <v>1.6338993567786897E-2</v>
      </c>
    </row>
    <row r="702" spans="3:5">
      <c r="C702" s="184">
        <v>665</v>
      </c>
      <c r="D702" s="51">
        <v>-8.9478514469892812E-4</v>
      </c>
      <c r="E702" s="137">
        <v>-2.0892367173208796E-2</v>
      </c>
    </row>
    <row r="703" spans="3:5">
      <c r="C703" s="184">
        <v>666</v>
      </c>
      <c r="D703" s="51">
        <v>-9.0832584736797797E-3</v>
      </c>
      <c r="E703" s="137">
        <v>-4.7433974713078864E-2</v>
      </c>
    </row>
    <row r="704" spans="3:5">
      <c r="C704" s="184">
        <v>667</v>
      </c>
      <c r="D704" s="51">
        <v>1.056361596892873E-3</v>
      </c>
      <c r="E704" s="137">
        <v>-1.3645207017815582E-2</v>
      </c>
    </row>
    <row r="705" spans="3:5">
      <c r="C705" s="184">
        <v>668</v>
      </c>
      <c r="D705" s="51">
        <v>-3.1172033927564726E-3</v>
      </c>
      <c r="E705" s="137">
        <v>3.4381830561011004E-2</v>
      </c>
    </row>
    <row r="706" spans="3:5">
      <c r="C706" s="184">
        <v>669</v>
      </c>
      <c r="D706" s="51">
        <v>-1.3891096212394448E-2</v>
      </c>
      <c r="E706" s="137">
        <v>-5.7642897157008342E-2</v>
      </c>
    </row>
    <row r="707" spans="3:5">
      <c r="C707" s="184">
        <v>670</v>
      </c>
      <c r="D707" s="51">
        <v>-4.1548390984536858E-3</v>
      </c>
      <c r="E707" s="137">
        <v>-1.6400280074549495E-2</v>
      </c>
    </row>
    <row r="708" spans="3:5">
      <c r="C708" s="184">
        <v>671</v>
      </c>
      <c r="D708" s="51">
        <v>-5.7031450689868225E-4</v>
      </c>
      <c r="E708" s="137">
        <v>5.3877842507829669E-2</v>
      </c>
    </row>
    <row r="709" spans="3:5">
      <c r="C709" s="184">
        <v>672</v>
      </c>
      <c r="D709" s="51">
        <v>2.5346997628236364E-3</v>
      </c>
      <c r="E709" s="137">
        <v>-1.6560058963897461E-2</v>
      </c>
    </row>
    <row r="710" spans="3:5">
      <c r="C710" s="184">
        <v>673</v>
      </c>
      <c r="D710" s="51">
        <v>-1.702478173700709E-2</v>
      </c>
      <c r="E710" s="137">
        <v>-4.4897154675184779E-3</v>
      </c>
    </row>
    <row r="711" spans="3:5">
      <c r="C711" s="184">
        <v>674</v>
      </c>
      <c r="D711" s="51">
        <v>1.1294139698615549E-2</v>
      </c>
      <c r="E711" s="137">
        <v>-8.8348567056905219E-3</v>
      </c>
    </row>
    <row r="712" spans="3:5">
      <c r="C712" s="184">
        <v>675</v>
      </c>
      <c r="D712" s="51">
        <v>-6.6859350929495531E-3</v>
      </c>
      <c r="E712" s="137">
        <v>-4.6791811842372279E-2</v>
      </c>
    </row>
    <row r="713" spans="3:5">
      <c r="C713" s="184">
        <v>676</v>
      </c>
      <c r="D713" s="51">
        <v>-1.8844059023120656E-3</v>
      </c>
      <c r="E713" s="137">
        <v>4.233343370415212E-3</v>
      </c>
    </row>
    <row r="714" spans="3:5">
      <c r="C714" s="184">
        <v>677</v>
      </c>
      <c r="D714" s="51">
        <v>1.679063795299819E-3</v>
      </c>
      <c r="E714" s="137">
        <v>-1.6227863495115917E-3</v>
      </c>
    </row>
    <row r="715" spans="3:5">
      <c r="C715" s="184">
        <v>678</v>
      </c>
      <c r="D715" s="51">
        <v>3.9693161486798866E-3</v>
      </c>
      <c r="E715" s="137">
        <v>-4.4448049531361659E-2</v>
      </c>
    </row>
    <row r="716" spans="3:5">
      <c r="C716" s="184">
        <v>679</v>
      </c>
      <c r="D716" s="51">
        <v>-3.9688650300479487E-3</v>
      </c>
      <c r="E716" s="137">
        <v>-1.4136345345804466E-2</v>
      </c>
    </row>
    <row r="717" spans="3:5">
      <c r="C717" s="184">
        <v>680</v>
      </c>
      <c r="D717" s="51">
        <v>-1.6961571566409345E-2</v>
      </c>
      <c r="E717" s="137">
        <v>-3.192729150601973E-2</v>
      </c>
    </row>
    <row r="718" spans="3:5">
      <c r="C718" s="184">
        <v>681</v>
      </c>
      <c r="D718" s="51">
        <v>9.7516626959871476E-3</v>
      </c>
      <c r="E718" s="137">
        <v>1.771056476380534E-3</v>
      </c>
    </row>
    <row r="719" spans="3:5">
      <c r="C719" s="184">
        <v>682</v>
      </c>
      <c r="D719" s="51">
        <v>1.5315516080704914E-3</v>
      </c>
      <c r="E719" s="137">
        <v>1.8198812684195541E-3</v>
      </c>
    </row>
    <row r="720" spans="3:5">
      <c r="C720" s="184">
        <v>683</v>
      </c>
      <c r="D720" s="51">
        <v>-1.5659870736609561E-2</v>
      </c>
      <c r="E720" s="137">
        <v>-2.3195305257048E-2</v>
      </c>
    </row>
    <row r="721" spans="3:5">
      <c r="C721" s="184">
        <v>684</v>
      </c>
      <c r="D721" s="51">
        <v>2.7495852376033065E-3</v>
      </c>
      <c r="E721" s="137">
        <v>1.2482003512114195E-2</v>
      </c>
    </row>
    <row r="722" spans="3:5">
      <c r="C722" s="184">
        <v>685</v>
      </c>
      <c r="D722" s="51">
        <v>-1.4986352487316886E-2</v>
      </c>
      <c r="E722" s="137">
        <v>-1.9963315768909619E-2</v>
      </c>
    </row>
    <row r="723" spans="3:5">
      <c r="C723" s="184">
        <v>686</v>
      </c>
      <c r="D723" s="51">
        <v>-4.4536261532591584E-3</v>
      </c>
      <c r="E723" s="137">
        <v>-3.5136575106857186E-2</v>
      </c>
    </row>
    <row r="724" spans="3:5">
      <c r="C724" s="184">
        <v>687</v>
      </c>
      <c r="D724" s="51">
        <v>8.4600337974311615E-3</v>
      </c>
      <c r="E724" s="137">
        <v>1.5998237556540264E-2</v>
      </c>
    </row>
    <row r="725" spans="3:5">
      <c r="C725" s="184">
        <v>688</v>
      </c>
      <c r="D725" s="51">
        <v>-4.4906562423622474E-3</v>
      </c>
      <c r="E725" s="137">
        <v>-2.2630336129918376E-2</v>
      </c>
    </row>
    <row r="726" spans="3:5">
      <c r="C726" s="184">
        <v>689</v>
      </c>
      <c r="D726" s="51">
        <v>-4.5400913412023914E-3</v>
      </c>
      <c r="E726" s="137">
        <v>-1.6722459951268268E-2</v>
      </c>
    </row>
    <row r="727" spans="3:5">
      <c r="C727" s="184">
        <v>690</v>
      </c>
      <c r="D727" s="51">
        <v>-2.0383436554460969E-3</v>
      </c>
      <c r="E727" s="137">
        <v>4.3088399592321906E-2</v>
      </c>
    </row>
    <row r="728" spans="3:5">
      <c r="C728" s="184">
        <v>691</v>
      </c>
      <c r="D728" s="51">
        <v>1.3492389210028561E-2</v>
      </c>
      <c r="E728" s="137">
        <v>-7.6686464826820386E-2</v>
      </c>
    </row>
    <row r="729" spans="3:5">
      <c r="C729" s="184">
        <v>692</v>
      </c>
      <c r="D729" s="51">
        <v>-1.2424873690283106E-2</v>
      </c>
      <c r="E729" s="137">
        <v>3.5874302794541612E-3</v>
      </c>
    </row>
    <row r="730" spans="3:5">
      <c r="C730" s="184">
        <v>693</v>
      </c>
      <c r="D730" s="51">
        <v>2.3442880066110779E-3</v>
      </c>
      <c r="E730" s="137">
        <v>4.9497830810668379E-2</v>
      </c>
    </row>
    <row r="731" spans="3:5">
      <c r="C731" s="184">
        <v>694</v>
      </c>
      <c r="D731" s="51">
        <v>1.0918334966112542E-2</v>
      </c>
      <c r="E731" s="137">
        <v>-1.8802568392189668E-2</v>
      </c>
    </row>
    <row r="732" spans="3:5">
      <c r="C732" s="184">
        <v>695</v>
      </c>
      <c r="D732" s="51">
        <v>4.7407429108959395E-3</v>
      </c>
      <c r="E732" s="137">
        <v>2.0721399629846697E-2</v>
      </c>
    </row>
    <row r="733" spans="3:5">
      <c r="C733" s="184">
        <v>696</v>
      </c>
      <c r="D733" s="51">
        <v>2.4371828940347458E-2</v>
      </c>
      <c r="E733" s="137">
        <v>-1.1907756914384882E-2</v>
      </c>
    </row>
    <row r="734" spans="3:5">
      <c r="C734" s="184">
        <v>697</v>
      </c>
      <c r="D734" s="51">
        <v>-1.602459506372568E-2</v>
      </c>
      <c r="E734" s="137">
        <v>-2.4236164178431385E-2</v>
      </c>
    </row>
    <row r="735" spans="3:5">
      <c r="C735" s="184">
        <v>698</v>
      </c>
      <c r="D735" s="51">
        <v>-4.0739759587987692E-3</v>
      </c>
      <c r="E735" s="137">
        <v>1.4732030781712332E-2</v>
      </c>
    </row>
    <row r="736" spans="3:5">
      <c r="C736" s="184">
        <v>699</v>
      </c>
      <c r="D736" s="51">
        <v>-1.1358728409903417E-2</v>
      </c>
      <c r="E736" s="137">
        <v>1.7450360577592767E-3</v>
      </c>
    </row>
    <row r="737" spans="3:5">
      <c r="C737" s="184">
        <v>700</v>
      </c>
      <c r="D737" s="51">
        <v>-2.6260096955666398E-3</v>
      </c>
      <c r="E737" s="137">
        <v>1.1011596250941334E-2</v>
      </c>
    </row>
    <row r="738" spans="3:5">
      <c r="C738" s="184">
        <v>701</v>
      </c>
      <c r="D738" s="51">
        <v>1.0388251815057797E-2</v>
      </c>
      <c r="E738" s="137">
        <v>1.3818620236335061E-2</v>
      </c>
    </row>
    <row r="739" spans="3:5">
      <c r="C739" s="184">
        <v>702</v>
      </c>
      <c r="D739" s="51">
        <v>-7.7578998807810908E-3</v>
      </c>
      <c r="E739" s="137">
        <v>1.9526406281903481E-4</v>
      </c>
    </row>
    <row r="740" spans="3:5">
      <c r="C740" s="184">
        <v>703</v>
      </c>
      <c r="D740" s="51">
        <v>7.4078337215751563E-3</v>
      </c>
      <c r="E740" s="137">
        <v>-9.0644357344907122E-3</v>
      </c>
    </row>
    <row r="741" spans="3:5">
      <c r="C741" s="184">
        <v>704</v>
      </c>
      <c r="D741" s="51">
        <v>-2.096429718152398E-2</v>
      </c>
      <c r="E741" s="137">
        <v>2.4377915607078825E-2</v>
      </c>
    </row>
    <row r="742" spans="3:5">
      <c r="C742" s="184">
        <v>705</v>
      </c>
      <c r="D742" s="51">
        <v>-7.522670450901589E-3</v>
      </c>
      <c r="E742" s="137">
        <v>-1.3127278238479605E-2</v>
      </c>
    </row>
    <row r="743" spans="3:5">
      <c r="C743" s="184">
        <v>706</v>
      </c>
      <c r="D743" s="51">
        <v>-5.0173611213015995E-3</v>
      </c>
      <c r="E743" s="137">
        <v>1.2443119718958992E-2</v>
      </c>
    </row>
    <row r="744" spans="3:5">
      <c r="C744" s="184">
        <v>707</v>
      </c>
      <c r="D744" s="51">
        <v>1.6236099944935086E-3</v>
      </c>
      <c r="E744" s="137">
        <v>3.4803952450640475E-2</v>
      </c>
    </row>
    <row r="745" spans="3:5">
      <c r="C745" s="184">
        <v>708</v>
      </c>
      <c r="D745" s="51">
        <v>1.1382533490964561E-2</v>
      </c>
      <c r="E745" s="137">
        <v>1.9923802769374825E-2</v>
      </c>
    </row>
    <row r="746" spans="3:5">
      <c r="C746" s="184">
        <v>709</v>
      </c>
      <c r="D746" s="51">
        <v>-1.9638659458008346E-2</v>
      </c>
      <c r="E746" s="137">
        <v>2.3341710195629417E-2</v>
      </c>
    </row>
    <row r="747" spans="3:5">
      <c r="C747" s="184">
        <v>710</v>
      </c>
      <c r="D747" s="51">
        <v>6.0978899577445638E-3</v>
      </c>
      <c r="E747" s="137">
        <v>-2.3393927410521625E-2</v>
      </c>
    </row>
    <row r="748" spans="3:5">
      <c r="C748" s="184">
        <v>711</v>
      </c>
      <c r="D748" s="51">
        <v>-1.0726471127485039E-2</v>
      </c>
      <c r="E748" s="137">
        <v>-1.2090870915123319E-2</v>
      </c>
    </row>
    <row r="749" spans="3:5">
      <c r="C749" s="184">
        <v>712</v>
      </c>
      <c r="D749" s="51">
        <v>-1.0998997748125703E-3</v>
      </c>
      <c r="E749" s="137">
        <v>-1.020546000653815E-2</v>
      </c>
    </row>
    <row r="750" spans="3:5">
      <c r="C750" s="184">
        <v>713</v>
      </c>
      <c r="D750" s="51">
        <v>2.315080238976653E-2</v>
      </c>
      <c r="E750" s="137">
        <v>2.3527821396114645E-2</v>
      </c>
    </row>
    <row r="751" spans="3:5">
      <c r="C751" s="184">
        <v>714</v>
      </c>
      <c r="D751" s="51">
        <v>6.8733561655455406E-3</v>
      </c>
      <c r="E751" s="137">
        <v>-1.5836208178531583E-2</v>
      </c>
    </row>
    <row r="752" spans="3:5">
      <c r="C752" s="184">
        <v>715</v>
      </c>
      <c r="D752" s="51">
        <v>-6.0750367819058463E-3</v>
      </c>
      <c r="E752" s="137">
        <v>-3.118525151335852E-2</v>
      </c>
    </row>
    <row r="753" spans="3:5">
      <c r="C753" s="184">
        <v>716</v>
      </c>
      <c r="D753" s="51">
        <v>1.5216668890272457E-2</v>
      </c>
      <c r="E753" s="137">
        <v>3.0808060055632098E-3</v>
      </c>
    </row>
    <row r="754" spans="3:5">
      <c r="C754" s="184">
        <v>717</v>
      </c>
      <c r="D754" s="51">
        <v>4.1750568907927173E-3</v>
      </c>
      <c r="E754" s="137">
        <v>-2.356292886899982E-2</v>
      </c>
    </row>
    <row r="755" spans="3:5">
      <c r="C755" s="184">
        <v>718</v>
      </c>
      <c r="D755" s="51">
        <v>7.2984526077419743E-3</v>
      </c>
      <c r="E755" s="137">
        <v>4.3722753931710332E-3</v>
      </c>
    </row>
    <row r="756" spans="3:5">
      <c r="C756" s="184">
        <v>719</v>
      </c>
      <c r="D756" s="51">
        <v>-9.0365452002010515E-4</v>
      </c>
      <c r="E756" s="137">
        <v>4.6798443783794006E-3</v>
      </c>
    </row>
    <row r="757" spans="3:5">
      <c r="C757" s="184">
        <v>720</v>
      </c>
      <c r="D757" s="51">
        <v>-7.345251483497346E-3</v>
      </c>
      <c r="E757" s="137">
        <v>-0.11557168839525499</v>
      </c>
    </row>
    <row r="758" spans="3:5">
      <c r="C758" s="184">
        <v>721</v>
      </c>
      <c r="D758" s="51">
        <v>7.0555340693218048E-3</v>
      </c>
      <c r="E758" s="137">
        <v>-2.1008892292039829E-3</v>
      </c>
    </row>
    <row r="759" spans="3:5">
      <c r="C759" s="184">
        <v>722</v>
      </c>
      <c r="D759" s="51">
        <v>-1.4145974014514334E-3</v>
      </c>
      <c r="E759" s="137">
        <v>-3.6141394015986372E-2</v>
      </c>
    </row>
    <row r="760" spans="3:5">
      <c r="C760" s="184">
        <v>723</v>
      </c>
      <c r="D760" s="51">
        <v>1.7903072900253759E-2</v>
      </c>
      <c r="E760" s="137">
        <v>1.2484352415923751E-2</v>
      </c>
    </row>
    <row r="761" spans="3:5">
      <c r="C761" s="184">
        <v>724</v>
      </c>
      <c r="D761" s="51">
        <v>2.7805158323198523E-3</v>
      </c>
      <c r="E761" s="137">
        <v>3.4315640914645597E-3</v>
      </c>
    </row>
    <row r="762" spans="3:5">
      <c r="C762" s="184">
        <v>725</v>
      </c>
      <c r="D762" s="51">
        <v>1.0191424488650772E-2</v>
      </c>
      <c r="E762" s="137">
        <v>4.2357327207798355E-2</v>
      </c>
    </row>
    <row r="763" spans="3:5">
      <c r="C763" s="184">
        <v>726</v>
      </c>
      <c r="D763" s="51">
        <v>7.0269011558757657E-3</v>
      </c>
      <c r="E763" s="137">
        <v>3.266928695012767E-2</v>
      </c>
    </row>
    <row r="764" spans="3:5">
      <c r="C764" s="184">
        <v>727</v>
      </c>
      <c r="D764" s="51">
        <v>-1.9969741272529654E-3</v>
      </c>
      <c r="E764" s="137">
        <v>2.3397904553224019E-2</v>
      </c>
    </row>
    <row r="765" spans="3:5">
      <c r="C765" s="184">
        <v>728</v>
      </c>
      <c r="D765" s="51">
        <v>-3.2109302219781172E-3</v>
      </c>
      <c r="E765" s="137">
        <v>-1.6635737978632242E-2</v>
      </c>
    </row>
    <row r="766" spans="3:5">
      <c r="C766" s="184">
        <v>729</v>
      </c>
      <c r="D766" s="51">
        <v>3.1669122708384262E-2</v>
      </c>
      <c r="E766" s="137">
        <v>7.5633641087129826E-3</v>
      </c>
    </row>
    <row r="767" spans="3:5">
      <c r="C767" s="184">
        <v>730</v>
      </c>
      <c r="D767" s="51">
        <v>-1.137678812767398E-2</v>
      </c>
      <c r="E767" s="137">
        <v>-3.0936633430216749E-2</v>
      </c>
    </row>
    <row r="768" spans="3:5">
      <c r="C768" s="184">
        <v>731</v>
      </c>
      <c r="D768" s="51">
        <v>-2.0417206364335829E-2</v>
      </c>
      <c r="E768" s="137">
        <v>-5.2311947101307099E-2</v>
      </c>
    </row>
    <row r="769" spans="3:5">
      <c r="C769" s="184">
        <v>732</v>
      </c>
      <c r="D769" s="51">
        <v>-9.2429833472171923E-3</v>
      </c>
      <c r="E769" s="137">
        <v>-9.8897549730269999E-3</v>
      </c>
    </row>
    <row r="770" spans="3:5">
      <c r="C770" s="184">
        <v>733</v>
      </c>
      <c r="D770" s="51">
        <v>1.1481492716583611E-2</v>
      </c>
      <c r="E770" s="137">
        <v>-1.1183995733717903E-2</v>
      </c>
    </row>
    <row r="771" spans="3:5">
      <c r="C771" s="184">
        <v>734</v>
      </c>
      <c r="D771" s="51">
        <v>-4.2147963137606481E-5</v>
      </c>
      <c r="E771" s="137">
        <v>-4.5286908885418455E-2</v>
      </c>
    </row>
    <row r="772" spans="3:5">
      <c r="C772" s="184">
        <v>735</v>
      </c>
      <c r="D772" s="51">
        <v>-5.2930305101729601E-3</v>
      </c>
      <c r="E772" s="137">
        <v>6.6563345195931156E-2</v>
      </c>
    </row>
    <row r="773" spans="3:5">
      <c r="C773" s="184">
        <v>736</v>
      </c>
      <c r="D773" s="51">
        <v>5.2360990255025386E-3</v>
      </c>
      <c r="E773" s="137">
        <v>5.7883092463657309E-3</v>
      </c>
    </row>
    <row r="774" spans="3:5">
      <c r="C774" s="184">
        <v>737</v>
      </c>
      <c r="D774" s="51">
        <v>-1.580107302496449E-3</v>
      </c>
      <c r="E774" s="137">
        <v>-3.7355057391772938E-2</v>
      </c>
    </row>
    <row r="775" spans="3:5">
      <c r="C775" s="184">
        <v>738</v>
      </c>
      <c r="D775" s="51">
        <v>7.3597532069716862E-4</v>
      </c>
      <c r="E775" s="137">
        <v>3.3844903027853396E-2</v>
      </c>
    </row>
    <row r="776" spans="3:5">
      <c r="C776" s="184">
        <v>739</v>
      </c>
      <c r="D776" s="51">
        <v>-3.759157073968445E-3</v>
      </c>
      <c r="E776" s="137">
        <v>-4.5233449669221618E-2</v>
      </c>
    </row>
    <row r="777" spans="3:5">
      <c r="C777" s="184">
        <v>740</v>
      </c>
      <c r="D777" s="51">
        <v>7.9719810989195526E-3</v>
      </c>
      <c r="E777" s="137">
        <v>-2.3821078904134541E-2</v>
      </c>
    </row>
    <row r="778" spans="3:5">
      <c r="C778" s="184">
        <v>741</v>
      </c>
      <c r="D778" s="51">
        <v>-1.7375606260021586E-2</v>
      </c>
      <c r="E778" s="137">
        <v>-8.8303503423442023E-2</v>
      </c>
    </row>
    <row r="779" spans="3:5">
      <c r="C779" s="184">
        <v>742</v>
      </c>
      <c r="D779" s="51">
        <v>-2.3895102145717902E-4</v>
      </c>
      <c r="E779" s="137">
        <v>-1.1798423047553522E-2</v>
      </c>
    </row>
    <row r="780" spans="3:5">
      <c r="C780" s="184">
        <v>743</v>
      </c>
      <c r="D780" s="51">
        <v>-5.2675941213979425E-3</v>
      </c>
      <c r="E780" s="137">
        <v>-4.2944862440348862E-3</v>
      </c>
    </row>
    <row r="781" spans="3:5">
      <c r="C781" s="184">
        <v>744</v>
      </c>
      <c r="D781" s="51">
        <v>-2.3443524782979825E-3</v>
      </c>
      <c r="E781" s="137">
        <v>8.5358854095822057E-2</v>
      </c>
    </row>
    <row r="782" spans="3:5">
      <c r="C782" s="184">
        <v>745</v>
      </c>
      <c r="D782" s="51">
        <v>-1.2556466476718302E-2</v>
      </c>
      <c r="E782" s="137">
        <v>-5.8513038611384495E-2</v>
      </c>
    </row>
    <row r="783" spans="3:5">
      <c r="C783" s="184">
        <v>746</v>
      </c>
      <c r="D783" s="51">
        <v>-9.3088804688700906E-3</v>
      </c>
      <c r="E783" s="137">
        <v>4.0968031932102071E-2</v>
      </c>
    </row>
    <row r="784" spans="3:5">
      <c r="C784" s="184">
        <v>747</v>
      </c>
      <c r="D784" s="51">
        <v>-9.0321395568778167E-4</v>
      </c>
      <c r="E784" s="137">
        <v>-7.5982238320864096E-3</v>
      </c>
    </row>
    <row r="785" spans="3:5">
      <c r="C785" s="184">
        <v>748</v>
      </c>
      <c r="D785" s="51">
        <v>-5.0253537132706862E-3</v>
      </c>
      <c r="E785" s="137">
        <v>5.8081807344690537E-3</v>
      </c>
    </row>
    <row r="786" spans="3:5">
      <c r="C786" s="184">
        <v>749</v>
      </c>
      <c r="D786" s="51">
        <v>-9.7639891518150109E-3</v>
      </c>
      <c r="E786" s="137">
        <v>-5.800713130796905E-2</v>
      </c>
    </row>
    <row r="787" spans="3:5">
      <c r="C787" s="184">
        <v>750</v>
      </c>
      <c r="D787" s="51">
        <v>-2.7277434535685078E-3</v>
      </c>
      <c r="E787" s="137">
        <v>-2.6355719616497263E-2</v>
      </c>
    </row>
    <row r="788" spans="3:5">
      <c r="C788" s="184">
        <v>751</v>
      </c>
      <c r="D788" s="51">
        <v>9.8431267686132085E-3</v>
      </c>
      <c r="E788" s="137">
        <v>-2.8591342004775686E-2</v>
      </c>
    </row>
    <row r="789" spans="3:5">
      <c r="C789" s="184">
        <v>752</v>
      </c>
      <c r="D789" s="51">
        <v>-1.4213166674281474E-2</v>
      </c>
      <c r="E789" s="137">
        <v>-2.1194574389602143E-2</v>
      </c>
    </row>
    <row r="790" spans="3:5">
      <c r="C790" s="184">
        <v>753</v>
      </c>
      <c r="D790" s="51">
        <v>-4.8158383489428531E-3</v>
      </c>
      <c r="E790" s="137">
        <v>-6.3669798069637216E-3</v>
      </c>
    </row>
    <row r="791" spans="3:5">
      <c r="C791" s="184">
        <v>754</v>
      </c>
      <c r="D791" s="51">
        <v>1.9179158434528244E-3</v>
      </c>
      <c r="E791" s="137">
        <v>-2.78971189102638E-2</v>
      </c>
    </row>
    <row r="792" spans="3:5">
      <c r="C792" s="184">
        <v>755</v>
      </c>
      <c r="D792" s="51">
        <v>2.6479069250302276E-2</v>
      </c>
      <c r="E792" s="137">
        <v>-2.0923545526657338E-3</v>
      </c>
    </row>
    <row r="793" spans="3:5">
      <c r="C793" s="184">
        <v>756</v>
      </c>
      <c r="D793" s="51">
        <v>-6.189824104031641E-3</v>
      </c>
      <c r="E793" s="137">
        <v>-7.6084020916078092E-3</v>
      </c>
    </row>
    <row r="794" spans="3:5">
      <c r="C794" s="184">
        <v>757</v>
      </c>
      <c r="D794" s="51">
        <v>6.0771252975946989E-3</v>
      </c>
      <c r="E794" s="137">
        <v>2.2390255478338117E-2</v>
      </c>
    </row>
    <row r="795" spans="3:5">
      <c r="C795" s="184">
        <v>758</v>
      </c>
      <c r="D795" s="51">
        <v>2.9651582505181885E-3</v>
      </c>
      <c r="E795" s="137">
        <v>1.8361229552545995E-2</v>
      </c>
    </row>
    <row r="796" spans="3:5">
      <c r="C796" s="184">
        <v>759</v>
      </c>
      <c r="D796" s="51">
        <v>-3.509297802293059E-3</v>
      </c>
      <c r="E796" s="137">
        <v>-5.2270439310998108E-3</v>
      </c>
    </row>
    <row r="797" spans="3:5">
      <c r="C797" s="184">
        <v>760</v>
      </c>
      <c r="D797" s="51">
        <v>5.1900927134862261E-3</v>
      </c>
      <c r="E797" s="137">
        <v>-4.2303455145347134E-3</v>
      </c>
    </row>
    <row r="798" spans="3:5">
      <c r="C798" s="184">
        <v>761</v>
      </c>
      <c r="D798" s="51">
        <v>-3.2222549911747521E-2</v>
      </c>
      <c r="E798" s="137">
        <v>3.3234268150702838E-3</v>
      </c>
    </row>
    <row r="799" spans="3:5">
      <c r="C799" s="184">
        <v>762</v>
      </c>
      <c r="D799" s="51">
        <v>7.3732321403782806E-3</v>
      </c>
      <c r="E799" s="137">
        <v>9.2063582427499638E-3</v>
      </c>
    </row>
    <row r="800" spans="3:5">
      <c r="C800" s="184">
        <v>763</v>
      </c>
      <c r="D800" s="51">
        <v>-2.664662579026306E-3</v>
      </c>
      <c r="E800" s="137">
        <v>-1.0305249046592218E-4</v>
      </c>
    </row>
    <row r="801" spans="3:5">
      <c r="C801" s="184">
        <v>764</v>
      </c>
      <c r="D801" s="51">
        <v>-1.4880114486190714E-3</v>
      </c>
      <c r="E801" s="137">
        <v>0.11620213938261054</v>
      </c>
    </row>
    <row r="802" spans="3:5">
      <c r="C802" s="184">
        <v>765</v>
      </c>
      <c r="D802" s="51">
        <v>-8.7307589280372182E-3</v>
      </c>
      <c r="E802" s="137">
        <v>5.1087111424885723E-3</v>
      </c>
    </row>
    <row r="803" spans="3:5">
      <c r="C803" s="184">
        <v>766</v>
      </c>
      <c r="D803" s="51">
        <v>-2.4661383417524511E-3</v>
      </c>
      <c r="E803" s="137">
        <v>3.3098080468696015E-2</v>
      </c>
    </row>
    <row r="804" spans="3:5">
      <c r="C804" s="184">
        <v>767</v>
      </c>
      <c r="D804" s="51">
        <v>7.3479857224039303E-4</v>
      </c>
      <c r="E804" s="137">
        <v>2.1058320887176699E-2</v>
      </c>
    </row>
    <row r="805" spans="3:5">
      <c r="C805" s="184">
        <v>768</v>
      </c>
      <c r="D805" s="51">
        <v>-5.292824414245321E-3</v>
      </c>
      <c r="E805" s="137">
        <v>-3.0615742967285184E-2</v>
      </c>
    </row>
    <row r="806" spans="3:5">
      <c r="C806" s="184">
        <v>769</v>
      </c>
      <c r="D806" s="51">
        <v>-8.6424388941404723E-3</v>
      </c>
      <c r="E806" s="137">
        <v>3.4718225261403432E-2</v>
      </c>
    </row>
    <row r="807" spans="3:5">
      <c r="C807" s="184">
        <v>770</v>
      </c>
      <c r="D807" s="51">
        <v>8.6824876719449242E-3</v>
      </c>
      <c r="E807" s="137">
        <v>3.0958691782579352E-2</v>
      </c>
    </row>
    <row r="808" spans="3:5">
      <c r="C808" s="184">
        <v>771</v>
      </c>
      <c r="D808" s="51">
        <v>-3.9075355820237358E-3</v>
      </c>
      <c r="E808" s="137">
        <v>-5.6981896511665809E-3</v>
      </c>
    </row>
    <row r="809" spans="3:5">
      <c r="C809" s="184">
        <v>772</v>
      </c>
      <c r="D809" s="51">
        <v>6.0993444361372101E-3</v>
      </c>
      <c r="E809" s="137">
        <v>-2.3725428469022002E-2</v>
      </c>
    </row>
    <row r="810" spans="3:5">
      <c r="C810" s="184">
        <v>773</v>
      </c>
      <c r="D810" s="51">
        <v>-2.2200430610416358E-3</v>
      </c>
      <c r="E810" s="137">
        <v>-1.5842571724112445E-3</v>
      </c>
    </row>
    <row r="811" spans="3:5">
      <c r="C811" s="184">
        <v>774</v>
      </c>
      <c r="D811" s="51">
        <v>-1.0346770326004786E-2</v>
      </c>
      <c r="E811" s="137">
        <v>-7.1917088355685378E-3</v>
      </c>
    </row>
    <row r="812" spans="3:5">
      <c r="C812" s="184">
        <v>775</v>
      </c>
      <c r="D812" s="51">
        <v>-3.4162327637851223E-3</v>
      </c>
      <c r="E812" s="137">
        <v>-2.2043513990977717E-2</v>
      </c>
    </row>
    <row r="813" spans="3:5">
      <c r="C813" s="184">
        <v>776</v>
      </c>
      <c r="D813" s="51">
        <v>5.3572084694697925E-3</v>
      </c>
      <c r="E813" s="137">
        <v>5.2011102854295256E-3</v>
      </c>
    </row>
    <row r="814" spans="3:5">
      <c r="C814" s="184">
        <v>777</v>
      </c>
      <c r="D814" s="51">
        <v>-2.2909424562997931E-2</v>
      </c>
      <c r="E814" s="137">
        <v>6.6004919752808394E-2</v>
      </c>
    </row>
    <row r="815" spans="3:5">
      <c r="C815" s="184">
        <v>778</v>
      </c>
      <c r="D815" s="51">
        <v>-2.4019738760391379E-3</v>
      </c>
      <c r="E815" s="137">
        <v>-6.9622791032962969E-3</v>
      </c>
    </row>
    <row r="816" spans="3:5">
      <c r="C816" s="184">
        <v>779</v>
      </c>
      <c r="D816" s="51">
        <v>-7.3430671598440338E-3</v>
      </c>
      <c r="E816" s="137">
        <v>-4.9703101051933589E-2</v>
      </c>
    </row>
    <row r="817" spans="3:5">
      <c r="C817" s="184">
        <v>780</v>
      </c>
      <c r="D817" s="51">
        <v>5.9001185830504579E-3</v>
      </c>
      <c r="E817" s="137">
        <v>-1.4627630030461794E-3</v>
      </c>
    </row>
    <row r="818" spans="3:5">
      <c r="C818" s="184">
        <v>781</v>
      </c>
      <c r="D818" s="51">
        <v>1.6122042613401254E-3</v>
      </c>
      <c r="E818" s="137">
        <v>-7.3595006497517625E-3</v>
      </c>
    </row>
    <row r="819" spans="3:5">
      <c r="C819" s="184">
        <v>782</v>
      </c>
      <c r="D819" s="51">
        <v>4.0755257079238497E-3</v>
      </c>
      <c r="E819" s="137">
        <v>3.6147160267282229E-2</v>
      </c>
    </row>
    <row r="820" spans="3:5">
      <c r="C820" s="184">
        <v>783</v>
      </c>
      <c r="D820" s="51">
        <v>2.4911862903730428E-4</v>
      </c>
      <c r="E820" s="137">
        <v>1.9493282692049467E-3</v>
      </c>
    </row>
    <row r="821" spans="3:5">
      <c r="C821" s="184">
        <v>784</v>
      </c>
      <c r="D821" s="51">
        <v>-8.576212531147178E-3</v>
      </c>
      <c r="E821" s="137">
        <v>2.8639962272270988E-3</v>
      </c>
    </row>
    <row r="822" spans="3:5">
      <c r="C822" s="184">
        <v>785</v>
      </c>
      <c r="D822" s="51">
        <v>-2.0739682181245204E-3</v>
      </c>
      <c r="E822" s="137">
        <v>-7.6983461520574621E-3</v>
      </c>
    </row>
    <row r="823" spans="3:5">
      <c r="C823" s="184">
        <v>786</v>
      </c>
      <c r="D823" s="51">
        <v>-2.2227612901988669E-2</v>
      </c>
      <c r="E823" s="137">
        <v>2.121924678264487E-3</v>
      </c>
    </row>
    <row r="824" spans="3:5">
      <c r="C824" s="184">
        <v>787</v>
      </c>
      <c r="D824" s="51">
        <v>-2.927597277597649E-3</v>
      </c>
      <c r="E824" s="137">
        <v>-3.7074205436038281E-2</v>
      </c>
    </row>
    <row r="825" spans="3:5">
      <c r="C825" s="184">
        <v>788</v>
      </c>
      <c r="D825" s="51">
        <v>1.8528060858390635E-2</v>
      </c>
      <c r="E825" s="137">
        <v>0.15047722253030429</v>
      </c>
    </row>
    <row r="826" spans="3:5">
      <c r="C826" s="184">
        <v>789</v>
      </c>
      <c r="D826" s="51">
        <v>2.0998354069784271E-3</v>
      </c>
      <c r="E826" s="137">
        <v>-7.6842562550313246E-3</v>
      </c>
    </row>
    <row r="827" spans="3:5">
      <c r="C827" s="184">
        <v>790</v>
      </c>
      <c r="D827" s="51">
        <v>4.2210051703359458E-3</v>
      </c>
      <c r="E827" s="137">
        <v>2.6657071681785077E-2</v>
      </c>
    </row>
    <row r="828" spans="3:5">
      <c r="C828" s="184">
        <v>791</v>
      </c>
      <c r="D828" s="51">
        <v>-4.6083868491721899E-3</v>
      </c>
      <c r="E828" s="137">
        <v>-3.956378969888351E-3</v>
      </c>
    </row>
    <row r="829" spans="3:5">
      <c r="C829" s="184">
        <v>792</v>
      </c>
      <c r="D829" s="51">
        <v>-5.518766077196223E-3</v>
      </c>
      <c r="E829" s="137">
        <v>-2.193180674919095E-2</v>
      </c>
    </row>
    <row r="830" spans="3:5">
      <c r="C830" s="184">
        <v>793</v>
      </c>
      <c r="D830" s="51">
        <v>8.4197436741580991E-5</v>
      </c>
      <c r="E830" s="137">
        <v>-5.1856060716521137E-3</v>
      </c>
    </row>
    <row r="831" spans="3:5">
      <c r="C831" s="184">
        <v>794</v>
      </c>
      <c r="D831" s="51">
        <v>1.6575434852869951E-3</v>
      </c>
      <c r="E831" s="137">
        <v>1.8169873069270794E-2</v>
      </c>
    </row>
    <row r="832" spans="3:5">
      <c r="C832" s="184">
        <v>795</v>
      </c>
      <c r="D832" s="51">
        <v>5.7615132343749181E-3</v>
      </c>
      <c r="E832" s="137">
        <v>7.5646664290782047E-3</v>
      </c>
    </row>
    <row r="833" spans="3:5">
      <c r="C833" s="184">
        <v>796</v>
      </c>
      <c r="D833" s="51">
        <v>-1.7135191215060881E-3</v>
      </c>
      <c r="E833" s="137">
        <v>-1.0818740573615333E-2</v>
      </c>
    </row>
    <row r="834" spans="3:5">
      <c r="C834" s="184">
        <v>797</v>
      </c>
      <c r="D834" s="51">
        <v>-2.2612526838032172E-3</v>
      </c>
      <c r="E834" s="137">
        <v>4.5182112751438134E-3</v>
      </c>
    </row>
    <row r="835" spans="3:5">
      <c r="C835" s="184">
        <v>798</v>
      </c>
      <c r="D835" s="51">
        <v>4.4606487873722787E-3</v>
      </c>
      <c r="E835" s="137">
        <v>8.5550229262235985E-3</v>
      </c>
    </row>
    <row r="836" spans="3:5">
      <c r="C836" s="184">
        <v>799</v>
      </c>
      <c r="D836" s="51">
        <v>-8.1265736814675749E-3</v>
      </c>
      <c r="E836" s="137">
        <v>2.0964966993938065E-2</v>
      </c>
    </row>
    <row r="837" spans="3:5">
      <c r="C837" s="184">
        <v>800</v>
      </c>
      <c r="D837" s="51">
        <v>7.4031383514116256E-3</v>
      </c>
      <c r="E837" s="137">
        <v>4.1068510534863031E-2</v>
      </c>
    </row>
    <row r="838" spans="3:5">
      <c r="C838" s="184">
        <v>801</v>
      </c>
      <c r="D838" s="51">
        <v>4.9051224249545373E-3</v>
      </c>
      <c r="E838" s="137">
        <v>-3.9364928347025825E-2</v>
      </c>
    </row>
    <row r="839" spans="3:5">
      <c r="C839" s="184">
        <v>802</v>
      </c>
      <c r="D839" s="51">
        <v>1.49604360558516E-2</v>
      </c>
      <c r="E839" s="137">
        <v>4.1034091279643484E-2</v>
      </c>
    </row>
    <row r="840" spans="3:5">
      <c r="C840" s="184">
        <v>803</v>
      </c>
      <c r="D840" s="51">
        <v>7.9917073426652545E-3</v>
      </c>
      <c r="E840" s="137">
        <v>-1.0925061711049018E-2</v>
      </c>
    </row>
    <row r="841" spans="3:5">
      <c r="C841" s="184">
        <v>804</v>
      </c>
      <c r="D841" s="51">
        <v>-2.7168815479494675E-3</v>
      </c>
      <c r="E841" s="137">
        <v>-1.1307361293676538E-2</v>
      </c>
    </row>
    <row r="842" spans="3:5">
      <c r="C842" s="184">
        <v>805</v>
      </c>
      <c r="D842" s="51">
        <v>2.9341809674889642E-3</v>
      </c>
      <c r="E842" s="137">
        <v>-3.5328520698210436E-2</v>
      </c>
    </row>
    <row r="843" spans="3:5">
      <c r="C843" s="184">
        <v>806</v>
      </c>
      <c r="D843" s="51">
        <v>-4.6795166164080399E-3</v>
      </c>
      <c r="E843" s="137">
        <v>-1.0038314789539437E-2</v>
      </c>
    </row>
    <row r="844" spans="3:5">
      <c r="C844" s="184">
        <v>807</v>
      </c>
      <c r="D844" s="51">
        <v>-1.0356581548232956E-2</v>
      </c>
      <c r="E844" s="137">
        <v>-1.0513988858753381E-2</v>
      </c>
    </row>
    <row r="845" spans="3:5">
      <c r="C845" s="184">
        <v>808</v>
      </c>
      <c r="D845" s="51">
        <v>-1.0837053721967095E-2</v>
      </c>
      <c r="E845" s="137">
        <v>-1.7346651128819522E-2</v>
      </c>
    </row>
    <row r="846" spans="3:5">
      <c r="C846" s="184">
        <v>809</v>
      </c>
      <c r="D846" s="51">
        <v>-3.2268601094163803E-3</v>
      </c>
      <c r="E846" s="137">
        <v>-5.103275829581708E-3</v>
      </c>
    </row>
    <row r="847" spans="3:5">
      <c r="C847" s="184">
        <v>810</v>
      </c>
      <c r="D847" s="51">
        <v>-3.4900411976893325E-3</v>
      </c>
      <c r="E847" s="137">
        <v>1.7783364296459811E-2</v>
      </c>
    </row>
    <row r="848" spans="3:5">
      <c r="C848" s="184">
        <v>811</v>
      </c>
      <c r="D848" s="51">
        <v>-1.0084866469880148E-2</v>
      </c>
      <c r="E848" s="137">
        <v>1.4803037726629926E-2</v>
      </c>
    </row>
    <row r="849" spans="3:5">
      <c r="C849" s="184">
        <v>812</v>
      </c>
      <c r="D849" s="51">
        <v>9.3652672466054687E-3</v>
      </c>
      <c r="E849" s="137">
        <v>4.7027594605448454E-2</v>
      </c>
    </row>
    <row r="850" spans="3:5">
      <c r="C850" s="184">
        <v>813</v>
      </c>
      <c r="D850" s="51">
        <v>-4.3597287097848422E-3</v>
      </c>
      <c r="E850" s="137">
        <v>1.896319134285463E-3</v>
      </c>
    </row>
    <row r="851" spans="3:5">
      <c r="C851" s="184">
        <v>814</v>
      </c>
      <c r="D851" s="51">
        <v>1.3692599367771287E-2</v>
      </c>
      <c r="E851" s="137">
        <v>-4.3879974840758423E-2</v>
      </c>
    </row>
    <row r="852" spans="3:5">
      <c r="C852" s="184">
        <v>815</v>
      </c>
      <c r="D852" s="51">
        <v>2.2666103407584033E-3</v>
      </c>
      <c r="E852" s="137">
        <v>-0.11329233632313603</v>
      </c>
    </row>
    <row r="853" spans="3:5">
      <c r="C853" s="184">
        <v>816</v>
      </c>
      <c r="D853" s="51">
        <v>-9.7990934577661375E-3</v>
      </c>
      <c r="E853" s="137">
        <v>3.0647017419340268E-3</v>
      </c>
    </row>
    <row r="854" spans="3:5">
      <c r="C854" s="184">
        <v>817</v>
      </c>
      <c r="D854" s="51">
        <v>-1.3030573407278093E-2</v>
      </c>
      <c r="E854" s="137">
        <v>5.6789671356753122E-3</v>
      </c>
    </row>
    <row r="855" spans="3:5">
      <c r="C855" s="184">
        <v>818</v>
      </c>
      <c r="D855" s="51">
        <v>-5.9235419265644936E-3</v>
      </c>
      <c r="E855" s="137">
        <v>-1.1160337746906078E-2</v>
      </c>
    </row>
    <row r="856" spans="3:5">
      <c r="C856" s="184">
        <v>819</v>
      </c>
      <c r="D856" s="51">
        <v>2.8749738903831538E-3</v>
      </c>
      <c r="E856" s="137">
        <v>2.6878860171625003E-2</v>
      </c>
    </row>
    <row r="857" spans="3:5">
      <c r="C857" s="184">
        <v>820</v>
      </c>
      <c r="D857" s="51">
        <v>1.6248254053756383E-4</v>
      </c>
      <c r="E857" s="137">
        <v>1.9469267304976644E-3</v>
      </c>
    </row>
    <row r="858" spans="3:5">
      <c r="C858" s="184">
        <v>821</v>
      </c>
      <c r="D858" s="51">
        <v>5.7133075940298955E-3</v>
      </c>
      <c r="E858" s="137">
        <v>-2.3359535472195804E-2</v>
      </c>
    </row>
    <row r="859" spans="3:5">
      <c r="C859" s="184">
        <v>822</v>
      </c>
      <c r="D859" s="51">
        <v>-1.3520841903670781E-2</v>
      </c>
      <c r="E859" s="137">
        <v>-2.5650551826074527E-5</v>
      </c>
    </row>
    <row r="860" spans="3:5">
      <c r="C860" s="184">
        <v>823</v>
      </c>
      <c r="D860" s="51">
        <v>-7.0310915700140877E-4</v>
      </c>
      <c r="E860" s="137">
        <v>3.9437596332677058E-2</v>
      </c>
    </row>
    <row r="861" spans="3:5">
      <c r="C861" s="184">
        <v>824</v>
      </c>
      <c r="D861" s="51">
        <v>-1.0964787902786695E-3</v>
      </c>
      <c r="E861" s="137">
        <v>1.3342638265202074E-2</v>
      </c>
    </row>
    <row r="862" spans="3:5">
      <c r="C862" s="184">
        <v>825</v>
      </c>
      <c r="D862" s="51">
        <v>-7.0719105699566347E-3</v>
      </c>
      <c r="E862" s="137">
        <v>5.4839063844431477E-3</v>
      </c>
    </row>
    <row r="863" spans="3:5">
      <c r="C863" s="184">
        <v>826</v>
      </c>
      <c r="D863" s="51">
        <v>-1.9290890045521438E-3</v>
      </c>
      <c r="E863" s="137">
        <v>-2.78813435826748E-2</v>
      </c>
    </row>
    <row r="864" spans="3:5">
      <c r="C864" s="184">
        <v>827</v>
      </c>
      <c r="D864" s="51">
        <v>2.4366404086472991E-3</v>
      </c>
      <c r="E864" s="137">
        <v>7.1742327242030807E-2</v>
      </c>
    </row>
    <row r="865" spans="3:5">
      <c r="C865" s="184">
        <v>828</v>
      </c>
      <c r="D865" s="51">
        <v>-3.8376290694349877E-3</v>
      </c>
      <c r="E865" s="137">
        <v>6.5922104939696927E-2</v>
      </c>
    </row>
    <row r="866" spans="3:5">
      <c r="C866" s="184">
        <v>829</v>
      </c>
      <c r="D866" s="51">
        <v>1.9648981058197346E-3</v>
      </c>
      <c r="E866" s="137">
        <v>-2.0782251767852943E-2</v>
      </c>
    </row>
    <row r="867" spans="3:5">
      <c r="C867" s="184">
        <v>830</v>
      </c>
      <c r="D867" s="51">
        <v>4.7336109708737296E-3</v>
      </c>
      <c r="E867" s="137">
        <v>8.3970903718888559E-2</v>
      </c>
    </row>
    <row r="868" spans="3:5">
      <c r="C868" s="184">
        <v>831</v>
      </c>
      <c r="D868" s="51">
        <v>1.8240688655860701E-3</v>
      </c>
      <c r="E868" s="137">
        <v>-1.7842119178215897E-2</v>
      </c>
    </row>
    <row r="869" spans="3:5">
      <c r="C869" s="184">
        <v>832</v>
      </c>
      <c r="D869" s="51">
        <v>9.7768346560816247E-3</v>
      </c>
      <c r="E869" s="137">
        <v>9.1537813125859829E-4</v>
      </c>
    </row>
    <row r="870" spans="3:5">
      <c r="C870" s="184">
        <v>833</v>
      </c>
      <c r="D870" s="51">
        <v>2.7833383045308656E-2</v>
      </c>
      <c r="E870" s="137">
        <v>2.7222531418939822E-2</v>
      </c>
    </row>
    <row r="871" spans="3:5">
      <c r="C871" s="184">
        <v>834</v>
      </c>
      <c r="D871" s="51">
        <v>1.5141567849131534E-3</v>
      </c>
      <c r="E871" s="137">
        <v>-2.0037882026288978E-2</v>
      </c>
    </row>
    <row r="872" spans="3:5">
      <c r="C872" s="184">
        <v>835</v>
      </c>
      <c r="D872" s="51">
        <v>1.3976720495065365E-2</v>
      </c>
      <c r="E872" s="137">
        <v>4.0760967820096302E-3</v>
      </c>
    </row>
    <row r="873" spans="3:5">
      <c r="C873" s="184">
        <v>836</v>
      </c>
      <c r="D873" s="51">
        <v>5.2376362791965586E-3</v>
      </c>
      <c r="E873" s="137">
        <v>-4.6852247148724262E-2</v>
      </c>
    </row>
    <row r="874" spans="3:5">
      <c r="C874" s="184">
        <v>837</v>
      </c>
      <c r="D874" s="51">
        <v>7.5718379240777272E-3</v>
      </c>
      <c r="E874" s="137">
        <v>-2.0115443896222232E-2</v>
      </c>
    </row>
    <row r="875" spans="3:5">
      <c r="C875" s="184">
        <v>838</v>
      </c>
      <c r="D875" s="51">
        <v>-8.8437881113234557E-3</v>
      </c>
      <c r="E875" s="137">
        <v>4.1202269580685623E-3</v>
      </c>
    </row>
    <row r="876" spans="3:5">
      <c r="C876" s="184">
        <v>839</v>
      </c>
      <c r="D876" s="51">
        <v>-1.1726444862412273E-2</v>
      </c>
      <c r="E876" s="137">
        <v>-4.2806553269657911E-2</v>
      </c>
    </row>
    <row r="877" spans="3:5">
      <c r="C877" s="184">
        <v>840</v>
      </c>
      <c r="D877" s="51">
        <v>3.302061176754073E-3</v>
      </c>
      <c r="E877" s="137">
        <v>2.2448740111305036E-2</v>
      </c>
    </row>
    <row r="878" spans="3:5">
      <c r="C878" s="184">
        <v>841</v>
      </c>
      <c r="D878" s="51">
        <v>5.6436690884466159E-3</v>
      </c>
      <c r="E878" s="137">
        <v>8.8559018120037535E-3</v>
      </c>
    </row>
    <row r="879" spans="3:5">
      <c r="C879" s="184">
        <v>842</v>
      </c>
      <c r="D879" s="51">
        <v>-1.4022741390898794E-3</v>
      </c>
      <c r="E879" s="137">
        <v>3.9084940321881652E-2</v>
      </c>
    </row>
    <row r="880" spans="3:5">
      <c r="C880" s="184">
        <v>843</v>
      </c>
      <c r="D880" s="51">
        <v>-4.7529395802291289E-3</v>
      </c>
      <c r="E880" s="137">
        <v>1.397616601781448E-3</v>
      </c>
    </row>
    <row r="881" spans="3:5">
      <c r="C881" s="184">
        <v>844</v>
      </c>
      <c r="D881" s="51">
        <v>6.534849510649878E-3</v>
      </c>
      <c r="E881" s="137">
        <v>-1.6030291674799281E-2</v>
      </c>
    </row>
    <row r="882" spans="3:5">
      <c r="C882" s="184">
        <v>845</v>
      </c>
      <c r="D882" s="51">
        <v>4.3657451776769607E-3</v>
      </c>
      <c r="E882" s="137">
        <v>4.3526184581495299E-2</v>
      </c>
    </row>
    <row r="883" spans="3:5">
      <c r="C883" s="184">
        <v>846</v>
      </c>
      <c r="D883" s="51">
        <v>-3.0168597839307161E-3</v>
      </c>
      <c r="E883" s="137">
        <v>1.0758016446726387E-2</v>
      </c>
    </row>
    <row r="884" spans="3:5">
      <c r="C884" s="184">
        <v>847</v>
      </c>
      <c r="D884" s="51">
        <v>-3.2577288013170666E-3</v>
      </c>
      <c r="E884" s="137">
        <v>3.7644474084247662E-2</v>
      </c>
    </row>
    <row r="885" spans="3:5">
      <c r="C885" s="184">
        <v>848</v>
      </c>
      <c r="D885" s="51">
        <v>-1.0134218777263298E-3</v>
      </c>
      <c r="E885" s="137">
        <v>1.4837014372269747E-2</v>
      </c>
    </row>
    <row r="886" spans="3:5">
      <c r="C886" s="184">
        <v>849</v>
      </c>
      <c r="D886" s="51">
        <v>-7.4453485089432687E-3</v>
      </c>
      <c r="E886" s="137">
        <v>8.3108002305275208E-4</v>
      </c>
    </row>
    <row r="887" spans="3:5">
      <c r="C887" s="184">
        <v>850</v>
      </c>
      <c r="D887" s="51">
        <v>-9.2787508062126458E-3</v>
      </c>
      <c r="E887" s="137">
        <v>1.1452300256231045E-3</v>
      </c>
    </row>
    <row r="888" spans="3:5">
      <c r="C888" s="184">
        <v>851</v>
      </c>
      <c r="D888" s="51">
        <v>3.3791175819583089E-3</v>
      </c>
      <c r="E888" s="137">
        <v>3.030591392373802E-2</v>
      </c>
    </row>
    <row r="889" spans="3:5">
      <c r="C889" s="184">
        <v>852</v>
      </c>
      <c r="D889" s="51">
        <v>3.0494553875857417E-3</v>
      </c>
      <c r="E889" s="137">
        <v>-6.0934303812046973E-2</v>
      </c>
    </row>
    <row r="890" spans="3:5">
      <c r="C890" s="184">
        <v>853</v>
      </c>
      <c r="D890" s="51">
        <v>4.7757817886979088E-3</v>
      </c>
      <c r="E890" s="137">
        <v>-6.9008980722041749E-3</v>
      </c>
    </row>
    <row r="891" spans="3:5">
      <c r="C891" s="184">
        <v>854</v>
      </c>
      <c r="D891" s="51">
        <v>4.8337125887695682E-3</v>
      </c>
      <c r="E891" s="137">
        <v>6.4374108788157969E-2</v>
      </c>
    </row>
    <row r="892" spans="3:5">
      <c r="C892" s="184">
        <v>855</v>
      </c>
      <c r="D892" s="51">
        <v>2.0368366298122997E-3</v>
      </c>
      <c r="E892" s="137">
        <v>-1.1673567730399495E-2</v>
      </c>
    </row>
    <row r="893" spans="3:5">
      <c r="C893" s="184">
        <v>856</v>
      </c>
      <c r="D893" s="51">
        <v>3.9149038327391736E-3</v>
      </c>
      <c r="E893" s="137">
        <v>1.4999112488175604E-2</v>
      </c>
    </row>
    <row r="894" spans="3:5">
      <c r="C894" s="184">
        <v>857</v>
      </c>
      <c r="D894" s="51">
        <v>6.0884036159195303E-4</v>
      </c>
      <c r="E894" s="137">
        <v>-1.5869411857030211E-2</v>
      </c>
    </row>
    <row r="895" spans="3:5">
      <c r="C895" s="184">
        <v>858</v>
      </c>
      <c r="D895" s="51">
        <v>1.0877034175470427E-3</v>
      </c>
      <c r="E895" s="137">
        <v>4.9341982738814551E-2</v>
      </c>
    </row>
    <row r="896" spans="3:5">
      <c r="C896" s="184">
        <v>859</v>
      </c>
      <c r="D896" s="51">
        <v>-3.1713483603084102E-4</v>
      </c>
      <c r="E896" s="137">
        <v>9.6940112117797819E-3</v>
      </c>
    </row>
    <row r="897" spans="3:5">
      <c r="C897" s="184">
        <v>860</v>
      </c>
      <c r="D897" s="51">
        <v>-3.0136152416021292E-3</v>
      </c>
      <c r="E897" s="137">
        <v>-1.2477939101926776E-2</v>
      </c>
    </row>
    <row r="898" spans="3:5">
      <c r="C898" s="184">
        <v>861</v>
      </c>
      <c r="D898" s="51">
        <v>4.4795232340511179E-3</v>
      </c>
      <c r="E898" s="137">
        <v>-1.2881699097986178E-2</v>
      </c>
    </row>
    <row r="899" spans="3:5">
      <c r="C899" s="184">
        <v>862</v>
      </c>
      <c r="D899" s="51">
        <v>1.5531942252775372E-3</v>
      </c>
      <c r="E899" s="137">
        <v>4.1506970167983728E-2</v>
      </c>
    </row>
    <row r="900" spans="3:5">
      <c r="C900" s="184">
        <v>863</v>
      </c>
      <c r="D900" s="51">
        <v>-7.0712999819739419E-3</v>
      </c>
      <c r="E900" s="137">
        <v>3.3936115338848556E-2</v>
      </c>
    </row>
    <row r="901" spans="3:5">
      <c r="C901" s="184">
        <v>864</v>
      </c>
      <c r="D901" s="51">
        <v>-1.2994642819505797E-2</v>
      </c>
      <c r="E901" s="137">
        <v>-4.2563101133545361E-2</v>
      </c>
    </row>
    <row r="902" spans="3:5">
      <c r="C902" s="184">
        <v>865</v>
      </c>
      <c r="D902" s="51">
        <v>7.0781314547567302E-3</v>
      </c>
      <c r="E902" s="137">
        <v>2.4817384589119432E-2</v>
      </c>
    </row>
    <row r="903" spans="3:5">
      <c r="C903" s="184">
        <v>866</v>
      </c>
      <c r="D903" s="51">
        <v>5.5162603246980248E-3</v>
      </c>
      <c r="E903" s="137">
        <v>1.851913372846585E-2</v>
      </c>
    </row>
    <row r="904" spans="3:5">
      <c r="C904" s="184">
        <v>867</v>
      </c>
      <c r="D904" s="51">
        <v>4.0001993678456119E-3</v>
      </c>
      <c r="E904" s="137">
        <v>1.1259055749635656E-2</v>
      </c>
    </row>
    <row r="905" spans="3:5">
      <c r="C905" s="184">
        <v>868</v>
      </c>
      <c r="D905" s="51">
        <v>-1.8119796740121519E-3</v>
      </c>
      <c r="E905" s="137">
        <v>-5.7583413373811912E-2</v>
      </c>
    </row>
    <row r="906" spans="3:5">
      <c r="C906" s="184">
        <v>869</v>
      </c>
      <c r="D906" s="51">
        <v>-2.2372882224610348E-2</v>
      </c>
      <c r="E906" s="137">
        <v>-0.11528252906064276</v>
      </c>
    </row>
    <row r="907" spans="3:5">
      <c r="C907" s="184">
        <v>870</v>
      </c>
      <c r="D907" s="51">
        <v>-1.4305253677700275E-2</v>
      </c>
      <c r="E907" s="137">
        <v>-4.0220128856052417E-2</v>
      </c>
    </row>
    <row r="908" spans="3:5">
      <c r="C908" s="184">
        <v>871</v>
      </c>
      <c r="D908" s="51">
        <v>1.1931744906090961E-3</v>
      </c>
      <c r="E908" s="137">
        <v>2.6964258594989743E-3</v>
      </c>
    </row>
    <row r="909" spans="3:5">
      <c r="C909" s="184">
        <v>872</v>
      </c>
      <c r="D909" s="51">
        <v>4.412838090736335E-4</v>
      </c>
      <c r="E909" s="137">
        <v>2.017465574071596E-2</v>
      </c>
    </row>
    <row r="910" spans="3:5">
      <c r="C910" s="184">
        <v>873</v>
      </c>
      <c r="D910" s="51">
        <v>1.2674321221091502E-2</v>
      </c>
      <c r="E910" s="137">
        <v>-5.3542992416503489E-3</v>
      </c>
    </row>
    <row r="911" spans="3:5">
      <c r="C911" s="184">
        <v>874</v>
      </c>
      <c r="D911" s="51">
        <v>2.0657563631160142E-2</v>
      </c>
      <c r="E911" s="137">
        <v>-3.9202528197048864E-2</v>
      </c>
    </row>
    <row r="912" spans="3:5">
      <c r="C912" s="184">
        <v>875</v>
      </c>
      <c r="D912" s="51">
        <v>1.4926237330794522E-3</v>
      </c>
      <c r="E912" s="137">
        <v>1.4554583324111433E-2</v>
      </c>
    </row>
    <row r="913" spans="3:5">
      <c r="C913" s="184">
        <v>876</v>
      </c>
      <c r="D913" s="51">
        <v>2.2821917090707156E-3</v>
      </c>
      <c r="E913" s="137">
        <v>-2.4254194303245315E-3</v>
      </c>
    </row>
    <row r="914" spans="3:5">
      <c r="C914" s="184">
        <v>877</v>
      </c>
      <c r="D914" s="51">
        <v>-3.3051808488626191E-3</v>
      </c>
      <c r="E914" s="137">
        <v>2.0647197752227814E-2</v>
      </c>
    </row>
    <row r="915" spans="3:5">
      <c r="C915" s="184">
        <v>878</v>
      </c>
      <c r="D915" s="51">
        <v>1.2930502083112735E-2</v>
      </c>
      <c r="E915" s="137">
        <v>-2.688878991076999E-2</v>
      </c>
    </row>
    <row r="916" spans="3:5">
      <c r="C916" s="184">
        <v>879</v>
      </c>
      <c r="D916" s="51">
        <v>2.1110279013944969E-3</v>
      </c>
      <c r="E916" s="137">
        <v>-6.6026376252887764E-2</v>
      </c>
    </row>
    <row r="917" spans="3:5">
      <c r="C917" s="184">
        <v>880</v>
      </c>
      <c r="D917" s="51">
        <v>1.7564088315965738E-2</v>
      </c>
      <c r="E917" s="137">
        <v>0.10914803652455035</v>
      </c>
    </row>
    <row r="918" spans="3:5">
      <c r="C918" s="184">
        <v>881</v>
      </c>
      <c r="D918" s="51">
        <v>-1.1299435904256991E-2</v>
      </c>
      <c r="E918" s="137">
        <v>-5.4148338222806403E-3</v>
      </c>
    </row>
    <row r="919" spans="3:5">
      <c r="C919" s="184">
        <v>882</v>
      </c>
      <c r="D919" s="51">
        <v>9.1397072345708705E-4</v>
      </c>
      <c r="E919" s="137">
        <v>-4.8146421937107966E-3</v>
      </c>
    </row>
    <row r="920" spans="3:5">
      <c r="C920" s="184">
        <v>883</v>
      </c>
      <c r="D920" s="51">
        <v>-4.6232032089983987E-3</v>
      </c>
      <c r="E920" s="137">
        <v>-2.8850762219345336E-2</v>
      </c>
    </row>
    <row r="921" spans="3:5">
      <c r="C921" s="184">
        <v>884</v>
      </c>
      <c r="D921" s="51">
        <v>6.941532552366003E-3</v>
      </c>
      <c r="E921" s="137">
        <v>3.9106226644081274E-3</v>
      </c>
    </row>
    <row r="922" spans="3:5">
      <c r="C922" s="184">
        <v>885</v>
      </c>
      <c r="D922" s="51">
        <v>8.1602022675205596E-3</v>
      </c>
      <c r="E922" s="137">
        <v>-1.6364033261596259E-2</v>
      </c>
    </row>
    <row r="923" spans="3:5">
      <c r="C923" s="184">
        <v>886</v>
      </c>
      <c r="D923" s="51">
        <v>-7.4121166647574113E-3</v>
      </c>
      <c r="E923" s="137">
        <v>1.7424847949032631E-2</v>
      </c>
    </row>
    <row r="924" spans="3:5">
      <c r="C924" s="184">
        <v>887</v>
      </c>
      <c r="D924" s="51">
        <v>-1.1246796266925228E-2</v>
      </c>
      <c r="E924" s="137">
        <v>-5.1471686091265546E-2</v>
      </c>
    </row>
    <row r="925" spans="3:5">
      <c r="C925" s="184">
        <v>888</v>
      </c>
      <c r="D925" s="51">
        <v>-7.4358407020908056E-3</v>
      </c>
      <c r="E925" s="137">
        <v>-3.4251445622621939E-2</v>
      </c>
    </row>
    <row r="926" spans="3:5">
      <c r="C926" s="184">
        <v>889</v>
      </c>
      <c r="D926" s="51">
        <v>-5.4013417568421302E-3</v>
      </c>
      <c r="E926" s="137">
        <v>-5.9807111027584941E-3</v>
      </c>
    </row>
    <row r="927" spans="3:5">
      <c r="C927" s="184">
        <v>890</v>
      </c>
      <c r="D927" s="51">
        <v>1.7061448507001448E-2</v>
      </c>
      <c r="E927" s="137">
        <v>1.552252179955343E-2</v>
      </c>
    </row>
    <row r="928" spans="3:5">
      <c r="C928" s="184">
        <v>891</v>
      </c>
      <c r="D928" s="51">
        <v>-1.2655915183879358E-2</v>
      </c>
      <c r="E928" s="137">
        <v>-1.2672830610900354E-2</v>
      </c>
    </row>
    <row r="929" spans="3:5">
      <c r="C929" s="184">
        <v>892</v>
      </c>
      <c r="D929" s="51">
        <v>-8.2153648604367112E-4</v>
      </c>
      <c r="E929" s="137">
        <v>8.0258869040542538E-2</v>
      </c>
    </row>
    <row r="930" spans="3:5">
      <c r="C930" s="184">
        <v>893</v>
      </c>
      <c r="D930" s="51">
        <v>5.387452607398366E-3</v>
      </c>
      <c r="E930" s="137">
        <v>1.3179272259750191E-2</v>
      </c>
    </row>
    <row r="931" spans="3:5">
      <c r="C931" s="184">
        <v>894</v>
      </c>
      <c r="D931" s="51">
        <v>-8.5519834980184238E-4</v>
      </c>
      <c r="E931" s="137">
        <v>2.7738898420647327E-2</v>
      </c>
    </row>
    <row r="932" spans="3:5">
      <c r="C932" s="184">
        <v>895</v>
      </c>
      <c r="D932" s="51">
        <v>5.9274722680160664E-3</v>
      </c>
      <c r="E932" s="137">
        <v>1.9083756994516345E-3</v>
      </c>
    </row>
    <row r="933" spans="3:5">
      <c r="C933" s="184">
        <v>896</v>
      </c>
      <c r="D933" s="51">
        <v>7.6072779084405146E-3</v>
      </c>
      <c r="E933" s="137">
        <v>1.0911897519411132E-2</v>
      </c>
    </row>
    <row r="934" spans="3:5">
      <c r="C934" s="184">
        <v>897</v>
      </c>
      <c r="D934" s="51">
        <v>-8.0627851890869035E-3</v>
      </c>
      <c r="E934" s="137">
        <v>3.3797010928682588E-3</v>
      </c>
    </row>
    <row r="935" spans="3:5">
      <c r="C935" s="184">
        <v>898</v>
      </c>
      <c r="D935" s="51">
        <v>-5.799638311065768E-3</v>
      </c>
      <c r="E935" s="137">
        <v>9.597715414567061E-2</v>
      </c>
    </row>
    <row r="936" spans="3:5">
      <c r="C936" s="184">
        <v>899</v>
      </c>
      <c r="D936" s="51">
        <v>1.205262325294446E-3</v>
      </c>
      <c r="E936" s="137">
        <v>1.3948206310581624E-2</v>
      </c>
    </row>
    <row r="937" spans="3:5">
      <c r="C937" s="184">
        <v>900</v>
      </c>
      <c r="D937" s="51">
        <v>1.1674502756430281E-3</v>
      </c>
      <c r="E937" s="137">
        <v>-1.7784036799613608E-2</v>
      </c>
    </row>
    <row r="938" spans="3:5">
      <c r="C938" s="184">
        <v>901</v>
      </c>
      <c r="D938" s="51">
        <v>4.4856546939161523E-3</v>
      </c>
      <c r="E938" s="137">
        <v>4.2256403898049619E-2</v>
      </c>
    </row>
    <row r="939" spans="3:5">
      <c r="C939" s="184">
        <v>902</v>
      </c>
      <c r="D939" s="51">
        <v>-1.3813419485170101E-3</v>
      </c>
      <c r="E939" s="137">
        <v>-1.1138823751015619E-2</v>
      </c>
    </row>
    <row r="940" spans="3:5">
      <c r="C940" s="184">
        <v>903</v>
      </c>
      <c r="D940" s="51">
        <v>3.2779854769546392E-3</v>
      </c>
      <c r="E940" s="137">
        <v>1.5599906462156343E-2</v>
      </c>
    </row>
    <row r="941" spans="3:5">
      <c r="C941" s="184">
        <v>904</v>
      </c>
      <c r="D941" s="51">
        <v>8.0916374206609944E-3</v>
      </c>
      <c r="E941" s="137">
        <v>-1.4622960595716637E-2</v>
      </c>
    </row>
    <row r="942" spans="3:5">
      <c r="C942" s="184">
        <v>905</v>
      </c>
      <c r="D942" s="51">
        <v>4.5679727281677475E-3</v>
      </c>
      <c r="E942" s="137">
        <v>-1.7432316926654041E-2</v>
      </c>
    </row>
    <row r="943" spans="3:5">
      <c r="C943" s="184">
        <v>906</v>
      </c>
      <c r="D943" s="51">
        <v>6.8408853616679114E-3</v>
      </c>
      <c r="E943" s="137">
        <v>-3.5208005710543402E-2</v>
      </c>
    </row>
    <row r="944" spans="3:5">
      <c r="C944" s="184">
        <v>907</v>
      </c>
      <c r="D944" s="51">
        <v>2.5566987146777602E-3</v>
      </c>
      <c r="E944" s="137">
        <v>-8.7946425731614594E-3</v>
      </c>
    </row>
    <row r="945" spans="3:5">
      <c r="C945" s="184">
        <v>908</v>
      </c>
      <c r="D945" s="51">
        <v>5.2952187249530863E-3</v>
      </c>
      <c r="E945" s="137">
        <v>1.009053295296918E-2</v>
      </c>
    </row>
    <row r="946" spans="3:5">
      <c r="C946" s="184">
        <v>909</v>
      </c>
      <c r="D946" s="51">
        <v>5.6795734930179679E-3</v>
      </c>
      <c r="E946" s="137">
        <v>-3.1071114720436659E-2</v>
      </c>
    </row>
    <row r="947" spans="3:5">
      <c r="C947" s="184">
        <v>910</v>
      </c>
      <c r="D947" s="51">
        <v>-3.8132503252732715E-2</v>
      </c>
      <c r="E947" s="137">
        <v>5.3335861567403208E-3</v>
      </c>
    </row>
    <row r="948" spans="3:5">
      <c r="C948" s="184">
        <v>911</v>
      </c>
      <c r="D948" s="51">
        <v>6.5767427658162923E-3</v>
      </c>
      <c r="E948" s="137">
        <v>3.6921132436936226E-2</v>
      </c>
    </row>
    <row r="949" spans="3:5">
      <c r="C949" s="184">
        <v>912</v>
      </c>
      <c r="D949" s="51">
        <v>-1.0869186533189938E-2</v>
      </c>
      <c r="E949" s="137">
        <v>1.0799827889126999E-2</v>
      </c>
    </row>
    <row r="950" spans="3:5">
      <c r="C950" s="184">
        <v>913</v>
      </c>
      <c r="D950" s="51">
        <v>-1.8982633034076346E-5</v>
      </c>
      <c r="E950" s="137">
        <v>1.1231755557335601E-2</v>
      </c>
    </row>
    <row r="951" spans="3:5">
      <c r="C951" s="184">
        <v>914</v>
      </c>
      <c r="D951" s="51">
        <v>7.8451744850853919E-3</v>
      </c>
      <c r="E951" s="137">
        <v>-2.659486957069894E-2</v>
      </c>
    </row>
    <row r="952" spans="3:5">
      <c r="C952" s="184">
        <v>915</v>
      </c>
      <c r="D952" s="51">
        <v>1.3193259656849327E-2</v>
      </c>
      <c r="E952" s="137">
        <v>6.2031272900206269E-2</v>
      </c>
    </row>
    <row r="953" spans="3:5">
      <c r="C953" s="184">
        <v>916</v>
      </c>
      <c r="D953" s="51">
        <v>2.6437898202118962E-2</v>
      </c>
      <c r="E953" s="137">
        <v>6.850947973708589E-3</v>
      </c>
    </row>
    <row r="954" spans="3:5">
      <c r="C954" s="184">
        <v>917</v>
      </c>
      <c r="D954" s="51">
        <v>-5.1577240151844768E-3</v>
      </c>
      <c r="E954" s="137">
        <v>-1.0263389249011141E-2</v>
      </c>
    </row>
    <row r="955" spans="3:5">
      <c r="C955" s="184">
        <v>918</v>
      </c>
      <c r="D955" s="51">
        <v>-4.9597776115801236E-4</v>
      </c>
      <c r="E955" s="137">
        <v>-8.9208155366828218E-3</v>
      </c>
    </row>
    <row r="956" spans="3:5">
      <c r="C956" s="184">
        <v>919</v>
      </c>
      <c r="D956" s="51">
        <v>-5.9016184699866832E-3</v>
      </c>
      <c r="E956" s="137">
        <v>3.2116228578762597E-2</v>
      </c>
    </row>
    <row r="957" spans="3:5">
      <c r="C957" s="184">
        <v>920</v>
      </c>
      <c r="D957" s="51">
        <v>-5.1979825278378371E-3</v>
      </c>
      <c r="E957" s="137">
        <v>4.9601185637211335E-3</v>
      </c>
    </row>
    <row r="958" spans="3:5">
      <c r="C958" s="184">
        <v>921</v>
      </c>
      <c r="D958" s="51">
        <v>-3.7942486749261081E-3</v>
      </c>
      <c r="E958" s="137">
        <v>-5.5031689725891203E-2</v>
      </c>
    </row>
    <row r="959" spans="3:5">
      <c r="C959" s="184">
        <v>922</v>
      </c>
      <c r="D959" s="51">
        <v>-1.2943627211960084E-2</v>
      </c>
      <c r="E959" s="137">
        <v>-1.2036005860467091E-2</v>
      </c>
    </row>
    <row r="960" spans="3:5">
      <c r="C960" s="184">
        <v>923</v>
      </c>
      <c r="D960" s="51">
        <v>-2.8343560264555956E-3</v>
      </c>
      <c r="E960" s="137">
        <v>-1.2053422564377336E-2</v>
      </c>
    </row>
    <row r="961" spans="3:5">
      <c r="C961" s="184">
        <v>924</v>
      </c>
      <c r="D961" s="51">
        <v>-3.2829528477946847E-3</v>
      </c>
      <c r="E961" s="137">
        <v>-4.4081456738998867E-2</v>
      </c>
    </row>
    <row r="962" spans="3:5">
      <c r="C962" s="184">
        <v>925</v>
      </c>
      <c r="D962" s="51">
        <v>2.809844077951373E-4</v>
      </c>
      <c r="E962" s="137">
        <v>1.7373157620530211E-2</v>
      </c>
    </row>
    <row r="963" spans="3:5">
      <c r="C963" s="184">
        <v>926</v>
      </c>
      <c r="D963" s="51">
        <v>1.4414861758011911E-2</v>
      </c>
      <c r="E963" s="137">
        <v>1.8711346555488631E-2</v>
      </c>
    </row>
    <row r="964" spans="3:5">
      <c r="C964" s="184">
        <v>927</v>
      </c>
      <c r="D964" s="51">
        <v>-5.8241701944080201E-3</v>
      </c>
      <c r="E964" s="137">
        <v>-6.4432989500646243E-3</v>
      </c>
    </row>
    <row r="965" spans="3:5">
      <c r="C965" s="184">
        <v>928</v>
      </c>
      <c r="D965" s="51">
        <v>-2.09696297393158E-4</v>
      </c>
      <c r="E965" s="137">
        <v>-4.6706515180618066E-3</v>
      </c>
    </row>
    <row r="966" spans="3:5">
      <c r="C966" s="184">
        <v>929</v>
      </c>
      <c r="D966" s="51">
        <v>3.3179538474377489E-4</v>
      </c>
      <c r="E966" s="137">
        <v>1.6358415524730892E-2</v>
      </c>
    </row>
    <row r="967" spans="3:5">
      <c r="C967" s="184">
        <v>930</v>
      </c>
      <c r="D967" s="51">
        <v>1.7923091833037393E-3</v>
      </c>
      <c r="E967" s="137">
        <v>4.2440746354300014E-2</v>
      </c>
    </row>
    <row r="968" spans="3:5">
      <c r="C968" s="184">
        <v>931</v>
      </c>
      <c r="D968" s="51">
        <v>3.3594660022848413E-3</v>
      </c>
      <c r="E968" s="137">
        <v>-2.3798647986362158E-2</v>
      </c>
    </row>
    <row r="969" spans="3:5">
      <c r="C969" s="184">
        <v>932</v>
      </c>
      <c r="D969" s="51">
        <v>2.2964633467213343E-3</v>
      </c>
      <c r="E969" s="137">
        <v>2.8236462899362769E-2</v>
      </c>
    </row>
    <row r="970" spans="3:5">
      <c r="C970" s="184">
        <v>933</v>
      </c>
      <c r="D970" s="51">
        <v>1.8591964453113563E-2</v>
      </c>
      <c r="E970" s="137">
        <v>2.1109599798977495E-2</v>
      </c>
    </row>
    <row r="971" spans="3:5">
      <c r="C971" s="184">
        <v>934</v>
      </c>
      <c r="D971" s="51">
        <v>-2.3707397061160547E-2</v>
      </c>
      <c r="E971" s="137">
        <v>-0.10394781797998875</v>
      </c>
    </row>
    <row r="972" spans="3:5">
      <c r="C972" s="184">
        <v>935</v>
      </c>
      <c r="D972" s="51">
        <v>-1.9262717168063607E-2</v>
      </c>
      <c r="E972" s="137">
        <v>-6.3185515629453723E-2</v>
      </c>
    </row>
    <row r="973" spans="3:5">
      <c r="C973" s="184">
        <v>936</v>
      </c>
      <c r="D973" s="51">
        <v>-1.7631207426491317E-2</v>
      </c>
      <c r="E973" s="137">
        <v>3.9099206263747913E-4</v>
      </c>
    </row>
    <row r="974" spans="3:5">
      <c r="C974" s="184">
        <v>937</v>
      </c>
      <c r="D974" s="51">
        <v>1.090714455538648E-2</v>
      </c>
      <c r="E974" s="137">
        <v>-2.1676515368491286E-2</v>
      </c>
    </row>
    <row r="975" spans="3:5">
      <c r="C975" s="184">
        <v>938</v>
      </c>
      <c r="D975" s="51">
        <v>-4.2628056823971481E-3</v>
      </c>
      <c r="E975" s="137">
        <v>-0.1141397619691838</v>
      </c>
    </row>
    <row r="976" spans="3:5">
      <c r="C976" s="184">
        <v>939</v>
      </c>
      <c r="D976" s="51">
        <v>8.2613875384119091E-3</v>
      </c>
      <c r="E976" s="137">
        <v>3.0758754518815025E-2</v>
      </c>
    </row>
    <row r="977" spans="3:5">
      <c r="C977" s="184">
        <v>940</v>
      </c>
      <c r="D977" s="51">
        <v>5.6681948492641318E-3</v>
      </c>
      <c r="E977" s="137">
        <v>-1.6479822352502113E-3</v>
      </c>
    </row>
    <row r="978" spans="3:5">
      <c r="C978" s="184">
        <v>941</v>
      </c>
      <c r="D978" s="51">
        <v>-5.8353674997239577E-4</v>
      </c>
      <c r="E978" s="137">
        <v>7.7400477842828989E-3</v>
      </c>
    </row>
    <row r="979" spans="3:5">
      <c r="C979" s="184">
        <v>942</v>
      </c>
      <c r="D979" s="51">
        <v>-9.7739447913862132E-3</v>
      </c>
      <c r="E979" s="137">
        <v>8.3614917415774467E-2</v>
      </c>
    </row>
    <row r="980" spans="3:5">
      <c r="C980" s="184">
        <v>943</v>
      </c>
      <c r="D980" s="51">
        <v>1.012723097233049E-3</v>
      </c>
      <c r="E980" s="137">
        <v>-1.5725844160803887E-2</v>
      </c>
    </row>
    <row r="981" spans="3:5">
      <c r="C981" s="184">
        <v>944</v>
      </c>
      <c r="D981" s="51">
        <v>-2.5912951964143947E-3</v>
      </c>
      <c r="E981" s="137">
        <v>4.7689690672576231E-2</v>
      </c>
    </row>
    <row r="982" spans="3:5">
      <c r="C982" s="184">
        <v>945</v>
      </c>
      <c r="D982" s="51">
        <v>4.5901651477425242E-3</v>
      </c>
      <c r="E982" s="137">
        <v>1.7740538040635592E-2</v>
      </c>
    </row>
    <row r="983" spans="3:5">
      <c r="C983" s="184">
        <v>946</v>
      </c>
      <c r="D983" s="51">
        <v>3.8914672137705338E-3</v>
      </c>
      <c r="E983" s="137">
        <v>9.17322491209056E-3</v>
      </c>
    </row>
    <row r="984" spans="3:5">
      <c r="C984" s="184">
        <v>947</v>
      </c>
      <c r="D984" s="51">
        <v>4.6839813734473445E-3</v>
      </c>
      <c r="E984" s="137">
        <v>-1.1044406259185962E-2</v>
      </c>
    </row>
    <row r="985" spans="3:5">
      <c r="C985" s="184">
        <v>948</v>
      </c>
      <c r="D985" s="51">
        <v>9.4635226453340421E-4</v>
      </c>
      <c r="E985" s="137">
        <v>-8.8681200848408706E-3</v>
      </c>
    </row>
    <row r="986" spans="3:5">
      <c r="C986" s="184">
        <v>949</v>
      </c>
      <c r="D986" s="51">
        <v>-3.4051505881894838E-2</v>
      </c>
      <c r="E986" s="137">
        <v>-4.3964869985457476E-3</v>
      </c>
    </row>
    <row r="987" spans="3:5">
      <c r="C987" s="184">
        <v>950</v>
      </c>
      <c r="D987" s="51">
        <v>2.7667332360200546E-3</v>
      </c>
      <c r="E987" s="137">
        <v>6.1570177205249052E-3</v>
      </c>
    </row>
    <row r="988" spans="3:5">
      <c r="C988" s="184">
        <v>951</v>
      </c>
      <c r="D988" s="51">
        <v>-1.3565321805750314E-2</v>
      </c>
      <c r="E988" s="137">
        <v>-4.9378585533372283E-3</v>
      </c>
    </row>
    <row r="989" spans="3:5">
      <c r="C989" s="184">
        <v>952</v>
      </c>
      <c r="D989" s="51">
        <v>-5.1980235080563908E-3</v>
      </c>
      <c r="E989" s="137">
        <v>-0.12046372907201179</v>
      </c>
    </row>
    <row r="990" spans="3:5">
      <c r="C990" s="184">
        <v>953</v>
      </c>
      <c r="D990" s="51">
        <v>2.0558199497577964E-2</v>
      </c>
      <c r="E990" s="137">
        <v>1.4031897319721614E-2</v>
      </c>
    </row>
    <row r="991" spans="3:5">
      <c r="C991" s="184">
        <v>954</v>
      </c>
      <c r="D991" s="51">
        <v>1.7593002353591648E-3</v>
      </c>
      <c r="E991" s="137">
        <v>-1.128548200533816E-2</v>
      </c>
    </row>
    <row r="992" spans="3:5">
      <c r="C992" s="184">
        <v>955</v>
      </c>
      <c r="D992" s="51">
        <v>2.3864097768146789E-3</v>
      </c>
      <c r="E992" s="137">
        <v>7.9671579275916778E-3</v>
      </c>
    </row>
    <row r="993" spans="3:5">
      <c r="C993" s="184">
        <v>956</v>
      </c>
      <c r="D993" s="51">
        <v>9.5940265360383546E-3</v>
      </c>
      <c r="E993" s="137">
        <v>4.0585722732157919E-3</v>
      </c>
    </row>
    <row r="994" spans="3:5">
      <c r="C994" s="184">
        <v>957</v>
      </c>
      <c r="D994" s="51">
        <v>-1.6691757485984176E-3</v>
      </c>
      <c r="E994" s="137">
        <v>4.8668257493896756E-2</v>
      </c>
    </row>
    <row r="995" spans="3:5">
      <c r="C995" s="184">
        <v>958</v>
      </c>
      <c r="D995" s="51">
        <v>-6.580510359380883E-3</v>
      </c>
      <c r="E995" s="137">
        <v>4.8374988629648785E-2</v>
      </c>
    </row>
    <row r="996" spans="3:5">
      <c r="C996" s="184">
        <v>959</v>
      </c>
      <c r="D996" s="51">
        <v>8.4512963807550981E-3</v>
      </c>
      <c r="E996" s="137">
        <v>-2.2966827128770316E-2</v>
      </c>
    </row>
    <row r="997" spans="3:5">
      <c r="C997" s="184">
        <v>960</v>
      </c>
      <c r="D997" s="51">
        <v>-7.0767739271004127E-3</v>
      </c>
      <c r="E997" s="137">
        <v>-5.5447840599440051E-3</v>
      </c>
    </row>
    <row r="998" spans="3:5">
      <c r="C998" s="184">
        <v>961</v>
      </c>
      <c r="D998" s="51">
        <v>1.7078015974351514E-3</v>
      </c>
      <c r="E998" s="137">
        <v>2.3636734014778171E-2</v>
      </c>
    </row>
    <row r="999" spans="3:5">
      <c r="C999" s="184">
        <v>962</v>
      </c>
      <c r="D999" s="51">
        <v>-9.9529552050585304E-3</v>
      </c>
      <c r="E999" s="137">
        <v>-4.1338216699275798E-3</v>
      </c>
    </row>
    <row r="1000" spans="3:5">
      <c r="C1000" s="184">
        <v>963</v>
      </c>
      <c r="D1000" s="51">
        <v>-4.654764116651308E-3</v>
      </c>
      <c r="E1000" s="137">
        <v>5.517908805869237E-3</v>
      </c>
    </row>
    <row r="1001" spans="3:5">
      <c r="C1001" s="184">
        <v>964</v>
      </c>
      <c r="D1001" s="51">
        <v>1.9670651027642774E-2</v>
      </c>
      <c r="E1001" s="137">
        <v>1.5871789352474588E-2</v>
      </c>
    </row>
    <row r="1002" spans="3:5">
      <c r="C1002" s="184">
        <v>965</v>
      </c>
      <c r="D1002" s="51">
        <v>-2.7418561774361777E-3</v>
      </c>
      <c r="E1002" s="137">
        <v>1.5061316187937259E-2</v>
      </c>
    </row>
    <row r="1003" spans="3:5">
      <c r="C1003" s="184">
        <v>966</v>
      </c>
      <c r="D1003" s="51">
        <v>1.3799670177282238E-3</v>
      </c>
      <c r="E1003" s="137">
        <v>1.0101088478799645E-2</v>
      </c>
    </row>
    <row r="1004" spans="3:5">
      <c r="C1004" s="184">
        <v>967</v>
      </c>
      <c r="D1004" s="51">
        <v>-9.6362111096298577E-3</v>
      </c>
      <c r="E1004" s="137">
        <v>2.8782156856508249E-2</v>
      </c>
    </row>
    <row r="1005" spans="3:5">
      <c r="C1005" s="184">
        <v>968</v>
      </c>
      <c r="D1005" s="51">
        <v>-1.7797474151470722E-3</v>
      </c>
      <c r="E1005" s="137">
        <v>5.8385605795511783E-3</v>
      </c>
    </row>
    <row r="1006" spans="3:5">
      <c r="C1006" s="184">
        <v>969</v>
      </c>
      <c r="D1006" s="51">
        <v>-1.9852065379580373E-3</v>
      </c>
      <c r="E1006" s="137">
        <v>-1.5492722805777822E-2</v>
      </c>
    </row>
    <row r="1007" spans="3:5">
      <c r="C1007" s="184">
        <v>970</v>
      </c>
      <c r="D1007" s="51">
        <v>7.7244006585926988E-3</v>
      </c>
      <c r="E1007" s="137">
        <v>4.4962328891617893E-2</v>
      </c>
    </row>
    <row r="1008" spans="3:5">
      <c r="C1008" s="184">
        <v>971</v>
      </c>
      <c r="D1008" s="51">
        <v>-1.3802372717691556E-2</v>
      </c>
      <c r="E1008" s="137">
        <v>5.6503459980530329E-2</v>
      </c>
    </row>
    <row r="1009" spans="3:5">
      <c r="C1009" s="184">
        <v>972</v>
      </c>
      <c r="D1009" s="51">
        <v>2.7122647404024182E-2</v>
      </c>
      <c r="E1009" s="137">
        <v>2.3789109469673698E-2</v>
      </c>
    </row>
    <row r="1010" spans="3:5">
      <c r="C1010" s="184">
        <v>973</v>
      </c>
      <c r="D1010" s="51">
        <v>2.6228012932936376E-2</v>
      </c>
      <c r="E1010" s="137">
        <v>1.2590651270694886E-2</v>
      </c>
    </row>
    <row r="1011" spans="3:5">
      <c r="C1011" s="184">
        <v>974</v>
      </c>
      <c r="D1011" s="51">
        <v>5.8304264901724544E-3</v>
      </c>
      <c r="E1011" s="137">
        <v>1.7294224096122746E-2</v>
      </c>
    </row>
    <row r="1012" spans="3:5">
      <c r="C1012" s="184">
        <v>975</v>
      </c>
      <c r="D1012" s="51">
        <v>-1.1950609906730254E-2</v>
      </c>
      <c r="E1012" s="137">
        <v>-3.2043578422539007E-2</v>
      </c>
    </row>
    <row r="1013" spans="3:5">
      <c r="C1013" s="184">
        <v>976</v>
      </c>
      <c r="D1013" s="51">
        <v>6.1329939766382024E-3</v>
      </c>
      <c r="E1013" s="137">
        <v>-1.5168506895198346E-2</v>
      </c>
    </row>
    <row r="1014" spans="3:5">
      <c r="C1014" s="184">
        <v>977</v>
      </c>
      <c r="D1014" s="51">
        <v>-3.3547880997343428E-3</v>
      </c>
      <c r="E1014" s="137">
        <v>3.2708414738162588E-3</v>
      </c>
    </row>
    <row r="1015" spans="3:5">
      <c r="C1015" s="184">
        <v>978</v>
      </c>
      <c r="D1015" s="51">
        <v>2.7590575137526985E-3</v>
      </c>
      <c r="E1015" s="137">
        <v>1.8233775553138779E-2</v>
      </c>
    </row>
    <row r="1016" spans="3:5">
      <c r="C1016" s="184">
        <v>979</v>
      </c>
      <c r="D1016" s="51">
        <v>-7.4924995842762417E-3</v>
      </c>
      <c r="E1016" s="137">
        <v>-4.8774334779447598E-3</v>
      </c>
    </row>
    <row r="1017" spans="3:5">
      <c r="C1017" s="184">
        <v>980</v>
      </c>
      <c r="D1017" s="51">
        <v>6.2714672536538325E-3</v>
      </c>
      <c r="E1017" s="137">
        <v>-3.076819142286108E-2</v>
      </c>
    </row>
    <row r="1018" spans="3:5">
      <c r="C1018" s="184">
        <v>981</v>
      </c>
      <c r="D1018" s="51">
        <v>-1.5421267810369E-2</v>
      </c>
      <c r="E1018" s="137">
        <v>-2.60643714091102E-2</v>
      </c>
    </row>
    <row r="1019" spans="3:5">
      <c r="C1019" s="184">
        <v>982</v>
      </c>
      <c r="D1019" s="51">
        <v>8.052347348047155E-3</v>
      </c>
      <c r="E1019" s="137">
        <v>-2.5640374127939285E-2</v>
      </c>
    </row>
    <row r="1020" spans="3:5">
      <c r="C1020" s="184">
        <v>983</v>
      </c>
      <c r="D1020" s="51">
        <v>8.3010509477516388E-4</v>
      </c>
      <c r="E1020" s="137">
        <v>-1.429515345978722E-2</v>
      </c>
    </row>
    <row r="1021" spans="3:5">
      <c r="C1021" s="184">
        <v>984</v>
      </c>
      <c r="D1021" s="51">
        <v>-2.3896576078408019E-3</v>
      </c>
      <c r="E1021" s="137">
        <v>7.1397720697288537E-3</v>
      </c>
    </row>
    <row r="1022" spans="3:5">
      <c r="C1022" s="184">
        <v>985</v>
      </c>
      <c r="D1022" s="51">
        <v>2.7726365226120049E-2</v>
      </c>
      <c r="E1022" s="137">
        <v>9.017308649886379E-3</v>
      </c>
    </row>
    <row r="1023" spans="3:5">
      <c r="C1023" s="184">
        <v>986</v>
      </c>
      <c r="D1023" s="51">
        <v>4.12111211525265E-3</v>
      </c>
      <c r="E1023" s="137">
        <v>3.2752939854654779E-2</v>
      </c>
    </row>
    <row r="1024" spans="3:5">
      <c r="C1024" s="184">
        <v>987</v>
      </c>
      <c r="D1024" s="51">
        <v>4.493861519506784E-3</v>
      </c>
      <c r="E1024" s="137">
        <v>-2.1228832739161548E-2</v>
      </c>
    </row>
    <row r="1025" spans="3:5">
      <c r="C1025" s="184">
        <v>988</v>
      </c>
      <c r="D1025" s="51">
        <v>-4.8012698023043587E-3</v>
      </c>
      <c r="E1025" s="137">
        <v>-6.3863168292014631E-3</v>
      </c>
    </row>
    <row r="1026" spans="3:5">
      <c r="C1026" s="184">
        <v>989</v>
      </c>
      <c r="D1026" s="51">
        <v>-3.0334366463170824E-3</v>
      </c>
      <c r="E1026" s="137">
        <v>-2.9853515917537245E-2</v>
      </c>
    </row>
    <row r="1027" spans="3:5">
      <c r="C1027" s="184">
        <v>990</v>
      </c>
      <c r="D1027" s="51">
        <v>-6.6375006522189283E-4</v>
      </c>
      <c r="E1027" s="137">
        <v>-2.6800613210861149E-2</v>
      </c>
    </row>
    <row r="1028" spans="3:5">
      <c r="C1028" s="184">
        <v>991</v>
      </c>
      <c r="D1028" s="51">
        <v>1.3384436740114821E-2</v>
      </c>
      <c r="E1028" s="137">
        <v>1.7088436573598487E-2</v>
      </c>
    </row>
    <row r="1029" spans="3:5">
      <c r="C1029" s="184">
        <v>992</v>
      </c>
      <c r="D1029" s="51">
        <v>-6.7484720643472499E-3</v>
      </c>
      <c r="E1029" s="137">
        <v>2.6658343115362214E-2</v>
      </c>
    </row>
    <row r="1030" spans="3:5">
      <c r="C1030" s="184">
        <v>993</v>
      </c>
      <c r="D1030" s="51">
        <v>2.9272964788260476E-3</v>
      </c>
      <c r="E1030" s="137">
        <v>-1.6749141694010886E-2</v>
      </c>
    </row>
    <row r="1031" spans="3:5">
      <c r="C1031" s="184">
        <v>994</v>
      </c>
      <c r="D1031" s="51">
        <v>-2.1959397086521934E-3</v>
      </c>
      <c r="E1031" s="137">
        <v>1.7917889165053449E-2</v>
      </c>
    </row>
    <row r="1032" spans="3:5">
      <c r="C1032" s="184">
        <v>995</v>
      </c>
      <c r="D1032" s="51">
        <v>-2.9435682767648005E-2</v>
      </c>
      <c r="E1032" s="137">
        <v>7.036191932192494E-2</v>
      </c>
    </row>
    <row r="1033" spans="3:5">
      <c r="C1033" s="184">
        <v>996</v>
      </c>
      <c r="D1033" s="51">
        <v>1.2245939956532496E-2</v>
      </c>
      <c r="E1033" s="137">
        <v>-8.9074767867377558E-2</v>
      </c>
    </row>
    <row r="1034" spans="3:5">
      <c r="C1034" s="184">
        <v>997</v>
      </c>
      <c r="D1034" s="51">
        <v>-4.8056170661779484E-3</v>
      </c>
      <c r="E1034" s="137">
        <v>-8.834177833302724E-3</v>
      </c>
    </row>
    <row r="1035" spans="3:5">
      <c r="C1035" s="184">
        <v>998</v>
      </c>
      <c r="D1035" s="51">
        <v>-2.5723377556670516E-3</v>
      </c>
      <c r="E1035" s="137">
        <v>-1.9417200303620444E-2</v>
      </c>
    </row>
    <row r="1036" spans="3:5">
      <c r="C1036" s="184">
        <v>999</v>
      </c>
      <c r="D1036" s="51">
        <v>2.4224753550518554E-3</v>
      </c>
      <c r="E1036" s="137">
        <v>2.6041567409099423E-2</v>
      </c>
    </row>
    <row r="1037" spans="3:5">
      <c r="C1037" s="185">
        <v>1000</v>
      </c>
      <c r="D1037" s="136">
        <v>-4.4072437393093602E-3</v>
      </c>
      <c r="E1037" s="138">
        <v>-1.6933511302089026E-2</v>
      </c>
    </row>
    <row r="1038" spans="3:5">
      <c r="C1038" s="16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F1038"/>
  <sheetViews>
    <sheetView workbookViewId="0"/>
  </sheetViews>
  <sheetFormatPr defaultRowHeight="15"/>
  <cols>
    <col min="3" max="3" width="20.7109375" customWidth="1"/>
    <col min="4" max="5" width="24.28515625" bestFit="1" customWidth="1"/>
  </cols>
  <sheetData>
    <row r="35" spans="2:6">
      <c r="B35" s="160"/>
      <c r="C35" s="167" t="s">
        <v>286</v>
      </c>
      <c r="D35" s="168" t="s">
        <v>362</v>
      </c>
      <c r="E35" s="169" t="s">
        <v>364</v>
      </c>
      <c r="F35" s="161"/>
    </row>
    <row r="36" spans="2:6" ht="22.5">
      <c r="B36" s="160"/>
      <c r="C36" s="166" t="s">
        <v>287</v>
      </c>
      <c r="D36" s="163" t="s">
        <v>363</v>
      </c>
      <c r="E36" s="170" t="s">
        <v>359</v>
      </c>
      <c r="F36" s="161"/>
    </row>
    <row r="37" spans="2:6">
      <c r="B37" s="160"/>
      <c r="C37" s="181" t="s">
        <v>320</v>
      </c>
      <c r="D37" s="182" t="s">
        <v>325</v>
      </c>
      <c r="E37" s="183" t="s">
        <v>325</v>
      </c>
      <c r="F37" s="160"/>
    </row>
    <row r="38" spans="2:6">
      <c r="C38" s="184">
        <v>1</v>
      </c>
      <c r="D38" s="51">
        <v>3.4596021159071424E-3</v>
      </c>
      <c r="E38" s="137">
        <v>-1.2433493215714258E-2</v>
      </c>
    </row>
    <row r="39" spans="2:6">
      <c r="C39" s="184">
        <v>2</v>
      </c>
      <c r="D39" s="51">
        <v>-1.253461738657393E-3</v>
      </c>
      <c r="E39" s="137">
        <v>6.772400306780924E-3</v>
      </c>
    </row>
    <row r="40" spans="2:6">
      <c r="C40" s="184">
        <v>3</v>
      </c>
      <c r="D40" s="51">
        <v>-1.3900337985517935E-2</v>
      </c>
      <c r="E40" s="137">
        <v>7.8440725765868378E-3</v>
      </c>
    </row>
    <row r="41" spans="2:6">
      <c r="C41" s="184">
        <v>4</v>
      </c>
      <c r="D41" s="51">
        <v>-2.1508308330572888E-3</v>
      </c>
      <c r="E41" s="137">
        <v>2.1259928498665263E-2</v>
      </c>
    </row>
    <row r="42" spans="2:6">
      <c r="C42" s="184">
        <v>5</v>
      </c>
      <c r="D42" s="51">
        <v>-1.0036793650657655E-2</v>
      </c>
      <c r="E42" s="137">
        <v>-7.4252971911123533E-3</v>
      </c>
    </row>
    <row r="43" spans="2:6">
      <c r="C43" s="184">
        <v>6</v>
      </c>
      <c r="D43" s="51">
        <v>1.2911928024280641E-2</v>
      </c>
      <c r="E43" s="137">
        <v>2.3373802737204435E-2</v>
      </c>
    </row>
    <row r="44" spans="2:6">
      <c r="C44" s="184">
        <v>7</v>
      </c>
      <c r="D44" s="51">
        <v>-2.3166412832930257E-3</v>
      </c>
      <c r="E44" s="137">
        <v>3.9511971701379905E-3</v>
      </c>
    </row>
    <row r="45" spans="2:6">
      <c r="C45" s="184">
        <v>8</v>
      </c>
      <c r="D45" s="51">
        <v>2.0563904230332882E-2</v>
      </c>
      <c r="E45" s="137">
        <v>1.0061355550360059E-2</v>
      </c>
    </row>
    <row r="46" spans="2:6">
      <c r="C46" s="184">
        <v>9</v>
      </c>
      <c r="D46" s="51">
        <v>-2.0444359785992971E-2</v>
      </c>
      <c r="E46" s="137">
        <v>-6.9590660837557817E-3</v>
      </c>
    </row>
    <row r="47" spans="2:6">
      <c r="C47" s="184">
        <v>10</v>
      </c>
      <c r="D47" s="51">
        <v>4.5921557745991189E-3</v>
      </c>
      <c r="E47" s="137">
        <v>4.8892098987286473E-3</v>
      </c>
    </row>
    <row r="48" spans="2:6">
      <c r="C48" s="184">
        <v>11</v>
      </c>
      <c r="D48" s="51">
        <v>-2.2183536602166493E-3</v>
      </c>
      <c r="E48" s="137">
        <v>-6.1551708931961765E-3</v>
      </c>
    </row>
    <row r="49" spans="3:5">
      <c r="C49" s="184">
        <v>12</v>
      </c>
      <c r="D49" s="51">
        <v>1.2230763227735348E-2</v>
      </c>
      <c r="E49" s="137">
        <v>5.387205196251829E-3</v>
      </c>
    </row>
    <row r="50" spans="3:5">
      <c r="C50" s="184">
        <v>13</v>
      </c>
      <c r="D50" s="51">
        <v>1.034362200439411E-2</v>
      </c>
      <c r="E50" s="137">
        <v>1.6605198050182453E-3</v>
      </c>
    </row>
    <row r="51" spans="3:5">
      <c r="C51" s="184">
        <v>14</v>
      </c>
      <c r="D51" s="51">
        <v>1.0826158724715422E-2</v>
      </c>
      <c r="E51" s="137">
        <v>1.1167030032407559E-2</v>
      </c>
    </row>
    <row r="52" spans="3:5">
      <c r="C52" s="184">
        <v>15</v>
      </c>
      <c r="D52" s="51">
        <v>-2.088041191252873E-3</v>
      </c>
      <c r="E52" s="137">
        <v>1.6325578477937787E-2</v>
      </c>
    </row>
    <row r="53" spans="3:5">
      <c r="C53" s="184">
        <v>16</v>
      </c>
      <c r="D53" s="51">
        <v>-7.1217779722309866E-4</v>
      </c>
      <c r="E53" s="137">
        <v>-9.6640513104436485E-4</v>
      </c>
    </row>
    <row r="54" spans="3:5">
      <c r="C54" s="184">
        <v>17</v>
      </c>
      <c r="D54" s="51">
        <v>-6.9158234107054356E-3</v>
      </c>
      <c r="E54" s="137">
        <v>3.8487816040559189E-3</v>
      </c>
    </row>
    <row r="55" spans="3:5">
      <c r="C55" s="184">
        <v>18</v>
      </c>
      <c r="D55" s="51">
        <v>-2.3366145330491433E-3</v>
      </c>
      <c r="E55" s="137">
        <v>9.4635872777787261E-3</v>
      </c>
    </row>
    <row r="56" spans="3:5">
      <c r="C56" s="184">
        <v>19</v>
      </c>
      <c r="D56" s="51">
        <v>-9.2202843281783808E-3</v>
      </c>
      <c r="E56" s="137">
        <v>-8.4726243920273687E-3</v>
      </c>
    </row>
    <row r="57" spans="3:5">
      <c r="C57" s="184">
        <v>20</v>
      </c>
      <c r="D57" s="51">
        <v>-1.8054604042898039E-3</v>
      </c>
      <c r="E57" s="137">
        <v>7.4957678273466881E-3</v>
      </c>
    </row>
    <row r="58" spans="3:5">
      <c r="C58" s="184">
        <v>21</v>
      </c>
      <c r="D58" s="51">
        <v>8.3447945337103979E-3</v>
      </c>
      <c r="E58" s="137">
        <v>1.2673191043702126E-2</v>
      </c>
    </row>
    <row r="59" spans="3:5">
      <c r="C59" s="184">
        <v>22</v>
      </c>
      <c r="D59" s="51">
        <v>4.879962482173439E-3</v>
      </c>
      <c r="E59" s="137">
        <v>5.0807422848762355E-3</v>
      </c>
    </row>
    <row r="60" spans="3:5">
      <c r="C60" s="184">
        <v>23</v>
      </c>
      <c r="D60" s="51">
        <v>-1.3843181323904954E-2</v>
      </c>
      <c r="E60" s="137">
        <v>1.7774194985184385E-3</v>
      </c>
    </row>
    <row r="61" spans="3:5">
      <c r="C61" s="184">
        <v>24</v>
      </c>
      <c r="D61" s="51">
        <v>6.2249328472715791E-3</v>
      </c>
      <c r="E61" s="137">
        <v>5.7361054500587967E-3</v>
      </c>
    </row>
    <row r="62" spans="3:5">
      <c r="C62" s="184">
        <v>25</v>
      </c>
      <c r="D62" s="51">
        <v>7.8167059961721606E-3</v>
      </c>
      <c r="E62" s="137">
        <v>1.153801393405722E-2</v>
      </c>
    </row>
    <row r="63" spans="3:5">
      <c r="C63" s="184">
        <v>26</v>
      </c>
      <c r="D63" s="51">
        <v>1.1123463726669646E-2</v>
      </c>
      <c r="E63" s="137">
        <v>1.0389345605326141E-3</v>
      </c>
    </row>
    <row r="64" spans="3:5">
      <c r="C64" s="184">
        <v>27</v>
      </c>
      <c r="D64" s="51">
        <v>6.5033938396872352E-3</v>
      </c>
      <c r="E64" s="137">
        <v>4.0784216538925768E-3</v>
      </c>
    </row>
    <row r="65" spans="3:5">
      <c r="C65" s="184">
        <v>28</v>
      </c>
      <c r="D65" s="51">
        <v>-1.8205167783470342E-2</v>
      </c>
      <c r="E65" s="137">
        <v>1.0418244845343986E-2</v>
      </c>
    </row>
    <row r="66" spans="3:5">
      <c r="C66" s="184">
        <v>29</v>
      </c>
      <c r="D66" s="51">
        <v>-1.8599086416311258E-3</v>
      </c>
      <c r="E66" s="137">
        <v>1.2601813922804069E-2</v>
      </c>
    </row>
    <row r="67" spans="3:5">
      <c r="C67" s="184">
        <v>30</v>
      </c>
      <c r="D67" s="51">
        <v>-9.9331946852143551E-4</v>
      </c>
      <c r="E67" s="137">
        <v>2.5785099201085654E-3</v>
      </c>
    </row>
    <row r="68" spans="3:5">
      <c r="C68" s="184">
        <v>31</v>
      </c>
      <c r="D68" s="51">
        <v>-5.8188854706253002E-3</v>
      </c>
      <c r="E68" s="137">
        <v>-8.0986454713893371E-3</v>
      </c>
    </row>
    <row r="69" spans="3:5">
      <c r="C69" s="184">
        <v>32</v>
      </c>
      <c r="D69" s="51">
        <v>-1.6131733506800239E-2</v>
      </c>
      <c r="E69" s="137">
        <v>-9.1623324634931783E-3</v>
      </c>
    </row>
    <row r="70" spans="3:5">
      <c r="C70" s="184">
        <v>33</v>
      </c>
      <c r="D70" s="51">
        <v>1.3014915419375888E-2</v>
      </c>
      <c r="E70" s="137">
        <v>6.4434338321436952E-3</v>
      </c>
    </row>
    <row r="71" spans="3:5">
      <c r="C71" s="184">
        <v>34</v>
      </c>
      <c r="D71" s="51">
        <v>1.0157660878323017E-2</v>
      </c>
      <c r="E71" s="137">
        <v>-5.8807620495392298E-3</v>
      </c>
    </row>
    <row r="72" spans="3:5">
      <c r="C72" s="184">
        <v>35</v>
      </c>
      <c r="D72" s="51">
        <v>-4.4856449330591304E-3</v>
      </c>
      <c r="E72" s="137">
        <v>-1.4397907826462608E-3</v>
      </c>
    </row>
    <row r="73" spans="3:5">
      <c r="C73" s="184">
        <v>36</v>
      </c>
      <c r="D73" s="51">
        <v>-6.0872455903029652E-3</v>
      </c>
      <c r="E73" s="137">
        <v>-7.3625256424923822E-4</v>
      </c>
    </row>
    <row r="74" spans="3:5">
      <c r="C74" s="184">
        <v>37</v>
      </c>
      <c r="D74" s="51">
        <v>1.5801239501531559E-3</v>
      </c>
      <c r="E74" s="137">
        <v>-1.3958347060407751E-2</v>
      </c>
    </row>
    <row r="75" spans="3:5">
      <c r="C75" s="184">
        <v>38</v>
      </c>
      <c r="D75" s="51">
        <v>1.4570896744635691E-3</v>
      </c>
      <c r="E75" s="137">
        <v>2.4087712389720289E-3</v>
      </c>
    </row>
    <row r="76" spans="3:5">
      <c r="C76" s="184">
        <v>39</v>
      </c>
      <c r="D76" s="51">
        <v>9.6398920245623337E-3</v>
      </c>
      <c r="E76" s="137">
        <v>8.957207979021279E-3</v>
      </c>
    </row>
    <row r="77" spans="3:5">
      <c r="C77" s="184">
        <v>40</v>
      </c>
      <c r="D77" s="51">
        <v>1.0880019577595886E-3</v>
      </c>
      <c r="E77" s="137">
        <v>-4.2199882133195253E-3</v>
      </c>
    </row>
    <row r="78" spans="3:5">
      <c r="C78" s="184">
        <v>41</v>
      </c>
      <c r="D78" s="51">
        <v>-9.6156215941995624E-3</v>
      </c>
      <c r="E78" s="137">
        <v>5.7653972415850846E-3</v>
      </c>
    </row>
    <row r="79" spans="3:5">
      <c r="C79" s="184">
        <v>42</v>
      </c>
      <c r="D79" s="51">
        <v>1.1315595699344894E-3</v>
      </c>
      <c r="E79" s="137">
        <v>-6.5134241303033656E-3</v>
      </c>
    </row>
    <row r="80" spans="3:5">
      <c r="C80" s="184">
        <v>43</v>
      </c>
      <c r="D80" s="51">
        <v>-5.4092640769646009E-3</v>
      </c>
      <c r="E80" s="137">
        <v>-2.5579799146757437E-3</v>
      </c>
    </row>
    <row r="81" spans="3:5">
      <c r="C81" s="184">
        <v>44</v>
      </c>
      <c r="D81" s="51">
        <v>5.4724273410121675E-3</v>
      </c>
      <c r="E81" s="137">
        <v>2.9814975784705168E-3</v>
      </c>
    </row>
    <row r="82" spans="3:5">
      <c r="C82" s="184">
        <v>45</v>
      </c>
      <c r="D82" s="51">
        <v>-2.0089067688187669E-3</v>
      </c>
      <c r="E82" s="137">
        <v>-6.3432002331897447E-3</v>
      </c>
    </row>
    <row r="83" spans="3:5">
      <c r="C83" s="184">
        <v>46</v>
      </c>
      <c r="D83" s="51">
        <v>-1.0664702252145353E-4</v>
      </c>
      <c r="E83" s="137">
        <v>4.2159762032350665E-3</v>
      </c>
    </row>
    <row r="84" spans="3:5">
      <c r="C84" s="184">
        <v>47</v>
      </c>
      <c r="D84" s="51">
        <v>2.8212242170246632E-3</v>
      </c>
      <c r="E84" s="137">
        <v>5.548385714660712E-3</v>
      </c>
    </row>
    <row r="85" spans="3:5">
      <c r="C85" s="184">
        <v>48</v>
      </c>
      <c r="D85" s="51">
        <v>1.5946959407213933E-2</v>
      </c>
      <c r="E85" s="137">
        <v>1.009012915575486E-2</v>
      </c>
    </row>
    <row r="86" spans="3:5">
      <c r="C86" s="184">
        <v>49</v>
      </c>
      <c r="D86" s="51">
        <v>1.4192505905678374E-2</v>
      </c>
      <c r="E86" s="137">
        <v>-1.4647816998488252E-3</v>
      </c>
    </row>
    <row r="87" spans="3:5">
      <c r="C87" s="184">
        <v>50</v>
      </c>
      <c r="D87" s="51">
        <v>-1.2028152371532392E-3</v>
      </c>
      <c r="E87" s="137">
        <v>-1.0447351177940085E-2</v>
      </c>
    </row>
    <row r="88" spans="3:5">
      <c r="C88" s="184">
        <v>51</v>
      </c>
      <c r="D88" s="51">
        <v>1.0341009372621065E-3</v>
      </c>
      <c r="E88" s="137">
        <v>1.9669184530338984E-3</v>
      </c>
    </row>
    <row r="89" spans="3:5">
      <c r="C89" s="184">
        <v>52</v>
      </c>
      <c r="D89" s="51">
        <v>1.56071761522973E-2</v>
      </c>
      <c r="E89" s="137">
        <v>6.2205237011558013E-3</v>
      </c>
    </row>
    <row r="90" spans="3:5">
      <c r="C90" s="184">
        <v>53</v>
      </c>
      <c r="D90" s="51">
        <v>-4.2394713007788817E-3</v>
      </c>
      <c r="E90" s="137">
        <v>9.4395935295570211E-3</v>
      </c>
    </row>
    <row r="91" spans="3:5">
      <c r="C91" s="184">
        <v>54</v>
      </c>
      <c r="D91" s="51">
        <v>1.3602928004773387E-2</v>
      </c>
      <c r="E91" s="137">
        <v>4.3192117247947276E-3</v>
      </c>
    </row>
    <row r="92" spans="3:5">
      <c r="C92" s="184">
        <v>55</v>
      </c>
      <c r="D92" s="51">
        <v>6.4477769898883767E-3</v>
      </c>
      <c r="E92" s="137">
        <v>4.9564633041460386E-3</v>
      </c>
    </row>
    <row r="93" spans="3:5">
      <c r="C93" s="184">
        <v>56</v>
      </c>
      <c r="D93" s="51">
        <v>2.5625957814275204E-2</v>
      </c>
      <c r="E93" s="137">
        <v>1.4122618836441685E-2</v>
      </c>
    </row>
    <row r="94" spans="3:5">
      <c r="C94" s="184">
        <v>57</v>
      </c>
      <c r="D94" s="51">
        <v>2.5886236462907245E-3</v>
      </c>
      <c r="E94" s="137">
        <v>-3.4149623929954995E-3</v>
      </c>
    </row>
    <row r="95" spans="3:5">
      <c r="C95" s="184">
        <v>58</v>
      </c>
      <c r="D95" s="51">
        <v>1.7138192669611647E-2</v>
      </c>
      <c r="E95" s="137">
        <v>5.060509537053717E-4</v>
      </c>
    </row>
    <row r="96" spans="3:5">
      <c r="C96" s="184">
        <v>59</v>
      </c>
      <c r="D96" s="51">
        <v>-1.1765558450980728E-3</v>
      </c>
      <c r="E96" s="137">
        <v>-7.0139059994320718E-3</v>
      </c>
    </row>
    <row r="97" spans="3:5">
      <c r="C97" s="184">
        <v>60</v>
      </c>
      <c r="D97" s="51">
        <v>-3.3587853602201189E-3</v>
      </c>
      <c r="E97" s="137">
        <v>8.2328154123077497E-3</v>
      </c>
    </row>
    <row r="98" spans="3:5">
      <c r="C98" s="184">
        <v>61</v>
      </c>
      <c r="D98" s="51">
        <v>-3.7234970433665622E-3</v>
      </c>
      <c r="E98" s="137">
        <v>-1.1005092302223183E-2</v>
      </c>
    </row>
    <row r="99" spans="3:5">
      <c r="C99" s="184">
        <v>62</v>
      </c>
      <c r="D99" s="51">
        <v>3.1591208942018177E-3</v>
      </c>
      <c r="E99" s="137">
        <v>-1.4750183847281939E-2</v>
      </c>
    </row>
    <row r="100" spans="3:5">
      <c r="C100" s="184">
        <v>63</v>
      </c>
      <c r="D100" s="51">
        <v>4.2479729101593299E-3</v>
      </c>
      <c r="E100" s="137">
        <v>-1.0178513460326581E-2</v>
      </c>
    </row>
    <row r="101" spans="3:5">
      <c r="C101" s="184">
        <v>64</v>
      </c>
      <c r="D101" s="51">
        <v>7.0675214955338711E-3</v>
      </c>
      <c r="E101" s="137">
        <v>1.5208946380416862E-2</v>
      </c>
    </row>
    <row r="102" spans="3:5">
      <c r="C102" s="184">
        <v>65</v>
      </c>
      <c r="D102" s="51">
        <v>1.1329114730588414E-2</v>
      </c>
      <c r="E102" s="137">
        <v>-1.7442863011172514E-2</v>
      </c>
    </row>
    <row r="103" spans="3:5">
      <c r="C103" s="184">
        <v>66</v>
      </c>
      <c r="D103" s="51">
        <v>-5.5751733619177353E-2</v>
      </c>
      <c r="E103" s="137">
        <v>-3.9454829203571219E-2</v>
      </c>
    </row>
    <row r="104" spans="3:5">
      <c r="C104" s="184">
        <v>67</v>
      </c>
      <c r="D104" s="51">
        <v>-3.2538281214301084E-3</v>
      </c>
      <c r="E104" s="137">
        <v>-5.3818193153070404E-3</v>
      </c>
    </row>
    <row r="105" spans="3:5">
      <c r="C105" s="184">
        <v>68</v>
      </c>
      <c r="D105" s="51">
        <v>2.1508517019299182E-2</v>
      </c>
      <c r="E105" s="137">
        <v>2.6780038727002749E-3</v>
      </c>
    </row>
    <row r="106" spans="3:5">
      <c r="C106" s="184">
        <v>69</v>
      </c>
      <c r="D106" s="51">
        <v>-7.472187378209867E-3</v>
      </c>
      <c r="E106" s="137">
        <v>-8.3217563830345863E-3</v>
      </c>
    </row>
    <row r="107" spans="3:5">
      <c r="C107" s="184">
        <v>70</v>
      </c>
      <c r="D107" s="51">
        <v>-1.0078107896879455E-2</v>
      </c>
      <c r="E107" s="137">
        <v>7.7166584020896519E-3</v>
      </c>
    </row>
    <row r="108" spans="3:5">
      <c r="C108" s="184">
        <v>71</v>
      </c>
      <c r="D108" s="51">
        <v>-1.1766560543832323E-2</v>
      </c>
      <c r="E108" s="137">
        <v>-2.8253447273035607E-3</v>
      </c>
    </row>
    <row r="109" spans="3:5">
      <c r="C109" s="184">
        <v>72</v>
      </c>
      <c r="D109" s="51">
        <v>-7.3092058030226953E-3</v>
      </c>
      <c r="E109" s="137">
        <v>-1.9939386791590796E-2</v>
      </c>
    </row>
    <row r="110" spans="3:5">
      <c r="C110" s="184">
        <v>73</v>
      </c>
      <c r="D110" s="51">
        <v>4.1480965773061269E-3</v>
      </c>
      <c r="E110" s="137">
        <v>1.8358280851813126E-3</v>
      </c>
    </row>
    <row r="111" spans="3:5">
      <c r="C111" s="184">
        <v>74</v>
      </c>
      <c r="D111" s="51">
        <v>1.8791790710393996E-2</v>
      </c>
      <c r="E111" s="137">
        <v>5.4154677240091523E-3</v>
      </c>
    </row>
    <row r="112" spans="3:5">
      <c r="C112" s="184">
        <v>75</v>
      </c>
      <c r="D112" s="51">
        <v>4.9148338541947605E-3</v>
      </c>
      <c r="E112" s="137">
        <v>8.9761825720820788E-3</v>
      </c>
    </row>
    <row r="113" spans="3:5">
      <c r="C113" s="184">
        <v>76</v>
      </c>
      <c r="D113" s="51">
        <v>-6.0286870932361042E-3</v>
      </c>
      <c r="E113" s="137">
        <v>-9.4656507736359883E-5</v>
      </c>
    </row>
    <row r="114" spans="3:5">
      <c r="C114" s="184">
        <v>77</v>
      </c>
      <c r="D114" s="51">
        <v>1.1011635863672485E-2</v>
      </c>
      <c r="E114" s="137">
        <v>1.0736713165703255E-2</v>
      </c>
    </row>
    <row r="115" spans="3:5">
      <c r="C115" s="184">
        <v>78</v>
      </c>
      <c r="D115" s="51">
        <v>-1.5125785461339535E-2</v>
      </c>
      <c r="E115" s="137">
        <v>-6.6623228205243343E-3</v>
      </c>
    </row>
    <row r="116" spans="3:5">
      <c r="C116" s="184">
        <v>79</v>
      </c>
      <c r="D116" s="51">
        <v>-9.7146122130585232E-3</v>
      </c>
      <c r="E116" s="137">
        <v>8.3668411435404242E-3</v>
      </c>
    </row>
    <row r="117" spans="3:5">
      <c r="C117" s="184">
        <v>80</v>
      </c>
      <c r="D117" s="51">
        <v>9.5591763967490338E-3</v>
      </c>
      <c r="E117" s="137">
        <v>-3.7718848648587216E-3</v>
      </c>
    </row>
    <row r="118" spans="3:5">
      <c r="C118" s="184">
        <v>81</v>
      </c>
      <c r="D118" s="51">
        <v>-1.545857235416145E-2</v>
      </c>
      <c r="E118" s="137">
        <v>-1.3778038669802076E-2</v>
      </c>
    </row>
    <row r="119" spans="3:5">
      <c r="C119" s="184">
        <v>82</v>
      </c>
      <c r="D119" s="51">
        <v>-1.1501529155045606E-2</v>
      </c>
      <c r="E119" s="137">
        <v>-1.2311740441422048E-2</v>
      </c>
    </row>
    <row r="120" spans="3:5">
      <c r="C120" s="184">
        <v>83</v>
      </c>
      <c r="D120" s="51">
        <v>6.7438298775762111E-3</v>
      </c>
      <c r="E120" s="137">
        <v>8.2345835835910194E-3</v>
      </c>
    </row>
    <row r="121" spans="3:5">
      <c r="C121" s="184">
        <v>84</v>
      </c>
      <c r="D121" s="51">
        <v>-3.0396250015515922E-4</v>
      </c>
      <c r="E121" s="137">
        <v>-1.0789235498676554E-2</v>
      </c>
    </row>
    <row r="122" spans="3:5">
      <c r="C122" s="184">
        <v>85</v>
      </c>
      <c r="D122" s="51">
        <v>8.1664318701169508E-3</v>
      </c>
      <c r="E122" s="137">
        <v>-4.1816373869656975E-3</v>
      </c>
    </row>
    <row r="123" spans="3:5">
      <c r="C123" s="184">
        <v>86</v>
      </c>
      <c r="D123" s="51">
        <v>7.3661764491572603E-3</v>
      </c>
      <c r="E123" s="137">
        <v>8.8663523410768396E-3</v>
      </c>
    </row>
    <row r="124" spans="3:5">
      <c r="C124" s="184">
        <v>87</v>
      </c>
      <c r="D124" s="51">
        <v>-4.2255035747630111E-4</v>
      </c>
      <c r="E124" s="137">
        <v>-3.7039917654302287E-4</v>
      </c>
    </row>
    <row r="125" spans="3:5">
      <c r="C125" s="184">
        <v>88</v>
      </c>
      <c r="D125" s="51">
        <v>7.3799392902119485E-3</v>
      </c>
      <c r="E125" s="137">
        <v>1.5056829458206047E-2</v>
      </c>
    </row>
    <row r="126" spans="3:5">
      <c r="C126" s="184">
        <v>89</v>
      </c>
      <c r="D126" s="51">
        <v>1.2653792400976823E-3</v>
      </c>
      <c r="E126" s="137">
        <v>1.6459735566825284E-3</v>
      </c>
    </row>
    <row r="127" spans="3:5">
      <c r="C127" s="184">
        <v>90</v>
      </c>
      <c r="D127" s="51">
        <v>-3.592962393478661E-3</v>
      </c>
      <c r="E127" s="137">
        <v>8.2726754720497293E-3</v>
      </c>
    </row>
    <row r="128" spans="3:5">
      <c r="C128" s="184">
        <v>91</v>
      </c>
      <c r="D128" s="51">
        <v>2.7156728173291823E-3</v>
      </c>
      <c r="E128" s="137">
        <v>-3.4108034685957547E-3</v>
      </c>
    </row>
    <row r="129" spans="3:5">
      <c r="C129" s="184">
        <v>92</v>
      </c>
      <c r="D129" s="51">
        <v>-5.8938042456700241E-3</v>
      </c>
      <c r="E129" s="137">
        <v>-7.4297194392257812E-3</v>
      </c>
    </row>
    <row r="130" spans="3:5">
      <c r="C130" s="184">
        <v>93</v>
      </c>
      <c r="D130" s="51">
        <v>1.458357421597741E-2</v>
      </c>
      <c r="E130" s="137">
        <v>1.1250286412527372E-2</v>
      </c>
    </row>
    <row r="131" spans="3:5">
      <c r="C131" s="184">
        <v>94</v>
      </c>
      <c r="D131" s="51">
        <v>8.2124575379181636E-4</v>
      </c>
      <c r="E131" s="137">
        <v>-1.2765659673955809E-3</v>
      </c>
    </row>
    <row r="132" spans="3:5">
      <c r="C132" s="184">
        <v>95</v>
      </c>
      <c r="D132" s="51">
        <v>-1.8570246546341196E-3</v>
      </c>
      <c r="E132" s="137">
        <v>3.0255519740015843E-4</v>
      </c>
    </row>
    <row r="133" spans="3:5">
      <c r="C133" s="184">
        <v>96</v>
      </c>
      <c r="D133" s="51">
        <v>-5.9548351142316011E-3</v>
      </c>
      <c r="E133" s="137">
        <v>-8.0838437108266968E-5</v>
      </c>
    </row>
    <row r="134" spans="3:5">
      <c r="C134" s="184">
        <v>97</v>
      </c>
      <c r="D134" s="51">
        <v>-1.5385840992573688E-2</v>
      </c>
      <c r="E134" s="137">
        <v>4.4937801233471296E-3</v>
      </c>
    </row>
    <row r="135" spans="3:5">
      <c r="C135" s="184">
        <v>98</v>
      </c>
      <c r="D135" s="51">
        <v>3.5002942744388019E-2</v>
      </c>
      <c r="E135" s="137">
        <v>1.2332788778286459E-2</v>
      </c>
    </row>
    <row r="136" spans="3:5">
      <c r="C136" s="184">
        <v>99</v>
      </c>
      <c r="D136" s="51">
        <v>-5.7606816476665559E-3</v>
      </c>
      <c r="E136" s="137">
        <v>5.6142673029990894E-3</v>
      </c>
    </row>
    <row r="137" spans="3:5">
      <c r="C137" s="184">
        <v>100</v>
      </c>
      <c r="D137" s="51">
        <v>-7.0079829961202135E-3</v>
      </c>
      <c r="E137" s="137">
        <v>-7.5174844618658282E-3</v>
      </c>
    </row>
    <row r="138" spans="3:5">
      <c r="C138" s="184">
        <v>101</v>
      </c>
      <c r="D138" s="51">
        <v>7.1441020582121515E-3</v>
      </c>
      <c r="E138" s="137">
        <v>-8.7069298536726642E-3</v>
      </c>
    </row>
    <row r="139" spans="3:5">
      <c r="C139" s="184">
        <v>102</v>
      </c>
      <c r="D139" s="51">
        <v>1.2999727499940418E-2</v>
      </c>
      <c r="E139" s="137">
        <v>-4.5475057530129702E-5</v>
      </c>
    </row>
    <row r="140" spans="3:5">
      <c r="C140" s="184">
        <v>103</v>
      </c>
      <c r="D140" s="51">
        <v>7.9057542520787148E-3</v>
      </c>
      <c r="E140" s="137">
        <v>7.1506685070079354E-3</v>
      </c>
    </row>
    <row r="141" spans="3:5">
      <c r="C141" s="184">
        <v>104</v>
      </c>
      <c r="D141" s="51">
        <v>-1.7338437287308241E-2</v>
      </c>
      <c r="E141" s="137">
        <v>-9.0949890445177033E-3</v>
      </c>
    </row>
    <row r="142" spans="3:5">
      <c r="C142" s="184">
        <v>105</v>
      </c>
      <c r="D142" s="51">
        <v>-4.4762588762682094E-3</v>
      </c>
      <c r="E142" s="137">
        <v>1.990411098815046E-2</v>
      </c>
    </row>
    <row r="143" spans="3:5">
      <c r="C143" s="184">
        <v>106</v>
      </c>
      <c r="D143" s="51">
        <v>8.2274353035037637E-3</v>
      </c>
      <c r="E143" s="137">
        <v>8.3659148988788068E-3</v>
      </c>
    </row>
    <row r="144" spans="3:5">
      <c r="C144" s="184">
        <v>107</v>
      </c>
      <c r="D144" s="51">
        <v>8.4467744841258269E-3</v>
      </c>
      <c r="E144" s="137">
        <v>6.7189882786013459E-4</v>
      </c>
    </row>
    <row r="145" spans="3:5">
      <c r="C145" s="184">
        <v>108</v>
      </c>
      <c r="D145" s="51">
        <v>-5.2802064790365352E-3</v>
      </c>
      <c r="E145" s="137">
        <v>9.3854977087329643E-3</v>
      </c>
    </row>
    <row r="146" spans="3:5">
      <c r="C146" s="184">
        <v>109</v>
      </c>
      <c r="D146" s="51">
        <v>1.1247271463258091E-2</v>
      </c>
      <c r="E146" s="137">
        <v>1.4461744094478719E-2</v>
      </c>
    </row>
    <row r="147" spans="3:5">
      <c r="C147" s="184">
        <v>110</v>
      </c>
      <c r="D147" s="51">
        <v>-3.904772937568148E-3</v>
      </c>
      <c r="E147" s="137">
        <v>-1.1201327492906532E-2</v>
      </c>
    </row>
    <row r="148" spans="3:5">
      <c r="C148" s="184">
        <v>111</v>
      </c>
      <c r="D148" s="51">
        <v>-5.4361158192760056E-3</v>
      </c>
      <c r="E148" s="137">
        <v>-5.9357048109990912E-4</v>
      </c>
    </row>
    <row r="149" spans="3:5">
      <c r="C149" s="184">
        <v>112</v>
      </c>
      <c r="D149" s="51">
        <v>4.5494862861957929E-3</v>
      </c>
      <c r="E149" s="137">
        <v>6.4916312986318496E-3</v>
      </c>
    </row>
    <row r="150" spans="3:5">
      <c r="C150" s="184">
        <v>113</v>
      </c>
      <c r="D150" s="51">
        <v>-1.1437640076574593E-2</v>
      </c>
      <c r="E150" s="137">
        <v>-4.8695152301175253E-3</v>
      </c>
    </row>
    <row r="151" spans="3:5">
      <c r="C151" s="184">
        <v>114</v>
      </c>
      <c r="D151" s="51">
        <v>-4.558000976225573E-3</v>
      </c>
      <c r="E151" s="137">
        <v>7.0608820089034675E-3</v>
      </c>
    </row>
    <row r="152" spans="3:5">
      <c r="C152" s="184">
        <v>115</v>
      </c>
      <c r="D152" s="51">
        <v>-1.6484955191064981E-3</v>
      </c>
      <c r="E152" s="137">
        <v>3.288965092661088E-3</v>
      </c>
    </row>
    <row r="153" spans="3:5">
      <c r="C153" s="184">
        <v>116</v>
      </c>
      <c r="D153" s="51">
        <v>-5.669692340465912E-5</v>
      </c>
      <c r="E153" s="137">
        <v>-2.122989610503126E-2</v>
      </c>
    </row>
    <row r="154" spans="3:5">
      <c r="C154" s="184">
        <v>117</v>
      </c>
      <c r="D154" s="51">
        <v>2.0925288296253633E-2</v>
      </c>
      <c r="E154" s="137">
        <v>1.0479158772803423E-2</v>
      </c>
    </row>
    <row r="155" spans="3:5">
      <c r="C155" s="184">
        <v>118</v>
      </c>
      <c r="D155" s="51">
        <v>-7.7276513956759723E-3</v>
      </c>
      <c r="E155" s="137">
        <v>-1.6749311156906432E-5</v>
      </c>
    </row>
    <row r="156" spans="3:5">
      <c r="C156" s="184">
        <v>119</v>
      </c>
      <c r="D156" s="51">
        <v>-2.7815472834082391E-2</v>
      </c>
      <c r="E156" s="137">
        <v>-2.4639433050102116E-2</v>
      </c>
    </row>
    <row r="157" spans="3:5">
      <c r="C157" s="184">
        <v>120</v>
      </c>
      <c r="D157" s="51">
        <v>1.4478851053852868E-3</v>
      </c>
      <c r="E157" s="137">
        <v>2.4849347947536508E-3</v>
      </c>
    </row>
    <row r="158" spans="3:5">
      <c r="C158" s="184">
        <v>121</v>
      </c>
      <c r="D158" s="51">
        <v>1.5625763973689154E-2</v>
      </c>
      <c r="E158" s="137">
        <v>1.6680893498731422E-3</v>
      </c>
    </row>
    <row r="159" spans="3:5">
      <c r="C159" s="184">
        <v>122</v>
      </c>
      <c r="D159" s="51">
        <v>1.0033897045950898E-2</v>
      </c>
      <c r="E159" s="137">
        <v>7.7693964995325391E-3</v>
      </c>
    </row>
    <row r="160" spans="3:5">
      <c r="C160" s="184">
        <v>123</v>
      </c>
      <c r="D160" s="51">
        <v>1.0706110999578727E-2</v>
      </c>
      <c r="E160" s="137">
        <v>2.1156773719362081E-2</v>
      </c>
    </row>
    <row r="161" spans="3:5">
      <c r="C161" s="184">
        <v>124</v>
      </c>
      <c r="D161" s="51">
        <v>5.4748732628304608E-4</v>
      </c>
      <c r="E161" s="137">
        <v>7.2178571289026328E-3</v>
      </c>
    </row>
    <row r="162" spans="3:5">
      <c r="C162" s="184">
        <v>125</v>
      </c>
      <c r="D162" s="51">
        <v>1.180728873233452E-2</v>
      </c>
      <c r="E162" s="137">
        <v>1.5475993823634781E-2</v>
      </c>
    </row>
    <row r="163" spans="3:5">
      <c r="C163" s="184">
        <v>126</v>
      </c>
      <c r="D163" s="51">
        <v>-6.0925899421261406E-2</v>
      </c>
      <c r="E163" s="137">
        <v>3.538134579137093E-3</v>
      </c>
    </row>
    <row r="164" spans="3:5">
      <c r="C164" s="184">
        <v>127</v>
      </c>
      <c r="D164" s="51">
        <v>-7.7455991924813188E-3</v>
      </c>
      <c r="E164" s="137">
        <v>8.7789474755616288E-3</v>
      </c>
    </row>
    <row r="165" spans="3:5">
      <c r="C165" s="184">
        <v>128</v>
      </c>
      <c r="D165" s="51">
        <v>-8.0856821799377629E-3</v>
      </c>
      <c r="E165" s="137">
        <v>-2.1964670448661194E-2</v>
      </c>
    </row>
    <row r="166" spans="3:5">
      <c r="C166" s="184">
        <v>129</v>
      </c>
      <c r="D166" s="51">
        <v>-7.0666856466704122E-3</v>
      </c>
      <c r="E166" s="137">
        <v>-7.402626496505897E-3</v>
      </c>
    </row>
    <row r="167" spans="3:5">
      <c r="C167" s="184">
        <v>130</v>
      </c>
      <c r="D167" s="51">
        <v>1.5838077921761083E-2</v>
      </c>
      <c r="E167" s="137">
        <v>-2.1074268714912003E-3</v>
      </c>
    </row>
    <row r="168" spans="3:5">
      <c r="C168" s="184">
        <v>131</v>
      </c>
      <c r="D168" s="51">
        <v>1.6337228461208342E-3</v>
      </c>
      <c r="E168" s="137">
        <v>-6.5483069960055778E-3</v>
      </c>
    </row>
    <row r="169" spans="3:5">
      <c r="C169" s="184">
        <v>132</v>
      </c>
      <c r="D169" s="51">
        <v>1.2784344032783397E-4</v>
      </c>
      <c r="E169" s="137">
        <v>9.6392336246486875E-3</v>
      </c>
    </row>
    <row r="170" spans="3:5">
      <c r="C170" s="184">
        <v>133</v>
      </c>
      <c r="D170" s="51">
        <v>-6.0562816359169599E-3</v>
      </c>
      <c r="E170" s="137">
        <v>-1.7834189832851069E-3</v>
      </c>
    </row>
    <row r="171" spans="3:5">
      <c r="C171" s="184">
        <v>134</v>
      </c>
      <c r="D171" s="51">
        <v>1.4207243023396373E-2</v>
      </c>
      <c r="E171" s="137">
        <v>2.2046727347389996E-3</v>
      </c>
    </row>
    <row r="172" spans="3:5">
      <c r="C172" s="184">
        <v>135</v>
      </c>
      <c r="D172" s="51">
        <v>-5.7543041987422015E-3</v>
      </c>
      <c r="E172" s="137">
        <v>1.4817847763916603E-3</v>
      </c>
    </row>
    <row r="173" spans="3:5">
      <c r="C173" s="184">
        <v>136</v>
      </c>
      <c r="D173" s="51">
        <v>8.7899823550911284E-3</v>
      </c>
      <c r="E173" s="137">
        <v>1.065770897666582E-2</v>
      </c>
    </row>
    <row r="174" spans="3:5">
      <c r="C174" s="184">
        <v>137</v>
      </c>
      <c r="D174" s="51">
        <v>5.5167968870362839E-3</v>
      </c>
      <c r="E174" s="137">
        <v>9.9604016878827497E-3</v>
      </c>
    </row>
    <row r="175" spans="3:5">
      <c r="C175" s="184">
        <v>138</v>
      </c>
      <c r="D175" s="51">
        <v>3.0491720737908876E-3</v>
      </c>
      <c r="E175" s="137">
        <v>-7.3125622711100059E-4</v>
      </c>
    </row>
    <row r="176" spans="3:5">
      <c r="C176" s="184">
        <v>139</v>
      </c>
      <c r="D176" s="51">
        <v>-5.0298955281181043E-3</v>
      </c>
      <c r="E176" s="137">
        <v>-4.2079788503720994E-3</v>
      </c>
    </row>
    <row r="177" spans="3:5">
      <c r="C177" s="184">
        <v>140</v>
      </c>
      <c r="D177" s="51">
        <v>-2.4676630224040506E-3</v>
      </c>
      <c r="E177" s="137">
        <v>-5.9497593450397101E-3</v>
      </c>
    </row>
    <row r="178" spans="3:5">
      <c r="C178" s="184">
        <v>141</v>
      </c>
      <c r="D178" s="51">
        <v>-1.0554641141601187E-2</v>
      </c>
      <c r="E178" s="137">
        <v>-1.098189248387031E-2</v>
      </c>
    </row>
    <row r="179" spans="3:5">
      <c r="C179" s="184">
        <v>142</v>
      </c>
      <c r="D179" s="51">
        <v>3.8693114714947958E-4</v>
      </c>
      <c r="E179" s="137">
        <v>-1.3716027167484657E-3</v>
      </c>
    </row>
    <row r="180" spans="3:5">
      <c r="C180" s="184">
        <v>143</v>
      </c>
      <c r="D180" s="51">
        <v>-5.9708744283046783E-3</v>
      </c>
      <c r="E180" s="137">
        <v>-1.030024963556559E-3</v>
      </c>
    </row>
    <row r="181" spans="3:5">
      <c r="C181" s="184">
        <v>144</v>
      </c>
      <c r="D181" s="51">
        <v>1.242051492817119E-3</v>
      </c>
      <c r="E181" s="137">
        <v>-1.6517233691058553E-4</v>
      </c>
    </row>
    <row r="182" spans="3:5">
      <c r="C182" s="184">
        <v>145</v>
      </c>
      <c r="D182" s="51">
        <v>-1.0272102376735443E-2</v>
      </c>
      <c r="E182" s="137">
        <v>-6.0715733947511114E-3</v>
      </c>
    </row>
    <row r="183" spans="3:5">
      <c r="C183" s="184">
        <v>146</v>
      </c>
      <c r="D183" s="51">
        <v>-1.3006169112672163E-2</v>
      </c>
      <c r="E183" s="137">
        <v>-1.6264763939640055E-2</v>
      </c>
    </row>
    <row r="184" spans="3:5">
      <c r="C184" s="184">
        <v>147</v>
      </c>
      <c r="D184" s="51">
        <v>-5.4232692107466177E-3</v>
      </c>
      <c r="E184" s="137">
        <v>-7.8688980632411268E-3</v>
      </c>
    </row>
    <row r="185" spans="3:5">
      <c r="C185" s="184">
        <v>148</v>
      </c>
      <c r="D185" s="51">
        <v>-1.8849647337146218E-2</v>
      </c>
      <c r="E185" s="137">
        <v>-8.7691940799667564E-3</v>
      </c>
    </row>
    <row r="186" spans="3:5">
      <c r="C186" s="184">
        <v>149</v>
      </c>
      <c r="D186" s="51">
        <v>-2.1792882942722963E-3</v>
      </c>
      <c r="E186" s="137">
        <v>-3.361734114751505E-4</v>
      </c>
    </row>
    <row r="187" spans="3:5">
      <c r="C187" s="184">
        <v>150</v>
      </c>
      <c r="D187" s="51">
        <v>1.3966453231305314E-2</v>
      </c>
      <c r="E187" s="137">
        <v>-4.6730633311697035E-3</v>
      </c>
    </row>
    <row r="188" spans="3:5">
      <c r="C188" s="184">
        <v>151</v>
      </c>
      <c r="D188" s="51">
        <v>1.3720186654256335E-3</v>
      </c>
      <c r="E188" s="137">
        <v>1.7079715016521983E-3</v>
      </c>
    </row>
    <row r="189" spans="3:5">
      <c r="C189" s="184">
        <v>152</v>
      </c>
      <c r="D189" s="51">
        <v>3.0656447738571007E-4</v>
      </c>
      <c r="E189" s="137">
        <v>7.54883031014286E-4</v>
      </c>
    </row>
    <row r="190" spans="3:5">
      <c r="C190" s="184">
        <v>153</v>
      </c>
      <c r="D190" s="51">
        <v>1.842029059237908E-4</v>
      </c>
      <c r="E190" s="137">
        <v>-9.982943083220602E-4</v>
      </c>
    </row>
    <row r="191" spans="3:5">
      <c r="C191" s="184">
        <v>154</v>
      </c>
      <c r="D191" s="51">
        <v>7.1080699042966409E-3</v>
      </c>
      <c r="E191" s="137">
        <v>1.6035178559805352E-2</v>
      </c>
    </row>
    <row r="192" spans="3:5">
      <c r="C192" s="184">
        <v>155</v>
      </c>
      <c r="D192" s="51">
        <v>5.2911551048644067E-3</v>
      </c>
      <c r="E192" s="137">
        <v>3.2535566153560932E-3</v>
      </c>
    </row>
    <row r="193" spans="3:5">
      <c r="C193" s="184">
        <v>156</v>
      </c>
      <c r="D193" s="51">
        <v>-1.7169760678112517E-3</v>
      </c>
      <c r="E193" s="137">
        <v>-1.2152353398671885E-2</v>
      </c>
    </row>
    <row r="194" spans="3:5">
      <c r="C194" s="184">
        <v>157</v>
      </c>
      <c r="D194" s="51">
        <v>-8.4000836921997507E-6</v>
      </c>
      <c r="E194" s="137">
        <v>8.2389009675299142E-3</v>
      </c>
    </row>
    <row r="195" spans="3:5">
      <c r="C195" s="184">
        <v>158</v>
      </c>
      <c r="D195" s="51">
        <v>1.6681837288029366E-2</v>
      </c>
      <c r="E195" s="137">
        <v>1.2509527271208139E-2</v>
      </c>
    </row>
    <row r="196" spans="3:5">
      <c r="C196" s="184">
        <v>159</v>
      </c>
      <c r="D196" s="51">
        <v>2.4158014626784734E-2</v>
      </c>
      <c r="E196" s="137">
        <v>3.3441815053407405E-3</v>
      </c>
    </row>
    <row r="197" spans="3:5">
      <c r="C197" s="184">
        <v>160</v>
      </c>
      <c r="D197" s="51">
        <v>1.9112620985050574E-3</v>
      </c>
      <c r="E197" s="137">
        <v>-1.5129965323349738E-2</v>
      </c>
    </row>
    <row r="198" spans="3:5">
      <c r="C198" s="184">
        <v>161</v>
      </c>
      <c r="D198" s="51">
        <v>-9.4985801703458359E-3</v>
      </c>
      <c r="E198" s="137">
        <v>-4.4642892879953218E-3</v>
      </c>
    </row>
    <row r="199" spans="3:5">
      <c r="C199" s="184">
        <v>162</v>
      </c>
      <c r="D199" s="51">
        <v>-1.224234009378204E-2</v>
      </c>
      <c r="E199" s="137">
        <v>-1.2946318317536846E-2</v>
      </c>
    </row>
    <row r="200" spans="3:5">
      <c r="C200" s="184">
        <v>163</v>
      </c>
      <c r="D200" s="51">
        <v>-4.7947835795816905E-4</v>
      </c>
      <c r="E200" s="137">
        <v>-1.5009350750432011E-2</v>
      </c>
    </row>
    <row r="201" spans="3:5">
      <c r="C201" s="184">
        <v>164</v>
      </c>
      <c r="D201" s="51">
        <v>-3.2485698719527062E-4</v>
      </c>
      <c r="E201" s="137">
        <v>5.5387501757102192E-3</v>
      </c>
    </row>
    <row r="202" spans="3:5">
      <c r="C202" s="184">
        <v>165</v>
      </c>
      <c r="D202" s="51">
        <v>-1.0487852998736412E-2</v>
      </c>
      <c r="E202" s="137">
        <v>-1.7184894899444546E-2</v>
      </c>
    </row>
    <row r="203" spans="3:5">
      <c r="C203" s="184">
        <v>166</v>
      </c>
      <c r="D203" s="51">
        <v>5.1650219563108574E-3</v>
      </c>
      <c r="E203" s="137">
        <v>-7.9593511354749177E-3</v>
      </c>
    </row>
    <row r="204" spans="3:5">
      <c r="C204" s="184">
        <v>167</v>
      </c>
      <c r="D204" s="51">
        <v>7.3387657153727135E-4</v>
      </c>
      <c r="E204" s="137">
        <v>1.7404365372209378E-3</v>
      </c>
    </row>
    <row r="205" spans="3:5">
      <c r="C205" s="184">
        <v>168</v>
      </c>
      <c r="D205" s="51">
        <v>-4.7595741449506651E-3</v>
      </c>
      <c r="E205" s="137">
        <v>1.3501405632626309E-3</v>
      </c>
    </row>
    <row r="206" spans="3:5">
      <c r="C206" s="184">
        <v>169</v>
      </c>
      <c r="D206" s="51">
        <v>2.0040286475066685E-2</v>
      </c>
      <c r="E206" s="137">
        <v>1.9681113567464544E-2</v>
      </c>
    </row>
    <row r="207" spans="3:5">
      <c r="C207" s="184">
        <v>170</v>
      </c>
      <c r="D207" s="51">
        <v>-5.7334994176643098E-3</v>
      </c>
      <c r="E207" s="137">
        <v>5.5422798819212936E-3</v>
      </c>
    </row>
    <row r="208" spans="3:5">
      <c r="C208" s="184">
        <v>171</v>
      </c>
      <c r="D208" s="51">
        <v>-3.75365668459046E-3</v>
      </c>
      <c r="E208" s="137">
        <v>-4.7667682260300517E-3</v>
      </c>
    </row>
    <row r="209" spans="3:5">
      <c r="C209" s="184">
        <v>172</v>
      </c>
      <c r="D209" s="51">
        <v>-8.1760557328263029E-3</v>
      </c>
      <c r="E209" s="137">
        <v>3.917355113279987E-4</v>
      </c>
    </row>
    <row r="210" spans="3:5">
      <c r="C210" s="184">
        <v>173</v>
      </c>
      <c r="D210" s="51">
        <v>-6.0827725409754608E-3</v>
      </c>
      <c r="E210" s="137">
        <v>-2.0404221675676185E-2</v>
      </c>
    </row>
    <row r="211" spans="3:5">
      <c r="C211" s="184">
        <v>174</v>
      </c>
      <c r="D211" s="51">
        <v>-3.1806089209306672E-2</v>
      </c>
      <c r="E211" s="137">
        <v>-8.8301424211679296E-3</v>
      </c>
    </row>
    <row r="212" spans="3:5">
      <c r="C212" s="184">
        <v>175</v>
      </c>
      <c r="D212" s="51">
        <v>-1.4675161600045171E-2</v>
      </c>
      <c r="E212" s="137">
        <v>-7.5819870800437564E-3</v>
      </c>
    </row>
    <row r="213" spans="3:5">
      <c r="C213" s="184">
        <v>176</v>
      </c>
      <c r="D213" s="51">
        <v>1.0939648655468074E-2</v>
      </c>
      <c r="E213" s="137">
        <v>2.4912655473722439E-2</v>
      </c>
    </row>
    <row r="214" spans="3:5">
      <c r="C214" s="184">
        <v>177</v>
      </c>
      <c r="D214" s="51">
        <v>-6.8749975007757029E-3</v>
      </c>
      <c r="E214" s="137">
        <v>6.643208134949152E-3</v>
      </c>
    </row>
    <row r="215" spans="3:5">
      <c r="C215" s="184">
        <v>178</v>
      </c>
      <c r="D215" s="51">
        <v>1.91939797069938E-2</v>
      </c>
      <c r="E215" s="137">
        <v>1.904791609004218E-2</v>
      </c>
    </row>
    <row r="216" spans="3:5">
      <c r="C216" s="184">
        <v>179</v>
      </c>
      <c r="D216" s="51">
        <v>9.4598959491715116E-3</v>
      </c>
      <c r="E216" s="137">
        <v>2.2088139305080695E-3</v>
      </c>
    </row>
    <row r="217" spans="3:5">
      <c r="C217" s="184">
        <v>180</v>
      </c>
      <c r="D217" s="51">
        <v>1.0650500630375431E-2</v>
      </c>
      <c r="E217" s="137">
        <v>1.4451439078298739E-3</v>
      </c>
    </row>
    <row r="218" spans="3:5">
      <c r="C218" s="184">
        <v>181</v>
      </c>
      <c r="D218" s="51">
        <v>6.3292869228704458E-3</v>
      </c>
      <c r="E218" s="137">
        <v>2.3759627656731247E-4</v>
      </c>
    </row>
    <row r="219" spans="3:5">
      <c r="C219" s="184">
        <v>182</v>
      </c>
      <c r="D219" s="51">
        <v>-1.1073219594599693E-2</v>
      </c>
      <c r="E219" s="137">
        <v>-1.3880464182313559E-2</v>
      </c>
    </row>
    <row r="220" spans="3:5">
      <c r="C220" s="184">
        <v>183</v>
      </c>
      <c r="D220" s="51">
        <v>-2.8262385359350772E-2</v>
      </c>
      <c r="E220" s="137">
        <v>-2.3905150284422739E-2</v>
      </c>
    </row>
    <row r="221" spans="3:5">
      <c r="C221" s="184">
        <v>184</v>
      </c>
      <c r="D221" s="51">
        <v>2.896209815596917E-2</v>
      </c>
      <c r="E221" s="137">
        <v>1.5308937850324656E-2</v>
      </c>
    </row>
    <row r="222" spans="3:5">
      <c r="C222" s="184">
        <v>185</v>
      </c>
      <c r="D222" s="51">
        <v>-1.7512855105025894E-3</v>
      </c>
      <c r="E222" s="137">
        <v>3.5014968149213194E-3</v>
      </c>
    </row>
    <row r="223" spans="3:5">
      <c r="C223" s="184">
        <v>186</v>
      </c>
      <c r="D223" s="51">
        <v>-2.2032285357019967E-4</v>
      </c>
      <c r="E223" s="137">
        <v>-2.6767480295878041E-3</v>
      </c>
    </row>
    <row r="224" spans="3:5">
      <c r="C224" s="184">
        <v>187</v>
      </c>
      <c r="D224" s="51">
        <v>-1.3578168780171212E-3</v>
      </c>
      <c r="E224" s="137">
        <v>-3.8579772532205186E-3</v>
      </c>
    </row>
    <row r="225" spans="3:5">
      <c r="C225" s="184">
        <v>188</v>
      </c>
      <c r="D225" s="51">
        <v>-1.3815834582401893E-2</v>
      </c>
      <c r="E225" s="137">
        <v>4.8407707044018757E-3</v>
      </c>
    </row>
    <row r="226" spans="3:5">
      <c r="C226" s="184">
        <v>189</v>
      </c>
      <c r="D226" s="51">
        <v>5.0490877540803275E-3</v>
      </c>
      <c r="E226" s="137">
        <v>4.3474436825603332E-3</v>
      </c>
    </row>
    <row r="227" spans="3:5">
      <c r="C227" s="184">
        <v>190</v>
      </c>
      <c r="D227" s="51">
        <v>-5.005835588606523E-3</v>
      </c>
      <c r="E227" s="137">
        <v>8.0855831601421551E-3</v>
      </c>
    </row>
    <row r="228" spans="3:5">
      <c r="C228" s="184">
        <v>191</v>
      </c>
      <c r="D228" s="51">
        <v>-1.4318210201549608E-2</v>
      </c>
      <c r="E228" s="137">
        <v>-1.432696177344505E-2</v>
      </c>
    </row>
    <row r="229" spans="3:5">
      <c r="C229" s="184">
        <v>192</v>
      </c>
      <c r="D229" s="51">
        <v>-4.6843561969163519E-3</v>
      </c>
      <c r="E229" s="137">
        <v>-1.2464056622293253E-2</v>
      </c>
    </row>
    <row r="230" spans="3:5">
      <c r="C230" s="184">
        <v>193</v>
      </c>
      <c r="D230" s="51">
        <v>-7.849404541946034E-3</v>
      </c>
      <c r="E230" s="137">
        <v>-5.4895804075324114E-3</v>
      </c>
    </row>
    <row r="231" spans="3:5">
      <c r="C231" s="184">
        <v>194</v>
      </c>
      <c r="D231" s="51">
        <v>5.9679170255673539E-4</v>
      </c>
      <c r="E231" s="137">
        <v>-3.3988356103675072E-3</v>
      </c>
    </row>
    <row r="232" spans="3:5">
      <c r="C232" s="184">
        <v>195</v>
      </c>
      <c r="D232" s="51">
        <v>-5.0779289749889906E-4</v>
      </c>
      <c r="E232" s="137">
        <v>5.9924904243970692E-3</v>
      </c>
    </row>
    <row r="233" spans="3:5">
      <c r="C233" s="184">
        <v>196</v>
      </c>
      <c r="D233" s="51">
        <v>7.7347375529967814E-3</v>
      </c>
      <c r="E233" s="137">
        <v>1.1690471410759646E-3</v>
      </c>
    </row>
    <row r="234" spans="3:5">
      <c r="C234" s="184">
        <v>197</v>
      </c>
      <c r="D234" s="51">
        <v>-4.1507176079632196E-3</v>
      </c>
      <c r="E234" s="137">
        <v>-2.453245096792013E-2</v>
      </c>
    </row>
    <row r="235" spans="3:5">
      <c r="C235" s="184">
        <v>198</v>
      </c>
      <c r="D235" s="51">
        <v>-1.9367341349405607E-3</v>
      </c>
      <c r="E235" s="137">
        <v>-6.0253750996220158E-4</v>
      </c>
    </row>
    <row r="236" spans="3:5">
      <c r="C236" s="184">
        <v>199</v>
      </c>
      <c r="D236" s="51">
        <v>7.6862395124007365E-3</v>
      </c>
      <c r="E236" s="137">
        <v>3.6217516086666794E-3</v>
      </c>
    </row>
    <row r="237" spans="3:5">
      <c r="C237" s="184">
        <v>200</v>
      </c>
      <c r="D237" s="51">
        <v>2.1451310113677766E-2</v>
      </c>
      <c r="E237" s="137">
        <v>2.3377068155172352E-2</v>
      </c>
    </row>
    <row r="238" spans="3:5">
      <c r="C238" s="184">
        <v>201</v>
      </c>
      <c r="D238" s="51">
        <v>-9.9161722523829574E-3</v>
      </c>
      <c r="E238" s="137">
        <v>-5.5070688174035619E-3</v>
      </c>
    </row>
    <row r="239" spans="3:5">
      <c r="C239" s="184">
        <v>202</v>
      </c>
      <c r="D239" s="51">
        <v>4.6599337261110773E-3</v>
      </c>
      <c r="E239" s="137">
        <v>4.362593346763287E-3</v>
      </c>
    </row>
    <row r="240" spans="3:5">
      <c r="C240" s="184">
        <v>203</v>
      </c>
      <c r="D240" s="51">
        <v>1.6590131282210725E-2</v>
      </c>
      <c r="E240" s="137">
        <v>3.2855377143766941E-2</v>
      </c>
    </row>
    <row r="241" spans="3:5">
      <c r="C241" s="184">
        <v>204</v>
      </c>
      <c r="D241" s="51">
        <v>6.8175997332599921E-4</v>
      </c>
      <c r="E241" s="137">
        <v>6.0821235445883146E-3</v>
      </c>
    </row>
    <row r="242" spans="3:5">
      <c r="C242" s="184">
        <v>205</v>
      </c>
      <c r="D242" s="51">
        <v>-1.0288234973084135E-3</v>
      </c>
      <c r="E242" s="137">
        <v>1.020497781587041E-2</v>
      </c>
    </row>
    <row r="243" spans="3:5">
      <c r="C243" s="184">
        <v>206</v>
      </c>
      <c r="D243" s="51">
        <v>6.2142050559472438E-3</v>
      </c>
      <c r="E243" s="137">
        <v>-1.876186458763129E-2</v>
      </c>
    </row>
    <row r="244" spans="3:5">
      <c r="C244" s="184">
        <v>207</v>
      </c>
      <c r="D244" s="51">
        <v>9.5641555281869971E-3</v>
      </c>
      <c r="E244" s="137">
        <v>1.4582609797839608E-2</v>
      </c>
    </row>
    <row r="245" spans="3:5">
      <c r="C245" s="184">
        <v>208</v>
      </c>
      <c r="D245" s="51">
        <v>-2.1491019662133744E-2</v>
      </c>
      <c r="E245" s="137">
        <v>-3.467022583608384E-2</v>
      </c>
    </row>
    <row r="246" spans="3:5">
      <c r="C246" s="184">
        <v>209</v>
      </c>
      <c r="D246" s="51">
        <v>-1.7542837523008815E-3</v>
      </c>
      <c r="E246" s="137">
        <v>-7.0260653803694588E-4</v>
      </c>
    </row>
    <row r="247" spans="3:5">
      <c r="C247" s="184">
        <v>210</v>
      </c>
      <c r="D247" s="51">
        <v>-1.6372706673332411E-2</v>
      </c>
      <c r="E247" s="137">
        <v>-8.5682125221399168E-3</v>
      </c>
    </row>
    <row r="248" spans="3:5">
      <c r="C248" s="184">
        <v>211</v>
      </c>
      <c r="D248" s="51">
        <v>6.2011459692505318E-4</v>
      </c>
      <c r="E248" s="137">
        <v>2.3165447338203331E-5</v>
      </c>
    </row>
    <row r="249" spans="3:5">
      <c r="C249" s="184">
        <v>212</v>
      </c>
      <c r="D249" s="51">
        <v>2.3221426419691729E-2</v>
      </c>
      <c r="E249" s="137">
        <v>6.332746572383593E-3</v>
      </c>
    </row>
    <row r="250" spans="3:5">
      <c r="C250" s="184">
        <v>213</v>
      </c>
      <c r="D250" s="51">
        <v>-2.2178453080160259E-3</v>
      </c>
      <c r="E250" s="137">
        <v>2.3137205052658595E-3</v>
      </c>
    </row>
    <row r="251" spans="3:5">
      <c r="C251" s="184">
        <v>214</v>
      </c>
      <c r="D251" s="51">
        <v>1.9036310528885757E-3</v>
      </c>
      <c r="E251" s="137">
        <v>3.8216091806055084E-2</v>
      </c>
    </row>
    <row r="252" spans="3:5">
      <c r="C252" s="184">
        <v>215</v>
      </c>
      <c r="D252" s="51">
        <v>-1.5404336254601358E-2</v>
      </c>
      <c r="E252" s="137">
        <v>-2.196241476317223E-2</v>
      </c>
    </row>
    <row r="253" spans="3:5">
      <c r="C253" s="184">
        <v>216</v>
      </c>
      <c r="D253" s="51">
        <v>6.2413599443143385E-4</v>
      </c>
      <c r="E253" s="137">
        <v>9.6203298831740811E-3</v>
      </c>
    </row>
    <row r="254" spans="3:5">
      <c r="C254" s="184">
        <v>217</v>
      </c>
      <c r="D254" s="51">
        <v>1.2514588403546556E-2</v>
      </c>
      <c r="E254" s="137">
        <v>1.9933596736035879E-2</v>
      </c>
    </row>
    <row r="255" spans="3:5">
      <c r="C255" s="184">
        <v>218</v>
      </c>
      <c r="D255" s="51">
        <v>-2.21099065631125E-2</v>
      </c>
      <c r="E255" s="137">
        <v>-1.9281366388005178E-2</v>
      </c>
    </row>
    <row r="256" spans="3:5">
      <c r="C256" s="184">
        <v>219</v>
      </c>
      <c r="D256" s="51">
        <v>3.1263883562244493E-2</v>
      </c>
      <c r="E256" s="137">
        <v>5.6603349763859829E-3</v>
      </c>
    </row>
    <row r="257" spans="3:5">
      <c r="C257" s="184">
        <v>220</v>
      </c>
      <c r="D257" s="51">
        <v>-4.3752789281861293E-3</v>
      </c>
      <c r="E257" s="137">
        <v>-4.7293551500337217E-3</v>
      </c>
    </row>
    <row r="258" spans="3:5">
      <c r="C258" s="184">
        <v>221</v>
      </c>
      <c r="D258" s="51">
        <v>2.9671378832435244E-2</v>
      </c>
      <c r="E258" s="137">
        <v>-2.7888199511298558E-2</v>
      </c>
    </row>
    <row r="259" spans="3:5">
      <c r="C259" s="184">
        <v>222</v>
      </c>
      <c r="D259" s="51">
        <v>1.456054166171992E-2</v>
      </c>
      <c r="E259" s="137">
        <v>1.7100440848522393E-2</v>
      </c>
    </row>
    <row r="260" spans="3:5">
      <c r="C260" s="184">
        <v>223</v>
      </c>
      <c r="D260" s="51">
        <v>1.6383130554804769E-3</v>
      </c>
      <c r="E260" s="137">
        <v>8.5262017604946158E-3</v>
      </c>
    </row>
    <row r="261" spans="3:5">
      <c r="C261" s="184">
        <v>224</v>
      </c>
      <c r="D261" s="51">
        <v>7.0673073854242369E-3</v>
      </c>
      <c r="E261" s="137">
        <v>1.500160293684291E-2</v>
      </c>
    </row>
    <row r="262" spans="3:5">
      <c r="C262" s="184">
        <v>225</v>
      </c>
      <c r="D262" s="51">
        <v>5.5179647847708969E-3</v>
      </c>
      <c r="E262" s="137">
        <v>1.0938899236317185E-2</v>
      </c>
    </row>
    <row r="263" spans="3:5">
      <c r="C263" s="184">
        <v>226</v>
      </c>
      <c r="D263" s="51">
        <v>1.521917203635275E-2</v>
      </c>
      <c r="E263" s="137">
        <v>-4.6367489890422574E-3</v>
      </c>
    </row>
    <row r="264" spans="3:5">
      <c r="C264" s="184">
        <v>227</v>
      </c>
      <c r="D264" s="51">
        <v>-1.2237736925952302E-2</v>
      </c>
      <c r="E264" s="137">
        <v>-2.4428909902111055E-2</v>
      </c>
    </row>
    <row r="265" spans="3:5">
      <c r="C265" s="184">
        <v>228</v>
      </c>
      <c r="D265" s="51">
        <v>-8.2101694386290548E-3</v>
      </c>
      <c r="E265" s="137">
        <v>1.6562727466059991E-3</v>
      </c>
    </row>
    <row r="266" spans="3:5">
      <c r="C266" s="184">
        <v>229</v>
      </c>
      <c r="D266" s="51">
        <v>-1.413500756933064E-2</v>
      </c>
      <c r="E266" s="137">
        <v>-2.4090429581661958E-6</v>
      </c>
    </row>
    <row r="267" spans="3:5">
      <c r="C267" s="184">
        <v>230</v>
      </c>
      <c r="D267" s="51">
        <v>1.5545890273367962E-2</v>
      </c>
      <c r="E267" s="137">
        <v>1.3434735271891516E-2</v>
      </c>
    </row>
    <row r="268" spans="3:5">
      <c r="C268" s="184">
        <v>231</v>
      </c>
      <c r="D268" s="51">
        <v>5.0499847661622226E-3</v>
      </c>
      <c r="E268" s="137">
        <v>1.1638578137735389E-2</v>
      </c>
    </row>
    <row r="269" spans="3:5">
      <c r="C269" s="184">
        <v>232</v>
      </c>
      <c r="D269" s="51">
        <v>-2.3131669021089065E-2</v>
      </c>
      <c r="E269" s="137">
        <v>-9.8432207052552723E-3</v>
      </c>
    </row>
    <row r="270" spans="3:5">
      <c r="C270" s="184">
        <v>233</v>
      </c>
      <c r="D270" s="51">
        <v>-3.7116535222075538E-3</v>
      </c>
      <c r="E270" s="137">
        <v>-1.9107919788908391E-3</v>
      </c>
    </row>
    <row r="271" spans="3:5">
      <c r="C271" s="184">
        <v>234</v>
      </c>
      <c r="D271" s="51">
        <v>7.5362636565148213E-3</v>
      </c>
      <c r="E271" s="137">
        <v>3.8627828532824082E-3</v>
      </c>
    </row>
    <row r="272" spans="3:5">
      <c r="C272" s="184">
        <v>235</v>
      </c>
      <c r="D272" s="51">
        <v>4.3596817564191563E-4</v>
      </c>
      <c r="E272" s="137">
        <v>3.7460459044386671E-3</v>
      </c>
    </row>
    <row r="273" spans="3:5">
      <c r="C273" s="184">
        <v>236</v>
      </c>
      <c r="D273" s="51">
        <v>1.0508837311969343E-2</v>
      </c>
      <c r="E273" s="137">
        <v>-6.2403890579362927E-3</v>
      </c>
    </row>
    <row r="274" spans="3:5">
      <c r="C274" s="184">
        <v>237</v>
      </c>
      <c r="D274" s="51">
        <v>-5.0153664112239562E-3</v>
      </c>
      <c r="E274" s="137">
        <v>-2.8557916031339228E-4</v>
      </c>
    </row>
    <row r="275" spans="3:5">
      <c r="C275" s="184">
        <v>238</v>
      </c>
      <c r="D275" s="51">
        <v>5.1467754829670684E-3</v>
      </c>
      <c r="E275" s="137">
        <v>1.6977510883946161E-2</v>
      </c>
    </row>
    <row r="276" spans="3:5">
      <c r="C276" s="184">
        <v>239</v>
      </c>
      <c r="D276" s="51">
        <v>-2.151069089188941E-4</v>
      </c>
      <c r="E276" s="137">
        <v>-2.4604586097758795E-3</v>
      </c>
    </row>
    <row r="277" spans="3:5">
      <c r="C277" s="184">
        <v>240</v>
      </c>
      <c r="D277" s="51">
        <v>7.8058066951073833E-3</v>
      </c>
      <c r="E277" s="137">
        <v>5.0224662710613667E-3</v>
      </c>
    </row>
    <row r="278" spans="3:5">
      <c r="C278" s="184">
        <v>241</v>
      </c>
      <c r="D278" s="51">
        <v>1.3142725961116433E-3</v>
      </c>
      <c r="E278" s="137">
        <v>-6.5592656283097513E-3</v>
      </c>
    </row>
    <row r="279" spans="3:5">
      <c r="C279" s="184">
        <v>242</v>
      </c>
      <c r="D279" s="51">
        <v>-7.0679641302516067E-3</v>
      </c>
      <c r="E279" s="137">
        <v>4.2680994790425205E-4</v>
      </c>
    </row>
    <row r="280" spans="3:5">
      <c r="C280" s="184">
        <v>243</v>
      </c>
      <c r="D280" s="51">
        <v>6.4567728437993147E-3</v>
      </c>
      <c r="E280" s="137">
        <v>1.8639108294335846E-3</v>
      </c>
    </row>
    <row r="281" spans="3:5">
      <c r="C281" s="184">
        <v>244</v>
      </c>
      <c r="D281" s="51">
        <v>-7.9032817859239161E-3</v>
      </c>
      <c r="E281" s="137">
        <v>5.9407966325076243E-3</v>
      </c>
    </row>
    <row r="282" spans="3:5">
      <c r="C282" s="184">
        <v>245</v>
      </c>
      <c r="D282" s="51">
        <v>-1.6218277873122321E-2</v>
      </c>
      <c r="E282" s="137">
        <v>-2.6478336880253026E-3</v>
      </c>
    </row>
    <row r="283" spans="3:5">
      <c r="C283" s="184">
        <v>246</v>
      </c>
      <c r="D283" s="51">
        <v>9.9661838771853088E-3</v>
      </c>
      <c r="E283" s="137">
        <v>1.9243933938360956E-2</v>
      </c>
    </row>
    <row r="284" spans="3:5">
      <c r="C284" s="184">
        <v>247</v>
      </c>
      <c r="D284" s="51">
        <v>1.2402940899695521E-2</v>
      </c>
      <c r="E284" s="137">
        <v>-1.1737298991806614E-2</v>
      </c>
    </row>
    <row r="285" spans="3:5">
      <c r="C285" s="184">
        <v>248</v>
      </c>
      <c r="D285" s="51">
        <v>9.6234893855035517E-3</v>
      </c>
      <c r="E285" s="137">
        <v>5.2027004978504165E-3</v>
      </c>
    </row>
    <row r="286" spans="3:5">
      <c r="C286" s="184">
        <v>249</v>
      </c>
      <c r="D286" s="51">
        <v>1.2237694970059013E-3</v>
      </c>
      <c r="E286" s="137">
        <v>-7.6161946198145432E-3</v>
      </c>
    </row>
    <row r="287" spans="3:5">
      <c r="C287" s="184">
        <v>250</v>
      </c>
      <c r="D287" s="51">
        <v>9.3504485455891181E-3</v>
      </c>
      <c r="E287" s="137">
        <v>-1.0028445095122025E-3</v>
      </c>
    </row>
    <row r="288" spans="3:5">
      <c r="C288" s="184">
        <v>251</v>
      </c>
      <c r="D288" s="51">
        <v>-5.3615122762119688E-3</v>
      </c>
      <c r="E288" s="137">
        <v>-1.4337433308582715E-2</v>
      </c>
    </row>
    <row r="289" spans="3:5">
      <c r="C289" s="184">
        <v>252</v>
      </c>
      <c r="D289" s="51">
        <v>-4.1568423379424926E-3</v>
      </c>
      <c r="E289" s="137">
        <v>-1.808342293656226E-2</v>
      </c>
    </row>
    <row r="290" spans="3:5">
      <c r="C290" s="184">
        <v>253</v>
      </c>
      <c r="D290" s="51">
        <v>-8.0865613564880447E-3</v>
      </c>
      <c r="E290" s="137">
        <v>7.7383017534231949E-3</v>
      </c>
    </row>
    <row r="291" spans="3:5">
      <c r="C291" s="184">
        <v>254</v>
      </c>
      <c r="D291" s="51">
        <v>-2.9937513788220846E-3</v>
      </c>
      <c r="E291" s="137">
        <v>1.4847538426860723E-3</v>
      </c>
    </row>
    <row r="292" spans="3:5">
      <c r="C292" s="184">
        <v>255</v>
      </c>
      <c r="D292" s="51">
        <v>-3.5054595308448511E-2</v>
      </c>
      <c r="E292" s="137">
        <v>-4.2147949918540706E-2</v>
      </c>
    </row>
    <row r="293" spans="3:5">
      <c r="C293" s="184">
        <v>256</v>
      </c>
      <c r="D293" s="51">
        <v>7.8857394453400419E-3</v>
      </c>
      <c r="E293" s="137">
        <v>-1.6084152058502409E-3</v>
      </c>
    </row>
    <row r="294" spans="3:5">
      <c r="C294" s="184">
        <v>257</v>
      </c>
      <c r="D294" s="51">
        <v>1.479470918753766E-2</v>
      </c>
      <c r="E294" s="137">
        <v>1.1289177249302822E-2</v>
      </c>
    </row>
    <row r="295" spans="3:5">
      <c r="C295" s="184">
        <v>258</v>
      </c>
      <c r="D295" s="51">
        <v>-1.2058292109028115E-2</v>
      </c>
      <c r="E295" s="137">
        <v>-9.4057195460141522E-3</v>
      </c>
    </row>
    <row r="296" spans="3:5">
      <c r="C296" s="184">
        <v>259</v>
      </c>
      <c r="D296" s="51">
        <v>8.1868897757825122E-3</v>
      </c>
      <c r="E296" s="137">
        <v>1.4328055529067614E-2</v>
      </c>
    </row>
    <row r="297" spans="3:5">
      <c r="C297" s="184">
        <v>260</v>
      </c>
      <c r="D297" s="51">
        <v>3.944455159542024E-3</v>
      </c>
      <c r="E297" s="137">
        <v>-2.6606543895459451E-3</v>
      </c>
    </row>
    <row r="298" spans="3:5">
      <c r="C298" s="184">
        <v>261</v>
      </c>
      <c r="D298" s="51">
        <v>1.5241517311420753E-3</v>
      </c>
      <c r="E298" s="137">
        <v>-8.566357824447016E-3</v>
      </c>
    </row>
    <row r="299" spans="3:5">
      <c r="C299" s="184">
        <v>262</v>
      </c>
      <c r="D299" s="51">
        <v>1.1840658551561663E-2</v>
      </c>
      <c r="E299" s="137">
        <v>-1.6616932716057408E-3</v>
      </c>
    </row>
    <row r="300" spans="3:5">
      <c r="C300" s="184">
        <v>263</v>
      </c>
      <c r="D300" s="51">
        <v>-3.0358332716641633E-3</v>
      </c>
      <c r="E300" s="137">
        <v>8.1055183905044924E-3</v>
      </c>
    </row>
    <row r="301" spans="3:5">
      <c r="C301" s="184">
        <v>264</v>
      </c>
      <c r="D301" s="51">
        <v>-1.0068387154138228E-2</v>
      </c>
      <c r="E301" s="137">
        <v>3.9924029212355539E-3</v>
      </c>
    </row>
    <row r="302" spans="3:5">
      <c r="C302" s="184">
        <v>265</v>
      </c>
      <c r="D302" s="51">
        <v>-2.5958712647179256E-2</v>
      </c>
      <c r="E302" s="137">
        <v>4.1681372530806109E-3</v>
      </c>
    </row>
    <row r="303" spans="3:5">
      <c r="C303" s="184">
        <v>266</v>
      </c>
      <c r="D303" s="51">
        <v>1.5665649503213294E-2</v>
      </c>
      <c r="E303" s="137">
        <v>5.8696817055814421E-3</v>
      </c>
    </row>
    <row r="304" spans="3:5">
      <c r="C304" s="184">
        <v>267</v>
      </c>
      <c r="D304" s="51">
        <v>-1.278413356480494E-2</v>
      </c>
      <c r="E304" s="137">
        <v>-3.540213373170023E-3</v>
      </c>
    </row>
    <row r="305" spans="3:5">
      <c r="C305" s="184">
        <v>268</v>
      </c>
      <c r="D305" s="51">
        <v>-9.2937582645082461E-3</v>
      </c>
      <c r="E305" s="137">
        <v>-2.822681387236679E-3</v>
      </c>
    </row>
    <row r="306" spans="3:5">
      <c r="C306" s="184">
        <v>269</v>
      </c>
      <c r="D306" s="51">
        <v>2.8066214148606372E-3</v>
      </c>
      <c r="E306" s="137">
        <v>-3.6744650648895616E-3</v>
      </c>
    </row>
    <row r="307" spans="3:5">
      <c r="C307" s="184">
        <v>270</v>
      </c>
      <c r="D307" s="51">
        <v>-8.9450333440280489E-3</v>
      </c>
      <c r="E307" s="137">
        <v>-1.1134161402567252E-2</v>
      </c>
    </row>
    <row r="308" spans="3:5">
      <c r="C308" s="184">
        <v>271</v>
      </c>
      <c r="D308" s="51">
        <v>6.0926224247982866E-3</v>
      </c>
      <c r="E308" s="137">
        <v>4.1855157327925245E-3</v>
      </c>
    </row>
    <row r="309" spans="3:5">
      <c r="C309" s="184">
        <v>272</v>
      </c>
      <c r="D309" s="51">
        <v>1.2392077414416247E-2</v>
      </c>
      <c r="E309" s="137">
        <v>-1.7473851149863794E-2</v>
      </c>
    </row>
    <row r="310" spans="3:5">
      <c r="C310" s="184">
        <v>273</v>
      </c>
      <c r="D310" s="51">
        <v>-1.2089801159680934E-2</v>
      </c>
      <c r="E310" s="137">
        <v>-3.7103854258410491E-3</v>
      </c>
    </row>
    <row r="311" spans="3:5">
      <c r="C311" s="184">
        <v>274</v>
      </c>
      <c r="D311" s="51">
        <v>-5.0739050586656549E-3</v>
      </c>
      <c r="E311" s="137">
        <v>1.5737916945882988E-2</v>
      </c>
    </row>
    <row r="312" spans="3:5">
      <c r="C312" s="184">
        <v>275</v>
      </c>
      <c r="D312" s="51">
        <v>7.0732079114520108E-3</v>
      </c>
      <c r="E312" s="137">
        <v>1.0590210532699807E-2</v>
      </c>
    </row>
    <row r="313" spans="3:5">
      <c r="C313" s="184">
        <v>276</v>
      </c>
      <c r="D313" s="51">
        <v>2.6834617010190569E-3</v>
      </c>
      <c r="E313" s="137">
        <v>-1.7577636819782097E-2</v>
      </c>
    </row>
    <row r="314" spans="3:5">
      <c r="C314" s="184">
        <v>277</v>
      </c>
      <c r="D314" s="51">
        <v>4.5911397947190936E-3</v>
      </c>
      <c r="E314" s="137">
        <v>-2.607202463144507E-3</v>
      </c>
    </row>
    <row r="315" spans="3:5">
      <c r="C315" s="184">
        <v>278</v>
      </c>
      <c r="D315" s="51">
        <v>8.8319322403250314E-3</v>
      </c>
      <c r="E315" s="137">
        <v>3.7069527659993997E-3</v>
      </c>
    </row>
    <row r="316" spans="3:5">
      <c r="C316" s="184">
        <v>279</v>
      </c>
      <c r="D316" s="51">
        <v>-1.3631337620006706E-2</v>
      </c>
      <c r="E316" s="137">
        <v>-6.1518023439614345E-3</v>
      </c>
    </row>
    <row r="317" spans="3:5">
      <c r="C317" s="184">
        <v>280</v>
      </c>
      <c r="D317" s="51">
        <v>1.3443677697107755E-3</v>
      </c>
      <c r="E317" s="137">
        <v>-4.9017681926489037E-3</v>
      </c>
    </row>
    <row r="318" spans="3:5">
      <c r="C318" s="184">
        <v>281</v>
      </c>
      <c r="D318" s="51">
        <v>-2.8344068830551961E-7</v>
      </c>
      <c r="E318" s="137">
        <v>-1.2939380965208635E-3</v>
      </c>
    </row>
    <row r="319" spans="3:5">
      <c r="C319" s="184">
        <v>282</v>
      </c>
      <c r="D319" s="51">
        <v>-7.45061387749289E-3</v>
      </c>
      <c r="E319" s="137">
        <v>-9.5513423591205345E-3</v>
      </c>
    </row>
    <row r="320" spans="3:5">
      <c r="C320" s="184">
        <v>283</v>
      </c>
      <c r="D320" s="51">
        <v>-4.1420737756958682E-3</v>
      </c>
      <c r="E320" s="137">
        <v>-1.9072243914077669E-4</v>
      </c>
    </row>
    <row r="321" spans="3:5">
      <c r="C321" s="184">
        <v>284</v>
      </c>
      <c r="D321" s="51">
        <v>-6.8295524743615431E-3</v>
      </c>
      <c r="E321" s="137">
        <v>1.7704187558322357E-3</v>
      </c>
    </row>
    <row r="322" spans="3:5">
      <c r="C322" s="184">
        <v>285</v>
      </c>
      <c r="D322" s="51">
        <v>-1.1298799440116218E-2</v>
      </c>
      <c r="E322" s="137">
        <v>-3.9153282843753263E-3</v>
      </c>
    </row>
    <row r="323" spans="3:5">
      <c r="C323" s="184">
        <v>286</v>
      </c>
      <c r="D323" s="51">
        <v>2.9717375059061843E-2</v>
      </c>
      <c r="E323" s="137">
        <v>1.8288238179799653E-2</v>
      </c>
    </row>
    <row r="324" spans="3:5">
      <c r="C324" s="184">
        <v>287</v>
      </c>
      <c r="D324" s="51">
        <v>4.3047173034303811E-3</v>
      </c>
      <c r="E324" s="137">
        <v>-4.5596543992442624E-3</v>
      </c>
    </row>
    <row r="325" spans="3:5">
      <c r="C325" s="184">
        <v>288</v>
      </c>
      <c r="D325" s="51">
        <v>6.3967330399750232E-3</v>
      </c>
      <c r="E325" s="137">
        <v>-1.3324412941474893E-3</v>
      </c>
    </row>
    <row r="326" spans="3:5">
      <c r="C326" s="184">
        <v>289</v>
      </c>
      <c r="D326" s="51">
        <v>-7.139004921262084E-3</v>
      </c>
      <c r="E326" s="137">
        <v>6.3707693970567751E-4</v>
      </c>
    </row>
    <row r="327" spans="3:5">
      <c r="C327" s="184">
        <v>290</v>
      </c>
      <c r="D327" s="51">
        <v>4.4510144886742275E-3</v>
      </c>
      <c r="E327" s="137">
        <v>-1.6554757635444127E-4</v>
      </c>
    </row>
    <row r="328" spans="3:5">
      <c r="C328" s="184">
        <v>291</v>
      </c>
      <c r="D328" s="51">
        <v>-8.020260157947859E-4</v>
      </c>
      <c r="E328" s="137">
        <v>3.9659627476727926E-3</v>
      </c>
    </row>
    <row r="329" spans="3:5">
      <c r="C329" s="184">
        <v>292</v>
      </c>
      <c r="D329" s="51">
        <v>-1.2820354346686654E-2</v>
      </c>
      <c r="E329" s="137">
        <v>-9.9359828552112481E-4</v>
      </c>
    </row>
    <row r="330" spans="3:5">
      <c r="C330" s="184">
        <v>293</v>
      </c>
      <c r="D330" s="51">
        <v>3.0884198859800695E-3</v>
      </c>
      <c r="E330" s="137">
        <v>5.8343924823179138E-3</v>
      </c>
    </row>
    <row r="331" spans="3:5">
      <c r="C331" s="184">
        <v>294</v>
      </c>
      <c r="D331" s="51">
        <v>-1.3779315352236234E-3</v>
      </c>
      <c r="E331" s="137">
        <v>-1.3186092612701575E-2</v>
      </c>
    </row>
    <row r="332" spans="3:5">
      <c r="C332" s="184">
        <v>295</v>
      </c>
      <c r="D332" s="51">
        <v>-1.071723291100362E-2</v>
      </c>
      <c r="E332" s="137">
        <v>-2.5622543853221526E-3</v>
      </c>
    </row>
    <row r="333" spans="3:5">
      <c r="C333" s="184">
        <v>296</v>
      </c>
      <c r="D333" s="51">
        <v>1.3782128235717072E-2</v>
      </c>
      <c r="E333" s="137">
        <v>4.0327946567362822E-4</v>
      </c>
    </row>
    <row r="334" spans="3:5">
      <c r="C334" s="184">
        <v>297</v>
      </c>
      <c r="D334" s="51">
        <v>-2.8444747687269714E-3</v>
      </c>
      <c r="E334" s="137">
        <v>-5.3514101369725349E-3</v>
      </c>
    </row>
    <row r="335" spans="3:5">
      <c r="C335" s="184">
        <v>298</v>
      </c>
      <c r="D335" s="51">
        <v>-1.3562376862365572E-2</v>
      </c>
      <c r="E335" s="137">
        <v>4.2155553881948618E-3</v>
      </c>
    </row>
    <row r="336" spans="3:5">
      <c r="C336" s="184">
        <v>299</v>
      </c>
      <c r="D336" s="51">
        <v>1.0866177510891247E-2</v>
      </c>
      <c r="E336" s="137">
        <v>1.7781190546850918E-2</v>
      </c>
    </row>
    <row r="337" spans="3:5">
      <c r="C337" s="184">
        <v>300</v>
      </c>
      <c r="D337" s="51">
        <v>-1.3495410469314701E-3</v>
      </c>
      <c r="E337" s="137">
        <v>4.6787625730296076E-3</v>
      </c>
    </row>
    <row r="338" spans="3:5">
      <c r="C338" s="184">
        <v>301</v>
      </c>
      <c r="D338" s="51">
        <v>-6.417568574636043E-3</v>
      </c>
      <c r="E338" s="137">
        <v>-3.0875161028395769E-3</v>
      </c>
    </row>
    <row r="339" spans="3:5">
      <c r="C339" s="184">
        <v>302</v>
      </c>
      <c r="D339" s="51">
        <v>3.2246845872430391E-3</v>
      </c>
      <c r="E339" s="137">
        <v>-2.8900299159148372E-3</v>
      </c>
    </row>
    <row r="340" spans="3:5">
      <c r="C340" s="184">
        <v>303</v>
      </c>
      <c r="D340" s="51">
        <v>-1.4286027255754587E-2</v>
      </c>
      <c r="E340" s="137">
        <v>-3.6180127029811606E-3</v>
      </c>
    </row>
    <row r="341" spans="3:5">
      <c r="C341" s="184">
        <v>304</v>
      </c>
      <c r="D341" s="51">
        <v>-3.5020665269332662E-4</v>
      </c>
      <c r="E341" s="137">
        <v>1.6335695970573286E-2</v>
      </c>
    </row>
    <row r="342" spans="3:5">
      <c r="C342" s="184">
        <v>305</v>
      </c>
      <c r="D342" s="51">
        <v>-2.3686747991523475E-3</v>
      </c>
      <c r="E342" s="137">
        <v>1.2829152082670966E-3</v>
      </c>
    </row>
    <row r="343" spans="3:5">
      <c r="C343" s="184">
        <v>306</v>
      </c>
      <c r="D343" s="51">
        <v>-5.0093559762074682E-3</v>
      </c>
      <c r="E343" s="137">
        <v>-6.4642276314690094E-3</v>
      </c>
    </row>
    <row r="344" spans="3:5">
      <c r="C344" s="184">
        <v>307</v>
      </c>
      <c r="D344" s="51">
        <v>-3.5648542809073953E-4</v>
      </c>
      <c r="E344" s="137">
        <v>-2.1055087717582465E-4</v>
      </c>
    </row>
    <row r="345" spans="3:5">
      <c r="C345" s="184">
        <v>308</v>
      </c>
      <c r="D345" s="51">
        <v>-1.0645682055814608E-2</v>
      </c>
      <c r="E345" s="137">
        <v>-5.0987375936706499E-4</v>
      </c>
    </row>
    <row r="346" spans="3:5">
      <c r="C346" s="184">
        <v>309</v>
      </c>
      <c r="D346" s="51">
        <v>1.2273329607582159E-3</v>
      </c>
      <c r="E346" s="137">
        <v>2.1701861390854946E-3</v>
      </c>
    </row>
    <row r="347" spans="3:5">
      <c r="C347" s="184">
        <v>310</v>
      </c>
      <c r="D347" s="51">
        <v>1.5649699743642897E-2</v>
      </c>
      <c r="E347" s="137">
        <v>-3.8334749845990775E-3</v>
      </c>
    </row>
    <row r="348" spans="3:5">
      <c r="C348" s="184">
        <v>311</v>
      </c>
      <c r="D348" s="51">
        <v>1.1005142163444399E-2</v>
      </c>
      <c r="E348" s="137">
        <v>-4.09616231398777E-5</v>
      </c>
    </row>
    <row r="349" spans="3:5">
      <c r="C349" s="184">
        <v>312</v>
      </c>
      <c r="D349" s="51">
        <v>-3.0684447399667684E-3</v>
      </c>
      <c r="E349" s="137">
        <v>8.5610654708480685E-3</v>
      </c>
    </row>
    <row r="350" spans="3:5">
      <c r="C350" s="184">
        <v>313</v>
      </c>
      <c r="D350" s="51">
        <v>4.8041848575463434E-3</v>
      </c>
      <c r="E350" s="137">
        <v>3.9388027140547146E-3</v>
      </c>
    </row>
    <row r="351" spans="3:5">
      <c r="C351" s="184">
        <v>314</v>
      </c>
      <c r="D351" s="51">
        <v>3.0478157694649056E-3</v>
      </c>
      <c r="E351" s="137">
        <v>6.7741532158165181E-3</v>
      </c>
    </row>
    <row r="352" spans="3:5">
      <c r="C352" s="184">
        <v>315</v>
      </c>
      <c r="D352" s="51">
        <v>-1.0125689479502082E-2</v>
      </c>
      <c r="E352" s="137">
        <v>-8.2806677567599692E-3</v>
      </c>
    </row>
    <row r="353" spans="3:5">
      <c r="C353" s="184">
        <v>316</v>
      </c>
      <c r="D353" s="51">
        <v>1.9462919265979425E-2</v>
      </c>
      <c r="E353" s="137">
        <v>4.8559686162236819E-3</v>
      </c>
    </row>
    <row r="354" spans="3:5">
      <c r="C354" s="184">
        <v>317</v>
      </c>
      <c r="D354" s="51">
        <v>5.3759679102928616E-3</v>
      </c>
      <c r="E354" s="137">
        <v>9.7644041400761945E-3</v>
      </c>
    </row>
    <row r="355" spans="3:5">
      <c r="C355" s="184">
        <v>318</v>
      </c>
      <c r="D355" s="51">
        <v>2.8240081673441054E-3</v>
      </c>
      <c r="E355" s="137">
        <v>4.7095265490376109E-3</v>
      </c>
    </row>
    <row r="356" spans="3:5">
      <c r="C356" s="184">
        <v>319</v>
      </c>
      <c r="D356" s="51">
        <v>2.0123378539913295E-2</v>
      </c>
      <c r="E356" s="137">
        <v>1.475586922270597E-2</v>
      </c>
    </row>
    <row r="357" spans="3:5">
      <c r="C357" s="184">
        <v>320</v>
      </c>
      <c r="D357" s="51">
        <v>3.3365575339133355E-2</v>
      </c>
      <c r="E357" s="137">
        <v>1.6824363589715629E-2</v>
      </c>
    </row>
    <row r="358" spans="3:5">
      <c r="C358" s="184">
        <v>321</v>
      </c>
      <c r="D358" s="51">
        <v>9.0751935847664337E-3</v>
      </c>
      <c r="E358" s="137">
        <v>-2.5273520030840921E-2</v>
      </c>
    </row>
    <row r="359" spans="3:5">
      <c r="C359" s="184">
        <v>322</v>
      </c>
      <c r="D359" s="51">
        <v>-1.6142206735671936E-2</v>
      </c>
      <c r="E359" s="137">
        <v>2.7774482051010698E-4</v>
      </c>
    </row>
    <row r="360" spans="3:5">
      <c r="C360" s="184">
        <v>323</v>
      </c>
      <c r="D360" s="51">
        <v>-5.4171913037056657E-3</v>
      </c>
      <c r="E360" s="137">
        <v>1.3895516677525373E-2</v>
      </c>
    </row>
    <row r="361" spans="3:5">
      <c r="C361" s="184">
        <v>324</v>
      </c>
      <c r="D361" s="51">
        <v>1.4369961268212788E-2</v>
      </c>
      <c r="E361" s="137">
        <v>-8.7760788042808707E-3</v>
      </c>
    </row>
    <row r="362" spans="3:5">
      <c r="C362" s="184">
        <v>325</v>
      </c>
      <c r="D362" s="51">
        <v>1.0861497563028802E-2</v>
      </c>
      <c r="E362" s="137">
        <v>1.1596143078668103E-2</v>
      </c>
    </row>
    <row r="363" spans="3:5">
      <c r="C363" s="184">
        <v>326</v>
      </c>
      <c r="D363" s="51">
        <v>1.0996565945974144E-2</v>
      </c>
      <c r="E363" s="137">
        <v>6.3501136293133203E-3</v>
      </c>
    </row>
    <row r="364" spans="3:5">
      <c r="C364" s="184">
        <v>327</v>
      </c>
      <c r="D364" s="51">
        <v>1.297672183469269E-3</v>
      </c>
      <c r="E364" s="137">
        <v>1.6226274058581781E-2</v>
      </c>
    </row>
    <row r="365" spans="3:5">
      <c r="C365" s="184">
        <v>328</v>
      </c>
      <c r="D365" s="51">
        <v>1.3553683818399531E-2</v>
      </c>
      <c r="E365" s="137">
        <v>3.2856808173760345E-3</v>
      </c>
    </row>
    <row r="366" spans="3:5">
      <c r="C366" s="184">
        <v>329</v>
      </c>
      <c r="D366" s="51">
        <v>-3.562697645978787E-3</v>
      </c>
      <c r="E366" s="137">
        <v>2.3170296509698574E-3</v>
      </c>
    </row>
    <row r="367" spans="3:5">
      <c r="C367" s="184">
        <v>330</v>
      </c>
      <c r="D367" s="51">
        <v>3.7447411401592681E-3</v>
      </c>
      <c r="E367" s="137">
        <v>-5.1564928584117604E-3</v>
      </c>
    </row>
    <row r="368" spans="3:5">
      <c r="C368" s="184">
        <v>331</v>
      </c>
      <c r="D368" s="51">
        <v>1.7597296460339511E-2</v>
      </c>
      <c r="E368" s="137">
        <v>1.6514803577611873E-3</v>
      </c>
    </row>
    <row r="369" spans="3:5">
      <c r="C369" s="184">
        <v>332</v>
      </c>
      <c r="D369" s="51">
        <v>-1.3039036751320867E-2</v>
      </c>
      <c r="E369" s="137">
        <v>7.3445900403639715E-3</v>
      </c>
    </row>
    <row r="370" spans="3:5">
      <c r="C370" s="184">
        <v>333</v>
      </c>
      <c r="D370" s="51">
        <v>3.3709945344757098E-3</v>
      </c>
      <c r="E370" s="137">
        <v>-8.4098723271785417E-4</v>
      </c>
    </row>
    <row r="371" spans="3:5">
      <c r="C371" s="184">
        <v>334</v>
      </c>
      <c r="D371" s="51">
        <v>-9.212785297280153E-3</v>
      </c>
      <c r="E371" s="137">
        <v>-4.8246515121088242E-3</v>
      </c>
    </row>
    <row r="372" spans="3:5">
      <c r="C372" s="184">
        <v>335</v>
      </c>
      <c r="D372" s="51">
        <v>-3.3026279200508296E-2</v>
      </c>
      <c r="E372" s="137">
        <v>-8.4776761208408789E-3</v>
      </c>
    </row>
    <row r="373" spans="3:5">
      <c r="C373" s="184">
        <v>336</v>
      </c>
      <c r="D373" s="51">
        <v>-3.8573672422769949E-3</v>
      </c>
      <c r="E373" s="137">
        <v>7.6669871294915762E-4</v>
      </c>
    </row>
    <row r="374" spans="3:5">
      <c r="C374" s="184">
        <v>337</v>
      </c>
      <c r="D374" s="51">
        <v>1.1371340876972891E-2</v>
      </c>
      <c r="E374" s="137">
        <v>1.3249223754702588E-2</v>
      </c>
    </row>
    <row r="375" spans="3:5">
      <c r="C375" s="184">
        <v>338</v>
      </c>
      <c r="D375" s="51">
        <v>6.3577515330597691E-3</v>
      </c>
      <c r="E375" s="137">
        <v>-9.766490136302328E-4</v>
      </c>
    </row>
    <row r="376" spans="3:5">
      <c r="C376" s="184">
        <v>339</v>
      </c>
      <c r="D376" s="51">
        <v>7.7209282879634276E-3</v>
      </c>
      <c r="E376" s="137">
        <v>2.1152206750643845E-2</v>
      </c>
    </row>
    <row r="377" spans="3:5">
      <c r="C377" s="184">
        <v>340</v>
      </c>
      <c r="D377" s="51">
        <v>-5.6739922299571819E-3</v>
      </c>
      <c r="E377" s="137">
        <v>-2.3149201352799763E-3</v>
      </c>
    </row>
    <row r="378" spans="3:5">
      <c r="C378" s="184">
        <v>341</v>
      </c>
      <c r="D378" s="51">
        <v>4.7443291855319277E-3</v>
      </c>
      <c r="E378" s="137">
        <v>1.0544496757660604E-3</v>
      </c>
    </row>
    <row r="379" spans="3:5">
      <c r="C379" s="184">
        <v>342</v>
      </c>
      <c r="D379" s="51">
        <v>-2.5728232916085909E-2</v>
      </c>
      <c r="E379" s="137">
        <v>-2.278192237872792E-2</v>
      </c>
    </row>
    <row r="380" spans="3:5">
      <c r="C380" s="184">
        <v>343</v>
      </c>
      <c r="D380" s="51">
        <v>5.9851077313336784E-3</v>
      </c>
      <c r="E380" s="137">
        <v>-2.0799741069085463E-3</v>
      </c>
    </row>
    <row r="381" spans="3:5">
      <c r="C381" s="184">
        <v>344</v>
      </c>
      <c r="D381" s="51">
        <v>1.860922383853934E-2</v>
      </c>
      <c r="E381" s="137">
        <v>9.4432889561428708E-3</v>
      </c>
    </row>
    <row r="382" spans="3:5">
      <c r="C382" s="184">
        <v>345</v>
      </c>
      <c r="D382" s="51">
        <v>2.147958221331232E-2</v>
      </c>
      <c r="E382" s="137">
        <v>-1.7418325084939468E-3</v>
      </c>
    </row>
    <row r="383" spans="3:5">
      <c r="C383" s="184">
        <v>346</v>
      </c>
      <c r="D383" s="51">
        <v>1.9807885039334269E-2</v>
      </c>
      <c r="E383" s="137">
        <v>3.6482921193608233E-3</v>
      </c>
    </row>
    <row r="384" spans="3:5">
      <c r="C384" s="184">
        <v>347</v>
      </c>
      <c r="D384" s="51">
        <v>-5.0535203922255374E-3</v>
      </c>
      <c r="E384" s="137">
        <v>5.5866446747160313E-3</v>
      </c>
    </row>
    <row r="385" spans="3:5">
      <c r="C385" s="184">
        <v>348</v>
      </c>
      <c r="D385" s="51">
        <v>5.3712824134063909E-4</v>
      </c>
      <c r="E385" s="137">
        <v>7.6260166691816452E-3</v>
      </c>
    </row>
    <row r="386" spans="3:5">
      <c r="C386" s="184">
        <v>349</v>
      </c>
      <c r="D386" s="51">
        <v>-2.7856113249034647E-5</v>
      </c>
      <c r="E386" s="137">
        <v>2.4506234148184082E-3</v>
      </c>
    </row>
    <row r="387" spans="3:5">
      <c r="C387" s="184">
        <v>350</v>
      </c>
      <c r="D387" s="51">
        <v>-5.5580321779252822E-3</v>
      </c>
      <c r="E387" s="137">
        <v>2.1060746852611806E-3</v>
      </c>
    </row>
    <row r="388" spans="3:5">
      <c r="C388" s="184">
        <v>351</v>
      </c>
      <c r="D388" s="51">
        <v>-1.6294001708031859E-3</v>
      </c>
      <c r="E388" s="137">
        <v>4.8141705960686679E-3</v>
      </c>
    </row>
    <row r="389" spans="3:5">
      <c r="C389" s="184">
        <v>352</v>
      </c>
      <c r="D389" s="51">
        <v>-2.0065688984896774E-3</v>
      </c>
      <c r="E389" s="137">
        <v>1.3907760812647599E-3</v>
      </c>
    </row>
    <row r="390" spans="3:5">
      <c r="C390" s="184">
        <v>353</v>
      </c>
      <c r="D390" s="51">
        <v>7.7286122283577018E-3</v>
      </c>
      <c r="E390" s="137">
        <v>-2.3620548427849405E-3</v>
      </c>
    </row>
    <row r="391" spans="3:5">
      <c r="C391" s="184">
        <v>354</v>
      </c>
      <c r="D391" s="51">
        <v>3.6017470947035508E-2</v>
      </c>
      <c r="E391" s="137">
        <v>2.4037474298193147E-2</v>
      </c>
    </row>
    <row r="392" spans="3:5">
      <c r="C392" s="184">
        <v>355</v>
      </c>
      <c r="D392" s="51">
        <v>2.0378844054473436E-2</v>
      </c>
      <c r="E392" s="137">
        <v>1.2539473044072642E-2</v>
      </c>
    </row>
    <row r="393" spans="3:5">
      <c r="C393" s="184">
        <v>356</v>
      </c>
      <c r="D393" s="51">
        <v>-8.2697561966119451E-3</v>
      </c>
      <c r="E393" s="137">
        <v>1.1358064829055904E-3</v>
      </c>
    </row>
    <row r="394" spans="3:5">
      <c r="C394" s="184">
        <v>357</v>
      </c>
      <c r="D394" s="51">
        <v>-2.3544890382475757E-3</v>
      </c>
      <c r="E394" s="137">
        <v>8.5707914749902671E-3</v>
      </c>
    </row>
    <row r="395" spans="3:5">
      <c r="C395" s="184">
        <v>358</v>
      </c>
      <c r="D395" s="51">
        <v>-9.323340290733716E-3</v>
      </c>
      <c r="E395" s="137">
        <v>-1.3142355421740632E-3</v>
      </c>
    </row>
    <row r="396" spans="3:5">
      <c r="C396" s="184">
        <v>359</v>
      </c>
      <c r="D396" s="51">
        <v>-4.1746101273973015E-3</v>
      </c>
      <c r="E396" s="137">
        <v>5.9054903165245169E-3</v>
      </c>
    </row>
    <row r="397" spans="3:5">
      <c r="C397" s="184">
        <v>360</v>
      </c>
      <c r="D397" s="51">
        <v>-1.1395022938250452E-2</v>
      </c>
      <c r="E397" s="137">
        <v>-3.2432171756549238E-3</v>
      </c>
    </row>
    <row r="398" spans="3:5">
      <c r="C398" s="184">
        <v>361</v>
      </c>
      <c r="D398" s="51">
        <v>-1.2239451571273954E-2</v>
      </c>
      <c r="E398" s="137">
        <v>6.5840015655181756E-3</v>
      </c>
    </row>
    <row r="399" spans="3:5">
      <c r="C399" s="184">
        <v>362</v>
      </c>
      <c r="D399" s="51">
        <v>-9.7984763089259026E-3</v>
      </c>
      <c r="E399" s="137">
        <v>-1.2532108919987335E-2</v>
      </c>
    </row>
    <row r="400" spans="3:5">
      <c r="C400" s="184">
        <v>363</v>
      </c>
      <c r="D400" s="51">
        <v>1.582523956647252E-3</v>
      </c>
      <c r="E400" s="137">
        <v>2.1042859001655402E-2</v>
      </c>
    </row>
    <row r="401" spans="3:5">
      <c r="C401" s="184">
        <v>364</v>
      </c>
      <c r="D401" s="51">
        <v>7.161977633758785E-3</v>
      </c>
      <c r="E401" s="137">
        <v>-1.1877439493431229E-4</v>
      </c>
    </row>
    <row r="402" spans="3:5">
      <c r="C402" s="184">
        <v>365</v>
      </c>
      <c r="D402" s="51">
        <v>3.9487529504431281E-4</v>
      </c>
      <c r="E402" s="137">
        <v>2.2701582549212325E-3</v>
      </c>
    </row>
    <row r="403" spans="3:5">
      <c r="C403" s="184">
        <v>366</v>
      </c>
      <c r="D403" s="51">
        <v>-1.8353515919295304E-3</v>
      </c>
      <c r="E403" s="137">
        <v>-1.1993155222026175E-4</v>
      </c>
    </row>
    <row r="404" spans="3:5">
      <c r="C404" s="184">
        <v>367</v>
      </c>
      <c r="D404" s="51">
        <v>7.5164417177259529E-3</v>
      </c>
      <c r="E404" s="137">
        <v>1.0140513108458971E-2</v>
      </c>
    </row>
    <row r="405" spans="3:5">
      <c r="C405" s="184">
        <v>368</v>
      </c>
      <c r="D405" s="51">
        <v>-2.336891198040896E-3</v>
      </c>
      <c r="E405" s="137">
        <v>3.1003815680955213E-3</v>
      </c>
    </row>
    <row r="406" spans="3:5">
      <c r="C406" s="184">
        <v>369</v>
      </c>
      <c r="D406" s="51">
        <v>1.2100585408673332E-2</v>
      </c>
      <c r="E406" s="137">
        <v>2.4889664703894778E-3</v>
      </c>
    </row>
    <row r="407" spans="3:5">
      <c r="C407" s="184">
        <v>370</v>
      </c>
      <c r="D407" s="51">
        <v>3.9347483954159474E-3</v>
      </c>
      <c r="E407" s="137">
        <v>5.9176073583010989E-3</v>
      </c>
    </row>
    <row r="408" spans="3:5">
      <c r="C408" s="184">
        <v>371</v>
      </c>
      <c r="D408" s="51">
        <v>2.5726936689842123E-2</v>
      </c>
      <c r="E408" s="137">
        <v>2.9583382896223791E-3</v>
      </c>
    </row>
    <row r="409" spans="3:5">
      <c r="C409" s="184">
        <v>372</v>
      </c>
      <c r="D409" s="51">
        <v>-3.902866606713587E-3</v>
      </c>
      <c r="E409" s="137">
        <v>-3.3265709978779839E-3</v>
      </c>
    </row>
    <row r="410" spans="3:5">
      <c r="C410" s="184">
        <v>373</v>
      </c>
      <c r="D410" s="51">
        <v>4.6806600425966923E-3</v>
      </c>
      <c r="E410" s="137">
        <v>1.0198422599278615E-3</v>
      </c>
    </row>
    <row r="411" spans="3:5">
      <c r="C411" s="184">
        <v>374</v>
      </c>
      <c r="D411" s="51">
        <v>1.0878277917837652E-2</v>
      </c>
      <c r="E411" s="137">
        <v>-2.5801514550498512E-3</v>
      </c>
    </row>
    <row r="412" spans="3:5">
      <c r="C412" s="184">
        <v>375</v>
      </c>
      <c r="D412" s="51">
        <v>-8.2907860206708945E-4</v>
      </c>
      <c r="E412" s="137">
        <v>3.9983133375371535E-3</v>
      </c>
    </row>
    <row r="413" spans="3:5">
      <c r="C413" s="184">
        <v>376</v>
      </c>
      <c r="D413" s="51">
        <v>4.6773293058277867E-3</v>
      </c>
      <c r="E413" s="137">
        <v>-3.5792928511225106E-3</v>
      </c>
    </row>
    <row r="414" spans="3:5">
      <c r="C414" s="184">
        <v>377</v>
      </c>
      <c r="D414" s="51">
        <v>-4.8957614486689434E-3</v>
      </c>
      <c r="E414" s="137">
        <v>-1.1097471856119649E-3</v>
      </c>
    </row>
    <row r="415" spans="3:5">
      <c r="C415" s="184">
        <v>378</v>
      </c>
      <c r="D415" s="51">
        <v>-2.230882427591831E-2</v>
      </c>
      <c r="E415" s="137">
        <v>-1.9395913821300188E-2</v>
      </c>
    </row>
    <row r="416" spans="3:5">
      <c r="C416" s="184">
        <v>379</v>
      </c>
      <c r="D416" s="51">
        <v>6.9182917665412767E-3</v>
      </c>
      <c r="E416" s="137">
        <v>-1.0167790929021469E-2</v>
      </c>
    </row>
    <row r="417" spans="3:5">
      <c r="C417" s="184">
        <v>380</v>
      </c>
      <c r="D417" s="51">
        <v>2.053266274282986E-2</v>
      </c>
      <c r="E417" s="137">
        <v>9.6184110617975951E-3</v>
      </c>
    </row>
    <row r="418" spans="3:5">
      <c r="C418" s="184">
        <v>381</v>
      </c>
      <c r="D418" s="51">
        <v>1.0055042834812991E-2</v>
      </c>
      <c r="E418" s="137">
        <v>1.0583057744662861E-2</v>
      </c>
    </row>
    <row r="419" spans="3:5">
      <c r="C419" s="184">
        <v>382</v>
      </c>
      <c r="D419" s="51">
        <v>5.3718696624013192E-3</v>
      </c>
      <c r="E419" s="137">
        <v>1.0451267797215842E-2</v>
      </c>
    </row>
    <row r="420" spans="3:5">
      <c r="C420" s="184">
        <v>383</v>
      </c>
      <c r="D420" s="51">
        <v>5.7807656732093366E-3</v>
      </c>
      <c r="E420" s="137">
        <v>-1.8541685160264944E-4</v>
      </c>
    </row>
    <row r="421" spans="3:5">
      <c r="C421" s="184">
        <v>384</v>
      </c>
      <c r="D421" s="51">
        <v>4.9245750751663708E-4</v>
      </c>
      <c r="E421" s="137">
        <v>1.9688968268917771E-2</v>
      </c>
    </row>
    <row r="422" spans="3:5">
      <c r="C422" s="184">
        <v>385</v>
      </c>
      <c r="D422" s="51">
        <v>-4.8174482632456529E-3</v>
      </c>
      <c r="E422" s="137">
        <v>-5.5799095435254548E-3</v>
      </c>
    </row>
    <row r="423" spans="3:5">
      <c r="C423" s="184">
        <v>386</v>
      </c>
      <c r="D423" s="51">
        <v>-7.9053211206952612E-4</v>
      </c>
      <c r="E423" s="137">
        <v>8.9578386123599623E-3</v>
      </c>
    </row>
    <row r="424" spans="3:5">
      <c r="C424" s="184">
        <v>387</v>
      </c>
      <c r="D424" s="51">
        <v>-1.8222934589534083E-3</v>
      </c>
      <c r="E424" s="137">
        <v>1.0383103175644112E-2</v>
      </c>
    </row>
    <row r="425" spans="3:5">
      <c r="C425" s="184">
        <v>388</v>
      </c>
      <c r="D425" s="51">
        <v>8.2865331911600656E-3</v>
      </c>
      <c r="E425" s="137">
        <v>1.6408841711127522E-3</v>
      </c>
    </row>
    <row r="426" spans="3:5">
      <c r="C426" s="184">
        <v>389</v>
      </c>
      <c r="D426" s="51">
        <v>-1.2575460138295508E-3</v>
      </c>
      <c r="E426" s="137">
        <v>-2.415513505940024E-3</v>
      </c>
    </row>
    <row r="427" spans="3:5">
      <c r="C427" s="184">
        <v>390</v>
      </c>
      <c r="D427" s="51">
        <v>-1.4991493211207445E-2</v>
      </c>
      <c r="E427" s="137">
        <v>-1.0353141830563482E-2</v>
      </c>
    </row>
    <row r="428" spans="3:5">
      <c r="C428" s="184">
        <v>391</v>
      </c>
      <c r="D428" s="51">
        <v>-2.0125970876876328E-3</v>
      </c>
      <c r="E428" s="137">
        <v>-8.4433769742872453E-3</v>
      </c>
    </row>
    <row r="429" spans="3:5">
      <c r="C429" s="184">
        <v>392</v>
      </c>
      <c r="D429" s="51">
        <v>2.4001012062062881E-3</v>
      </c>
      <c r="E429" s="137">
        <v>4.891359396087939E-4</v>
      </c>
    </row>
    <row r="430" spans="3:5">
      <c r="C430" s="184">
        <v>393</v>
      </c>
      <c r="D430" s="51">
        <v>2.9177576302721452E-3</v>
      </c>
      <c r="E430" s="137">
        <v>-2.6235779804505378E-3</v>
      </c>
    </row>
    <row r="431" spans="3:5">
      <c r="C431" s="184">
        <v>394</v>
      </c>
      <c r="D431" s="51">
        <v>1.8466589825158614E-2</v>
      </c>
      <c r="E431" s="137">
        <v>8.9612286640657589E-3</v>
      </c>
    </row>
    <row r="432" spans="3:5">
      <c r="C432" s="184">
        <v>395</v>
      </c>
      <c r="D432" s="51">
        <v>-1.3044797098307465E-2</v>
      </c>
      <c r="E432" s="137">
        <v>2.2458223628300349E-3</v>
      </c>
    </row>
    <row r="433" spans="3:5">
      <c r="C433" s="184">
        <v>396</v>
      </c>
      <c r="D433" s="51">
        <v>-1.4662066646089921E-2</v>
      </c>
      <c r="E433" s="137">
        <v>-2.414824512460995E-2</v>
      </c>
    </row>
    <row r="434" spans="3:5">
      <c r="C434" s="184">
        <v>397</v>
      </c>
      <c r="D434" s="51">
        <v>3.7557921282873894E-3</v>
      </c>
      <c r="E434" s="137">
        <v>-7.4503609092582495E-4</v>
      </c>
    </row>
    <row r="435" spans="3:5">
      <c r="C435" s="184">
        <v>398</v>
      </c>
      <c r="D435" s="51">
        <v>-1.6619364575667255E-2</v>
      </c>
      <c r="E435" s="137">
        <v>-1.3130278997978166E-3</v>
      </c>
    </row>
    <row r="436" spans="3:5">
      <c r="C436" s="184">
        <v>399</v>
      </c>
      <c r="D436" s="51">
        <v>-3.955848059525955E-3</v>
      </c>
      <c r="E436" s="137">
        <v>8.1094235060917026E-3</v>
      </c>
    </row>
    <row r="437" spans="3:5">
      <c r="C437" s="184">
        <v>400</v>
      </c>
      <c r="D437" s="51">
        <v>-8.8238879957980223E-4</v>
      </c>
      <c r="E437" s="137">
        <v>1.2664449431462235E-3</v>
      </c>
    </row>
    <row r="438" spans="3:5">
      <c r="C438" s="184">
        <v>401</v>
      </c>
      <c r="D438" s="51">
        <v>-4.4009702506163601E-4</v>
      </c>
      <c r="E438" s="137">
        <v>1.9453536169038374E-2</v>
      </c>
    </row>
    <row r="439" spans="3:5">
      <c r="C439" s="184">
        <v>402</v>
      </c>
      <c r="D439" s="51">
        <v>8.5256465056417381E-3</v>
      </c>
      <c r="E439" s="137">
        <v>2.4981511857749841E-2</v>
      </c>
    </row>
    <row r="440" spans="3:5">
      <c r="C440" s="184">
        <v>403</v>
      </c>
      <c r="D440" s="51">
        <v>9.6641632725333534E-3</v>
      </c>
      <c r="E440" s="137">
        <v>2.8524077113350412E-3</v>
      </c>
    </row>
    <row r="441" spans="3:5">
      <c r="C441" s="184">
        <v>404</v>
      </c>
      <c r="D441" s="51">
        <v>-3.0436300062543918E-3</v>
      </c>
      <c r="E441" s="137">
        <v>-1.3801551085668398E-2</v>
      </c>
    </row>
    <row r="442" spans="3:5">
      <c r="C442" s="184">
        <v>405</v>
      </c>
      <c r="D442" s="51">
        <v>-3.8381775588316432E-3</v>
      </c>
      <c r="E442" s="137">
        <v>-1.4041632909738772E-2</v>
      </c>
    </row>
    <row r="443" spans="3:5">
      <c r="C443" s="184">
        <v>406</v>
      </c>
      <c r="D443" s="51">
        <v>-2.5853284383273631E-3</v>
      </c>
      <c r="E443" s="137">
        <v>-2.1936254848505025E-3</v>
      </c>
    </row>
    <row r="444" spans="3:5">
      <c r="C444" s="184">
        <v>407</v>
      </c>
      <c r="D444" s="51">
        <v>-8.4403992936398257E-4</v>
      </c>
      <c r="E444" s="137">
        <v>1.4736230271110432E-2</v>
      </c>
    </row>
    <row r="445" spans="3:5">
      <c r="C445" s="184">
        <v>408</v>
      </c>
      <c r="D445" s="51">
        <v>4.8060204301809484E-3</v>
      </c>
      <c r="E445" s="137">
        <v>-6.1114569679461741E-3</v>
      </c>
    </row>
    <row r="446" spans="3:5">
      <c r="C446" s="184">
        <v>409</v>
      </c>
      <c r="D446" s="51">
        <v>2.6406117726416665E-3</v>
      </c>
      <c r="E446" s="137">
        <v>-1.4347310430090797E-2</v>
      </c>
    </row>
    <row r="447" spans="3:5">
      <c r="C447" s="184">
        <v>410</v>
      </c>
      <c r="D447" s="51">
        <v>-2.3864620920175251E-4</v>
      </c>
      <c r="E447" s="137">
        <v>9.6572760672449876E-4</v>
      </c>
    </row>
    <row r="448" spans="3:5">
      <c r="C448" s="184">
        <v>411</v>
      </c>
      <c r="D448" s="51">
        <v>8.2455330263805342E-3</v>
      </c>
      <c r="E448" s="137">
        <v>1.2045751389951622E-2</v>
      </c>
    </row>
    <row r="449" spans="3:5">
      <c r="C449" s="184">
        <v>412</v>
      </c>
      <c r="D449" s="51">
        <v>-2.6547570299640863E-4</v>
      </c>
      <c r="E449" s="137">
        <v>-1.0417682830780955E-2</v>
      </c>
    </row>
    <row r="450" spans="3:5">
      <c r="C450" s="184">
        <v>413</v>
      </c>
      <c r="D450" s="51">
        <v>-1.6253220621197328E-2</v>
      </c>
      <c r="E450" s="137">
        <v>2.6481486102133255E-3</v>
      </c>
    </row>
    <row r="451" spans="3:5">
      <c r="C451" s="184">
        <v>414</v>
      </c>
      <c r="D451" s="51">
        <v>2.9370671459823176E-3</v>
      </c>
      <c r="E451" s="137">
        <v>3.845777916171883E-3</v>
      </c>
    </row>
    <row r="452" spans="3:5">
      <c r="C452" s="184">
        <v>415</v>
      </c>
      <c r="D452" s="51">
        <v>5.3046482807083285E-3</v>
      </c>
      <c r="E452" s="137">
        <v>2.4003705666159898E-2</v>
      </c>
    </row>
    <row r="453" spans="3:5">
      <c r="C453" s="184">
        <v>416</v>
      </c>
      <c r="D453" s="51">
        <v>-2.6473045900781609E-3</v>
      </c>
      <c r="E453" s="137">
        <v>-1.6993693701087231E-2</v>
      </c>
    </row>
    <row r="454" spans="3:5">
      <c r="C454" s="184">
        <v>417</v>
      </c>
      <c r="D454" s="51">
        <v>1.3919764547227471E-2</v>
      </c>
      <c r="E454" s="137">
        <v>4.0306931895854811E-3</v>
      </c>
    </row>
    <row r="455" spans="3:5">
      <c r="C455" s="184">
        <v>418</v>
      </c>
      <c r="D455" s="51">
        <v>-1.4329975222173697E-3</v>
      </c>
      <c r="E455" s="137">
        <v>2.1016237149445818E-3</v>
      </c>
    </row>
    <row r="456" spans="3:5">
      <c r="C456" s="184">
        <v>419</v>
      </c>
      <c r="D456" s="51">
        <v>4.5906582436599638E-3</v>
      </c>
      <c r="E456" s="137">
        <v>5.7050027843420911E-3</v>
      </c>
    </row>
    <row r="457" spans="3:5">
      <c r="C457" s="184">
        <v>420</v>
      </c>
      <c r="D457" s="51">
        <v>-1.7412432981749854E-2</v>
      </c>
      <c r="E457" s="137">
        <v>-7.7053174645658664E-3</v>
      </c>
    </row>
    <row r="458" spans="3:5">
      <c r="C458" s="184">
        <v>421</v>
      </c>
      <c r="D458" s="51">
        <v>-5.8450075575040483E-3</v>
      </c>
      <c r="E458" s="137">
        <v>-6.4425460333285989E-3</v>
      </c>
    </row>
    <row r="459" spans="3:5">
      <c r="C459" s="184">
        <v>422</v>
      </c>
      <c r="D459" s="51">
        <v>5.9128433849652585E-3</v>
      </c>
      <c r="E459" s="137">
        <v>-2.7994293970898584E-3</v>
      </c>
    </row>
    <row r="460" spans="3:5">
      <c r="C460" s="184">
        <v>423</v>
      </c>
      <c r="D460" s="51">
        <v>2.4946343593895515E-3</v>
      </c>
      <c r="E460" s="137">
        <v>-1.2348755152352224E-3</v>
      </c>
    </row>
    <row r="461" spans="3:5">
      <c r="C461" s="184">
        <v>424</v>
      </c>
      <c r="D461" s="51">
        <v>8.221602050812479E-3</v>
      </c>
      <c r="E461" s="137">
        <v>2.7953965550544971E-2</v>
      </c>
    </row>
    <row r="462" spans="3:5">
      <c r="C462" s="184">
        <v>425</v>
      </c>
      <c r="D462" s="51">
        <v>1.4590697121819971E-3</v>
      </c>
      <c r="E462" s="137">
        <v>1.1417241872525815E-3</v>
      </c>
    </row>
    <row r="463" spans="3:5">
      <c r="C463" s="184">
        <v>426</v>
      </c>
      <c r="D463" s="51">
        <v>-4.3444439302165886E-3</v>
      </c>
      <c r="E463" s="137">
        <v>1.7247266144198661E-2</v>
      </c>
    </row>
    <row r="464" spans="3:5">
      <c r="C464" s="184">
        <v>427</v>
      </c>
      <c r="D464" s="51">
        <v>-1.1266148729661388E-3</v>
      </c>
      <c r="E464" s="137">
        <v>2.2033124075918002E-4</v>
      </c>
    </row>
    <row r="465" spans="3:5">
      <c r="C465" s="184">
        <v>428</v>
      </c>
      <c r="D465" s="51">
        <v>1.1673843543705334E-3</v>
      </c>
      <c r="E465" s="137">
        <v>2.4166991491730391E-2</v>
      </c>
    </row>
    <row r="466" spans="3:5">
      <c r="C466" s="184">
        <v>429</v>
      </c>
      <c r="D466" s="51">
        <v>7.7247162018493389E-3</v>
      </c>
      <c r="E466" s="137">
        <v>-7.5433247107078083E-4</v>
      </c>
    </row>
    <row r="467" spans="3:5">
      <c r="C467" s="184">
        <v>430</v>
      </c>
      <c r="D467" s="51">
        <v>9.0325783679049663E-3</v>
      </c>
      <c r="E467" s="137">
        <v>4.4326394400024238E-3</v>
      </c>
    </row>
    <row r="468" spans="3:5">
      <c r="C468" s="184">
        <v>431</v>
      </c>
      <c r="D468" s="51">
        <v>-2.3470143801955168E-2</v>
      </c>
      <c r="E468" s="137">
        <v>-9.0386642146039319E-3</v>
      </c>
    </row>
    <row r="469" spans="3:5">
      <c r="C469" s="184">
        <v>432</v>
      </c>
      <c r="D469" s="51">
        <v>1.9677042462668643E-5</v>
      </c>
      <c r="E469" s="137">
        <v>-5.9562551186897921E-3</v>
      </c>
    </row>
    <row r="470" spans="3:5">
      <c r="C470" s="184">
        <v>433</v>
      </c>
      <c r="D470" s="51">
        <v>6.324246020390314E-3</v>
      </c>
      <c r="E470" s="137">
        <v>1.4614425680746564E-3</v>
      </c>
    </row>
    <row r="471" spans="3:5">
      <c r="C471" s="184">
        <v>434</v>
      </c>
      <c r="D471" s="51">
        <v>-9.1613024938194687E-4</v>
      </c>
      <c r="E471" s="137">
        <v>1.514472392026541E-2</v>
      </c>
    </row>
    <row r="472" spans="3:5">
      <c r="C472" s="184">
        <v>435</v>
      </c>
      <c r="D472" s="51">
        <v>-2.9898602073830651E-3</v>
      </c>
      <c r="E472" s="137">
        <v>-1.3928218300416719E-3</v>
      </c>
    </row>
    <row r="473" spans="3:5">
      <c r="C473" s="184">
        <v>436</v>
      </c>
      <c r="D473" s="51">
        <v>-5.4361224752797086E-3</v>
      </c>
      <c r="E473" s="137">
        <v>5.716859969643379E-3</v>
      </c>
    </row>
    <row r="474" spans="3:5">
      <c r="C474" s="184">
        <v>437</v>
      </c>
      <c r="D474" s="51">
        <v>-1.62062686210231E-2</v>
      </c>
      <c r="E474" s="137">
        <v>-5.9267024024741159E-4</v>
      </c>
    </row>
    <row r="475" spans="3:5">
      <c r="C475" s="184">
        <v>438</v>
      </c>
      <c r="D475" s="51">
        <v>-8.5610668836538402E-3</v>
      </c>
      <c r="E475" s="137">
        <v>-8.1165211541160947E-3</v>
      </c>
    </row>
    <row r="476" spans="3:5">
      <c r="C476" s="184">
        <v>439</v>
      </c>
      <c r="D476" s="51">
        <v>1.4141729576173347E-2</v>
      </c>
      <c r="E476" s="137">
        <v>1.0487583470516036E-2</v>
      </c>
    </row>
    <row r="477" spans="3:5">
      <c r="C477" s="184">
        <v>440</v>
      </c>
      <c r="D477" s="51">
        <v>1.2684107002683786E-2</v>
      </c>
      <c r="E477" s="137">
        <v>8.1166138433178914E-4</v>
      </c>
    </row>
    <row r="478" spans="3:5">
      <c r="C478" s="184">
        <v>441</v>
      </c>
      <c r="D478" s="51">
        <v>-2.7412589540838465E-3</v>
      </c>
      <c r="E478" s="137">
        <v>-3.3732329582136802E-3</v>
      </c>
    </row>
    <row r="479" spans="3:5">
      <c r="C479" s="184">
        <v>442</v>
      </c>
      <c r="D479" s="51">
        <v>8.0495214993761572E-3</v>
      </c>
      <c r="E479" s="137">
        <v>1.665342779071742E-3</v>
      </c>
    </row>
    <row r="480" spans="3:5">
      <c r="C480" s="184">
        <v>443</v>
      </c>
      <c r="D480" s="51">
        <v>-1.6279483241072402E-2</v>
      </c>
      <c r="E480" s="137">
        <v>9.1069630989755847E-4</v>
      </c>
    </row>
    <row r="481" spans="3:5">
      <c r="C481" s="184">
        <v>444</v>
      </c>
      <c r="D481" s="51">
        <v>9.4111449262100199E-3</v>
      </c>
      <c r="E481" s="137">
        <v>1.9146510527346067E-3</v>
      </c>
    </row>
    <row r="482" spans="3:5">
      <c r="C482" s="184">
        <v>445</v>
      </c>
      <c r="D482" s="51">
        <v>4.4199634179420844E-3</v>
      </c>
      <c r="E482" s="137">
        <v>-1.6616138209550376E-2</v>
      </c>
    </row>
    <row r="483" spans="3:5">
      <c r="C483" s="184">
        <v>446</v>
      </c>
      <c r="D483" s="51">
        <v>-6.4089209535210289E-3</v>
      </c>
      <c r="E483" s="137">
        <v>-9.867105059476038E-3</v>
      </c>
    </row>
    <row r="484" spans="3:5">
      <c r="C484" s="184">
        <v>447</v>
      </c>
      <c r="D484" s="51">
        <v>5.3137841326485798E-4</v>
      </c>
      <c r="E484" s="137">
        <v>-3.5825694022023118E-2</v>
      </c>
    </row>
    <row r="485" spans="3:5">
      <c r="C485" s="184">
        <v>448</v>
      </c>
      <c r="D485" s="51">
        <v>-9.4715036705083511E-3</v>
      </c>
      <c r="E485" s="137">
        <v>-1.7491647104851352E-2</v>
      </c>
    </row>
    <row r="486" spans="3:5">
      <c r="C486" s="184">
        <v>449</v>
      </c>
      <c r="D486" s="51">
        <v>6.3242024318520655E-3</v>
      </c>
      <c r="E486" s="137">
        <v>1.17129179841724E-2</v>
      </c>
    </row>
    <row r="487" spans="3:5">
      <c r="C487" s="184">
        <v>450</v>
      </c>
      <c r="D487" s="51">
        <v>-1.9179128810810801E-2</v>
      </c>
      <c r="E487" s="137">
        <v>-4.0307159651969708E-3</v>
      </c>
    </row>
    <row r="488" spans="3:5">
      <c r="C488" s="184">
        <v>451</v>
      </c>
      <c r="D488" s="51">
        <v>-6.8718185518473196E-3</v>
      </c>
      <c r="E488" s="137">
        <v>8.0545851080635611E-3</v>
      </c>
    </row>
    <row r="489" spans="3:5">
      <c r="C489" s="184">
        <v>452</v>
      </c>
      <c r="D489" s="51">
        <v>-7.3271708302439969E-3</v>
      </c>
      <c r="E489" s="137">
        <v>-2.1246795696066759E-2</v>
      </c>
    </row>
    <row r="490" spans="3:5">
      <c r="C490" s="184">
        <v>453</v>
      </c>
      <c r="D490" s="51">
        <v>-8.3628306742698343E-3</v>
      </c>
      <c r="E490" s="137">
        <v>-2.8992917515715255E-2</v>
      </c>
    </row>
    <row r="491" spans="3:5">
      <c r="C491" s="184">
        <v>454</v>
      </c>
      <c r="D491" s="51">
        <v>2.1353931662513044E-2</v>
      </c>
      <c r="E491" s="137">
        <v>3.8854406989785439E-3</v>
      </c>
    </row>
    <row r="492" spans="3:5">
      <c r="C492" s="184">
        <v>455</v>
      </c>
      <c r="D492" s="51">
        <v>8.0627531733958435E-3</v>
      </c>
      <c r="E492" s="137">
        <v>7.3364693087601841E-3</v>
      </c>
    </row>
    <row r="493" spans="3:5">
      <c r="C493" s="184">
        <v>456</v>
      </c>
      <c r="D493" s="51">
        <v>2.5059355902087451E-3</v>
      </c>
      <c r="E493" s="137">
        <v>-4.0694365442053864E-4</v>
      </c>
    </row>
    <row r="494" spans="3:5">
      <c r="C494" s="184">
        <v>457</v>
      </c>
      <c r="D494" s="51">
        <v>1.0505730569899542E-2</v>
      </c>
      <c r="E494" s="137">
        <v>1.084659237134724E-2</v>
      </c>
    </row>
    <row r="495" spans="3:5">
      <c r="C495" s="184">
        <v>458</v>
      </c>
      <c r="D495" s="51">
        <v>-1.6845514052759754E-2</v>
      </c>
      <c r="E495" s="137">
        <v>-1.0283162352406975E-2</v>
      </c>
    </row>
    <row r="496" spans="3:5">
      <c r="C496" s="184">
        <v>459</v>
      </c>
      <c r="D496" s="51">
        <v>3.8491862513114197E-3</v>
      </c>
      <c r="E496" s="137">
        <v>7.0528789764754581E-3</v>
      </c>
    </row>
    <row r="497" spans="3:5">
      <c r="C497" s="184">
        <v>460</v>
      </c>
      <c r="D497" s="51">
        <v>-1.8962905402281375E-3</v>
      </c>
      <c r="E497" s="137">
        <v>-2.401610742949957E-3</v>
      </c>
    </row>
    <row r="498" spans="3:5">
      <c r="C498" s="184">
        <v>461</v>
      </c>
      <c r="D498" s="51">
        <v>8.5653299359252054E-3</v>
      </c>
      <c r="E498" s="137">
        <v>3.0964570690048651E-3</v>
      </c>
    </row>
    <row r="499" spans="3:5">
      <c r="C499" s="184">
        <v>462</v>
      </c>
      <c r="D499" s="51">
        <v>5.9868675293071978E-3</v>
      </c>
      <c r="E499" s="137">
        <v>1.90418083936225E-2</v>
      </c>
    </row>
    <row r="500" spans="3:5">
      <c r="C500" s="184">
        <v>463</v>
      </c>
      <c r="D500" s="51">
        <v>5.8173392982520424E-3</v>
      </c>
      <c r="E500" s="137">
        <v>-2.8438963435370267E-4</v>
      </c>
    </row>
    <row r="501" spans="3:5">
      <c r="C501" s="184">
        <v>464</v>
      </c>
      <c r="D501" s="51">
        <v>9.2139677908615429E-3</v>
      </c>
      <c r="E501" s="137">
        <v>-6.9809139421418889E-3</v>
      </c>
    </row>
    <row r="502" spans="3:5">
      <c r="C502" s="184">
        <v>465</v>
      </c>
      <c r="D502" s="51">
        <v>8.5918804519185717E-3</v>
      </c>
      <c r="E502" s="137">
        <v>1.2460472902751244E-3</v>
      </c>
    </row>
    <row r="503" spans="3:5">
      <c r="C503" s="184">
        <v>466</v>
      </c>
      <c r="D503" s="51">
        <v>-1.9721201172567076E-2</v>
      </c>
      <c r="E503" s="137">
        <v>-2.6934983189223268E-2</v>
      </c>
    </row>
    <row r="504" spans="3:5">
      <c r="C504" s="184">
        <v>467</v>
      </c>
      <c r="D504" s="51">
        <v>8.5560729783288702E-4</v>
      </c>
      <c r="E504" s="137">
        <v>7.120787051006848E-3</v>
      </c>
    </row>
    <row r="505" spans="3:5">
      <c r="C505" s="184">
        <v>468</v>
      </c>
      <c r="D505" s="51">
        <v>-3.8649158727898014E-3</v>
      </c>
      <c r="E505" s="137">
        <v>-1.4848244057161827E-2</v>
      </c>
    </row>
    <row r="506" spans="3:5">
      <c r="C506" s="184">
        <v>469</v>
      </c>
      <c r="D506" s="51">
        <v>5.9365203948151231E-3</v>
      </c>
      <c r="E506" s="137">
        <v>-1.6753890514296574E-3</v>
      </c>
    </row>
    <row r="507" spans="3:5">
      <c r="C507" s="184">
        <v>470</v>
      </c>
      <c r="D507" s="51">
        <v>-1.14430218502574E-2</v>
      </c>
      <c r="E507" s="137">
        <v>1.0563326732480343E-2</v>
      </c>
    </row>
    <row r="508" spans="3:5">
      <c r="C508" s="184">
        <v>471</v>
      </c>
      <c r="D508" s="51">
        <v>1.3206305795246103E-2</v>
      </c>
      <c r="E508" s="137">
        <v>1.5667227131250502E-2</v>
      </c>
    </row>
    <row r="509" spans="3:5">
      <c r="C509" s="184">
        <v>472</v>
      </c>
      <c r="D509" s="51">
        <v>-1.981312962426721E-3</v>
      </c>
      <c r="E509" s="137">
        <v>-5.8533129989804542E-3</v>
      </c>
    </row>
    <row r="510" spans="3:5">
      <c r="C510" s="184">
        <v>473</v>
      </c>
      <c r="D510" s="51">
        <v>1.850721453550325E-2</v>
      </c>
      <c r="E510" s="137">
        <v>1.2193421879091122E-2</v>
      </c>
    </row>
    <row r="511" spans="3:5">
      <c r="C511" s="184">
        <v>474</v>
      </c>
      <c r="D511" s="51">
        <v>-1.186423770942018E-2</v>
      </c>
      <c r="E511" s="137">
        <v>-7.4581310438067011E-3</v>
      </c>
    </row>
    <row r="512" spans="3:5">
      <c r="C512" s="184">
        <v>475</v>
      </c>
      <c r="D512" s="51">
        <v>-7.780708113743936E-3</v>
      </c>
      <c r="E512" s="137">
        <v>-2.728611691508891E-2</v>
      </c>
    </row>
    <row r="513" spans="3:5">
      <c r="C513" s="184">
        <v>476</v>
      </c>
      <c r="D513" s="51">
        <v>-5.9590960405373431E-3</v>
      </c>
      <c r="E513" s="137">
        <v>-1.7751952696686658E-2</v>
      </c>
    </row>
    <row r="514" spans="3:5">
      <c r="C514" s="184">
        <v>477</v>
      </c>
      <c r="D514" s="51">
        <v>-3.3090290649473207E-3</v>
      </c>
      <c r="E514" s="137">
        <v>7.1675422827001166E-3</v>
      </c>
    </row>
    <row r="515" spans="3:5">
      <c r="C515" s="184">
        <v>478</v>
      </c>
      <c r="D515" s="51">
        <v>-2.531874677002508E-4</v>
      </c>
      <c r="E515" s="137">
        <v>-2.3000698372989516E-3</v>
      </c>
    </row>
    <row r="516" spans="3:5">
      <c r="C516" s="184">
        <v>479</v>
      </c>
      <c r="D516" s="51">
        <v>9.9570211254597033E-3</v>
      </c>
      <c r="E516" s="137">
        <v>7.3015185583793192E-3</v>
      </c>
    </row>
    <row r="517" spans="3:5">
      <c r="C517" s="184">
        <v>480</v>
      </c>
      <c r="D517" s="51">
        <v>-1.4021383799949343E-2</v>
      </c>
      <c r="E517" s="137">
        <v>-9.5975245561578919E-3</v>
      </c>
    </row>
    <row r="518" spans="3:5">
      <c r="C518" s="184">
        <v>481</v>
      </c>
      <c r="D518" s="51">
        <v>-7.5899076945085834E-3</v>
      </c>
      <c r="E518" s="137">
        <v>3.4507469810410123E-4</v>
      </c>
    </row>
    <row r="519" spans="3:5">
      <c r="C519" s="184">
        <v>482</v>
      </c>
      <c r="D519" s="51">
        <v>-1.0934524880656196E-3</v>
      </c>
      <c r="E519" s="137">
        <v>2.1083762140658192E-2</v>
      </c>
    </row>
    <row r="520" spans="3:5">
      <c r="C520" s="184">
        <v>483</v>
      </c>
      <c r="D520" s="51">
        <v>9.7288060501232541E-3</v>
      </c>
      <c r="E520" s="137">
        <v>3.6404367022314296E-3</v>
      </c>
    </row>
    <row r="521" spans="3:5">
      <c r="C521" s="184">
        <v>484</v>
      </c>
      <c r="D521" s="51">
        <v>8.5892560406494178E-3</v>
      </c>
      <c r="E521" s="137">
        <v>-8.6938897836522661E-3</v>
      </c>
    </row>
    <row r="522" spans="3:5">
      <c r="C522" s="184">
        <v>485</v>
      </c>
      <c r="D522" s="51">
        <v>-3.0234302799772225E-3</v>
      </c>
      <c r="E522" s="137">
        <v>-3.3960449902088021E-3</v>
      </c>
    </row>
    <row r="523" spans="3:5">
      <c r="C523" s="184">
        <v>486</v>
      </c>
      <c r="D523" s="51">
        <v>-1.1237451828181384E-3</v>
      </c>
      <c r="E523" s="137">
        <v>1.2878942259307437E-3</v>
      </c>
    </row>
    <row r="524" spans="3:5">
      <c r="C524" s="184">
        <v>487</v>
      </c>
      <c r="D524" s="51">
        <v>9.9095749297313761E-3</v>
      </c>
      <c r="E524" s="137">
        <v>1.6798918195224766E-2</v>
      </c>
    </row>
    <row r="525" spans="3:5">
      <c r="C525" s="184">
        <v>488</v>
      </c>
      <c r="D525" s="51">
        <v>-6.7778581404957274E-3</v>
      </c>
      <c r="E525" s="137">
        <v>8.4341625805458304E-3</v>
      </c>
    </row>
    <row r="526" spans="3:5">
      <c r="C526" s="184">
        <v>489</v>
      </c>
      <c r="D526" s="51">
        <v>-3.0159279162995271E-2</v>
      </c>
      <c r="E526" s="137">
        <v>4.5993341561866054E-3</v>
      </c>
    </row>
    <row r="527" spans="3:5">
      <c r="C527" s="184">
        <v>490</v>
      </c>
      <c r="D527" s="51">
        <v>9.0100235354122205E-3</v>
      </c>
      <c r="E527" s="137">
        <v>-3.3049982586972385E-3</v>
      </c>
    </row>
    <row r="528" spans="3:5">
      <c r="C528" s="184">
        <v>491</v>
      </c>
      <c r="D528" s="51">
        <v>-1.0546372359639677E-2</v>
      </c>
      <c r="E528" s="137">
        <v>-6.7874652119577416E-3</v>
      </c>
    </row>
    <row r="529" spans="3:5">
      <c r="C529" s="184">
        <v>492</v>
      </c>
      <c r="D529" s="51">
        <v>-2.4280278152518184E-3</v>
      </c>
      <c r="E529" s="137">
        <v>-8.9178629634964774E-3</v>
      </c>
    </row>
    <row r="530" spans="3:5">
      <c r="C530" s="184">
        <v>493</v>
      </c>
      <c r="D530" s="51">
        <v>-6.6224879574016638E-3</v>
      </c>
      <c r="E530" s="137">
        <v>-8.1791253738467849E-4</v>
      </c>
    </row>
    <row r="531" spans="3:5">
      <c r="C531" s="184">
        <v>494</v>
      </c>
      <c r="D531" s="51">
        <v>2.6252767938599243E-2</v>
      </c>
      <c r="E531" s="137">
        <v>-3.607377467764513E-3</v>
      </c>
    </row>
    <row r="532" spans="3:5">
      <c r="C532" s="184">
        <v>495</v>
      </c>
      <c r="D532" s="51">
        <v>5.0307987315677842E-3</v>
      </c>
      <c r="E532" s="137">
        <v>-1.5414242767053856E-2</v>
      </c>
    </row>
    <row r="533" spans="3:5">
      <c r="C533" s="184">
        <v>496</v>
      </c>
      <c r="D533" s="51">
        <v>-3.2113965805346811E-3</v>
      </c>
      <c r="E533" s="137">
        <v>1.3274677981451823E-2</v>
      </c>
    </row>
    <row r="534" spans="3:5">
      <c r="C534" s="184">
        <v>497</v>
      </c>
      <c r="D534" s="51">
        <v>-2.0427571922956743E-3</v>
      </c>
      <c r="E534" s="137">
        <v>-3.624757577234323E-3</v>
      </c>
    </row>
    <row r="535" spans="3:5">
      <c r="C535" s="184">
        <v>498</v>
      </c>
      <c r="D535" s="51">
        <v>-1.6861529334671527E-2</v>
      </c>
      <c r="E535" s="137">
        <v>-2.4465161729004771E-3</v>
      </c>
    </row>
    <row r="536" spans="3:5">
      <c r="C536" s="184">
        <v>499</v>
      </c>
      <c r="D536" s="51">
        <v>4.5728094570502498E-3</v>
      </c>
      <c r="E536" s="137">
        <v>1.3695064721883006E-2</v>
      </c>
    </row>
    <row r="537" spans="3:5">
      <c r="C537" s="184">
        <v>500</v>
      </c>
      <c r="D537" s="51">
        <v>-5.2587244602088964E-3</v>
      </c>
      <c r="E537" s="137">
        <v>-3.4348200772373705E-3</v>
      </c>
    </row>
    <row r="538" spans="3:5">
      <c r="C538" s="184">
        <v>501</v>
      </c>
      <c r="D538" s="51">
        <v>1.7001912867935131E-2</v>
      </c>
      <c r="E538" s="137">
        <v>1.0447036649198868E-2</v>
      </c>
    </row>
    <row r="539" spans="3:5">
      <c r="C539" s="184">
        <v>502</v>
      </c>
      <c r="D539" s="51">
        <v>2.4044360736962464E-3</v>
      </c>
      <c r="E539" s="137">
        <v>4.7175255382721363E-3</v>
      </c>
    </row>
    <row r="540" spans="3:5">
      <c r="C540" s="184">
        <v>503</v>
      </c>
      <c r="D540" s="51">
        <v>5.3777715105900441E-3</v>
      </c>
      <c r="E540" s="137">
        <v>8.46025996069639E-3</v>
      </c>
    </row>
    <row r="541" spans="3:5">
      <c r="C541" s="184">
        <v>504</v>
      </c>
      <c r="D541" s="51">
        <v>-3.6322311639806967E-3</v>
      </c>
      <c r="E541" s="137">
        <v>2.4383259087778363E-3</v>
      </c>
    </row>
    <row r="542" spans="3:5">
      <c r="C542" s="184">
        <v>505</v>
      </c>
      <c r="D542" s="51">
        <v>-8.3478582337797658E-4</v>
      </c>
      <c r="E542" s="137">
        <v>1.061633316669563E-2</v>
      </c>
    </row>
    <row r="543" spans="3:5">
      <c r="C543" s="184">
        <v>506</v>
      </c>
      <c r="D543" s="51">
        <v>4.4282322812113535E-2</v>
      </c>
      <c r="E543" s="137">
        <v>1.0912300945135437E-2</v>
      </c>
    </row>
    <row r="544" spans="3:5">
      <c r="C544" s="184">
        <v>507</v>
      </c>
      <c r="D544" s="51">
        <v>2.1875472656663144E-2</v>
      </c>
      <c r="E544" s="137">
        <v>-3.096585988124062E-3</v>
      </c>
    </row>
    <row r="545" spans="3:5">
      <c r="C545" s="184">
        <v>508</v>
      </c>
      <c r="D545" s="51">
        <v>-5.5609161813303621E-3</v>
      </c>
      <c r="E545" s="137">
        <v>-6.3995757112187473E-3</v>
      </c>
    </row>
    <row r="546" spans="3:5">
      <c r="C546" s="184">
        <v>509</v>
      </c>
      <c r="D546" s="51">
        <v>1.9830033564523912E-3</v>
      </c>
      <c r="E546" s="137">
        <v>-1.0492619182111598E-3</v>
      </c>
    </row>
    <row r="547" spans="3:5">
      <c r="C547" s="184">
        <v>510</v>
      </c>
      <c r="D547" s="51">
        <v>4.4667053031036043E-3</v>
      </c>
      <c r="E547" s="137">
        <v>-4.9232340756362523E-4</v>
      </c>
    </row>
    <row r="548" spans="3:5">
      <c r="C548" s="184">
        <v>511</v>
      </c>
      <c r="D548" s="51">
        <v>7.5760441153066727E-3</v>
      </c>
      <c r="E548" s="137">
        <v>8.5095463968610004E-3</v>
      </c>
    </row>
    <row r="549" spans="3:5">
      <c r="C549" s="184">
        <v>512</v>
      </c>
      <c r="D549" s="51">
        <v>1.8682411064333552E-2</v>
      </c>
      <c r="E549" s="137">
        <v>6.3056431771724725E-3</v>
      </c>
    </row>
    <row r="550" spans="3:5">
      <c r="C550" s="184">
        <v>513</v>
      </c>
      <c r="D550" s="51">
        <v>8.2376268548325828E-3</v>
      </c>
      <c r="E550" s="137">
        <v>6.2670404454856186E-3</v>
      </c>
    </row>
    <row r="551" spans="3:5">
      <c r="C551" s="184">
        <v>514</v>
      </c>
      <c r="D551" s="51">
        <v>8.4254668911353057E-3</v>
      </c>
      <c r="E551" s="137">
        <v>7.0723354403188551E-3</v>
      </c>
    </row>
    <row r="552" spans="3:5">
      <c r="C552" s="184">
        <v>515</v>
      </c>
      <c r="D552" s="51">
        <v>6.369923559015004E-3</v>
      </c>
      <c r="E552" s="137">
        <v>-2.2517915132345863E-2</v>
      </c>
    </row>
    <row r="553" spans="3:5">
      <c r="C553" s="184">
        <v>516</v>
      </c>
      <c r="D553" s="51">
        <v>1.5919349139323528E-2</v>
      </c>
      <c r="E553" s="137">
        <v>-1.0565563205570917E-3</v>
      </c>
    </row>
    <row r="554" spans="3:5">
      <c r="C554" s="184">
        <v>517</v>
      </c>
      <c r="D554" s="51">
        <v>2.0758773375613004E-2</v>
      </c>
      <c r="E554" s="137">
        <v>9.1930172819897661E-3</v>
      </c>
    </row>
    <row r="555" spans="3:5">
      <c r="C555" s="184">
        <v>518</v>
      </c>
      <c r="D555" s="51">
        <v>-8.1188197161044323E-4</v>
      </c>
      <c r="E555" s="137">
        <v>-2.7365384427556461E-3</v>
      </c>
    </row>
    <row r="556" spans="3:5">
      <c r="C556" s="184">
        <v>519</v>
      </c>
      <c r="D556" s="51">
        <v>-9.7008026122614901E-4</v>
      </c>
      <c r="E556" s="137">
        <v>3.6042424770294824E-3</v>
      </c>
    </row>
    <row r="557" spans="3:5">
      <c r="C557" s="184">
        <v>520</v>
      </c>
      <c r="D557" s="51">
        <v>-8.91543955945873E-3</v>
      </c>
      <c r="E557" s="137">
        <v>-6.8780498552892168E-4</v>
      </c>
    </row>
    <row r="558" spans="3:5">
      <c r="C558" s="184">
        <v>521</v>
      </c>
      <c r="D558" s="51">
        <v>4.8335322256024731E-4</v>
      </c>
      <c r="E558" s="137">
        <v>-8.1219756072252944E-3</v>
      </c>
    </row>
    <row r="559" spans="3:5">
      <c r="C559" s="184">
        <v>522</v>
      </c>
      <c r="D559" s="51">
        <v>3.0799732721533259E-4</v>
      </c>
      <c r="E559" s="137">
        <v>3.4222567275096118E-3</v>
      </c>
    </row>
    <row r="560" spans="3:5">
      <c r="C560" s="184">
        <v>523</v>
      </c>
      <c r="D560" s="51">
        <v>-1.2506195044119932E-3</v>
      </c>
      <c r="E560" s="137">
        <v>6.2586828554823011E-3</v>
      </c>
    </row>
    <row r="561" spans="3:5">
      <c r="C561" s="184">
        <v>524</v>
      </c>
      <c r="D561" s="51">
        <v>4.7078470172945788E-4</v>
      </c>
      <c r="E561" s="137">
        <v>-2.9089541300996569E-4</v>
      </c>
    </row>
    <row r="562" spans="3:5">
      <c r="C562" s="184">
        <v>525</v>
      </c>
      <c r="D562" s="51">
        <v>-5.4575458262988638E-3</v>
      </c>
      <c r="E562" s="137">
        <v>-9.3403329341396526E-3</v>
      </c>
    </row>
    <row r="563" spans="3:5">
      <c r="C563" s="184">
        <v>526</v>
      </c>
      <c r="D563" s="51">
        <v>-5.7606973710863452E-3</v>
      </c>
      <c r="E563" s="137">
        <v>-1.0576143256945012E-2</v>
      </c>
    </row>
    <row r="564" spans="3:5">
      <c r="C564" s="184">
        <v>527</v>
      </c>
      <c r="D564" s="51">
        <v>-4.6972003181086075E-3</v>
      </c>
      <c r="E564" s="137">
        <v>-3.9268447286208361E-3</v>
      </c>
    </row>
    <row r="565" spans="3:5">
      <c r="C565" s="184">
        <v>528</v>
      </c>
      <c r="D565" s="51">
        <v>2.701504736787643E-3</v>
      </c>
      <c r="E565" s="137">
        <v>-3.178234964843818E-3</v>
      </c>
    </row>
    <row r="566" spans="3:5">
      <c r="C566" s="184">
        <v>529</v>
      </c>
      <c r="D566" s="51">
        <v>-1.387676544054408E-2</v>
      </c>
      <c r="E566" s="137">
        <v>-2.1412912743998862E-2</v>
      </c>
    </row>
    <row r="567" spans="3:5">
      <c r="C567" s="184">
        <v>530</v>
      </c>
      <c r="D567" s="51">
        <v>3.9020995848584608E-2</v>
      </c>
      <c r="E567" s="137">
        <v>9.4310070450943917E-3</v>
      </c>
    </row>
    <row r="568" spans="3:5">
      <c r="C568" s="184">
        <v>531</v>
      </c>
      <c r="D568" s="51">
        <v>-2.0314868656488212E-3</v>
      </c>
      <c r="E568" s="137">
        <v>-2.0311423791859844E-3</v>
      </c>
    </row>
    <row r="569" spans="3:5">
      <c r="C569" s="184">
        <v>532</v>
      </c>
      <c r="D569" s="51">
        <v>-1.1906000505877605E-3</v>
      </c>
      <c r="E569" s="137">
        <v>1.3038976495533551E-2</v>
      </c>
    </row>
    <row r="570" spans="3:5">
      <c r="C570" s="184">
        <v>533</v>
      </c>
      <c r="D570" s="51">
        <v>2.5885343654505613E-3</v>
      </c>
      <c r="E570" s="137">
        <v>-1.2178844964222927E-2</v>
      </c>
    </row>
    <row r="571" spans="3:5">
      <c r="C571" s="184">
        <v>534</v>
      </c>
      <c r="D571" s="51">
        <v>-2.2197186694049788E-3</v>
      </c>
      <c r="E571" s="137">
        <v>-9.8494905095972401E-3</v>
      </c>
    </row>
    <row r="572" spans="3:5">
      <c r="C572" s="184">
        <v>535</v>
      </c>
      <c r="D572" s="51">
        <v>1.2001197790447055E-2</v>
      </c>
      <c r="E572" s="137">
        <v>-1.2704470136160891E-2</v>
      </c>
    </row>
    <row r="573" spans="3:5">
      <c r="C573" s="184">
        <v>536</v>
      </c>
      <c r="D573" s="51">
        <v>9.170735541783253E-3</v>
      </c>
      <c r="E573" s="137">
        <v>1.1925933987331957E-2</v>
      </c>
    </row>
    <row r="574" spans="3:5">
      <c r="C574" s="184">
        <v>537</v>
      </c>
      <c r="D574" s="51">
        <v>-1.2446948184059831E-2</v>
      </c>
      <c r="E574" s="137">
        <v>-8.4878909846040082E-4</v>
      </c>
    </row>
    <row r="575" spans="3:5">
      <c r="C575" s="184">
        <v>538</v>
      </c>
      <c r="D575" s="51">
        <v>7.701991331210585E-4</v>
      </c>
      <c r="E575" s="137">
        <v>-1.3790361606713632E-2</v>
      </c>
    </row>
    <row r="576" spans="3:5">
      <c r="C576" s="184">
        <v>539</v>
      </c>
      <c r="D576" s="51">
        <v>-1.1146562898883558E-3</v>
      </c>
      <c r="E576" s="137">
        <v>1.5229454661570028E-2</v>
      </c>
    </row>
    <row r="577" spans="3:5">
      <c r="C577" s="184">
        <v>540</v>
      </c>
      <c r="D577" s="51">
        <v>-3.0992217232512533E-2</v>
      </c>
      <c r="E577" s="137">
        <v>-3.5486668936832956E-3</v>
      </c>
    </row>
    <row r="578" spans="3:5">
      <c r="C578" s="184">
        <v>541</v>
      </c>
      <c r="D578" s="51">
        <v>-3.0105212494495222E-3</v>
      </c>
      <c r="E578" s="137">
        <v>-7.4133335052116922E-4</v>
      </c>
    </row>
    <row r="579" spans="3:5">
      <c r="C579" s="184">
        <v>542</v>
      </c>
      <c r="D579" s="51">
        <v>3.134549838657096E-3</v>
      </c>
      <c r="E579" s="137">
        <v>8.8602358994874283E-3</v>
      </c>
    </row>
    <row r="580" spans="3:5">
      <c r="C580" s="184">
        <v>543</v>
      </c>
      <c r="D580" s="51">
        <v>2.7047904592530756E-3</v>
      </c>
      <c r="E580" s="137">
        <v>-3.3456935000042796E-3</v>
      </c>
    </row>
    <row r="581" spans="3:5">
      <c r="C581" s="184">
        <v>544</v>
      </c>
      <c r="D581" s="51">
        <v>5.7163715146375978E-3</v>
      </c>
      <c r="E581" s="137">
        <v>5.3854477080458752E-3</v>
      </c>
    </row>
    <row r="582" spans="3:5">
      <c r="C582" s="184">
        <v>545</v>
      </c>
      <c r="D582" s="51">
        <v>1.5128751819162895E-2</v>
      </c>
      <c r="E582" s="137">
        <v>7.6511829489290337E-3</v>
      </c>
    </row>
    <row r="583" spans="3:5">
      <c r="C583" s="184">
        <v>546</v>
      </c>
      <c r="D583" s="51">
        <v>-7.7185764996333167E-4</v>
      </c>
      <c r="E583" s="137">
        <v>-8.4945092273764483E-3</v>
      </c>
    </row>
    <row r="584" spans="3:5">
      <c r="C584" s="184">
        <v>547</v>
      </c>
      <c r="D584" s="51">
        <v>5.2754380311530137E-3</v>
      </c>
      <c r="E584" s="137">
        <v>-4.6883203607170553E-3</v>
      </c>
    </row>
    <row r="585" spans="3:5">
      <c r="C585" s="184">
        <v>548</v>
      </c>
      <c r="D585" s="51">
        <v>-1.0973826191909152E-3</v>
      </c>
      <c r="E585" s="137">
        <v>2.0205887611946054E-3</v>
      </c>
    </row>
    <row r="586" spans="3:5">
      <c r="C586" s="184">
        <v>549</v>
      </c>
      <c r="D586" s="51">
        <v>3.3308258653684305E-3</v>
      </c>
      <c r="E586" s="137">
        <v>6.5609183172466896E-3</v>
      </c>
    </row>
    <row r="587" spans="3:5">
      <c r="C587" s="184">
        <v>550</v>
      </c>
      <c r="D587" s="51">
        <v>1.1887993865467024E-2</v>
      </c>
      <c r="E587" s="137">
        <v>1.6838122670025615E-2</v>
      </c>
    </row>
    <row r="588" spans="3:5">
      <c r="C588" s="184">
        <v>551</v>
      </c>
      <c r="D588" s="51">
        <v>8.2452886342079101E-3</v>
      </c>
      <c r="E588" s="137">
        <v>8.6073514242022801E-3</v>
      </c>
    </row>
    <row r="589" spans="3:5">
      <c r="C589" s="184">
        <v>552</v>
      </c>
      <c r="D589" s="51">
        <v>1.2970828808198207E-3</v>
      </c>
      <c r="E589" s="137">
        <v>-6.2576241585028296E-3</v>
      </c>
    </row>
    <row r="590" spans="3:5">
      <c r="C590" s="184">
        <v>553</v>
      </c>
      <c r="D590" s="51">
        <v>-1.6415080133118386E-2</v>
      </c>
      <c r="E590" s="137">
        <v>-7.84460909169068E-3</v>
      </c>
    </row>
    <row r="591" spans="3:5">
      <c r="C591" s="184">
        <v>554</v>
      </c>
      <c r="D591" s="51">
        <v>-2.0654728983262673E-2</v>
      </c>
      <c r="E591" s="137">
        <v>-2.0421406465051157E-2</v>
      </c>
    </row>
    <row r="592" spans="3:5">
      <c r="C592" s="184">
        <v>555</v>
      </c>
      <c r="D592" s="51">
        <v>2.3269961352403359E-2</v>
      </c>
      <c r="E592" s="137">
        <v>8.2392288057324594E-3</v>
      </c>
    </row>
    <row r="593" spans="3:5">
      <c r="C593" s="184">
        <v>556</v>
      </c>
      <c r="D593" s="51">
        <v>2.8895064343650861E-4</v>
      </c>
      <c r="E593" s="137">
        <v>3.7829578698119091E-3</v>
      </c>
    </row>
    <row r="594" spans="3:5">
      <c r="C594" s="184">
        <v>557</v>
      </c>
      <c r="D594" s="51">
        <v>1.1033226657151037E-2</v>
      </c>
      <c r="E594" s="137">
        <v>6.4317260278200228E-3</v>
      </c>
    </row>
    <row r="595" spans="3:5">
      <c r="C595" s="184">
        <v>558</v>
      </c>
      <c r="D595" s="51">
        <v>1.5117120344480151E-2</v>
      </c>
      <c r="E595" s="137">
        <v>1.7633412349442396E-2</v>
      </c>
    </row>
    <row r="596" spans="3:5">
      <c r="C596" s="184">
        <v>559</v>
      </c>
      <c r="D596" s="51">
        <v>1.3386807739382603E-2</v>
      </c>
      <c r="E596" s="137">
        <v>8.4360939333957517E-3</v>
      </c>
    </row>
    <row r="597" spans="3:5">
      <c r="C597" s="184">
        <v>560</v>
      </c>
      <c r="D597" s="51">
        <v>6.7265326088860912E-3</v>
      </c>
      <c r="E597" s="137">
        <v>-3.0196067601898557E-3</v>
      </c>
    </row>
    <row r="598" spans="3:5">
      <c r="C598" s="184">
        <v>561</v>
      </c>
      <c r="D598" s="51">
        <v>-2.1721595985429595E-2</v>
      </c>
      <c r="E598" s="137">
        <v>-1.5784038137112041E-2</v>
      </c>
    </row>
    <row r="599" spans="3:5">
      <c r="C599" s="184">
        <v>562</v>
      </c>
      <c r="D599" s="51">
        <v>9.1549035589653816E-3</v>
      </c>
      <c r="E599" s="137">
        <v>4.0791108541824092E-3</v>
      </c>
    </row>
    <row r="600" spans="3:5">
      <c r="C600" s="184">
        <v>563</v>
      </c>
      <c r="D600" s="51">
        <v>1.3463495397167551E-2</v>
      </c>
      <c r="E600" s="137">
        <v>3.054193332221785E-2</v>
      </c>
    </row>
    <row r="601" spans="3:5">
      <c r="C601" s="184">
        <v>564</v>
      </c>
      <c r="D601" s="51">
        <v>-8.1579300188122108E-5</v>
      </c>
      <c r="E601" s="137">
        <v>-7.0302392829562927E-3</v>
      </c>
    </row>
    <row r="602" spans="3:5">
      <c r="C602" s="184">
        <v>565</v>
      </c>
      <c r="D602" s="51">
        <v>-5.3601430124938215E-3</v>
      </c>
      <c r="E602" s="137">
        <v>-2.5379214250499586E-3</v>
      </c>
    </row>
    <row r="603" spans="3:5">
      <c r="C603" s="184">
        <v>566</v>
      </c>
      <c r="D603" s="51">
        <v>-8.7673808643014949E-3</v>
      </c>
      <c r="E603" s="137">
        <v>2.2662930668939465E-3</v>
      </c>
    </row>
    <row r="604" spans="3:5">
      <c r="C604" s="184">
        <v>567</v>
      </c>
      <c r="D604" s="51">
        <v>5.209025432933145E-3</v>
      </c>
      <c r="E604" s="137">
        <v>8.2842418498840146E-5</v>
      </c>
    </row>
    <row r="605" spans="3:5">
      <c r="C605" s="184">
        <v>568</v>
      </c>
      <c r="D605" s="51">
        <v>-1.3994800283449153E-2</v>
      </c>
      <c r="E605" s="137">
        <v>-1.0643501145790815E-2</v>
      </c>
    </row>
    <row r="606" spans="3:5">
      <c r="C606" s="184">
        <v>569</v>
      </c>
      <c r="D606" s="51">
        <v>6.1757934261074E-3</v>
      </c>
      <c r="E606" s="137">
        <v>9.2328937758597313E-3</v>
      </c>
    </row>
    <row r="607" spans="3:5">
      <c r="C607" s="184">
        <v>570</v>
      </c>
      <c r="D607" s="51">
        <v>3.1484787072834391E-2</v>
      </c>
      <c r="E607" s="137">
        <v>-5.6211855745441908E-3</v>
      </c>
    </row>
    <row r="608" spans="3:5">
      <c r="C608" s="184">
        <v>571</v>
      </c>
      <c r="D608" s="51">
        <v>-6.7098287339417938E-3</v>
      </c>
      <c r="E608" s="137">
        <v>-2.1143893025758944E-3</v>
      </c>
    </row>
    <row r="609" spans="3:5">
      <c r="C609" s="184">
        <v>572</v>
      </c>
      <c r="D609" s="51">
        <v>-3.5800991963377902E-4</v>
      </c>
      <c r="E609" s="137">
        <v>-8.2646017414362873E-3</v>
      </c>
    </row>
    <row r="610" spans="3:5">
      <c r="C610" s="184">
        <v>573</v>
      </c>
      <c r="D610" s="51">
        <v>5.5496097063262462E-3</v>
      </c>
      <c r="E610" s="137">
        <v>-6.1709445643810317E-3</v>
      </c>
    </row>
    <row r="611" spans="3:5">
      <c r="C611" s="184">
        <v>574</v>
      </c>
      <c r="D611" s="51">
        <v>-9.0424216289869495E-3</v>
      </c>
      <c r="E611" s="137">
        <v>-4.5253331718142449E-4</v>
      </c>
    </row>
    <row r="612" spans="3:5">
      <c r="C612" s="184">
        <v>575</v>
      </c>
      <c r="D612" s="51">
        <v>-3.8881628044482063E-4</v>
      </c>
      <c r="E612" s="137">
        <v>-5.910392707938153E-3</v>
      </c>
    </row>
    <row r="613" spans="3:5">
      <c r="C613" s="184">
        <v>576</v>
      </c>
      <c r="D613" s="51">
        <v>-1.1419891797557334E-2</v>
      </c>
      <c r="E613" s="137">
        <v>-1.0406652509791619E-2</v>
      </c>
    </row>
    <row r="614" spans="3:5">
      <c r="C614" s="184">
        <v>577</v>
      </c>
      <c r="D614" s="51">
        <v>-4.68843891405063E-3</v>
      </c>
      <c r="E614" s="137">
        <v>-4.5620319826982737E-3</v>
      </c>
    </row>
    <row r="615" spans="3:5">
      <c r="C615" s="184">
        <v>578</v>
      </c>
      <c r="D615" s="51">
        <v>-9.0464347873391998E-3</v>
      </c>
      <c r="E615" s="137">
        <v>-2.6717792217227855E-3</v>
      </c>
    </row>
    <row r="616" spans="3:5">
      <c r="C616" s="184">
        <v>579</v>
      </c>
      <c r="D616" s="51">
        <v>1.6790239653632782E-2</v>
      </c>
      <c r="E616" s="137">
        <v>6.328813865038951E-3</v>
      </c>
    </row>
    <row r="617" spans="3:5">
      <c r="C617" s="184">
        <v>580</v>
      </c>
      <c r="D617" s="51">
        <v>2.0819625553020566E-3</v>
      </c>
      <c r="E617" s="137">
        <v>5.3536230925243502E-3</v>
      </c>
    </row>
    <row r="618" spans="3:5">
      <c r="C618" s="184">
        <v>581</v>
      </c>
      <c r="D618" s="51">
        <v>-3.6217221982452877E-2</v>
      </c>
      <c r="E618" s="137">
        <v>-5.8677762634083749E-3</v>
      </c>
    </row>
    <row r="619" spans="3:5">
      <c r="C619" s="184">
        <v>582</v>
      </c>
      <c r="D619" s="51">
        <v>-1.6790779341768675E-2</v>
      </c>
      <c r="E619" s="137">
        <v>-9.0045075787051568E-3</v>
      </c>
    </row>
    <row r="620" spans="3:5">
      <c r="C620" s="184">
        <v>583</v>
      </c>
      <c r="D620" s="51">
        <v>5.8044167577000427E-2</v>
      </c>
      <c r="E620" s="137">
        <v>2.300594653596014E-2</v>
      </c>
    </row>
    <row r="621" spans="3:5">
      <c r="C621" s="184">
        <v>584</v>
      </c>
      <c r="D621" s="51">
        <v>-6.9896972953864362E-3</v>
      </c>
      <c r="E621" s="137">
        <v>-2.8684465179231768E-3</v>
      </c>
    </row>
    <row r="622" spans="3:5">
      <c r="C622" s="184">
        <v>585</v>
      </c>
      <c r="D622" s="51">
        <v>-6.6163422024437327E-3</v>
      </c>
      <c r="E622" s="137">
        <v>-6.4962693141687455E-3</v>
      </c>
    </row>
    <row r="623" spans="3:5">
      <c r="C623" s="184">
        <v>586</v>
      </c>
      <c r="D623" s="51">
        <v>-7.7435696738698103E-3</v>
      </c>
      <c r="E623" s="137">
        <v>-5.438290811047782E-3</v>
      </c>
    </row>
    <row r="624" spans="3:5">
      <c r="C624" s="184">
        <v>587</v>
      </c>
      <c r="D624" s="51">
        <v>-1.0176126858083393E-2</v>
      </c>
      <c r="E624" s="137">
        <v>1.9682757302504607E-2</v>
      </c>
    </row>
    <row r="625" spans="3:5">
      <c r="C625" s="184">
        <v>588</v>
      </c>
      <c r="D625" s="51">
        <v>-9.4239259550101626E-3</v>
      </c>
      <c r="E625" s="137">
        <v>-9.7380943956252315E-3</v>
      </c>
    </row>
    <row r="626" spans="3:5">
      <c r="C626" s="184">
        <v>589</v>
      </c>
      <c r="D626" s="51">
        <v>-1.4789761414233099E-2</v>
      </c>
      <c r="E626" s="137">
        <v>-1.4182000758467641E-2</v>
      </c>
    </row>
    <row r="627" spans="3:5">
      <c r="C627" s="184">
        <v>590</v>
      </c>
      <c r="D627" s="51">
        <v>1.1009088220918731E-2</v>
      </c>
      <c r="E627" s="137">
        <v>7.7451747039531732E-3</v>
      </c>
    </row>
    <row r="628" spans="3:5">
      <c r="C628" s="184">
        <v>591</v>
      </c>
      <c r="D628" s="51">
        <v>4.4077662058476701E-3</v>
      </c>
      <c r="E628" s="137">
        <v>1.1907491227176412E-3</v>
      </c>
    </row>
    <row r="629" spans="3:5">
      <c r="C629" s="184">
        <v>592</v>
      </c>
      <c r="D629" s="51">
        <v>4.474468969585723E-3</v>
      </c>
      <c r="E629" s="137">
        <v>9.9712826944311226E-4</v>
      </c>
    </row>
    <row r="630" spans="3:5">
      <c r="C630" s="184">
        <v>593</v>
      </c>
      <c r="D630" s="51">
        <v>-2.0344810745575061E-2</v>
      </c>
      <c r="E630" s="137">
        <v>-6.3658901906989054E-3</v>
      </c>
    </row>
    <row r="631" spans="3:5">
      <c r="C631" s="184">
        <v>594</v>
      </c>
      <c r="D631" s="51">
        <v>-2.0024375883750454E-3</v>
      </c>
      <c r="E631" s="137">
        <v>1.8481230266700064E-4</v>
      </c>
    </row>
    <row r="632" spans="3:5">
      <c r="C632" s="184">
        <v>595</v>
      </c>
      <c r="D632" s="51">
        <v>-3.2519656996795893E-3</v>
      </c>
      <c r="E632" s="137">
        <v>1.0895747200135742E-3</v>
      </c>
    </row>
    <row r="633" spans="3:5">
      <c r="C633" s="184">
        <v>596</v>
      </c>
      <c r="D633" s="51">
        <v>1.002291440608377E-3</v>
      </c>
      <c r="E633" s="137">
        <v>-3.2369774745248177E-3</v>
      </c>
    </row>
    <row r="634" spans="3:5">
      <c r="C634" s="184">
        <v>597</v>
      </c>
      <c r="D634" s="51">
        <v>-1.8791031855442666E-4</v>
      </c>
      <c r="E634" s="137">
        <v>-9.800608210273452E-3</v>
      </c>
    </row>
    <row r="635" spans="3:5">
      <c r="C635" s="184">
        <v>598</v>
      </c>
      <c r="D635" s="51">
        <v>-2.1290909576049529E-3</v>
      </c>
      <c r="E635" s="137">
        <v>7.2343492719876884E-5</v>
      </c>
    </row>
    <row r="636" spans="3:5">
      <c r="C636" s="184">
        <v>599</v>
      </c>
      <c r="D636" s="51">
        <v>5.1854236967617314E-3</v>
      </c>
      <c r="E636" s="137">
        <v>-2.1909227118540194E-3</v>
      </c>
    </row>
    <row r="637" spans="3:5">
      <c r="C637" s="184">
        <v>600</v>
      </c>
      <c r="D637" s="51">
        <v>9.9074632078716123E-3</v>
      </c>
      <c r="E637" s="137">
        <v>-1.0697826418611855E-3</v>
      </c>
    </row>
    <row r="638" spans="3:5">
      <c r="C638" s="184">
        <v>601</v>
      </c>
      <c r="D638" s="51">
        <v>-3.4090921534902091E-3</v>
      </c>
      <c r="E638" s="137">
        <v>-5.4949581766574381E-3</v>
      </c>
    </row>
    <row r="639" spans="3:5">
      <c r="C639" s="184">
        <v>602</v>
      </c>
      <c r="D639" s="51">
        <v>4.125435860522054E-3</v>
      </c>
      <c r="E639" s="137">
        <v>-2.9985686300593793E-3</v>
      </c>
    </row>
    <row r="640" spans="3:5">
      <c r="C640" s="184">
        <v>603</v>
      </c>
      <c r="D640" s="51">
        <v>1.628965020370737E-2</v>
      </c>
      <c r="E640" s="137">
        <v>8.9593108319826198E-3</v>
      </c>
    </row>
    <row r="641" spans="3:5">
      <c r="C641" s="184">
        <v>604</v>
      </c>
      <c r="D641" s="51">
        <v>6.3600614914863874E-3</v>
      </c>
      <c r="E641" s="137">
        <v>1.578901102087375E-4</v>
      </c>
    </row>
    <row r="642" spans="3:5">
      <c r="C642" s="184">
        <v>605</v>
      </c>
      <c r="D642" s="51">
        <v>4.6088710236148215E-3</v>
      </c>
      <c r="E642" s="137">
        <v>6.8379906506300251E-3</v>
      </c>
    </row>
    <row r="643" spans="3:5">
      <c r="C643" s="184">
        <v>606</v>
      </c>
      <c r="D643" s="51">
        <v>-8.9016285037338654E-3</v>
      </c>
      <c r="E643" s="137">
        <v>-9.0491662933420113E-3</v>
      </c>
    </row>
    <row r="644" spans="3:5">
      <c r="C644" s="184">
        <v>607</v>
      </c>
      <c r="D644" s="51">
        <v>-5.7787900865010604E-3</v>
      </c>
      <c r="E644" s="137">
        <v>-2.0157154489195061E-3</v>
      </c>
    </row>
    <row r="645" spans="3:5">
      <c r="C645" s="184">
        <v>608</v>
      </c>
      <c r="D645" s="51">
        <v>-8.250780202113849E-4</v>
      </c>
      <c r="E645" s="137">
        <v>-8.8066242372241668E-4</v>
      </c>
    </row>
    <row r="646" spans="3:5">
      <c r="C646" s="184">
        <v>609</v>
      </c>
      <c r="D646" s="51">
        <v>1.4339393009772061E-2</v>
      </c>
      <c r="E646" s="137">
        <v>-4.5509810315126934E-3</v>
      </c>
    </row>
    <row r="647" spans="3:5">
      <c r="C647" s="184">
        <v>610</v>
      </c>
      <c r="D647" s="51">
        <v>2.5634817215348174E-3</v>
      </c>
      <c r="E647" s="137">
        <v>-9.6806457216686674E-3</v>
      </c>
    </row>
    <row r="648" spans="3:5">
      <c r="C648" s="184">
        <v>611</v>
      </c>
      <c r="D648" s="51">
        <v>1.4586431448055518E-2</v>
      </c>
      <c r="E648" s="137">
        <v>-9.3957147535349739E-4</v>
      </c>
    </row>
    <row r="649" spans="3:5">
      <c r="C649" s="184">
        <v>612</v>
      </c>
      <c r="D649" s="51">
        <v>1.0716187249011876E-3</v>
      </c>
      <c r="E649" s="137">
        <v>-2.37755197580312E-3</v>
      </c>
    </row>
    <row r="650" spans="3:5">
      <c r="C650" s="184">
        <v>613</v>
      </c>
      <c r="D650" s="51">
        <v>1.2361470208425989E-3</v>
      </c>
      <c r="E650" s="137">
        <v>1.8093254336280747E-3</v>
      </c>
    </row>
    <row r="651" spans="3:5">
      <c r="C651" s="184">
        <v>614</v>
      </c>
      <c r="D651" s="51">
        <v>-9.150976673213497E-3</v>
      </c>
      <c r="E651" s="137">
        <v>-1.0004763532801931E-2</v>
      </c>
    </row>
    <row r="652" spans="3:5">
      <c r="C652" s="184">
        <v>615</v>
      </c>
      <c r="D652" s="51">
        <v>-1.1341055335403404E-2</v>
      </c>
      <c r="E652" s="137">
        <v>-1.8617497149505795E-4</v>
      </c>
    </row>
    <row r="653" spans="3:5">
      <c r="C653" s="184">
        <v>616</v>
      </c>
      <c r="D653" s="51">
        <v>1.2770530482450436E-2</v>
      </c>
      <c r="E653" s="137">
        <v>-2.96633735669131E-3</v>
      </c>
    </row>
    <row r="654" spans="3:5">
      <c r="C654" s="184">
        <v>617</v>
      </c>
      <c r="D654" s="51">
        <v>-3.6117167893389701E-3</v>
      </c>
      <c r="E654" s="137">
        <v>-6.2629430932547399E-3</v>
      </c>
    </row>
    <row r="655" spans="3:5">
      <c r="C655" s="184">
        <v>618</v>
      </c>
      <c r="D655" s="51">
        <v>1.2233462239132586E-2</v>
      </c>
      <c r="E655" s="137">
        <v>3.6283782565504248E-3</v>
      </c>
    </row>
    <row r="656" spans="3:5">
      <c r="C656" s="184">
        <v>619</v>
      </c>
      <c r="D656" s="51">
        <v>-3.481801991781934E-2</v>
      </c>
      <c r="E656" s="137">
        <v>-5.3712500864186181E-3</v>
      </c>
    </row>
    <row r="657" spans="3:5">
      <c r="C657" s="184">
        <v>620</v>
      </c>
      <c r="D657" s="51">
        <v>1.2922363449439055E-4</v>
      </c>
      <c r="E657" s="137">
        <v>1.1484100135967125E-2</v>
      </c>
    </row>
    <row r="658" spans="3:5">
      <c r="C658" s="184">
        <v>621</v>
      </c>
      <c r="D658" s="51">
        <v>-1.6968374069073221E-2</v>
      </c>
      <c r="E658" s="137">
        <v>-1.2034827410064874E-2</v>
      </c>
    </row>
    <row r="659" spans="3:5">
      <c r="C659" s="184">
        <v>622</v>
      </c>
      <c r="D659" s="51">
        <v>-1.2031821519364298E-2</v>
      </c>
      <c r="E659" s="137">
        <v>6.5528109938720871E-4</v>
      </c>
    </row>
    <row r="660" spans="3:5">
      <c r="C660" s="184">
        <v>623</v>
      </c>
      <c r="D660" s="51">
        <v>-2.9757298066567794E-2</v>
      </c>
      <c r="E660" s="137">
        <v>-2.5217593987233129E-2</v>
      </c>
    </row>
    <row r="661" spans="3:5">
      <c r="C661" s="184">
        <v>624</v>
      </c>
      <c r="D661" s="51">
        <v>-3.3952780713717096E-3</v>
      </c>
      <c r="E661" s="137">
        <v>1.5857299168302069E-4</v>
      </c>
    </row>
    <row r="662" spans="3:5">
      <c r="C662" s="184">
        <v>625</v>
      </c>
      <c r="D662" s="51">
        <v>1.7750148040277718E-4</v>
      </c>
      <c r="E662" s="137">
        <v>-4.6425658807615252E-4</v>
      </c>
    </row>
    <row r="663" spans="3:5">
      <c r="C663" s="184">
        <v>626</v>
      </c>
      <c r="D663" s="51">
        <v>-7.7844087836745684E-3</v>
      </c>
      <c r="E663" s="137">
        <v>-4.1071710119775593E-3</v>
      </c>
    </row>
    <row r="664" spans="3:5">
      <c r="C664" s="184">
        <v>627</v>
      </c>
      <c r="D664" s="51">
        <v>1.4589200771672098E-2</v>
      </c>
      <c r="E664" s="137">
        <v>-1.551080409400785E-3</v>
      </c>
    </row>
    <row r="665" spans="3:5">
      <c r="C665" s="184">
        <v>628</v>
      </c>
      <c r="D665" s="51">
        <v>-6.9884669267823996E-3</v>
      </c>
      <c r="E665" s="137">
        <v>7.6750368506978755E-3</v>
      </c>
    </row>
    <row r="666" spans="3:5">
      <c r="C666" s="184">
        <v>629</v>
      </c>
      <c r="D666" s="51">
        <v>6.3000330199070266E-3</v>
      </c>
      <c r="E666" s="137">
        <v>1.2701031831723936E-2</v>
      </c>
    </row>
    <row r="667" spans="3:5">
      <c r="C667" s="184">
        <v>630</v>
      </c>
      <c r="D667" s="51">
        <v>-1.6482253884673805E-2</v>
      </c>
      <c r="E667" s="137">
        <v>-2.36320286623991E-2</v>
      </c>
    </row>
    <row r="668" spans="3:5">
      <c r="C668" s="184">
        <v>631</v>
      </c>
      <c r="D668" s="51">
        <v>3.5137140735185018E-4</v>
      </c>
      <c r="E668" s="137">
        <v>2.3858203662629248E-3</v>
      </c>
    </row>
    <row r="669" spans="3:5">
      <c r="C669" s="184">
        <v>632</v>
      </c>
      <c r="D669" s="51">
        <v>-7.4405983623466497E-3</v>
      </c>
      <c r="E669" s="137">
        <v>4.4096286459402887E-3</v>
      </c>
    </row>
    <row r="670" spans="3:5">
      <c r="C670" s="184">
        <v>633</v>
      </c>
      <c r="D670" s="51">
        <v>5.03262437218797E-3</v>
      </c>
      <c r="E670" s="137">
        <v>-8.9707988835248369E-3</v>
      </c>
    </row>
    <row r="671" spans="3:5">
      <c r="C671" s="184">
        <v>634</v>
      </c>
      <c r="D671" s="51">
        <v>2.3559624144758981E-3</v>
      </c>
      <c r="E671" s="137">
        <v>3.0709343677793517E-3</v>
      </c>
    </row>
    <row r="672" spans="3:5">
      <c r="C672" s="184">
        <v>635</v>
      </c>
      <c r="D672" s="51">
        <v>-7.3104496488934695E-3</v>
      </c>
      <c r="E672" s="137">
        <v>-2.7698137488042273E-3</v>
      </c>
    </row>
    <row r="673" spans="3:5">
      <c r="C673" s="184">
        <v>636</v>
      </c>
      <c r="D673" s="51">
        <v>-3.3742238016996641E-3</v>
      </c>
      <c r="E673" s="137">
        <v>2.9439463673842227E-3</v>
      </c>
    </row>
    <row r="674" spans="3:5">
      <c r="C674" s="184">
        <v>637</v>
      </c>
      <c r="D674" s="51">
        <v>-2.1492589381353028E-3</v>
      </c>
      <c r="E674" s="137">
        <v>1.2806024531365793E-3</v>
      </c>
    </row>
    <row r="675" spans="3:5">
      <c r="C675" s="184">
        <v>638</v>
      </c>
      <c r="D675" s="51">
        <v>2.43522712090974E-4</v>
      </c>
      <c r="E675" s="137">
        <v>5.9140495148100134E-3</v>
      </c>
    </row>
    <row r="676" spans="3:5">
      <c r="C676" s="184">
        <v>639</v>
      </c>
      <c r="D676" s="51">
        <v>-3.1655014356558129E-3</v>
      </c>
      <c r="E676" s="137">
        <v>-1.3313047445409722E-3</v>
      </c>
    </row>
    <row r="677" spans="3:5">
      <c r="C677" s="184">
        <v>640</v>
      </c>
      <c r="D677" s="51">
        <v>1.1527781071915405E-3</v>
      </c>
      <c r="E677" s="137">
        <v>-1.2619387231246929E-2</v>
      </c>
    </row>
    <row r="678" spans="3:5">
      <c r="C678" s="184">
        <v>641</v>
      </c>
      <c r="D678" s="51">
        <v>9.3554583648850832E-4</v>
      </c>
      <c r="E678" s="137">
        <v>-9.2873384311693136E-5</v>
      </c>
    </row>
    <row r="679" spans="3:5">
      <c r="C679" s="184">
        <v>642</v>
      </c>
      <c r="D679" s="51">
        <v>-1.5675101691959882E-2</v>
      </c>
      <c r="E679" s="137">
        <v>7.2540974411230202E-3</v>
      </c>
    </row>
    <row r="680" spans="3:5">
      <c r="C680" s="184">
        <v>643</v>
      </c>
      <c r="D680" s="51">
        <v>-2.51134501217281E-3</v>
      </c>
      <c r="E680" s="137">
        <v>-7.2727878746660733E-3</v>
      </c>
    </row>
    <row r="681" spans="3:5">
      <c r="C681" s="184">
        <v>644</v>
      </c>
      <c r="D681" s="51">
        <v>8.9937201415593963E-3</v>
      </c>
      <c r="E681" s="137">
        <v>6.7567545998755392E-3</v>
      </c>
    </row>
    <row r="682" spans="3:5">
      <c r="C682" s="184">
        <v>645</v>
      </c>
      <c r="D682" s="51">
        <v>-1.6611916803487101E-4</v>
      </c>
      <c r="E682" s="137">
        <v>6.5298618851135273E-3</v>
      </c>
    </row>
    <row r="683" spans="3:5">
      <c r="C683" s="184">
        <v>646</v>
      </c>
      <c r="D683" s="51">
        <v>-7.1826708419409817E-3</v>
      </c>
      <c r="E683" s="137">
        <v>-3.1507710356989478E-3</v>
      </c>
    </row>
    <row r="684" spans="3:5">
      <c r="C684" s="184">
        <v>647</v>
      </c>
      <c r="D684" s="51">
        <v>7.7974890640629627E-3</v>
      </c>
      <c r="E684" s="137">
        <v>2.0053251457192754E-2</v>
      </c>
    </row>
    <row r="685" spans="3:5">
      <c r="C685" s="184">
        <v>648</v>
      </c>
      <c r="D685" s="51">
        <v>-2.2056717909839157E-3</v>
      </c>
      <c r="E685" s="137">
        <v>-1.1351032538986953E-2</v>
      </c>
    </row>
    <row r="686" spans="3:5">
      <c r="C686" s="184">
        <v>649</v>
      </c>
      <c r="D686" s="51">
        <v>-4.6227137081840657E-3</v>
      </c>
      <c r="E686" s="137">
        <v>-1.1072599495987902E-2</v>
      </c>
    </row>
    <row r="687" spans="3:5">
      <c r="C687" s="184">
        <v>650</v>
      </c>
      <c r="D687" s="51">
        <v>-4.7004301419767934E-3</v>
      </c>
      <c r="E687" s="137">
        <v>-1.0121277590965766E-3</v>
      </c>
    </row>
    <row r="688" spans="3:5">
      <c r="C688" s="184">
        <v>651</v>
      </c>
      <c r="D688" s="51">
        <v>-1.2029126330933148E-2</v>
      </c>
      <c r="E688" s="137">
        <v>6.193008455890511E-3</v>
      </c>
    </row>
    <row r="689" spans="3:5">
      <c r="C689" s="184">
        <v>652</v>
      </c>
      <c r="D689" s="51">
        <v>-2.2765874462916513E-2</v>
      </c>
      <c r="E689" s="137">
        <v>-1.1842649337472904E-2</v>
      </c>
    </row>
    <row r="690" spans="3:5">
      <c r="C690" s="184">
        <v>653</v>
      </c>
      <c r="D690" s="51">
        <v>5.7910251587127738E-2</v>
      </c>
      <c r="E690" s="137">
        <v>9.8920936536648213E-3</v>
      </c>
    </row>
    <row r="691" spans="3:5">
      <c r="C691" s="184">
        <v>654</v>
      </c>
      <c r="D691" s="51">
        <v>9.590549462759208E-3</v>
      </c>
      <c r="E691" s="137">
        <v>-5.460430400742693E-3</v>
      </c>
    </row>
    <row r="692" spans="3:5">
      <c r="C692" s="184">
        <v>655</v>
      </c>
      <c r="D692" s="51">
        <v>-6.1505484428202037E-3</v>
      </c>
      <c r="E692" s="137">
        <v>-3.1621955272689078E-3</v>
      </c>
    </row>
    <row r="693" spans="3:5">
      <c r="C693" s="184">
        <v>656</v>
      </c>
      <c r="D693" s="51">
        <v>-1.5027681622696527E-2</v>
      </c>
      <c r="E693" s="137">
        <v>-1.8978107784120703E-2</v>
      </c>
    </row>
    <row r="694" spans="3:5">
      <c r="C694" s="184">
        <v>657</v>
      </c>
      <c r="D694" s="51">
        <v>-9.545978735779316E-3</v>
      </c>
      <c r="E694" s="137">
        <v>5.907984348642756E-3</v>
      </c>
    </row>
    <row r="695" spans="3:5">
      <c r="C695" s="184">
        <v>658</v>
      </c>
      <c r="D695" s="51">
        <v>1.148838693112971E-2</v>
      </c>
      <c r="E695" s="137">
        <v>-4.3883856844370251E-3</v>
      </c>
    </row>
    <row r="696" spans="3:5">
      <c r="C696" s="184">
        <v>659</v>
      </c>
      <c r="D696" s="51">
        <v>-1.3257035941429494E-2</v>
      </c>
      <c r="E696" s="137">
        <v>2.2012611042377991E-4</v>
      </c>
    </row>
    <row r="697" spans="3:5">
      <c r="C697" s="184">
        <v>660</v>
      </c>
      <c r="D697" s="51">
        <v>-8.3493106991683746E-3</v>
      </c>
      <c r="E697" s="137">
        <v>-7.0336965143086966E-4</v>
      </c>
    </row>
    <row r="698" spans="3:5">
      <c r="C698" s="184">
        <v>661</v>
      </c>
      <c r="D698" s="51">
        <v>1.7217349337227657E-3</v>
      </c>
      <c r="E698" s="137">
        <v>-1.2778659503800464E-3</v>
      </c>
    </row>
    <row r="699" spans="3:5">
      <c r="C699" s="184">
        <v>662</v>
      </c>
      <c r="D699" s="51">
        <v>6.100129727583458E-3</v>
      </c>
      <c r="E699" s="137">
        <v>-9.4355818981348254E-3</v>
      </c>
    </row>
    <row r="700" spans="3:5">
      <c r="C700" s="184">
        <v>663</v>
      </c>
      <c r="D700" s="51">
        <v>-1.4227352900438578E-2</v>
      </c>
      <c r="E700" s="137">
        <v>1.1487689160422341E-3</v>
      </c>
    </row>
    <row r="701" spans="3:5">
      <c r="C701" s="184">
        <v>664</v>
      </c>
      <c r="D701" s="51">
        <v>3.9756802573701656E-3</v>
      </c>
      <c r="E701" s="137">
        <v>1.4121132859772713E-2</v>
      </c>
    </row>
    <row r="702" spans="3:5">
      <c r="C702" s="184">
        <v>665</v>
      </c>
      <c r="D702" s="51">
        <v>2.143599223062548E-3</v>
      </c>
      <c r="E702" s="137">
        <v>-8.9478514469892812E-4</v>
      </c>
    </row>
    <row r="703" spans="3:5">
      <c r="C703" s="184">
        <v>666</v>
      </c>
      <c r="D703" s="51">
        <v>-9.4675913272775666E-5</v>
      </c>
      <c r="E703" s="137">
        <v>-9.0832584736797797E-3</v>
      </c>
    </row>
    <row r="704" spans="3:5">
      <c r="C704" s="184">
        <v>667</v>
      </c>
      <c r="D704" s="51">
        <v>-6.9278682732815487E-3</v>
      </c>
      <c r="E704" s="137">
        <v>1.056361596892873E-3</v>
      </c>
    </row>
    <row r="705" spans="3:5">
      <c r="C705" s="184">
        <v>668</v>
      </c>
      <c r="D705" s="51">
        <v>-3.9396923322617215E-3</v>
      </c>
      <c r="E705" s="137">
        <v>-3.1172033927564726E-3</v>
      </c>
    </row>
    <row r="706" spans="3:5">
      <c r="C706" s="184">
        <v>669</v>
      </c>
      <c r="D706" s="51">
        <v>-1.6891739295613445E-3</v>
      </c>
      <c r="E706" s="137">
        <v>-1.3891096212394448E-2</v>
      </c>
    </row>
    <row r="707" spans="3:5">
      <c r="C707" s="184">
        <v>670</v>
      </c>
      <c r="D707" s="51">
        <v>3.1272445648427949E-3</v>
      </c>
      <c r="E707" s="137">
        <v>-4.1548390984536858E-3</v>
      </c>
    </row>
    <row r="708" spans="3:5">
      <c r="C708" s="184">
        <v>671</v>
      </c>
      <c r="D708" s="51">
        <v>9.0627127991165339E-3</v>
      </c>
      <c r="E708" s="137">
        <v>-5.7031450689868225E-4</v>
      </c>
    </row>
    <row r="709" spans="3:5">
      <c r="C709" s="184">
        <v>672</v>
      </c>
      <c r="D709" s="51">
        <v>-9.1699139603855749E-3</v>
      </c>
      <c r="E709" s="137">
        <v>2.5346997628236364E-3</v>
      </c>
    </row>
    <row r="710" spans="3:5">
      <c r="C710" s="184">
        <v>673</v>
      </c>
      <c r="D710" s="51">
        <v>-3.0612362788703515E-3</v>
      </c>
      <c r="E710" s="137">
        <v>-1.702478173700709E-2</v>
      </c>
    </row>
    <row r="711" spans="3:5">
      <c r="C711" s="184">
        <v>674</v>
      </c>
      <c r="D711" s="51">
        <v>1.9424355921433632E-3</v>
      </c>
      <c r="E711" s="137">
        <v>1.1294139698615549E-2</v>
      </c>
    </row>
    <row r="712" spans="3:5">
      <c r="C712" s="184">
        <v>675</v>
      </c>
      <c r="D712" s="51">
        <v>-1.346712347314548E-2</v>
      </c>
      <c r="E712" s="137">
        <v>-6.6859350929495531E-3</v>
      </c>
    </row>
    <row r="713" spans="3:5">
      <c r="C713" s="184">
        <v>676</v>
      </c>
      <c r="D713" s="51">
        <v>5.3044641319549219E-3</v>
      </c>
      <c r="E713" s="137">
        <v>-1.8844059023120656E-3</v>
      </c>
    </row>
    <row r="714" spans="3:5">
      <c r="C714" s="184">
        <v>677</v>
      </c>
      <c r="D714" s="51">
        <v>1.4975629676037558E-2</v>
      </c>
      <c r="E714" s="137">
        <v>1.679063795299819E-3</v>
      </c>
    </row>
    <row r="715" spans="3:5">
      <c r="C715" s="184">
        <v>678</v>
      </c>
      <c r="D715" s="51">
        <v>8.9140034948967072E-3</v>
      </c>
      <c r="E715" s="137">
        <v>3.9693161486798866E-3</v>
      </c>
    </row>
    <row r="716" spans="3:5">
      <c r="C716" s="184">
        <v>679</v>
      </c>
      <c r="D716" s="51">
        <v>4.159155601514912E-3</v>
      </c>
      <c r="E716" s="137">
        <v>-3.9688650300479487E-3</v>
      </c>
    </row>
    <row r="717" spans="3:5">
      <c r="C717" s="184">
        <v>680</v>
      </c>
      <c r="D717" s="51">
        <v>-1.6173601936665914E-2</v>
      </c>
      <c r="E717" s="137">
        <v>-1.6961571566409345E-2</v>
      </c>
    </row>
    <row r="718" spans="3:5">
      <c r="C718" s="184">
        <v>681</v>
      </c>
      <c r="D718" s="51">
        <v>1.7030671722032438E-2</v>
      </c>
      <c r="E718" s="137">
        <v>9.7516626959871476E-3</v>
      </c>
    </row>
    <row r="719" spans="3:5">
      <c r="C719" s="184">
        <v>682</v>
      </c>
      <c r="D719" s="51">
        <v>-3.1693974093941722E-3</v>
      </c>
      <c r="E719" s="137">
        <v>1.5315516080704914E-3</v>
      </c>
    </row>
    <row r="720" spans="3:5">
      <c r="C720" s="184">
        <v>683</v>
      </c>
      <c r="D720" s="51">
        <v>4.0116878474631889E-3</v>
      </c>
      <c r="E720" s="137">
        <v>-1.5659870736609561E-2</v>
      </c>
    </row>
    <row r="721" spans="3:5">
      <c r="C721" s="184">
        <v>684</v>
      </c>
      <c r="D721" s="51">
        <v>1.0374444088917354E-2</v>
      </c>
      <c r="E721" s="137">
        <v>2.7495852376033065E-3</v>
      </c>
    </row>
    <row r="722" spans="3:5">
      <c r="C722" s="184">
        <v>685</v>
      </c>
      <c r="D722" s="51">
        <v>-5.2323965022638558E-3</v>
      </c>
      <c r="E722" s="137">
        <v>-1.4986352487316886E-2</v>
      </c>
    </row>
    <row r="723" spans="3:5">
      <c r="C723" s="184">
        <v>686</v>
      </c>
      <c r="D723" s="51">
        <v>-8.0217967151990867E-4</v>
      </c>
      <c r="E723" s="137">
        <v>-4.4536261532591584E-3</v>
      </c>
    </row>
    <row r="724" spans="3:5">
      <c r="C724" s="184">
        <v>687</v>
      </c>
      <c r="D724" s="51">
        <v>3.7614755408594078E-3</v>
      </c>
      <c r="E724" s="137">
        <v>8.4600337974311615E-3</v>
      </c>
    </row>
    <row r="725" spans="3:5">
      <c r="C725" s="184">
        <v>688</v>
      </c>
      <c r="D725" s="51">
        <v>-2.9901978420080882E-3</v>
      </c>
      <c r="E725" s="137">
        <v>-4.4906562423622474E-3</v>
      </c>
    </row>
    <row r="726" spans="3:5">
      <c r="C726" s="184">
        <v>689</v>
      </c>
      <c r="D726" s="51">
        <v>-4.2569532849638936E-3</v>
      </c>
      <c r="E726" s="137">
        <v>-4.5400913412023914E-3</v>
      </c>
    </row>
    <row r="727" spans="3:5">
      <c r="C727" s="184">
        <v>690</v>
      </c>
      <c r="D727" s="51">
        <v>-1.3231347054132224E-2</v>
      </c>
      <c r="E727" s="137">
        <v>-2.0383436554460969E-3</v>
      </c>
    </row>
    <row r="728" spans="3:5">
      <c r="C728" s="184">
        <v>691</v>
      </c>
      <c r="D728" s="51">
        <v>-1.5359180030316524E-2</v>
      </c>
      <c r="E728" s="137">
        <v>1.3492389210028561E-2</v>
      </c>
    </row>
    <row r="729" spans="3:5">
      <c r="C729" s="184">
        <v>692</v>
      </c>
      <c r="D729" s="51">
        <v>-3.7914619782987496E-3</v>
      </c>
      <c r="E729" s="137">
        <v>-1.2424873690283106E-2</v>
      </c>
    </row>
    <row r="730" spans="3:5">
      <c r="C730" s="184">
        <v>693</v>
      </c>
      <c r="D730" s="51">
        <v>1.6737381922807753E-2</v>
      </c>
      <c r="E730" s="137">
        <v>2.3442880066110779E-3</v>
      </c>
    </row>
    <row r="731" spans="3:5">
      <c r="C731" s="184">
        <v>694</v>
      </c>
      <c r="D731" s="51">
        <v>4.7466710909819409E-4</v>
      </c>
      <c r="E731" s="137">
        <v>1.0918334966112542E-2</v>
      </c>
    </row>
    <row r="732" spans="3:5">
      <c r="C732" s="184">
        <v>695</v>
      </c>
      <c r="D732" s="51">
        <v>2.7151719816885592E-3</v>
      </c>
      <c r="E732" s="137">
        <v>4.7407429108959395E-3</v>
      </c>
    </row>
    <row r="733" spans="3:5">
      <c r="C733" s="184">
        <v>696</v>
      </c>
      <c r="D733" s="51">
        <v>9.1701464807460963E-3</v>
      </c>
      <c r="E733" s="137">
        <v>2.4371828940347458E-2</v>
      </c>
    </row>
    <row r="734" spans="3:5">
      <c r="C734" s="184">
        <v>697</v>
      </c>
      <c r="D734" s="51">
        <v>-3.1249488990833289E-2</v>
      </c>
      <c r="E734" s="137">
        <v>-1.602459506372568E-2</v>
      </c>
    </row>
    <row r="735" spans="3:5">
      <c r="C735" s="184">
        <v>698</v>
      </c>
      <c r="D735" s="51">
        <v>-2.6851537931838905E-3</v>
      </c>
      <c r="E735" s="137">
        <v>-4.0739759587987692E-3</v>
      </c>
    </row>
    <row r="736" spans="3:5">
      <c r="C736" s="184">
        <v>699</v>
      </c>
      <c r="D736" s="51">
        <v>-1.3202303145217399E-2</v>
      </c>
      <c r="E736" s="137">
        <v>-1.1358728409903417E-2</v>
      </c>
    </row>
    <row r="737" spans="3:5">
      <c r="C737" s="184">
        <v>700</v>
      </c>
      <c r="D737" s="51">
        <v>2.6603895803598665E-3</v>
      </c>
      <c r="E737" s="137">
        <v>-2.6260096955666398E-3</v>
      </c>
    </row>
    <row r="738" spans="3:5">
      <c r="C738" s="184">
        <v>701</v>
      </c>
      <c r="D738" s="51">
        <v>2.1448743965771781E-2</v>
      </c>
      <c r="E738" s="137">
        <v>1.0388251815057797E-2</v>
      </c>
    </row>
    <row r="739" spans="3:5">
      <c r="C739" s="184">
        <v>702</v>
      </c>
      <c r="D739" s="51">
        <v>-1.8232931672361705E-2</v>
      </c>
      <c r="E739" s="137">
        <v>-7.7578998807810908E-3</v>
      </c>
    </row>
    <row r="740" spans="3:5">
      <c r="C740" s="184">
        <v>703</v>
      </c>
      <c r="D740" s="51">
        <v>-1.129568142931801E-3</v>
      </c>
      <c r="E740" s="137">
        <v>7.4078337215751563E-3</v>
      </c>
    </row>
    <row r="741" spans="3:5">
      <c r="C741" s="184">
        <v>704</v>
      </c>
      <c r="D741" s="51">
        <v>-8.3270766362897684E-3</v>
      </c>
      <c r="E741" s="137">
        <v>-2.096429718152398E-2</v>
      </c>
    </row>
    <row r="742" spans="3:5">
      <c r="C742" s="184">
        <v>705</v>
      </c>
      <c r="D742" s="51">
        <v>-1.1875097246037684E-2</v>
      </c>
      <c r="E742" s="137">
        <v>-7.522670450901589E-3</v>
      </c>
    </row>
    <row r="743" spans="3:5">
      <c r="C743" s="184">
        <v>706</v>
      </c>
      <c r="D743" s="51">
        <v>4.1104305802132316E-3</v>
      </c>
      <c r="E743" s="137">
        <v>-5.0173611213015995E-3</v>
      </c>
    </row>
    <row r="744" spans="3:5">
      <c r="C744" s="184">
        <v>707</v>
      </c>
      <c r="D744" s="51">
        <v>5.0436262808311195E-3</v>
      </c>
      <c r="E744" s="137">
        <v>1.6236099944935086E-3</v>
      </c>
    </row>
    <row r="745" spans="3:5">
      <c r="C745" s="184">
        <v>708</v>
      </c>
      <c r="D745" s="51">
        <v>1.4643573768911475E-3</v>
      </c>
      <c r="E745" s="137">
        <v>1.1382533490964561E-2</v>
      </c>
    </row>
    <row r="746" spans="3:5">
      <c r="C746" s="184">
        <v>709</v>
      </c>
      <c r="D746" s="51">
        <v>-1.0091647529526284E-2</v>
      </c>
      <c r="E746" s="137">
        <v>-1.9638659458008346E-2</v>
      </c>
    </row>
    <row r="747" spans="3:5">
      <c r="C747" s="184">
        <v>710</v>
      </c>
      <c r="D747" s="51">
        <v>-1.2758509434667332E-4</v>
      </c>
      <c r="E747" s="137">
        <v>6.0978899577445638E-3</v>
      </c>
    </row>
    <row r="748" spans="3:5">
      <c r="C748" s="184">
        <v>711</v>
      </c>
      <c r="D748" s="51">
        <v>-3.7130290925767889E-2</v>
      </c>
      <c r="E748" s="137">
        <v>-1.0726471127485039E-2</v>
      </c>
    </row>
    <row r="749" spans="3:5">
      <c r="C749" s="184">
        <v>712</v>
      </c>
      <c r="D749" s="51">
        <v>-6.7332609014859384E-3</v>
      </c>
      <c r="E749" s="137">
        <v>-1.0998997748125703E-3</v>
      </c>
    </row>
    <row r="750" spans="3:5">
      <c r="C750" s="184">
        <v>713</v>
      </c>
      <c r="D750" s="51">
        <v>1.1009096569362765E-2</v>
      </c>
      <c r="E750" s="137">
        <v>2.315080238976653E-2</v>
      </c>
    </row>
    <row r="751" spans="3:5">
      <c r="C751" s="184">
        <v>714</v>
      </c>
      <c r="D751" s="51">
        <v>-2.5573976621998964E-3</v>
      </c>
      <c r="E751" s="137">
        <v>6.8733561655455406E-3</v>
      </c>
    </row>
    <row r="752" spans="3:5">
      <c r="C752" s="184">
        <v>715</v>
      </c>
      <c r="D752" s="51">
        <v>-7.5604958426796704E-3</v>
      </c>
      <c r="E752" s="137">
        <v>-6.0750367819058463E-3</v>
      </c>
    </row>
    <row r="753" spans="3:5">
      <c r="C753" s="184">
        <v>716</v>
      </c>
      <c r="D753" s="51">
        <v>5.1714048137517319E-3</v>
      </c>
      <c r="E753" s="137">
        <v>1.5216668890272457E-2</v>
      </c>
    </row>
    <row r="754" spans="3:5">
      <c r="C754" s="184">
        <v>717</v>
      </c>
      <c r="D754" s="51">
        <v>-9.8974861075371411E-3</v>
      </c>
      <c r="E754" s="137">
        <v>4.1750568907927173E-3</v>
      </c>
    </row>
    <row r="755" spans="3:5">
      <c r="C755" s="184">
        <v>718</v>
      </c>
      <c r="D755" s="51">
        <v>1.2418854434330935E-3</v>
      </c>
      <c r="E755" s="137">
        <v>7.2984526077419743E-3</v>
      </c>
    </row>
    <row r="756" spans="3:5">
      <c r="C756" s="184">
        <v>719</v>
      </c>
      <c r="D756" s="51">
        <v>2.66989257870286E-3</v>
      </c>
      <c r="E756" s="137">
        <v>-9.0365452002010515E-4</v>
      </c>
    </row>
    <row r="757" spans="3:5">
      <c r="C757" s="184">
        <v>720</v>
      </c>
      <c r="D757" s="51">
        <v>-9.8651219727508739E-3</v>
      </c>
      <c r="E757" s="137">
        <v>-7.345251483497346E-3</v>
      </c>
    </row>
    <row r="758" spans="3:5">
      <c r="C758" s="184">
        <v>721</v>
      </c>
      <c r="D758" s="51">
        <v>2.8161986005633944E-3</v>
      </c>
      <c r="E758" s="137">
        <v>7.0555340693218048E-3</v>
      </c>
    </row>
    <row r="759" spans="3:5">
      <c r="C759" s="184">
        <v>722</v>
      </c>
      <c r="D759" s="51">
        <v>-1.9335860767057543E-3</v>
      </c>
      <c r="E759" s="137">
        <v>-1.4145974014514334E-3</v>
      </c>
    </row>
    <row r="760" spans="3:5">
      <c r="C760" s="184">
        <v>723</v>
      </c>
      <c r="D760" s="51">
        <v>2.4867586353275285E-2</v>
      </c>
      <c r="E760" s="137">
        <v>1.7903072900253759E-2</v>
      </c>
    </row>
    <row r="761" spans="3:5">
      <c r="C761" s="184">
        <v>724</v>
      </c>
      <c r="D761" s="51">
        <v>4.1933776834329126E-3</v>
      </c>
      <c r="E761" s="137">
        <v>2.7805158323198523E-3</v>
      </c>
    </row>
    <row r="762" spans="3:5">
      <c r="C762" s="184">
        <v>725</v>
      </c>
      <c r="D762" s="51">
        <v>-2.0989879141127592E-2</v>
      </c>
      <c r="E762" s="137">
        <v>1.0191424488650772E-2</v>
      </c>
    </row>
    <row r="763" spans="3:5">
      <c r="C763" s="184">
        <v>726</v>
      </c>
      <c r="D763" s="51">
        <v>1.9905747865977912E-2</v>
      </c>
      <c r="E763" s="137">
        <v>7.0269011558757657E-3</v>
      </c>
    </row>
    <row r="764" spans="3:5">
      <c r="C764" s="184">
        <v>727</v>
      </c>
      <c r="D764" s="51">
        <v>-1.1304366484461993E-2</v>
      </c>
      <c r="E764" s="137">
        <v>-1.9969741272529654E-3</v>
      </c>
    </row>
    <row r="765" spans="3:5">
      <c r="C765" s="184">
        <v>728</v>
      </c>
      <c r="D765" s="51">
        <v>-5.5729613996479523E-3</v>
      </c>
      <c r="E765" s="137">
        <v>-3.2109302219781172E-3</v>
      </c>
    </row>
    <row r="766" spans="3:5">
      <c r="C766" s="184">
        <v>729</v>
      </c>
      <c r="D766" s="51">
        <v>2.4382574216907447E-2</v>
      </c>
      <c r="E766" s="137">
        <v>3.1669122708384262E-2</v>
      </c>
    </row>
    <row r="767" spans="3:5">
      <c r="C767" s="184">
        <v>730</v>
      </c>
      <c r="D767" s="51">
        <v>6.1632405635168881E-3</v>
      </c>
      <c r="E767" s="137">
        <v>-1.137678812767398E-2</v>
      </c>
    </row>
    <row r="768" spans="3:5">
      <c r="C768" s="184">
        <v>731</v>
      </c>
      <c r="D768" s="51">
        <v>-1.7743825671941542E-2</v>
      </c>
      <c r="E768" s="137">
        <v>-2.0417206364335829E-2</v>
      </c>
    </row>
    <row r="769" spans="3:5">
      <c r="C769" s="184">
        <v>732</v>
      </c>
      <c r="D769" s="51">
        <v>-7.3840328567482015E-3</v>
      </c>
      <c r="E769" s="137">
        <v>-9.2429833472171923E-3</v>
      </c>
    </row>
    <row r="770" spans="3:5">
      <c r="C770" s="184">
        <v>733</v>
      </c>
      <c r="D770" s="51">
        <v>1.7267636817933005E-2</v>
      </c>
      <c r="E770" s="137">
        <v>1.1481492716583611E-2</v>
      </c>
    </row>
    <row r="771" spans="3:5">
      <c r="C771" s="184">
        <v>734</v>
      </c>
      <c r="D771" s="51">
        <v>1.3278284680867709E-2</v>
      </c>
      <c r="E771" s="137">
        <v>-4.2147963137606481E-5</v>
      </c>
    </row>
    <row r="772" spans="3:5">
      <c r="C772" s="184">
        <v>735</v>
      </c>
      <c r="D772" s="51">
        <v>-1.7911557131528824E-2</v>
      </c>
      <c r="E772" s="137">
        <v>-5.2930305101729601E-3</v>
      </c>
    </row>
    <row r="773" spans="3:5">
      <c r="C773" s="184">
        <v>736</v>
      </c>
      <c r="D773" s="51">
        <v>1.6078247771405433E-2</v>
      </c>
      <c r="E773" s="137">
        <v>5.2360990255025386E-3</v>
      </c>
    </row>
    <row r="774" spans="3:5">
      <c r="C774" s="184">
        <v>737</v>
      </c>
      <c r="D774" s="51">
        <v>1.4971817676153988E-3</v>
      </c>
      <c r="E774" s="137">
        <v>-1.580107302496449E-3</v>
      </c>
    </row>
    <row r="775" spans="3:5">
      <c r="C775" s="184">
        <v>738</v>
      </c>
      <c r="D775" s="51">
        <v>-1.3603252658347799E-3</v>
      </c>
      <c r="E775" s="137">
        <v>7.3597532069716862E-4</v>
      </c>
    </row>
    <row r="776" spans="3:5">
      <c r="C776" s="184">
        <v>739</v>
      </c>
      <c r="D776" s="51">
        <v>-5.7640195593465842E-3</v>
      </c>
      <c r="E776" s="137">
        <v>-3.759157073968445E-3</v>
      </c>
    </row>
    <row r="777" spans="3:5">
      <c r="C777" s="184">
        <v>740</v>
      </c>
      <c r="D777" s="51">
        <v>2.3254307829506191E-2</v>
      </c>
      <c r="E777" s="137">
        <v>7.9719810989195526E-3</v>
      </c>
    </row>
    <row r="778" spans="3:5">
      <c r="C778" s="184">
        <v>741</v>
      </c>
      <c r="D778" s="51">
        <v>-2.6051608979748904E-2</v>
      </c>
      <c r="E778" s="137">
        <v>-1.7375606260021586E-2</v>
      </c>
    </row>
    <row r="779" spans="3:5">
      <c r="C779" s="184">
        <v>742</v>
      </c>
      <c r="D779" s="51">
        <v>6.4000844357653287E-3</v>
      </c>
      <c r="E779" s="137">
        <v>-2.3895102145717902E-4</v>
      </c>
    </row>
    <row r="780" spans="3:5">
      <c r="C780" s="184">
        <v>743</v>
      </c>
      <c r="D780" s="51">
        <v>8.0681927360935352E-3</v>
      </c>
      <c r="E780" s="137">
        <v>-5.2675941213979425E-3</v>
      </c>
    </row>
    <row r="781" spans="3:5">
      <c r="C781" s="184">
        <v>744</v>
      </c>
      <c r="D781" s="51">
        <v>3.6148279683366289E-3</v>
      </c>
      <c r="E781" s="137">
        <v>-2.3443524782979825E-3</v>
      </c>
    </row>
    <row r="782" spans="3:5">
      <c r="C782" s="184">
        <v>745</v>
      </c>
      <c r="D782" s="51">
        <v>2.0917706372029646E-4</v>
      </c>
      <c r="E782" s="137">
        <v>-1.2556466476718302E-2</v>
      </c>
    </row>
    <row r="783" spans="3:5">
      <c r="C783" s="184">
        <v>746</v>
      </c>
      <c r="D783" s="51">
        <v>-6.3289067976818134E-3</v>
      </c>
      <c r="E783" s="137">
        <v>-9.3088804688700906E-3</v>
      </c>
    </row>
    <row r="784" spans="3:5">
      <c r="C784" s="184">
        <v>747</v>
      </c>
      <c r="D784" s="51">
        <v>7.5412146218435507E-3</v>
      </c>
      <c r="E784" s="137">
        <v>-9.0321395568778167E-4</v>
      </c>
    </row>
    <row r="785" spans="3:5">
      <c r="C785" s="184">
        <v>748</v>
      </c>
      <c r="D785" s="51">
        <v>3.3202901419972756E-4</v>
      </c>
      <c r="E785" s="137">
        <v>-5.0253537132706862E-3</v>
      </c>
    </row>
    <row r="786" spans="3:5">
      <c r="C786" s="184">
        <v>749</v>
      </c>
      <c r="D786" s="51">
        <v>-3.8597724266262092E-3</v>
      </c>
      <c r="E786" s="137">
        <v>-9.7639891518150109E-3</v>
      </c>
    </row>
    <row r="787" spans="3:5">
      <c r="C787" s="184">
        <v>750</v>
      </c>
      <c r="D787" s="51">
        <v>-7.5656835120799576E-3</v>
      </c>
      <c r="E787" s="137">
        <v>-2.7277434535685078E-3</v>
      </c>
    </row>
    <row r="788" spans="3:5">
      <c r="C788" s="184">
        <v>751</v>
      </c>
      <c r="D788" s="51">
        <v>7.6998538916893868E-3</v>
      </c>
      <c r="E788" s="137">
        <v>9.8431267686132085E-3</v>
      </c>
    </row>
    <row r="789" spans="3:5">
      <c r="C789" s="184">
        <v>752</v>
      </c>
      <c r="D789" s="51">
        <v>-1.3897461737239571E-2</v>
      </c>
      <c r="E789" s="137">
        <v>-1.4213166674281474E-2</v>
      </c>
    </row>
    <row r="790" spans="3:5">
      <c r="C790" s="184">
        <v>753</v>
      </c>
      <c r="D790" s="51">
        <v>-7.2817222493180072E-3</v>
      </c>
      <c r="E790" s="137">
        <v>-4.8158383489428531E-3</v>
      </c>
    </row>
    <row r="791" spans="3:5">
      <c r="C791" s="184">
        <v>754</v>
      </c>
      <c r="D791" s="51">
        <v>2.0260404092640932E-2</v>
      </c>
      <c r="E791" s="137">
        <v>1.9179158434528244E-3</v>
      </c>
    </row>
    <row r="792" spans="3:5">
      <c r="C792" s="184">
        <v>755</v>
      </c>
      <c r="D792" s="51">
        <v>6.1324670594360619E-3</v>
      </c>
      <c r="E792" s="137">
        <v>2.6479069250302276E-2</v>
      </c>
    </row>
    <row r="793" spans="3:5">
      <c r="C793" s="184">
        <v>756</v>
      </c>
      <c r="D793" s="51">
        <v>-9.0597986755759519E-3</v>
      </c>
      <c r="E793" s="137">
        <v>-6.189824104031641E-3</v>
      </c>
    </row>
    <row r="794" spans="3:5">
      <c r="C794" s="184">
        <v>757</v>
      </c>
      <c r="D794" s="51">
        <v>1.3199332398062615E-2</v>
      </c>
      <c r="E794" s="137">
        <v>6.0771252975946989E-3</v>
      </c>
    </row>
    <row r="795" spans="3:5">
      <c r="C795" s="184">
        <v>758</v>
      </c>
      <c r="D795" s="51">
        <v>-6.3793012556696135E-3</v>
      </c>
      <c r="E795" s="137">
        <v>2.9651582505181885E-3</v>
      </c>
    </row>
    <row r="796" spans="3:5">
      <c r="C796" s="184">
        <v>759</v>
      </c>
      <c r="D796" s="51">
        <v>9.7973072470769768E-3</v>
      </c>
      <c r="E796" s="137">
        <v>-3.509297802293059E-3</v>
      </c>
    </row>
    <row r="797" spans="3:5">
      <c r="C797" s="184">
        <v>760</v>
      </c>
      <c r="D797" s="51">
        <v>-1.2790346594415868E-2</v>
      </c>
      <c r="E797" s="137">
        <v>5.1900927134862261E-3</v>
      </c>
    </row>
    <row r="798" spans="3:5">
      <c r="C798" s="184">
        <v>761</v>
      </c>
      <c r="D798" s="51">
        <v>-2.5329283602139478E-2</v>
      </c>
      <c r="E798" s="137">
        <v>-3.2222549911747521E-2</v>
      </c>
    </row>
    <row r="799" spans="3:5">
      <c r="C799" s="184">
        <v>762</v>
      </c>
      <c r="D799" s="51">
        <v>-1.3158766920140681E-3</v>
      </c>
      <c r="E799" s="137">
        <v>7.3732321403782806E-3</v>
      </c>
    </row>
    <row r="800" spans="3:5">
      <c r="C800" s="184">
        <v>763</v>
      </c>
      <c r="D800" s="51">
        <v>1.5379086970410214E-3</v>
      </c>
      <c r="E800" s="137">
        <v>-2.664662579026306E-3</v>
      </c>
    </row>
    <row r="801" spans="3:5">
      <c r="C801" s="184">
        <v>764</v>
      </c>
      <c r="D801" s="51">
        <v>1.0118577779918321E-3</v>
      </c>
      <c r="E801" s="137">
        <v>-1.4880114486190714E-3</v>
      </c>
    </row>
    <row r="802" spans="3:5">
      <c r="C802" s="184">
        <v>765</v>
      </c>
      <c r="D802" s="51">
        <v>-2.0325356084269584E-2</v>
      </c>
      <c r="E802" s="137">
        <v>-8.7307589280372182E-3</v>
      </c>
    </row>
    <row r="803" spans="3:5">
      <c r="C803" s="184">
        <v>766</v>
      </c>
      <c r="D803" s="51">
        <v>-2.2515046208629813E-3</v>
      </c>
      <c r="E803" s="137">
        <v>-2.4661383417524511E-3</v>
      </c>
    </row>
    <row r="804" spans="3:5">
      <c r="C804" s="184">
        <v>767</v>
      </c>
      <c r="D804" s="51">
        <v>-9.3953878589721346E-3</v>
      </c>
      <c r="E804" s="137">
        <v>7.3479857224039303E-4</v>
      </c>
    </row>
    <row r="805" spans="3:5">
      <c r="C805" s="184">
        <v>768</v>
      </c>
      <c r="D805" s="51">
        <v>1.2242466541330563E-3</v>
      </c>
      <c r="E805" s="137">
        <v>-5.292824414245321E-3</v>
      </c>
    </row>
    <row r="806" spans="3:5">
      <c r="C806" s="184">
        <v>769</v>
      </c>
      <c r="D806" s="51">
        <v>2.3342437726895384E-3</v>
      </c>
      <c r="E806" s="137">
        <v>-8.6424388941404723E-3</v>
      </c>
    </row>
    <row r="807" spans="3:5">
      <c r="C807" s="184">
        <v>770</v>
      </c>
      <c r="D807" s="51">
        <v>2.3355705897756443E-2</v>
      </c>
      <c r="E807" s="137">
        <v>8.6824876719449242E-3</v>
      </c>
    </row>
    <row r="808" spans="3:5">
      <c r="C808" s="184">
        <v>771</v>
      </c>
      <c r="D808" s="51">
        <v>3.334265699443523E-3</v>
      </c>
      <c r="E808" s="137">
        <v>-3.9075355820237358E-3</v>
      </c>
    </row>
    <row r="809" spans="3:5">
      <c r="C809" s="184">
        <v>772</v>
      </c>
      <c r="D809" s="51">
        <v>-3.4810382708975185E-3</v>
      </c>
      <c r="E809" s="137">
        <v>6.0993444361372101E-3</v>
      </c>
    </row>
    <row r="810" spans="3:5">
      <c r="C810" s="184">
        <v>773</v>
      </c>
      <c r="D810" s="51">
        <v>8.5781131359388765E-3</v>
      </c>
      <c r="E810" s="137">
        <v>-2.2200430610416358E-3</v>
      </c>
    </row>
    <row r="811" spans="3:5">
      <c r="C811" s="184">
        <v>774</v>
      </c>
      <c r="D811" s="51">
        <v>-3.4395163224557275E-2</v>
      </c>
      <c r="E811" s="137">
        <v>-1.0346770326004786E-2</v>
      </c>
    </row>
    <row r="812" spans="3:5">
      <c r="C812" s="184">
        <v>775</v>
      </c>
      <c r="D812" s="51">
        <v>5.5355531075655592E-3</v>
      </c>
      <c r="E812" s="137">
        <v>-3.4162327637851223E-3</v>
      </c>
    </row>
    <row r="813" spans="3:5">
      <c r="C813" s="184">
        <v>776</v>
      </c>
      <c r="D813" s="51">
        <v>1.5869826440342457E-2</v>
      </c>
      <c r="E813" s="137">
        <v>5.3572084694697925E-3</v>
      </c>
    </row>
    <row r="814" spans="3:5">
      <c r="C814" s="184">
        <v>777</v>
      </c>
      <c r="D814" s="51">
        <v>-1.4559202346899197E-2</v>
      </c>
      <c r="E814" s="137">
        <v>-2.2909424562997931E-2</v>
      </c>
    </row>
    <row r="815" spans="3:5">
      <c r="C815" s="184">
        <v>778</v>
      </c>
      <c r="D815" s="51">
        <v>-8.2044668753580748E-3</v>
      </c>
      <c r="E815" s="137">
        <v>-2.4019738760391379E-3</v>
      </c>
    </row>
    <row r="816" spans="3:5">
      <c r="C816" s="184">
        <v>779</v>
      </c>
      <c r="D816" s="51">
        <v>1.0196894018345542E-2</v>
      </c>
      <c r="E816" s="137">
        <v>-7.3430671598440338E-3</v>
      </c>
    </row>
    <row r="817" spans="3:5">
      <c r="C817" s="184">
        <v>780</v>
      </c>
      <c r="D817" s="51">
        <v>1.814973093917024E-3</v>
      </c>
      <c r="E817" s="137">
        <v>5.9001185830504579E-3</v>
      </c>
    </row>
    <row r="818" spans="3:5">
      <c r="C818" s="184">
        <v>781</v>
      </c>
      <c r="D818" s="51">
        <v>2.7286795623417785E-2</v>
      </c>
      <c r="E818" s="137">
        <v>1.6122042613401254E-3</v>
      </c>
    </row>
    <row r="819" spans="3:5">
      <c r="C819" s="184">
        <v>782</v>
      </c>
      <c r="D819" s="51">
        <v>-1.1851726969527372E-3</v>
      </c>
      <c r="E819" s="137">
        <v>4.0755257079238497E-3</v>
      </c>
    </row>
    <row r="820" spans="3:5">
      <c r="C820" s="184">
        <v>783</v>
      </c>
      <c r="D820" s="51">
        <v>-5.6295876287888761E-3</v>
      </c>
      <c r="E820" s="137">
        <v>2.4911862903730428E-4</v>
      </c>
    </row>
    <row r="821" spans="3:5">
      <c r="C821" s="184">
        <v>784</v>
      </c>
      <c r="D821" s="51">
        <v>-2.6182558733385286E-3</v>
      </c>
      <c r="E821" s="137">
        <v>-8.576212531147178E-3</v>
      </c>
    </row>
    <row r="822" spans="3:5">
      <c r="C822" s="184">
        <v>785</v>
      </c>
      <c r="D822" s="51">
        <v>-5.2968625503517211E-3</v>
      </c>
      <c r="E822" s="137">
        <v>-2.0739682181245204E-3</v>
      </c>
    </row>
    <row r="823" spans="3:5">
      <c r="C823" s="184">
        <v>786</v>
      </c>
      <c r="D823" s="51">
        <v>-1.3345695605799481E-2</v>
      </c>
      <c r="E823" s="137">
        <v>-2.2227612901988669E-2</v>
      </c>
    </row>
    <row r="824" spans="3:5">
      <c r="C824" s="184">
        <v>787</v>
      </c>
      <c r="D824" s="51">
        <v>-5.7398307298541324E-3</v>
      </c>
      <c r="E824" s="137">
        <v>-2.927597277597649E-3</v>
      </c>
    </row>
    <row r="825" spans="3:5">
      <c r="C825" s="184">
        <v>788</v>
      </c>
      <c r="D825" s="51">
        <v>2.2650587177062576E-2</v>
      </c>
      <c r="E825" s="137">
        <v>1.8528060858390635E-2</v>
      </c>
    </row>
    <row r="826" spans="3:5">
      <c r="C826" s="184">
        <v>789</v>
      </c>
      <c r="D826" s="51">
        <v>2.7648605324060045E-4</v>
      </c>
      <c r="E826" s="137">
        <v>2.0998354069784271E-3</v>
      </c>
    </row>
    <row r="827" spans="3:5">
      <c r="C827" s="184">
        <v>790</v>
      </c>
      <c r="D827" s="51">
        <v>7.4176006030363291E-3</v>
      </c>
      <c r="E827" s="137">
        <v>4.2210051703359458E-3</v>
      </c>
    </row>
    <row r="828" spans="3:5">
      <c r="C828" s="184">
        <v>791</v>
      </c>
      <c r="D828" s="51">
        <v>-3.0051096229919956E-4</v>
      </c>
      <c r="E828" s="137">
        <v>-4.6083868491721899E-3</v>
      </c>
    </row>
    <row r="829" spans="3:5">
      <c r="C829" s="184">
        <v>792</v>
      </c>
      <c r="D829" s="51">
        <v>-4.0071400016020282E-2</v>
      </c>
      <c r="E829" s="137">
        <v>-5.518766077196223E-3</v>
      </c>
    </row>
    <row r="830" spans="3:5">
      <c r="C830" s="184">
        <v>793</v>
      </c>
      <c r="D830" s="51">
        <v>1.0744166844825634E-2</v>
      </c>
      <c r="E830" s="137">
        <v>8.4197436741580991E-5</v>
      </c>
    </row>
    <row r="831" spans="3:5">
      <c r="C831" s="184">
        <v>794</v>
      </c>
      <c r="D831" s="51">
        <v>-5.4917563656040422E-3</v>
      </c>
      <c r="E831" s="137">
        <v>1.6575434852869951E-3</v>
      </c>
    </row>
    <row r="832" spans="3:5">
      <c r="C832" s="184">
        <v>795</v>
      </c>
      <c r="D832" s="51">
        <v>1.4662826531035414E-2</v>
      </c>
      <c r="E832" s="137">
        <v>5.7615132343749181E-3</v>
      </c>
    </row>
    <row r="833" spans="3:5">
      <c r="C833" s="184">
        <v>796</v>
      </c>
      <c r="D833" s="51">
        <v>-4.0954580252759061E-3</v>
      </c>
      <c r="E833" s="137">
        <v>-1.7135191215060881E-3</v>
      </c>
    </row>
    <row r="834" spans="3:5">
      <c r="C834" s="184">
        <v>797</v>
      </c>
      <c r="D834" s="51">
        <v>-1.8055103235602651E-3</v>
      </c>
      <c r="E834" s="137">
        <v>-2.2612526838032172E-3</v>
      </c>
    </row>
    <row r="835" spans="3:5">
      <c r="C835" s="184">
        <v>798</v>
      </c>
      <c r="D835" s="51">
        <v>6.2354013008548859E-3</v>
      </c>
      <c r="E835" s="137">
        <v>4.4606487873722787E-3</v>
      </c>
    </row>
    <row r="836" spans="3:5">
      <c r="C836" s="184">
        <v>799</v>
      </c>
      <c r="D836" s="51">
        <v>6.9957959068150952E-3</v>
      </c>
      <c r="E836" s="137">
        <v>-8.1265736814675749E-3</v>
      </c>
    </row>
    <row r="837" spans="3:5">
      <c r="C837" s="184">
        <v>800</v>
      </c>
      <c r="D837" s="51">
        <v>1.146114994165877E-2</v>
      </c>
      <c r="E837" s="137">
        <v>7.4031383514116256E-3</v>
      </c>
    </row>
    <row r="838" spans="3:5">
      <c r="C838" s="184">
        <v>801</v>
      </c>
      <c r="D838" s="51">
        <v>8.2946024908157941E-3</v>
      </c>
      <c r="E838" s="137">
        <v>4.9051224249545373E-3</v>
      </c>
    </row>
    <row r="839" spans="3:5">
      <c r="C839" s="184">
        <v>802</v>
      </c>
      <c r="D839" s="51">
        <v>1.0461621932000306E-2</v>
      </c>
      <c r="E839" s="137">
        <v>1.49604360558516E-2</v>
      </c>
    </row>
    <row r="840" spans="3:5">
      <c r="C840" s="184">
        <v>803</v>
      </c>
      <c r="D840" s="51">
        <v>1.5408313256512133E-3</v>
      </c>
      <c r="E840" s="137">
        <v>7.9917073426652545E-3</v>
      </c>
    </row>
    <row r="841" spans="3:5">
      <c r="C841" s="184">
        <v>804</v>
      </c>
      <c r="D841" s="51">
        <v>-7.5080872153947481E-3</v>
      </c>
      <c r="E841" s="137">
        <v>-2.7168815479494675E-3</v>
      </c>
    </row>
    <row r="842" spans="3:5">
      <c r="C842" s="184">
        <v>805</v>
      </c>
      <c r="D842" s="51">
        <v>4.9978184920419291E-3</v>
      </c>
      <c r="E842" s="137">
        <v>2.9341809674889642E-3</v>
      </c>
    </row>
    <row r="843" spans="3:5">
      <c r="C843" s="184">
        <v>806</v>
      </c>
      <c r="D843" s="51">
        <v>-6.157340793986785E-3</v>
      </c>
      <c r="E843" s="137">
        <v>-4.6795166164080399E-3</v>
      </c>
    </row>
    <row r="844" spans="3:5">
      <c r="C844" s="184">
        <v>807</v>
      </c>
      <c r="D844" s="51">
        <v>-1.4405154354362531E-2</v>
      </c>
      <c r="E844" s="137">
        <v>-1.0356581548232956E-2</v>
      </c>
    </row>
    <row r="845" spans="3:5">
      <c r="C845" s="184">
        <v>808</v>
      </c>
      <c r="D845" s="51">
        <v>-3.7862659324307164E-3</v>
      </c>
      <c r="E845" s="137">
        <v>-1.0837053721967095E-2</v>
      </c>
    </row>
    <row r="846" spans="3:5">
      <c r="C846" s="184">
        <v>809</v>
      </c>
      <c r="D846" s="51">
        <v>-1.3236935701461476E-2</v>
      </c>
      <c r="E846" s="137">
        <v>-3.2268601094163803E-3</v>
      </c>
    </row>
    <row r="847" spans="3:5">
      <c r="C847" s="184">
        <v>810</v>
      </c>
      <c r="D847" s="51">
        <v>1.5009396906054372E-3</v>
      </c>
      <c r="E847" s="137">
        <v>-3.4900411976893325E-3</v>
      </c>
    </row>
    <row r="848" spans="3:5">
      <c r="C848" s="184">
        <v>811</v>
      </c>
      <c r="D848" s="51">
        <v>-6.0253722388158119E-3</v>
      </c>
      <c r="E848" s="137">
        <v>-1.0084866469880148E-2</v>
      </c>
    </row>
    <row r="849" spans="3:5">
      <c r="C849" s="184">
        <v>812</v>
      </c>
      <c r="D849" s="51">
        <v>8.042892488282374E-3</v>
      </c>
      <c r="E849" s="137">
        <v>9.3652672466054687E-3</v>
      </c>
    </row>
    <row r="850" spans="3:5">
      <c r="C850" s="184">
        <v>813</v>
      </c>
      <c r="D850" s="51">
        <v>-5.2639545210555567E-3</v>
      </c>
      <c r="E850" s="137">
        <v>-4.3597287097848422E-3</v>
      </c>
    </row>
    <row r="851" spans="3:5">
      <c r="C851" s="184">
        <v>814</v>
      </c>
      <c r="D851" s="51">
        <v>6.8011468601510234E-3</v>
      </c>
      <c r="E851" s="137">
        <v>1.3692599367771287E-2</v>
      </c>
    </row>
    <row r="852" spans="3:5">
      <c r="C852" s="184">
        <v>815</v>
      </c>
      <c r="D852" s="51">
        <v>-7.9274385045131415E-3</v>
      </c>
      <c r="E852" s="137">
        <v>2.2666103407584033E-3</v>
      </c>
    </row>
    <row r="853" spans="3:5">
      <c r="C853" s="184">
        <v>816</v>
      </c>
      <c r="D853" s="51">
        <v>-2.3627576722889719E-3</v>
      </c>
      <c r="E853" s="137">
        <v>-9.7990934577661375E-3</v>
      </c>
    </row>
    <row r="854" spans="3:5">
      <c r="C854" s="184">
        <v>817</v>
      </c>
      <c r="D854" s="51">
        <v>-2.3667306804650779E-2</v>
      </c>
      <c r="E854" s="137">
        <v>-1.3030573407278093E-2</v>
      </c>
    </row>
    <row r="855" spans="3:5">
      <c r="C855" s="184">
        <v>818</v>
      </c>
      <c r="D855" s="51">
        <v>-2.0758198864577804E-2</v>
      </c>
      <c r="E855" s="137">
        <v>-5.9235419265644936E-3</v>
      </c>
    </row>
    <row r="856" spans="3:5">
      <c r="C856" s="184">
        <v>819</v>
      </c>
      <c r="D856" s="51">
        <v>1.3769695148062006E-2</v>
      </c>
      <c r="E856" s="137">
        <v>2.8749738903831538E-3</v>
      </c>
    </row>
    <row r="857" spans="3:5">
      <c r="C857" s="184">
        <v>820</v>
      </c>
      <c r="D857" s="51">
        <v>-6.287579110401717E-3</v>
      </c>
      <c r="E857" s="137">
        <v>1.6248254053756383E-4</v>
      </c>
    </row>
    <row r="858" spans="3:5">
      <c r="C858" s="184">
        <v>821</v>
      </c>
      <c r="D858" s="51">
        <v>6.7255345906226307E-3</v>
      </c>
      <c r="E858" s="137">
        <v>5.7133075940298955E-3</v>
      </c>
    </row>
    <row r="859" spans="3:5">
      <c r="C859" s="184">
        <v>822</v>
      </c>
      <c r="D859" s="51">
        <v>3.2636693291370898E-3</v>
      </c>
      <c r="E859" s="137">
        <v>-1.3520841903670781E-2</v>
      </c>
    </row>
    <row r="860" spans="3:5">
      <c r="C860" s="184">
        <v>823</v>
      </c>
      <c r="D860" s="51">
        <v>2.7965706577271292E-3</v>
      </c>
      <c r="E860" s="137">
        <v>-7.0310915700140877E-4</v>
      </c>
    </row>
    <row r="861" spans="3:5">
      <c r="C861" s="184">
        <v>824</v>
      </c>
      <c r="D861" s="51">
        <v>1.4000590975213716E-2</v>
      </c>
      <c r="E861" s="137">
        <v>-1.0964787902786695E-3</v>
      </c>
    </row>
    <row r="862" spans="3:5">
      <c r="C862" s="184">
        <v>825</v>
      </c>
      <c r="D862" s="51">
        <v>-8.8836310289255524E-3</v>
      </c>
      <c r="E862" s="137">
        <v>-7.0719105699566347E-3</v>
      </c>
    </row>
    <row r="863" spans="3:5">
      <c r="C863" s="184">
        <v>826</v>
      </c>
      <c r="D863" s="51">
        <v>-3.8570214002096931E-3</v>
      </c>
      <c r="E863" s="137">
        <v>-1.9290890045521438E-3</v>
      </c>
    </row>
    <row r="864" spans="3:5">
      <c r="C864" s="184">
        <v>827</v>
      </c>
      <c r="D864" s="51">
        <v>-4.2797321019978291E-3</v>
      </c>
      <c r="E864" s="137">
        <v>2.4366404086472991E-3</v>
      </c>
    </row>
    <row r="865" spans="3:5">
      <c r="C865" s="184">
        <v>828</v>
      </c>
      <c r="D865" s="51">
        <v>-3.8479739511608647E-3</v>
      </c>
      <c r="E865" s="137">
        <v>-3.8376290694349877E-3</v>
      </c>
    </row>
    <row r="866" spans="3:5">
      <c r="C866" s="184">
        <v>829</v>
      </c>
      <c r="D866" s="51">
        <v>6.7627846774976023E-3</v>
      </c>
      <c r="E866" s="137">
        <v>1.9648981058197346E-3</v>
      </c>
    </row>
    <row r="867" spans="3:5">
      <c r="C867" s="184">
        <v>830</v>
      </c>
      <c r="D867" s="51">
        <v>3.3663097865271177E-2</v>
      </c>
      <c r="E867" s="137">
        <v>4.7336109708737296E-3</v>
      </c>
    </row>
    <row r="868" spans="3:5">
      <c r="C868" s="184">
        <v>831</v>
      </c>
      <c r="D868" s="51">
        <v>1.6488462128312056E-3</v>
      </c>
      <c r="E868" s="137">
        <v>1.8240688655860701E-3</v>
      </c>
    </row>
    <row r="869" spans="3:5">
      <c r="C869" s="184">
        <v>832</v>
      </c>
      <c r="D869" s="51">
        <v>-3.6707602365507695E-4</v>
      </c>
      <c r="E869" s="137">
        <v>9.7768346560816247E-3</v>
      </c>
    </row>
    <row r="870" spans="3:5">
      <c r="C870" s="184">
        <v>833</v>
      </c>
      <c r="D870" s="51">
        <v>1.387554810849514E-2</v>
      </c>
      <c r="E870" s="137">
        <v>2.7833383045308656E-2</v>
      </c>
    </row>
    <row r="871" spans="3:5">
      <c r="C871" s="184">
        <v>834</v>
      </c>
      <c r="D871" s="51">
        <v>-3.006412358637769E-4</v>
      </c>
      <c r="E871" s="137">
        <v>1.5141567849131534E-3</v>
      </c>
    </row>
    <row r="872" spans="3:5">
      <c r="C872" s="184">
        <v>835</v>
      </c>
      <c r="D872" s="51">
        <v>-7.5988329626828386E-3</v>
      </c>
      <c r="E872" s="137">
        <v>1.3976720495065365E-2</v>
      </c>
    </row>
    <row r="873" spans="3:5">
      <c r="C873" s="184">
        <v>836</v>
      </c>
      <c r="D873" s="51">
        <v>5.6939702948168632E-5</v>
      </c>
      <c r="E873" s="137">
        <v>5.2376362791965586E-3</v>
      </c>
    </row>
    <row r="874" spans="3:5">
      <c r="C874" s="184">
        <v>837</v>
      </c>
      <c r="D874" s="51">
        <v>6.0503579127277538E-3</v>
      </c>
      <c r="E874" s="137">
        <v>7.5718379240777272E-3</v>
      </c>
    </row>
    <row r="875" spans="3:5">
      <c r="C875" s="184">
        <v>838</v>
      </c>
      <c r="D875" s="51">
        <v>-4.4422453710431988E-3</v>
      </c>
      <c r="E875" s="137">
        <v>-8.8437881113234557E-3</v>
      </c>
    </row>
    <row r="876" spans="3:5">
      <c r="C876" s="184">
        <v>839</v>
      </c>
      <c r="D876" s="51">
        <v>-6.9701563784368582E-3</v>
      </c>
      <c r="E876" s="137">
        <v>-1.1726444862412273E-2</v>
      </c>
    </row>
    <row r="877" spans="3:5">
      <c r="C877" s="184">
        <v>840</v>
      </c>
      <c r="D877" s="51">
        <v>1.7786975068796046E-4</v>
      </c>
      <c r="E877" s="137">
        <v>3.302061176754073E-3</v>
      </c>
    </row>
    <row r="878" spans="3:5">
      <c r="C878" s="184">
        <v>841</v>
      </c>
      <c r="D878" s="51">
        <v>7.2846305118117001E-3</v>
      </c>
      <c r="E878" s="137">
        <v>5.6436690884466159E-3</v>
      </c>
    </row>
    <row r="879" spans="3:5">
      <c r="C879" s="184">
        <v>842</v>
      </c>
      <c r="D879" s="51">
        <v>6.9772554706489702E-3</v>
      </c>
      <c r="E879" s="137">
        <v>-1.4022741390898794E-3</v>
      </c>
    </row>
    <row r="880" spans="3:5">
      <c r="C880" s="184">
        <v>843</v>
      </c>
      <c r="D880" s="51">
        <v>-2.3070580080953962E-3</v>
      </c>
      <c r="E880" s="137">
        <v>-4.7529395802291289E-3</v>
      </c>
    </row>
    <row r="881" spans="3:5">
      <c r="C881" s="184">
        <v>844</v>
      </c>
      <c r="D881" s="51">
        <v>1.378538044187691E-2</v>
      </c>
      <c r="E881" s="137">
        <v>6.534849510649878E-3</v>
      </c>
    </row>
    <row r="882" spans="3:5">
      <c r="C882" s="184">
        <v>845</v>
      </c>
      <c r="D882" s="51">
        <v>3.6059258959994013E-3</v>
      </c>
      <c r="E882" s="137">
        <v>4.3657451776769607E-3</v>
      </c>
    </row>
    <row r="883" spans="3:5">
      <c r="C883" s="184">
        <v>846</v>
      </c>
      <c r="D883" s="51">
        <v>1.0027231125419179E-4</v>
      </c>
      <c r="E883" s="137">
        <v>-3.0168597839307161E-3</v>
      </c>
    </row>
    <row r="884" spans="3:5">
      <c r="C884" s="184">
        <v>847</v>
      </c>
      <c r="D884" s="51">
        <v>1.368474994814485E-2</v>
      </c>
      <c r="E884" s="137">
        <v>-3.2577288013170666E-3</v>
      </c>
    </row>
    <row r="885" spans="3:5">
      <c r="C885" s="184">
        <v>848</v>
      </c>
      <c r="D885" s="51">
        <v>1.2216211791858597E-2</v>
      </c>
      <c r="E885" s="137">
        <v>-1.0134218777263298E-3</v>
      </c>
    </row>
    <row r="886" spans="3:5">
      <c r="C886" s="184">
        <v>849</v>
      </c>
      <c r="D886" s="51">
        <v>-2.6232505135531051E-3</v>
      </c>
      <c r="E886" s="137">
        <v>-7.4453485089432687E-3</v>
      </c>
    </row>
    <row r="887" spans="3:5">
      <c r="C887" s="184">
        <v>850</v>
      </c>
      <c r="D887" s="51">
        <v>-4.6448205061780867E-4</v>
      </c>
      <c r="E887" s="137">
        <v>-9.2787508062126458E-3</v>
      </c>
    </row>
    <row r="888" spans="3:5">
      <c r="C888" s="184">
        <v>851</v>
      </c>
      <c r="D888" s="51">
        <v>3.5619473620350996E-3</v>
      </c>
      <c r="E888" s="137">
        <v>3.3791175819583089E-3</v>
      </c>
    </row>
    <row r="889" spans="3:5">
      <c r="C889" s="184">
        <v>852</v>
      </c>
      <c r="D889" s="51">
        <v>-1.2048800718855309E-2</v>
      </c>
      <c r="E889" s="137">
        <v>3.0494553875857417E-3</v>
      </c>
    </row>
    <row r="890" spans="3:5">
      <c r="C890" s="184">
        <v>853</v>
      </c>
      <c r="D890" s="51">
        <v>1.5857738666735961E-3</v>
      </c>
      <c r="E890" s="137">
        <v>4.7757817886979088E-3</v>
      </c>
    </row>
    <row r="891" spans="3:5">
      <c r="C891" s="184">
        <v>854</v>
      </c>
      <c r="D891" s="51">
        <v>2.8837680236375639E-2</v>
      </c>
      <c r="E891" s="137">
        <v>4.8337125887695682E-3</v>
      </c>
    </row>
    <row r="892" spans="3:5">
      <c r="C892" s="184">
        <v>855</v>
      </c>
      <c r="D892" s="51">
        <v>9.7031277312339482E-4</v>
      </c>
      <c r="E892" s="137">
        <v>2.0368366298122997E-3</v>
      </c>
    </row>
    <row r="893" spans="3:5">
      <c r="C893" s="184">
        <v>856</v>
      </c>
      <c r="D893" s="51">
        <v>1.301272978002079E-2</v>
      </c>
      <c r="E893" s="137">
        <v>3.9149038327391736E-3</v>
      </c>
    </row>
    <row r="894" spans="3:5">
      <c r="C894" s="184">
        <v>857</v>
      </c>
      <c r="D894" s="51">
        <v>1.0034444149908471E-2</v>
      </c>
      <c r="E894" s="137">
        <v>6.0884036159195303E-4</v>
      </c>
    </row>
    <row r="895" spans="3:5">
      <c r="C895" s="184">
        <v>858</v>
      </c>
      <c r="D895" s="51">
        <v>-5.5290585806741606E-3</v>
      </c>
      <c r="E895" s="137">
        <v>1.0877034175470427E-3</v>
      </c>
    </row>
    <row r="896" spans="3:5">
      <c r="C896" s="184">
        <v>859</v>
      </c>
      <c r="D896" s="51">
        <v>-7.5111600240681574E-3</v>
      </c>
      <c r="E896" s="137">
        <v>-3.1713483603084102E-4</v>
      </c>
    </row>
    <row r="897" spans="3:5">
      <c r="C897" s="184">
        <v>860</v>
      </c>
      <c r="D897" s="51">
        <v>-1.5066404138220323E-3</v>
      </c>
      <c r="E897" s="137">
        <v>-3.0136152416021292E-3</v>
      </c>
    </row>
    <row r="898" spans="3:5">
      <c r="C898" s="184">
        <v>861</v>
      </c>
      <c r="D898" s="51">
        <v>1.4134319812854354E-2</v>
      </c>
      <c r="E898" s="137">
        <v>4.4795232340511179E-3</v>
      </c>
    </row>
    <row r="899" spans="3:5">
      <c r="C899" s="184">
        <v>862</v>
      </c>
      <c r="D899" s="51">
        <v>1.5915369004733539E-2</v>
      </c>
      <c r="E899" s="137">
        <v>1.5531942252775372E-3</v>
      </c>
    </row>
    <row r="900" spans="3:5">
      <c r="C900" s="184">
        <v>863</v>
      </c>
      <c r="D900" s="51">
        <v>1.532396370312249E-2</v>
      </c>
      <c r="E900" s="137">
        <v>-7.0712999819739419E-3</v>
      </c>
    </row>
    <row r="901" spans="3:5">
      <c r="C901" s="184">
        <v>864</v>
      </c>
      <c r="D901" s="51">
        <v>-1.0321231767206E-2</v>
      </c>
      <c r="E901" s="137">
        <v>-1.2994642819505797E-2</v>
      </c>
    </row>
    <row r="902" spans="3:5">
      <c r="C902" s="184">
        <v>865</v>
      </c>
      <c r="D902" s="51">
        <v>1.0398727012901973E-2</v>
      </c>
      <c r="E902" s="137">
        <v>7.0781314547567302E-3</v>
      </c>
    </row>
    <row r="903" spans="3:5">
      <c r="C903" s="184">
        <v>866</v>
      </c>
      <c r="D903" s="51">
        <v>-1.4849950596183186E-4</v>
      </c>
      <c r="E903" s="137">
        <v>5.5162603246980248E-3</v>
      </c>
    </row>
    <row r="904" spans="3:5">
      <c r="C904" s="184">
        <v>867</v>
      </c>
      <c r="D904" s="51">
        <v>2.4603723069352621E-3</v>
      </c>
      <c r="E904" s="137">
        <v>4.0001993678456119E-3</v>
      </c>
    </row>
    <row r="905" spans="3:5">
      <c r="C905" s="184">
        <v>868</v>
      </c>
      <c r="D905" s="51">
        <v>2.3308347358903651E-3</v>
      </c>
      <c r="E905" s="137">
        <v>-1.8119796740121519E-3</v>
      </c>
    </row>
    <row r="906" spans="3:5">
      <c r="C906" s="184">
        <v>869</v>
      </c>
      <c r="D906" s="51">
        <v>9.226053085846805E-3</v>
      </c>
      <c r="E906" s="137">
        <v>-2.2372882224610348E-2</v>
      </c>
    </row>
    <row r="907" spans="3:5">
      <c r="C907" s="184">
        <v>870</v>
      </c>
      <c r="D907" s="51">
        <v>-1.8473171596526016E-2</v>
      </c>
      <c r="E907" s="137">
        <v>-1.4305253677700275E-2</v>
      </c>
    </row>
    <row r="908" spans="3:5">
      <c r="C908" s="184">
        <v>871</v>
      </c>
      <c r="D908" s="51">
        <v>-1.87937606214186E-2</v>
      </c>
      <c r="E908" s="137">
        <v>1.1931744906090961E-3</v>
      </c>
    </row>
    <row r="909" spans="3:5">
      <c r="C909" s="184">
        <v>872</v>
      </c>
      <c r="D909" s="51">
        <v>6.1460174418877453E-3</v>
      </c>
      <c r="E909" s="137">
        <v>4.412838090736335E-4</v>
      </c>
    </row>
    <row r="910" spans="3:5">
      <c r="C910" s="184">
        <v>873</v>
      </c>
      <c r="D910" s="51">
        <v>9.746215190573471E-3</v>
      </c>
      <c r="E910" s="137">
        <v>1.2674321221091502E-2</v>
      </c>
    </row>
    <row r="911" spans="3:5">
      <c r="C911" s="184">
        <v>874</v>
      </c>
      <c r="D911" s="51">
        <v>5.3148323065675199E-3</v>
      </c>
      <c r="E911" s="137">
        <v>2.0657563631160142E-2</v>
      </c>
    </row>
    <row r="912" spans="3:5">
      <c r="C912" s="184">
        <v>875</v>
      </c>
      <c r="D912" s="51">
        <v>-7.0846360116680164E-3</v>
      </c>
      <c r="E912" s="137">
        <v>1.4926237330794522E-3</v>
      </c>
    </row>
    <row r="913" spans="3:5">
      <c r="C913" s="184">
        <v>876</v>
      </c>
      <c r="D913" s="51">
        <v>-1.3217068656063147E-3</v>
      </c>
      <c r="E913" s="137">
        <v>2.2821917090707156E-3</v>
      </c>
    </row>
    <row r="914" spans="3:5">
      <c r="C914" s="184">
        <v>877</v>
      </c>
      <c r="D914" s="51">
        <v>5.3126146512833443E-3</v>
      </c>
      <c r="E914" s="137">
        <v>-3.3051808488626191E-3</v>
      </c>
    </row>
    <row r="915" spans="3:5">
      <c r="C915" s="184">
        <v>878</v>
      </c>
      <c r="D915" s="51">
        <v>8.2733297884632611E-3</v>
      </c>
      <c r="E915" s="137">
        <v>1.2930502083112735E-2</v>
      </c>
    </row>
    <row r="916" spans="3:5">
      <c r="C916" s="184">
        <v>879</v>
      </c>
      <c r="D916" s="51">
        <v>-9.7517896176635612E-3</v>
      </c>
      <c r="E916" s="137">
        <v>2.1110279013944969E-3</v>
      </c>
    </row>
    <row r="917" spans="3:5">
      <c r="C917" s="184">
        <v>880</v>
      </c>
      <c r="D917" s="51">
        <v>9.898593115578027E-3</v>
      </c>
      <c r="E917" s="137">
        <v>1.7564088315965738E-2</v>
      </c>
    </row>
    <row r="918" spans="3:5">
      <c r="C918" s="184">
        <v>881</v>
      </c>
      <c r="D918" s="51">
        <v>-1.9739817997875692E-2</v>
      </c>
      <c r="E918" s="137">
        <v>-1.1299435904256991E-2</v>
      </c>
    </row>
    <row r="919" spans="3:5">
      <c r="C919" s="184">
        <v>882</v>
      </c>
      <c r="D919" s="51">
        <v>-1.5119077784808976E-2</v>
      </c>
      <c r="E919" s="137">
        <v>9.1397072345708705E-4</v>
      </c>
    </row>
    <row r="920" spans="3:5">
      <c r="C920" s="184">
        <v>883</v>
      </c>
      <c r="D920" s="51">
        <v>-8.7004320784004371E-4</v>
      </c>
      <c r="E920" s="137">
        <v>-4.6232032089983987E-3</v>
      </c>
    </row>
    <row r="921" spans="3:5">
      <c r="C921" s="184">
        <v>884</v>
      </c>
      <c r="D921" s="51">
        <v>-1.9373358524804288E-3</v>
      </c>
      <c r="E921" s="137">
        <v>6.941532552366003E-3</v>
      </c>
    </row>
    <row r="922" spans="3:5">
      <c r="C922" s="184">
        <v>885</v>
      </c>
      <c r="D922" s="51">
        <v>1.1991624162662782E-2</v>
      </c>
      <c r="E922" s="137">
        <v>8.1602022675205596E-3</v>
      </c>
    </row>
    <row r="923" spans="3:5">
      <c r="C923" s="184">
        <v>886</v>
      </c>
      <c r="D923" s="51">
        <v>-1.178101242450645E-3</v>
      </c>
      <c r="E923" s="137">
        <v>-7.4121166647574113E-3</v>
      </c>
    </row>
    <row r="924" spans="3:5">
      <c r="C924" s="184">
        <v>887</v>
      </c>
      <c r="D924" s="51">
        <v>4.7096119002130845E-3</v>
      </c>
      <c r="E924" s="137">
        <v>-1.1246796266925228E-2</v>
      </c>
    </row>
    <row r="925" spans="3:5">
      <c r="C925" s="184">
        <v>888</v>
      </c>
      <c r="D925" s="51">
        <v>3.6365952084313059E-3</v>
      </c>
      <c r="E925" s="137">
        <v>-7.4358407020908056E-3</v>
      </c>
    </row>
    <row r="926" spans="3:5">
      <c r="C926" s="184">
        <v>889</v>
      </c>
      <c r="D926" s="51">
        <v>-3.494374601547447E-3</v>
      </c>
      <c r="E926" s="137">
        <v>-5.4013417568421302E-3</v>
      </c>
    </row>
    <row r="927" spans="3:5">
      <c r="C927" s="184">
        <v>890</v>
      </c>
      <c r="D927" s="51">
        <v>-4.7630750645982576E-3</v>
      </c>
      <c r="E927" s="137">
        <v>1.7061448507001448E-2</v>
      </c>
    </row>
    <row r="928" spans="3:5">
      <c r="C928" s="184">
        <v>891</v>
      </c>
      <c r="D928" s="51">
        <v>-1.5176654787845287E-2</v>
      </c>
      <c r="E928" s="137">
        <v>-1.2655915183879358E-2</v>
      </c>
    </row>
    <row r="929" spans="3:5">
      <c r="C929" s="184">
        <v>892</v>
      </c>
      <c r="D929" s="51">
        <v>-1.4305714669293628E-2</v>
      </c>
      <c r="E929" s="137">
        <v>-8.2153648604367112E-4</v>
      </c>
    </row>
    <row r="930" spans="3:5">
      <c r="C930" s="184">
        <v>893</v>
      </c>
      <c r="D930" s="51">
        <v>2.9589118257006843E-3</v>
      </c>
      <c r="E930" s="137">
        <v>5.387452607398366E-3</v>
      </c>
    </row>
    <row r="931" spans="3:5">
      <c r="C931" s="184">
        <v>894</v>
      </c>
      <c r="D931" s="51">
        <v>-8.4267327447972787E-3</v>
      </c>
      <c r="E931" s="137">
        <v>-8.5519834980184238E-4</v>
      </c>
    </row>
    <row r="932" spans="3:5">
      <c r="C932" s="184">
        <v>895</v>
      </c>
      <c r="D932" s="51">
        <v>6.5898164732920159E-3</v>
      </c>
      <c r="E932" s="137">
        <v>5.9274722680160664E-3</v>
      </c>
    </row>
    <row r="933" spans="3:5">
      <c r="C933" s="184">
        <v>896</v>
      </c>
      <c r="D933" s="51">
        <v>4.442557109171753E-3</v>
      </c>
      <c r="E933" s="137">
        <v>7.6072779084405146E-3</v>
      </c>
    </row>
    <row r="934" spans="3:5">
      <c r="C934" s="184">
        <v>897</v>
      </c>
      <c r="D934" s="51">
        <v>-5.6108532832446047E-3</v>
      </c>
      <c r="E934" s="137">
        <v>-8.0627851890869035E-3</v>
      </c>
    </row>
    <row r="935" spans="3:5">
      <c r="C935" s="184">
        <v>898</v>
      </c>
      <c r="D935" s="51">
        <v>9.0192277283350833E-4</v>
      </c>
      <c r="E935" s="137">
        <v>-5.799638311065768E-3</v>
      </c>
    </row>
    <row r="936" spans="3:5">
      <c r="C936" s="184">
        <v>899</v>
      </c>
      <c r="D936" s="51">
        <v>2.4695020946452506E-3</v>
      </c>
      <c r="E936" s="137">
        <v>1.205262325294446E-3</v>
      </c>
    </row>
    <row r="937" spans="3:5">
      <c r="C937" s="184">
        <v>900</v>
      </c>
      <c r="D937" s="51">
        <v>-5.5151573065030798E-4</v>
      </c>
      <c r="E937" s="137">
        <v>1.1674502756430281E-3</v>
      </c>
    </row>
    <row r="938" spans="3:5">
      <c r="C938" s="184">
        <v>901</v>
      </c>
      <c r="D938" s="51">
        <v>9.2922805368444612E-3</v>
      </c>
      <c r="E938" s="137">
        <v>4.4856546939161523E-3</v>
      </c>
    </row>
    <row r="939" spans="3:5">
      <c r="C939" s="184">
        <v>902</v>
      </c>
      <c r="D939" s="51">
        <v>-4.7659550932882379E-3</v>
      </c>
      <c r="E939" s="137">
        <v>-1.3813419485170101E-3</v>
      </c>
    </row>
    <row r="940" spans="3:5">
      <c r="C940" s="184">
        <v>903</v>
      </c>
      <c r="D940" s="51">
        <v>3.4275465099681277E-3</v>
      </c>
      <c r="E940" s="137">
        <v>3.2779854769546392E-3</v>
      </c>
    </row>
    <row r="941" spans="3:5">
      <c r="C941" s="184">
        <v>904</v>
      </c>
      <c r="D941" s="51">
        <v>4.0305252987455509E-3</v>
      </c>
      <c r="E941" s="137">
        <v>8.0916374206609944E-3</v>
      </c>
    </row>
    <row r="942" spans="3:5">
      <c r="C942" s="184">
        <v>905</v>
      </c>
      <c r="D942" s="51">
        <v>3.2084934949493933E-3</v>
      </c>
      <c r="E942" s="137">
        <v>4.5679727281677475E-3</v>
      </c>
    </row>
    <row r="943" spans="3:5">
      <c r="C943" s="184">
        <v>906</v>
      </c>
      <c r="D943" s="51">
        <v>1.1560446306085067E-2</v>
      </c>
      <c r="E943" s="137">
        <v>6.8408853616679114E-3</v>
      </c>
    </row>
    <row r="944" spans="3:5">
      <c r="C944" s="184">
        <v>907</v>
      </c>
      <c r="D944" s="51">
        <v>-3.2111124709497502E-4</v>
      </c>
      <c r="E944" s="137">
        <v>2.5566987146777602E-3</v>
      </c>
    </row>
    <row r="945" spans="3:5">
      <c r="C945" s="184">
        <v>908</v>
      </c>
      <c r="D945" s="51">
        <v>-3.4514510424908046E-3</v>
      </c>
      <c r="E945" s="137">
        <v>5.2952187249530863E-3</v>
      </c>
    </row>
    <row r="946" spans="3:5">
      <c r="C946" s="184">
        <v>909</v>
      </c>
      <c r="D946" s="51">
        <v>3.292704949753806E-3</v>
      </c>
      <c r="E946" s="137">
        <v>5.6795734930179679E-3</v>
      </c>
    </row>
    <row r="947" spans="3:5">
      <c r="C947" s="184">
        <v>910</v>
      </c>
      <c r="D947" s="51">
        <v>-8.0390713901017652E-3</v>
      </c>
      <c r="E947" s="137">
        <v>-3.8132503252732715E-2</v>
      </c>
    </row>
    <row r="948" spans="3:5">
      <c r="C948" s="184">
        <v>911</v>
      </c>
      <c r="D948" s="51">
        <v>-4.1163752323450835E-3</v>
      </c>
      <c r="E948" s="137">
        <v>6.5767427658162923E-3</v>
      </c>
    </row>
    <row r="949" spans="3:5">
      <c r="C949" s="184">
        <v>912</v>
      </c>
      <c r="D949" s="51">
        <v>-6.5840224664447987E-3</v>
      </c>
      <c r="E949" s="137">
        <v>-1.0869186533189938E-2</v>
      </c>
    </row>
    <row r="950" spans="3:5">
      <c r="C950" s="184">
        <v>913</v>
      </c>
      <c r="D950" s="51">
        <v>-3.5972282201146332E-3</v>
      </c>
      <c r="E950" s="137">
        <v>-1.8982633034076346E-5</v>
      </c>
    </row>
    <row r="951" spans="3:5">
      <c r="C951" s="184">
        <v>914</v>
      </c>
      <c r="D951" s="51">
        <v>4.9768739858664411E-3</v>
      </c>
      <c r="E951" s="137">
        <v>7.8451744850853919E-3</v>
      </c>
    </row>
    <row r="952" spans="3:5">
      <c r="C952" s="184">
        <v>915</v>
      </c>
      <c r="D952" s="51">
        <v>5.7050765669264579E-3</v>
      </c>
      <c r="E952" s="137">
        <v>1.3193259656849327E-2</v>
      </c>
    </row>
    <row r="953" spans="3:5">
      <c r="C953" s="184">
        <v>916</v>
      </c>
      <c r="D953" s="51">
        <v>2.6247839652404563E-2</v>
      </c>
      <c r="E953" s="137">
        <v>2.6437898202118962E-2</v>
      </c>
    </row>
    <row r="954" spans="3:5">
      <c r="C954" s="184">
        <v>917</v>
      </c>
      <c r="D954" s="51">
        <v>-1.8180635536464183E-2</v>
      </c>
      <c r="E954" s="137">
        <v>-5.1577240151844768E-3</v>
      </c>
    </row>
    <row r="955" spans="3:5">
      <c r="C955" s="184">
        <v>918</v>
      </c>
      <c r="D955" s="51">
        <v>-1.5037221966478472E-3</v>
      </c>
      <c r="E955" s="137">
        <v>-4.9597776115801236E-4</v>
      </c>
    </row>
    <row r="956" spans="3:5">
      <c r="C956" s="184">
        <v>919</v>
      </c>
      <c r="D956" s="51">
        <v>1.1832041414940994E-2</v>
      </c>
      <c r="E956" s="137">
        <v>-5.9016184699866832E-3</v>
      </c>
    </row>
    <row r="957" spans="3:5">
      <c r="C957" s="184">
        <v>920</v>
      </c>
      <c r="D957" s="51">
        <v>-1.1847428561648493E-2</v>
      </c>
      <c r="E957" s="137">
        <v>-5.1979825278378371E-3</v>
      </c>
    </row>
    <row r="958" spans="3:5">
      <c r="C958" s="184">
        <v>921</v>
      </c>
      <c r="D958" s="51">
        <v>8.9592636603575554E-4</v>
      </c>
      <c r="E958" s="137">
        <v>-3.7942486749261081E-3</v>
      </c>
    </row>
    <row r="959" spans="3:5">
      <c r="C959" s="184">
        <v>922</v>
      </c>
      <c r="D959" s="51">
        <v>1.6562705621005962E-4</v>
      </c>
      <c r="E959" s="137">
        <v>-1.2943627211960084E-2</v>
      </c>
    </row>
    <row r="960" spans="3:5">
      <c r="C960" s="184">
        <v>923</v>
      </c>
      <c r="D960" s="51">
        <v>-1.8372269935775464E-4</v>
      </c>
      <c r="E960" s="137">
        <v>-2.8343560264555956E-3</v>
      </c>
    </row>
    <row r="961" spans="3:5">
      <c r="C961" s="184">
        <v>924</v>
      </c>
      <c r="D961" s="51">
        <v>-3.4344292925378257E-3</v>
      </c>
      <c r="E961" s="137">
        <v>-3.2829528477946847E-3</v>
      </c>
    </row>
    <row r="962" spans="3:5">
      <c r="C962" s="184">
        <v>925</v>
      </c>
      <c r="D962" s="51">
        <v>9.3355154653439031E-3</v>
      </c>
      <c r="E962" s="137">
        <v>2.809844077951373E-4</v>
      </c>
    </row>
    <row r="963" spans="3:5">
      <c r="C963" s="184">
        <v>926</v>
      </c>
      <c r="D963" s="51">
        <v>5.4943530647727943E-3</v>
      </c>
      <c r="E963" s="137">
        <v>1.4414861758011911E-2</v>
      </c>
    </row>
    <row r="964" spans="3:5">
      <c r="C964" s="184">
        <v>927</v>
      </c>
      <c r="D964" s="51">
        <v>4.7232021924648064E-3</v>
      </c>
      <c r="E964" s="137">
        <v>-5.8241701944080201E-3</v>
      </c>
    </row>
    <row r="965" spans="3:5">
      <c r="C965" s="184">
        <v>928</v>
      </c>
      <c r="D965" s="51">
        <v>-7.6639134443025629E-4</v>
      </c>
      <c r="E965" s="137">
        <v>-2.09696297393158E-4</v>
      </c>
    </row>
    <row r="966" spans="3:5">
      <c r="C966" s="184">
        <v>929</v>
      </c>
      <c r="D966" s="51">
        <v>3.5509941279768568E-4</v>
      </c>
      <c r="E966" s="137">
        <v>3.3179538474377489E-4</v>
      </c>
    </row>
    <row r="967" spans="3:5">
      <c r="C967" s="184">
        <v>930</v>
      </c>
      <c r="D967" s="51">
        <v>2.4171942420049216E-2</v>
      </c>
      <c r="E967" s="137">
        <v>1.7923091833037393E-3</v>
      </c>
    </row>
    <row r="968" spans="3:5">
      <c r="C968" s="184">
        <v>931</v>
      </c>
      <c r="D968" s="51">
        <v>4.2489652683611202E-3</v>
      </c>
      <c r="E968" s="137">
        <v>3.3594660022848413E-3</v>
      </c>
    </row>
    <row r="969" spans="3:5">
      <c r="C969" s="184">
        <v>932</v>
      </c>
      <c r="D969" s="51">
        <v>2.5301058501788496E-4</v>
      </c>
      <c r="E969" s="137">
        <v>2.2964633467213343E-3</v>
      </c>
    </row>
    <row r="970" spans="3:5">
      <c r="C970" s="184">
        <v>933</v>
      </c>
      <c r="D970" s="51">
        <v>8.5638141894855309E-3</v>
      </c>
      <c r="E970" s="137">
        <v>1.8591964453113563E-2</v>
      </c>
    </row>
    <row r="971" spans="3:5">
      <c r="C971" s="184">
        <v>934</v>
      </c>
      <c r="D971" s="51">
        <v>-3.382803693247091E-3</v>
      </c>
      <c r="E971" s="137">
        <v>-2.3707397061160547E-2</v>
      </c>
    </row>
    <row r="972" spans="3:5">
      <c r="C972" s="184">
        <v>935</v>
      </c>
      <c r="D972" s="51">
        <v>-1.5767882408684077E-3</v>
      </c>
      <c r="E972" s="137">
        <v>-1.9262717168063607E-2</v>
      </c>
    </row>
    <row r="973" spans="3:5">
      <c r="C973" s="184">
        <v>936</v>
      </c>
      <c r="D973" s="51">
        <v>-8.526396531157665E-3</v>
      </c>
      <c r="E973" s="137">
        <v>-1.7631207426491317E-2</v>
      </c>
    </row>
    <row r="974" spans="3:5">
      <c r="C974" s="184">
        <v>937</v>
      </c>
      <c r="D974" s="51">
        <v>4.8892249361055405E-4</v>
      </c>
      <c r="E974" s="137">
        <v>1.090714455538648E-2</v>
      </c>
    </row>
    <row r="975" spans="3:5">
      <c r="C975" s="184">
        <v>938</v>
      </c>
      <c r="D975" s="51">
        <v>-2.0878754751934908E-3</v>
      </c>
      <c r="E975" s="137">
        <v>-4.2628056823971481E-3</v>
      </c>
    </row>
    <row r="976" spans="3:5">
      <c r="C976" s="184">
        <v>939</v>
      </c>
      <c r="D976" s="51">
        <v>1.7029778138341539E-2</v>
      </c>
      <c r="E976" s="137">
        <v>8.2613875384119091E-3</v>
      </c>
    </row>
    <row r="977" spans="3:5">
      <c r="C977" s="184">
        <v>940</v>
      </c>
      <c r="D977" s="51">
        <v>1.4110350807489373E-2</v>
      </c>
      <c r="E977" s="137">
        <v>5.6681948492641318E-3</v>
      </c>
    </row>
    <row r="978" spans="3:5">
      <c r="C978" s="184">
        <v>941</v>
      </c>
      <c r="D978" s="51">
        <v>1.8673079893796892E-3</v>
      </c>
      <c r="E978" s="137">
        <v>-5.8353674997239577E-4</v>
      </c>
    </row>
    <row r="979" spans="3:5">
      <c r="C979" s="184">
        <v>942</v>
      </c>
      <c r="D979" s="51">
        <v>-6.4711878687550026E-3</v>
      </c>
      <c r="E979" s="137">
        <v>-9.7739447913862132E-3</v>
      </c>
    </row>
    <row r="980" spans="3:5">
      <c r="C980" s="184">
        <v>943</v>
      </c>
      <c r="D980" s="51">
        <v>-6.8579821491899784E-3</v>
      </c>
      <c r="E980" s="137">
        <v>1.012723097233049E-3</v>
      </c>
    </row>
    <row r="981" spans="3:5">
      <c r="C981" s="184">
        <v>944</v>
      </c>
      <c r="D981" s="51">
        <v>-1.841411910064903E-2</v>
      </c>
      <c r="E981" s="137">
        <v>-2.5912951964143947E-3</v>
      </c>
    </row>
    <row r="982" spans="3:5">
      <c r="C982" s="184">
        <v>945</v>
      </c>
      <c r="D982" s="51">
        <v>1.624950856782029E-2</v>
      </c>
      <c r="E982" s="137">
        <v>4.5901651477425242E-3</v>
      </c>
    </row>
    <row r="983" spans="3:5">
      <c r="C983" s="184">
        <v>946</v>
      </c>
      <c r="D983" s="51">
        <v>1.291704558975184E-2</v>
      </c>
      <c r="E983" s="137">
        <v>3.8914672137705338E-3</v>
      </c>
    </row>
    <row r="984" spans="3:5">
      <c r="C984" s="184">
        <v>947</v>
      </c>
      <c r="D984" s="51">
        <v>1.5844673323521307E-2</v>
      </c>
      <c r="E984" s="137">
        <v>4.6839813734473445E-3</v>
      </c>
    </row>
    <row r="985" spans="3:5">
      <c r="C985" s="184">
        <v>948</v>
      </c>
      <c r="D985" s="51">
        <v>9.7725199886964948E-4</v>
      </c>
      <c r="E985" s="137">
        <v>9.4635226453340421E-4</v>
      </c>
    </row>
    <row r="986" spans="3:5">
      <c r="C986" s="184">
        <v>949</v>
      </c>
      <c r="D986" s="51">
        <v>-2.646220759007184E-2</v>
      </c>
      <c r="E986" s="137">
        <v>-3.4051505881894838E-2</v>
      </c>
    </row>
    <row r="987" spans="3:5">
      <c r="C987" s="184">
        <v>950</v>
      </c>
      <c r="D987" s="51">
        <v>-3.8514155973438631E-3</v>
      </c>
      <c r="E987" s="137">
        <v>2.7667332360200546E-3</v>
      </c>
    </row>
    <row r="988" spans="3:5">
      <c r="C988" s="184">
        <v>951</v>
      </c>
      <c r="D988" s="51">
        <v>-2.4172870042443264E-3</v>
      </c>
      <c r="E988" s="137">
        <v>-1.3565321805750314E-2</v>
      </c>
    </row>
    <row r="989" spans="3:5">
      <c r="C989" s="184">
        <v>952</v>
      </c>
      <c r="D989" s="51">
        <v>-4.8120068644993816E-3</v>
      </c>
      <c r="E989" s="137">
        <v>-5.1980235080563908E-3</v>
      </c>
    </row>
    <row r="990" spans="3:5">
      <c r="C990" s="184">
        <v>953</v>
      </c>
      <c r="D990" s="51">
        <v>1.2047810337098704E-2</v>
      </c>
      <c r="E990" s="137">
        <v>2.0558199497577964E-2</v>
      </c>
    </row>
    <row r="991" spans="3:5">
      <c r="C991" s="184">
        <v>954</v>
      </c>
      <c r="D991" s="51">
        <v>1.9387093140976982E-3</v>
      </c>
      <c r="E991" s="137">
        <v>1.7593002353591648E-3</v>
      </c>
    </row>
    <row r="992" spans="3:5">
      <c r="C992" s="184">
        <v>955</v>
      </c>
      <c r="D992" s="51">
        <v>-8.6794582567333977E-3</v>
      </c>
      <c r="E992" s="137">
        <v>2.3864097768146789E-3</v>
      </c>
    </row>
    <row r="993" spans="3:5">
      <c r="C993" s="184">
        <v>956</v>
      </c>
      <c r="D993" s="51">
        <v>-1.1574436372983582E-2</v>
      </c>
      <c r="E993" s="137">
        <v>9.5940265360383546E-3</v>
      </c>
    </row>
    <row r="994" spans="3:5">
      <c r="C994" s="184">
        <v>957</v>
      </c>
      <c r="D994" s="51">
        <v>3.3133062137350941E-3</v>
      </c>
      <c r="E994" s="137">
        <v>-1.6691757485984176E-3</v>
      </c>
    </row>
    <row r="995" spans="3:5">
      <c r="C995" s="184">
        <v>958</v>
      </c>
      <c r="D995" s="51">
        <v>-2.9647633824712084E-3</v>
      </c>
      <c r="E995" s="137">
        <v>-6.580510359380883E-3</v>
      </c>
    </row>
    <row r="996" spans="3:5">
      <c r="C996" s="184">
        <v>959</v>
      </c>
      <c r="D996" s="51">
        <v>4.3973438255313028E-3</v>
      </c>
      <c r="E996" s="137">
        <v>8.4512963807550981E-3</v>
      </c>
    </row>
    <row r="997" spans="3:5">
      <c r="C997" s="184">
        <v>960</v>
      </c>
      <c r="D997" s="51">
        <v>-8.8253383020391492E-3</v>
      </c>
      <c r="E997" s="137">
        <v>-7.0767739271004127E-3</v>
      </c>
    </row>
    <row r="998" spans="3:5">
      <c r="C998" s="184">
        <v>961</v>
      </c>
      <c r="D998" s="51">
        <v>3.3512539927858001E-4</v>
      </c>
      <c r="E998" s="137">
        <v>1.7078015974351514E-3</v>
      </c>
    </row>
    <row r="999" spans="3:5">
      <c r="C999" s="184">
        <v>962</v>
      </c>
      <c r="D999" s="51">
        <v>-3.3796749218768405E-3</v>
      </c>
      <c r="E999" s="137">
        <v>-9.9529552050585304E-3</v>
      </c>
    </row>
    <row r="1000" spans="3:5">
      <c r="C1000" s="184">
        <v>963</v>
      </c>
      <c r="D1000" s="51">
        <v>-1.0434828183765673E-2</v>
      </c>
      <c r="E1000" s="137">
        <v>-4.654764116651308E-3</v>
      </c>
    </row>
    <row r="1001" spans="3:5">
      <c r="C1001" s="184">
        <v>964</v>
      </c>
      <c r="D1001" s="51">
        <v>-4.1561650587567623E-3</v>
      </c>
      <c r="E1001" s="137">
        <v>1.9670651027642774E-2</v>
      </c>
    </row>
    <row r="1002" spans="3:5">
      <c r="C1002" s="184">
        <v>965</v>
      </c>
      <c r="D1002" s="51">
        <v>-6.7627329026725934E-3</v>
      </c>
      <c r="E1002" s="137">
        <v>-2.7418561774361777E-3</v>
      </c>
    </row>
    <row r="1003" spans="3:5">
      <c r="C1003" s="184">
        <v>966</v>
      </c>
      <c r="D1003" s="51">
        <v>-1.83859063700524E-3</v>
      </c>
      <c r="E1003" s="137">
        <v>1.3799670177282238E-3</v>
      </c>
    </row>
    <row r="1004" spans="3:5">
      <c r="C1004" s="184">
        <v>967</v>
      </c>
      <c r="D1004" s="51">
        <v>-5.6060974760448442E-3</v>
      </c>
      <c r="E1004" s="137">
        <v>-9.6362111096298577E-3</v>
      </c>
    </row>
    <row r="1005" spans="3:5">
      <c r="C1005" s="184">
        <v>968</v>
      </c>
      <c r="D1005" s="51">
        <v>3.6071715901611324E-3</v>
      </c>
      <c r="E1005" s="137">
        <v>-1.7797474151470722E-3</v>
      </c>
    </row>
    <row r="1006" spans="3:5">
      <c r="C1006" s="184">
        <v>969</v>
      </c>
      <c r="D1006" s="51">
        <v>-1.0846336073981298E-3</v>
      </c>
      <c r="E1006" s="137">
        <v>-1.9852065379580373E-3</v>
      </c>
    </row>
    <row r="1007" spans="3:5">
      <c r="C1007" s="184">
        <v>970</v>
      </c>
      <c r="D1007" s="51">
        <v>5.2738393159835169E-3</v>
      </c>
      <c r="E1007" s="137">
        <v>7.7244006585926988E-3</v>
      </c>
    </row>
    <row r="1008" spans="3:5">
      <c r="C1008" s="184">
        <v>971</v>
      </c>
      <c r="D1008" s="51">
        <v>-7.4993190195742901E-3</v>
      </c>
      <c r="E1008" s="137">
        <v>-1.3802372717691556E-2</v>
      </c>
    </row>
    <row r="1009" spans="3:5">
      <c r="C1009" s="184">
        <v>972</v>
      </c>
      <c r="D1009" s="51">
        <v>9.9088913239122611E-3</v>
      </c>
      <c r="E1009" s="137">
        <v>2.7122647404024182E-2</v>
      </c>
    </row>
    <row r="1010" spans="3:5">
      <c r="C1010" s="184">
        <v>973</v>
      </c>
      <c r="D1010" s="51">
        <v>1.982438043629443E-2</v>
      </c>
      <c r="E1010" s="137">
        <v>2.6228012932936376E-2</v>
      </c>
    </row>
    <row r="1011" spans="3:5">
      <c r="C1011" s="184">
        <v>974</v>
      </c>
      <c r="D1011" s="51">
        <v>5.4596025675107511E-3</v>
      </c>
      <c r="E1011" s="137">
        <v>5.8304264901724544E-3</v>
      </c>
    </row>
    <row r="1012" spans="3:5">
      <c r="C1012" s="184">
        <v>975</v>
      </c>
      <c r="D1012" s="51">
        <v>-1.1735006089862448E-2</v>
      </c>
      <c r="E1012" s="137">
        <v>-1.1950609906730254E-2</v>
      </c>
    </row>
    <row r="1013" spans="3:5">
      <c r="C1013" s="184">
        <v>976</v>
      </c>
      <c r="D1013" s="51">
        <v>-2.7159931237065887E-3</v>
      </c>
      <c r="E1013" s="137">
        <v>6.1329939766382024E-3</v>
      </c>
    </row>
    <row r="1014" spans="3:5">
      <c r="C1014" s="184">
        <v>977</v>
      </c>
      <c r="D1014" s="51">
        <v>-1.3181079652018254E-3</v>
      </c>
      <c r="E1014" s="137">
        <v>-3.3547880997343428E-3</v>
      </c>
    </row>
    <row r="1015" spans="3:5">
      <c r="C1015" s="184">
        <v>978</v>
      </c>
      <c r="D1015" s="51">
        <v>1.3874939309437784E-2</v>
      </c>
      <c r="E1015" s="137">
        <v>2.7590575137526985E-3</v>
      </c>
    </row>
    <row r="1016" spans="3:5">
      <c r="C1016" s="184">
        <v>979</v>
      </c>
      <c r="D1016" s="51">
        <v>-1.026515916177192E-2</v>
      </c>
      <c r="E1016" s="137">
        <v>-7.4924995842762417E-3</v>
      </c>
    </row>
    <row r="1017" spans="3:5">
      <c r="C1017" s="184">
        <v>980</v>
      </c>
      <c r="D1017" s="51">
        <v>-1.1043994605028281E-2</v>
      </c>
      <c r="E1017" s="137">
        <v>6.2714672536538325E-3</v>
      </c>
    </row>
    <row r="1018" spans="3:5">
      <c r="C1018" s="184">
        <v>981</v>
      </c>
      <c r="D1018" s="51">
        <v>-1.5771458326356499E-2</v>
      </c>
      <c r="E1018" s="137">
        <v>-1.5421267810369E-2</v>
      </c>
    </row>
    <row r="1019" spans="3:5">
      <c r="C1019" s="184">
        <v>982</v>
      </c>
      <c r="D1019" s="51">
        <v>7.2242990960506475E-3</v>
      </c>
      <c r="E1019" s="137">
        <v>8.052347348047155E-3</v>
      </c>
    </row>
    <row r="1020" spans="3:5">
      <c r="C1020" s="184">
        <v>983</v>
      </c>
      <c r="D1020" s="51">
        <v>-5.3836792552001723E-3</v>
      </c>
      <c r="E1020" s="137">
        <v>8.3010509477516388E-4</v>
      </c>
    </row>
    <row r="1021" spans="3:5">
      <c r="C1021" s="184">
        <v>984</v>
      </c>
      <c r="D1021" s="51">
        <v>2.1377261175256873E-2</v>
      </c>
      <c r="E1021" s="137">
        <v>-2.3896576078408019E-3</v>
      </c>
    </row>
    <row r="1022" spans="3:5">
      <c r="C1022" s="184">
        <v>985</v>
      </c>
      <c r="D1022" s="51">
        <v>4.4784494543305846E-2</v>
      </c>
      <c r="E1022" s="137">
        <v>2.7726365226120049E-2</v>
      </c>
    </row>
    <row r="1023" spans="3:5">
      <c r="C1023" s="184">
        <v>986</v>
      </c>
      <c r="D1023" s="51">
        <v>4.1357301878342722E-3</v>
      </c>
      <c r="E1023" s="137">
        <v>4.12111211525265E-3</v>
      </c>
    </row>
    <row r="1024" spans="3:5">
      <c r="C1024" s="184">
        <v>987</v>
      </c>
      <c r="D1024" s="51">
        <v>-8.310032544499503E-3</v>
      </c>
      <c r="E1024" s="137">
        <v>4.493861519506784E-3</v>
      </c>
    </row>
    <row r="1025" spans="3:5">
      <c r="C1025" s="184">
        <v>988</v>
      </c>
      <c r="D1025" s="51">
        <v>-5.9944414708100521E-3</v>
      </c>
      <c r="E1025" s="137">
        <v>-4.8012698023043587E-3</v>
      </c>
    </row>
    <row r="1026" spans="3:5">
      <c r="C1026" s="184">
        <v>989</v>
      </c>
      <c r="D1026" s="51">
        <v>-6.6841900206074788E-3</v>
      </c>
      <c r="E1026" s="137">
        <v>-3.0334366463170824E-3</v>
      </c>
    </row>
    <row r="1027" spans="3:5">
      <c r="C1027" s="184">
        <v>990</v>
      </c>
      <c r="D1027" s="51">
        <v>-7.8887259369575557E-4</v>
      </c>
      <c r="E1027" s="137">
        <v>-6.6375006522189283E-4</v>
      </c>
    </row>
    <row r="1028" spans="3:5">
      <c r="C1028" s="184">
        <v>991</v>
      </c>
      <c r="D1028" s="51">
        <v>5.4712312521553322E-3</v>
      </c>
      <c r="E1028" s="137">
        <v>1.3384436740114821E-2</v>
      </c>
    </row>
    <row r="1029" spans="3:5">
      <c r="C1029" s="184">
        <v>992</v>
      </c>
      <c r="D1029" s="51">
        <v>-1.1277272960199359E-2</v>
      </c>
      <c r="E1029" s="137">
        <v>-6.7484720643472499E-3</v>
      </c>
    </row>
    <row r="1030" spans="3:5">
      <c r="C1030" s="184">
        <v>993</v>
      </c>
      <c r="D1030" s="51">
        <v>-1.5497233629467283E-2</v>
      </c>
      <c r="E1030" s="137">
        <v>2.9272964788260476E-3</v>
      </c>
    </row>
    <row r="1031" spans="3:5">
      <c r="C1031" s="184">
        <v>994</v>
      </c>
      <c r="D1031" s="51">
        <v>-2.7649399555580208E-3</v>
      </c>
      <c r="E1031" s="137">
        <v>-2.1959397086521934E-3</v>
      </c>
    </row>
    <row r="1032" spans="3:5">
      <c r="C1032" s="184">
        <v>995</v>
      </c>
      <c r="D1032" s="51">
        <v>-8.7451470646323984E-3</v>
      </c>
      <c r="E1032" s="137">
        <v>-2.9435682767648005E-2</v>
      </c>
    </row>
    <row r="1033" spans="3:5">
      <c r="C1033" s="184">
        <v>996</v>
      </c>
      <c r="D1033" s="51">
        <v>-7.2862946936368021E-3</v>
      </c>
      <c r="E1033" s="137">
        <v>1.2245939956532496E-2</v>
      </c>
    </row>
    <row r="1034" spans="3:5">
      <c r="C1034" s="184">
        <v>997</v>
      </c>
      <c r="D1034" s="51">
        <v>7.9339194774265664E-3</v>
      </c>
      <c r="E1034" s="137">
        <v>-4.8056170661779484E-3</v>
      </c>
    </row>
    <row r="1035" spans="3:5">
      <c r="C1035" s="184">
        <v>998</v>
      </c>
      <c r="D1035" s="51">
        <v>-2.7666878336872281E-3</v>
      </c>
      <c r="E1035" s="137">
        <v>-2.5723377556670516E-3</v>
      </c>
    </row>
    <row r="1036" spans="3:5">
      <c r="C1036" s="184">
        <v>999</v>
      </c>
      <c r="D1036" s="51">
        <v>-1.375373888235035E-3</v>
      </c>
      <c r="E1036" s="137">
        <v>2.4224753550518554E-3</v>
      </c>
    </row>
    <row r="1037" spans="3:5">
      <c r="C1037" s="185">
        <v>1000</v>
      </c>
      <c r="D1037" s="136">
        <v>5.2381221859740918E-4</v>
      </c>
      <c r="E1037" s="138">
        <v>-4.4072437393093602E-3</v>
      </c>
    </row>
    <row r="1038" spans="3:5">
      <c r="C1038" s="16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F1038"/>
  <sheetViews>
    <sheetView workbookViewId="0"/>
  </sheetViews>
  <sheetFormatPr defaultRowHeight="15"/>
  <cols>
    <col min="3" max="3" width="20.7109375" customWidth="1"/>
    <col min="4" max="5" width="24.28515625" bestFit="1" customWidth="1"/>
  </cols>
  <sheetData>
    <row r="35" spans="2:6">
      <c r="B35" s="160"/>
      <c r="C35" s="167" t="s">
        <v>286</v>
      </c>
      <c r="D35" s="168" t="s">
        <v>365</v>
      </c>
      <c r="E35" s="169" t="s">
        <v>364</v>
      </c>
      <c r="F35" s="161"/>
    </row>
    <row r="36" spans="2:6" ht="22.5">
      <c r="B36" s="160"/>
      <c r="C36" s="166" t="s">
        <v>287</v>
      </c>
      <c r="D36" s="163" t="s">
        <v>366</v>
      </c>
      <c r="E36" s="170" t="s">
        <v>359</v>
      </c>
      <c r="F36" s="161"/>
    </row>
    <row r="37" spans="2:6">
      <c r="B37" s="160"/>
      <c r="C37" s="181" t="s">
        <v>320</v>
      </c>
      <c r="D37" s="182" t="s">
        <v>325</v>
      </c>
      <c r="E37" s="183" t="s">
        <v>325</v>
      </c>
      <c r="F37" s="160"/>
    </row>
    <row r="38" spans="2:6">
      <c r="C38" s="184">
        <v>1</v>
      </c>
      <c r="D38" s="51">
        <v>-1.2101198446270408E-3</v>
      </c>
      <c r="E38" s="137">
        <v>-1.2433493215714258E-2</v>
      </c>
    </row>
    <row r="39" spans="2:6">
      <c r="C39" s="184">
        <v>2</v>
      </c>
      <c r="D39" s="51">
        <v>3.7551869717405138E-4</v>
      </c>
      <c r="E39" s="137">
        <v>6.772400306780924E-3</v>
      </c>
    </row>
    <row r="40" spans="2:6">
      <c r="C40" s="184">
        <v>3</v>
      </c>
      <c r="D40" s="51">
        <v>-3.480277101660747E-3</v>
      </c>
      <c r="E40" s="137">
        <v>7.8440725765868378E-3</v>
      </c>
    </row>
    <row r="41" spans="2:6">
      <c r="C41" s="184">
        <v>4</v>
      </c>
      <c r="D41" s="51">
        <v>-6.8689776272945358E-3</v>
      </c>
      <c r="E41" s="137">
        <v>2.1259928498665263E-2</v>
      </c>
    </row>
    <row r="42" spans="2:6">
      <c r="C42" s="184">
        <v>5</v>
      </c>
      <c r="D42" s="51">
        <v>2.273494447343676E-3</v>
      </c>
      <c r="E42" s="137">
        <v>-7.4252971911123533E-3</v>
      </c>
    </row>
    <row r="43" spans="2:6">
      <c r="C43" s="184">
        <v>6</v>
      </c>
      <c r="D43" s="51">
        <v>2.5098570415299455E-2</v>
      </c>
      <c r="E43" s="137">
        <v>2.3373802737204435E-2</v>
      </c>
    </row>
    <row r="44" spans="2:6">
      <c r="C44" s="184">
        <v>7</v>
      </c>
      <c r="D44" s="51">
        <v>5.061616980864969E-4</v>
      </c>
      <c r="E44" s="137">
        <v>3.9511971701379905E-3</v>
      </c>
    </row>
    <row r="45" spans="2:6">
      <c r="C45" s="184">
        <v>8</v>
      </c>
      <c r="D45" s="51">
        <v>1.6119742740518445E-2</v>
      </c>
      <c r="E45" s="137">
        <v>1.0061355550360059E-2</v>
      </c>
    </row>
    <row r="46" spans="2:6">
      <c r="C46" s="184">
        <v>9</v>
      </c>
      <c r="D46" s="51">
        <v>-2.1542510656528728E-2</v>
      </c>
      <c r="E46" s="137">
        <v>-6.9590660837557817E-3</v>
      </c>
    </row>
    <row r="47" spans="2:6">
      <c r="C47" s="184">
        <v>10</v>
      </c>
      <c r="D47" s="51">
        <v>8.0774851749797183E-4</v>
      </c>
      <c r="E47" s="137">
        <v>4.8892098987286473E-3</v>
      </c>
    </row>
    <row r="48" spans="2:6">
      <c r="C48" s="184">
        <v>11</v>
      </c>
      <c r="D48" s="51">
        <v>-2.6779467933619547E-3</v>
      </c>
      <c r="E48" s="137">
        <v>-6.1551708931961765E-3</v>
      </c>
    </row>
    <row r="49" spans="3:5">
      <c r="C49" s="184">
        <v>12</v>
      </c>
      <c r="D49" s="51">
        <v>7.5652930863202216E-3</v>
      </c>
      <c r="E49" s="137">
        <v>5.387205196251829E-3</v>
      </c>
    </row>
    <row r="50" spans="3:5">
      <c r="C50" s="184">
        <v>13</v>
      </c>
      <c r="D50" s="51">
        <v>-5.2304381782055393E-3</v>
      </c>
      <c r="E50" s="137">
        <v>1.6605198050182453E-3</v>
      </c>
    </row>
    <row r="51" spans="3:5">
      <c r="C51" s="184">
        <v>14</v>
      </c>
      <c r="D51" s="51">
        <v>7.4112643079756423E-3</v>
      </c>
      <c r="E51" s="137">
        <v>1.1167030032407559E-2</v>
      </c>
    </row>
    <row r="52" spans="3:5">
      <c r="C52" s="184">
        <v>15</v>
      </c>
      <c r="D52" s="51">
        <v>-6.5110405465536626E-3</v>
      </c>
      <c r="E52" s="137">
        <v>1.6325578477937787E-2</v>
      </c>
    </row>
    <row r="53" spans="3:5">
      <c r="C53" s="184">
        <v>16</v>
      </c>
      <c r="D53" s="51">
        <v>-3.5704197916099807E-3</v>
      </c>
      <c r="E53" s="137">
        <v>-9.6640513104436485E-4</v>
      </c>
    </row>
    <row r="54" spans="3:5">
      <c r="C54" s="184">
        <v>17</v>
      </c>
      <c r="D54" s="51">
        <v>5.197140460582483E-3</v>
      </c>
      <c r="E54" s="137">
        <v>3.8487816040559189E-3</v>
      </c>
    </row>
    <row r="55" spans="3:5">
      <c r="C55" s="184">
        <v>18</v>
      </c>
      <c r="D55" s="51">
        <v>2.1850185307644571E-3</v>
      </c>
      <c r="E55" s="137">
        <v>9.4635872777787261E-3</v>
      </c>
    </row>
    <row r="56" spans="3:5">
      <c r="C56" s="184">
        <v>19</v>
      </c>
      <c r="D56" s="51">
        <v>-5.7422961823134708E-3</v>
      </c>
      <c r="E56" s="137">
        <v>-8.4726243920273687E-3</v>
      </c>
    </row>
    <row r="57" spans="3:5">
      <c r="C57" s="184">
        <v>20</v>
      </c>
      <c r="D57" s="51">
        <v>5.5771237409421104E-4</v>
      </c>
      <c r="E57" s="137">
        <v>7.4957678273466881E-3</v>
      </c>
    </row>
    <row r="58" spans="3:5">
      <c r="C58" s="184">
        <v>21</v>
      </c>
      <c r="D58" s="51">
        <v>6.5822548007440128E-3</v>
      </c>
      <c r="E58" s="137">
        <v>1.2673191043702126E-2</v>
      </c>
    </row>
    <row r="59" spans="3:5">
      <c r="C59" s="184">
        <v>22</v>
      </c>
      <c r="D59" s="51">
        <v>8.0439854837776187E-3</v>
      </c>
      <c r="E59" s="137">
        <v>5.0807422848762355E-3</v>
      </c>
    </row>
    <row r="60" spans="3:5">
      <c r="C60" s="184">
        <v>23</v>
      </c>
      <c r="D60" s="51">
        <v>-4.1156661978072042E-3</v>
      </c>
      <c r="E60" s="137">
        <v>1.7774194985184385E-3</v>
      </c>
    </row>
    <row r="61" spans="3:5">
      <c r="C61" s="184">
        <v>24</v>
      </c>
      <c r="D61" s="51">
        <v>4.3854274761711189E-3</v>
      </c>
      <c r="E61" s="137">
        <v>5.7361054500587967E-3</v>
      </c>
    </row>
    <row r="62" spans="3:5">
      <c r="C62" s="184">
        <v>25</v>
      </c>
      <c r="D62" s="51">
        <v>-6.7326386977646364E-4</v>
      </c>
      <c r="E62" s="137">
        <v>1.153801393405722E-2</v>
      </c>
    </row>
    <row r="63" spans="3:5">
      <c r="C63" s="184">
        <v>26</v>
      </c>
      <c r="D63" s="51">
        <v>3.71456897321862E-3</v>
      </c>
      <c r="E63" s="137">
        <v>1.0389345605326141E-3</v>
      </c>
    </row>
    <row r="64" spans="3:5">
      <c r="C64" s="184">
        <v>27</v>
      </c>
      <c r="D64" s="51">
        <v>5.5322941599535262E-3</v>
      </c>
      <c r="E64" s="137">
        <v>4.0784216538925768E-3</v>
      </c>
    </row>
    <row r="65" spans="3:5">
      <c r="C65" s="184">
        <v>28</v>
      </c>
      <c r="D65" s="51">
        <v>1.2393575217346164E-2</v>
      </c>
      <c r="E65" s="137">
        <v>1.0418244845343986E-2</v>
      </c>
    </row>
    <row r="66" spans="3:5">
      <c r="C66" s="184">
        <v>29</v>
      </c>
      <c r="D66" s="51">
        <v>-9.4127417465080902E-3</v>
      </c>
      <c r="E66" s="137">
        <v>1.2601813922804069E-2</v>
      </c>
    </row>
    <row r="67" spans="3:5">
      <c r="C67" s="184">
        <v>30</v>
      </c>
      <c r="D67" s="51">
        <v>4.6245166259940547E-3</v>
      </c>
      <c r="E67" s="137">
        <v>2.5785099201085654E-3</v>
      </c>
    </row>
    <row r="68" spans="3:5">
      <c r="C68" s="184">
        <v>31</v>
      </c>
      <c r="D68" s="51">
        <v>-1.3408747191137845E-3</v>
      </c>
      <c r="E68" s="137">
        <v>-8.0986454713893371E-3</v>
      </c>
    </row>
    <row r="69" spans="3:5">
      <c r="C69" s="184">
        <v>32</v>
      </c>
      <c r="D69" s="51">
        <v>-1.5408915564670317E-3</v>
      </c>
      <c r="E69" s="137">
        <v>-9.1623324634931783E-3</v>
      </c>
    </row>
    <row r="70" spans="3:5">
      <c r="C70" s="184">
        <v>33</v>
      </c>
      <c r="D70" s="51">
        <v>-3.7049362688030135E-3</v>
      </c>
      <c r="E70" s="137">
        <v>6.4434338321436952E-3</v>
      </c>
    </row>
    <row r="71" spans="3:5">
      <c r="C71" s="184">
        <v>34</v>
      </c>
      <c r="D71" s="51">
        <v>1.5619776792160311E-3</v>
      </c>
      <c r="E71" s="137">
        <v>-5.8807620495392298E-3</v>
      </c>
    </row>
    <row r="72" spans="3:5">
      <c r="C72" s="184">
        <v>35</v>
      </c>
      <c r="D72" s="51">
        <v>-1.5100205996112065E-3</v>
      </c>
      <c r="E72" s="137">
        <v>-1.4397907826462608E-3</v>
      </c>
    </row>
    <row r="73" spans="3:5">
      <c r="C73" s="184">
        <v>36</v>
      </c>
      <c r="D73" s="51">
        <v>5.4944834723205096E-3</v>
      </c>
      <c r="E73" s="137">
        <v>-7.3625256424923822E-4</v>
      </c>
    </row>
    <row r="74" spans="3:5">
      <c r="C74" s="184">
        <v>37</v>
      </c>
      <c r="D74" s="51">
        <v>4.2864168802351083E-3</v>
      </c>
      <c r="E74" s="137">
        <v>-1.3958347060407751E-2</v>
      </c>
    </row>
    <row r="75" spans="3:5">
      <c r="C75" s="184">
        <v>38</v>
      </c>
      <c r="D75" s="51">
        <v>4.1133173830277519E-3</v>
      </c>
      <c r="E75" s="137">
        <v>2.4087712389720289E-3</v>
      </c>
    </row>
    <row r="76" spans="3:5">
      <c r="C76" s="184">
        <v>39</v>
      </c>
      <c r="D76" s="51">
        <v>6.543483456645518E-5</v>
      </c>
      <c r="E76" s="137">
        <v>8.957207979021279E-3</v>
      </c>
    </row>
    <row r="77" spans="3:5">
      <c r="C77" s="184">
        <v>40</v>
      </c>
      <c r="D77" s="51">
        <v>-1.8856749369381559E-3</v>
      </c>
      <c r="E77" s="137">
        <v>-4.2199882133195253E-3</v>
      </c>
    </row>
    <row r="78" spans="3:5">
      <c r="C78" s="184">
        <v>41</v>
      </c>
      <c r="D78" s="51">
        <v>-5.3060034021198358E-4</v>
      </c>
      <c r="E78" s="137">
        <v>5.7653972415850846E-3</v>
      </c>
    </row>
    <row r="79" spans="3:5">
      <c r="C79" s="184">
        <v>42</v>
      </c>
      <c r="D79" s="51">
        <v>9.7346898416732046E-3</v>
      </c>
      <c r="E79" s="137">
        <v>-6.5134241303033656E-3</v>
      </c>
    </row>
    <row r="80" spans="3:5">
      <c r="C80" s="184">
        <v>43</v>
      </c>
      <c r="D80" s="51">
        <v>1.238947481600782E-3</v>
      </c>
      <c r="E80" s="137">
        <v>-2.5579799146757437E-3</v>
      </c>
    </row>
    <row r="81" spans="3:5">
      <c r="C81" s="184">
        <v>44</v>
      </c>
      <c r="D81" s="51">
        <v>5.1174215607682951E-3</v>
      </c>
      <c r="E81" s="137">
        <v>2.9814975784705168E-3</v>
      </c>
    </row>
    <row r="82" spans="3:5">
      <c r="C82" s="184">
        <v>45</v>
      </c>
      <c r="D82" s="51">
        <v>-1.9079453670052024E-2</v>
      </c>
      <c r="E82" s="137">
        <v>-6.3432002331897447E-3</v>
      </c>
    </row>
    <row r="83" spans="3:5">
      <c r="C83" s="184">
        <v>46</v>
      </c>
      <c r="D83" s="51">
        <v>3.6342530848390954E-3</v>
      </c>
      <c r="E83" s="137">
        <v>4.2159762032350665E-3</v>
      </c>
    </row>
    <row r="84" spans="3:5">
      <c r="C84" s="184">
        <v>47</v>
      </c>
      <c r="D84" s="51">
        <v>-7.2418906737584544E-4</v>
      </c>
      <c r="E84" s="137">
        <v>5.548385714660712E-3</v>
      </c>
    </row>
    <row r="85" spans="3:5">
      <c r="C85" s="184">
        <v>48</v>
      </c>
      <c r="D85" s="51">
        <v>1.5392690265980216E-2</v>
      </c>
      <c r="E85" s="137">
        <v>1.009012915575486E-2</v>
      </c>
    </row>
    <row r="86" spans="3:5">
      <c r="C86" s="184">
        <v>49</v>
      </c>
      <c r="D86" s="51">
        <v>4.775337498530788E-3</v>
      </c>
      <c r="E86" s="137">
        <v>-1.4647816998488252E-3</v>
      </c>
    </row>
    <row r="87" spans="3:5">
      <c r="C87" s="184">
        <v>50</v>
      </c>
      <c r="D87" s="51">
        <v>-9.8217276105571679E-3</v>
      </c>
      <c r="E87" s="137">
        <v>-1.0447351177940085E-2</v>
      </c>
    </row>
    <row r="88" spans="3:5">
      <c r="C88" s="184">
        <v>51</v>
      </c>
      <c r="D88" s="51">
        <v>1.5426003828571337E-3</v>
      </c>
      <c r="E88" s="137">
        <v>1.9669184530338984E-3</v>
      </c>
    </row>
    <row r="89" spans="3:5">
      <c r="C89" s="184">
        <v>52</v>
      </c>
      <c r="D89" s="51">
        <v>2.9463413084840483E-2</v>
      </c>
      <c r="E89" s="137">
        <v>6.2205237011558013E-3</v>
      </c>
    </row>
    <row r="90" spans="3:5">
      <c r="C90" s="184">
        <v>53</v>
      </c>
      <c r="D90" s="51">
        <v>-5.3916696145651774E-3</v>
      </c>
      <c r="E90" s="137">
        <v>9.4395935295570211E-3</v>
      </c>
    </row>
    <row r="91" spans="3:5">
      <c r="C91" s="184">
        <v>54</v>
      </c>
      <c r="D91" s="51">
        <v>2.2992918331864921E-4</v>
      </c>
      <c r="E91" s="137">
        <v>4.3192117247947276E-3</v>
      </c>
    </row>
    <row r="92" spans="3:5">
      <c r="C92" s="184">
        <v>55</v>
      </c>
      <c r="D92" s="51">
        <v>-7.0176179442396338E-3</v>
      </c>
      <c r="E92" s="137">
        <v>4.9564633041460386E-3</v>
      </c>
    </row>
    <row r="93" spans="3:5">
      <c r="C93" s="184">
        <v>56</v>
      </c>
      <c r="D93" s="51">
        <v>7.3067790551670153E-3</v>
      </c>
      <c r="E93" s="137">
        <v>1.4122618836441685E-2</v>
      </c>
    </row>
    <row r="94" spans="3:5">
      <c r="C94" s="184">
        <v>57</v>
      </c>
      <c r="D94" s="51">
        <v>-7.4873825327775607E-3</v>
      </c>
      <c r="E94" s="137">
        <v>-3.4149623929954995E-3</v>
      </c>
    </row>
    <row r="95" spans="3:5">
      <c r="C95" s="184">
        <v>58</v>
      </c>
      <c r="D95" s="51">
        <v>1.1062078899050086E-2</v>
      </c>
      <c r="E95" s="137">
        <v>5.060509537053717E-4</v>
      </c>
    </row>
    <row r="96" spans="3:5">
      <c r="C96" s="184">
        <v>59</v>
      </c>
      <c r="D96" s="51">
        <v>-2.1988250135345382E-3</v>
      </c>
      <c r="E96" s="137">
        <v>-7.0139059994320718E-3</v>
      </c>
    </row>
    <row r="97" spans="3:5">
      <c r="C97" s="184">
        <v>60</v>
      </c>
      <c r="D97" s="51">
        <v>3.4778114538573991E-3</v>
      </c>
      <c r="E97" s="137">
        <v>8.2328154123077497E-3</v>
      </c>
    </row>
    <row r="98" spans="3:5">
      <c r="C98" s="184">
        <v>61</v>
      </c>
      <c r="D98" s="51">
        <v>-3.1464746752398135E-3</v>
      </c>
      <c r="E98" s="137">
        <v>-1.1005092302223183E-2</v>
      </c>
    </row>
    <row r="99" spans="3:5">
      <c r="C99" s="184">
        <v>62</v>
      </c>
      <c r="D99" s="51">
        <v>-9.4198815752148885E-4</v>
      </c>
      <c r="E99" s="137">
        <v>-1.4750183847281939E-2</v>
      </c>
    </row>
    <row r="100" spans="3:5">
      <c r="C100" s="184">
        <v>63</v>
      </c>
      <c r="D100" s="51">
        <v>-6.000861390423046E-3</v>
      </c>
      <c r="E100" s="137">
        <v>-1.0178513460326581E-2</v>
      </c>
    </row>
    <row r="101" spans="3:5">
      <c r="C101" s="184">
        <v>64</v>
      </c>
      <c r="D101" s="51">
        <v>5.3181090754492333E-3</v>
      </c>
      <c r="E101" s="137">
        <v>1.5208946380416862E-2</v>
      </c>
    </row>
    <row r="102" spans="3:5">
      <c r="C102" s="184">
        <v>65</v>
      </c>
      <c r="D102" s="51">
        <v>-1.1037546564964227E-2</v>
      </c>
      <c r="E102" s="137">
        <v>-1.7442863011172514E-2</v>
      </c>
    </row>
    <row r="103" spans="3:5">
      <c r="C103" s="184">
        <v>66</v>
      </c>
      <c r="D103" s="51">
        <v>-5.8043808609039169E-2</v>
      </c>
      <c r="E103" s="137">
        <v>-3.9454829203571219E-2</v>
      </c>
    </row>
    <row r="104" spans="3:5">
      <c r="C104" s="184">
        <v>67</v>
      </c>
      <c r="D104" s="51">
        <v>1.0689029580759582E-2</v>
      </c>
      <c r="E104" s="137">
        <v>-5.3818193153070404E-3</v>
      </c>
    </row>
    <row r="105" spans="3:5">
      <c r="C105" s="184">
        <v>68</v>
      </c>
      <c r="D105" s="51">
        <v>1.3130415913921124E-2</v>
      </c>
      <c r="E105" s="137">
        <v>2.6780038727002749E-3</v>
      </c>
    </row>
    <row r="106" spans="3:5">
      <c r="C106" s="184">
        <v>69</v>
      </c>
      <c r="D106" s="51">
        <v>-3.7642837800427398E-3</v>
      </c>
      <c r="E106" s="137">
        <v>-8.3217563830345863E-3</v>
      </c>
    </row>
    <row r="107" spans="3:5">
      <c r="C107" s="184">
        <v>70</v>
      </c>
      <c r="D107" s="51">
        <v>1.8146299504200825E-2</v>
      </c>
      <c r="E107" s="137">
        <v>7.7166584020896519E-3</v>
      </c>
    </row>
    <row r="108" spans="3:5">
      <c r="C108" s="184">
        <v>71</v>
      </c>
      <c r="D108" s="51">
        <v>-1.8511722092848328E-2</v>
      </c>
      <c r="E108" s="137">
        <v>-2.8253447273035607E-3</v>
      </c>
    </row>
    <row r="109" spans="3:5">
      <c r="C109" s="184">
        <v>72</v>
      </c>
      <c r="D109" s="51">
        <v>-1.2152210233774335E-2</v>
      </c>
      <c r="E109" s="137">
        <v>-1.9939386791590796E-2</v>
      </c>
    </row>
    <row r="110" spans="3:5">
      <c r="C110" s="184">
        <v>73</v>
      </c>
      <c r="D110" s="51">
        <v>3.6642512298920974E-3</v>
      </c>
      <c r="E110" s="137">
        <v>1.8358280851813126E-3</v>
      </c>
    </row>
    <row r="111" spans="3:5">
      <c r="C111" s="184">
        <v>74</v>
      </c>
      <c r="D111" s="51">
        <v>1.9540862636078975E-3</v>
      </c>
      <c r="E111" s="137">
        <v>5.4154677240091523E-3</v>
      </c>
    </row>
    <row r="112" spans="3:5">
      <c r="C112" s="184">
        <v>75</v>
      </c>
      <c r="D112" s="51">
        <v>1.3243604543860619E-2</v>
      </c>
      <c r="E112" s="137">
        <v>8.9761825720820788E-3</v>
      </c>
    </row>
    <row r="113" spans="3:5">
      <c r="C113" s="184">
        <v>76</v>
      </c>
      <c r="D113" s="51">
        <v>-4.9360293028783151E-3</v>
      </c>
      <c r="E113" s="137">
        <v>-9.4656507736359883E-5</v>
      </c>
    </row>
    <row r="114" spans="3:5">
      <c r="C114" s="184">
        <v>77</v>
      </c>
      <c r="D114" s="51">
        <v>7.9779278955264751E-3</v>
      </c>
      <c r="E114" s="137">
        <v>1.0736713165703255E-2</v>
      </c>
    </row>
    <row r="115" spans="3:5">
      <c r="C115" s="184">
        <v>78</v>
      </c>
      <c r="D115" s="51">
        <v>6.8422121755477524E-4</v>
      </c>
      <c r="E115" s="137">
        <v>-6.6623228205243343E-3</v>
      </c>
    </row>
    <row r="116" spans="3:5">
      <c r="C116" s="184">
        <v>79</v>
      </c>
      <c r="D116" s="51">
        <v>-2.0577209060473984E-3</v>
      </c>
      <c r="E116" s="137">
        <v>8.3668411435404242E-3</v>
      </c>
    </row>
    <row r="117" spans="3:5">
      <c r="C117" s="184">
        <v>80</v>
      </c>
      <c r="D117" s="51">
        <v>-5.895568797937796E-3</v>
      </c>
      <c r="E117" s="137">
        <v>-3.7718848648587216E-3</v>
      </c>
    </row>
    <row r="118" spans="3:5">
      <c r="C118" s="184">
        <v>81</v>
      </c>
      <c r="D118" s="51">
        <v>-1.1402041034618362E-3</v>
      </c>
      <c r="E118" s="137">
        <v>-1.3778038669802076E-2</v>
      </c>
    </row>
    <row r="119" spans="3:5">
      <c r="C119" s="184">
        <v>82</v>
      </c>
      <c r="D119" s="51">
        <v>-2.2911974693302435E-3</v>
      </c>
      <c r="E119" s="137">
        <v>-1.2311740441422048E-2</v>
      </c>
    </row>
    <row r="120" spans="3:5">
      <c r="C120" s="184">
        <v>83</v>
      </c>
      <c r="D120" s="51">
        <v>7.1088633322184561E-4</v>
      </c>
      <c r="E120" s="137">
        <v>8.2345835835910194E-3</v>
      </c>
    </row>
    <row r="121" spans="3:5">
      <c r="C121" s="184">
        <v>84</v>
      </c>
      <c r="D121" s="51">
        <v>1.0759102531894731E-2</v>
      </c>
      <c r="E121" s="137">
        <v>-1.0789235498676554E-2</v>
      </c>
    </row>
    <row r="122" spans="3:5">
      <c r="C122" s="184">
        <v>85</v>
      </c>
      <c r="D122" s="51">
        <v>-1.0723224026776138E-4</v>
      </c>
      <c r="E122" s="137">
        <v>-4.1816373869656975E-3</v>
      </c>
    </row>
    <row r="123" spans="3:5">
      <c r="C123" s="184">
        <v>86</v>
      </c>
      <c r="D123" s="51">
        <v>2.0034605047700282E-3</v>
      </c>
      <c r="E123" s="137">
        <v>8.8663523410768396E-3</v>
      </c>
    </row>
    <row r="124" spans="3:5">
      <c r="C124" s="184">
        <v>87</v>
      </c>
      <c r="D124" s="51">
        <v>1.3374606034171873E-3</v>
      </c>
      <c r="E124" s="137">
        <v>-3.7039917654302287E-4</v>
      </c>
    </row>
    <row r="125" spans="3:5">
      <c r="C125" s="184">
        <v>88</v>
      </c>
      <c r="D125" s="51">
        <v>1.3909684466712658E-3</v>
      </c>
      <c r="E125" s="137">
        <v>1.5056829458206047E-2</v>
      </c>
    </row>
    <row r="126" spans="3:5">
      <c r="C126" s="184">
        <v>89</v>
      </c>
      <c r="D126" s="51">
        <v>-1.2579583635227804E-2</v>
      </c>
      <c r="E126" s="137">
        <v>1.6459735566825284E-3</v>
      </c>
    </row>
    <row r="127" spans="3:5">
      <c r="C127" s="184">
        <v>90</v>
      </c>
      <c r="D127" s="51">
        <v>9.204593955766326E-3</v>
      </c>
      <c r="E127" s="137">
        <v>8.2726754720497293E-3</v>
      </c>
    </row>
    <row r="128" spans="3:5">
      <c r="C128" s="184">
        <v>91</v>
      </c>
      <c r="D128" s="51">
        <v>1.2091813439375379E-3</v>
      </c>
      <c r="E128" s="137">
        <v>-3.4108034685957547E-3</v>
      </c>
    </row>
    <row r="129" spans="3:5">
      <c r="C129" s="184">
        <v>92</v>
      </c>
      <c r="D129" s="51">
        <v>-5.7998958626454275E-3</v>
      </c>
      <c r="E129" s="137">
        <v>-7.4297194392257812E-3</v>
      </c>
    </row>
    <row r="130" spans="3:5">
      <c r="C130" s="184">
        <v>93</v>
      </c>
      <c r="D130" s="51">
        <v>4.9165701955114797E-4</v>
      </c>
      <c r="E130" s="137">
        <v>1.1250286412527372E-2</v>
      </c>
    </row>
    <row r="131" spans="3:5">
      <c r="C131" s="184">
        <v>94</v>
      </c>
      <c r="D131" s="51">
        <v>7.370990534323954E-5</v>
      </c>
      <c r="E131" s="137">
        <v>-1.2765659673955809E-3</v>
      </c>
    </row>
    <row r="132" spans="3:5">
      <c r="C132" s="184">
        <v>95</v>
      </c>
      <c r="D132" s="51">
        <v>-4.990868945608894E-3</v>
      </c>
      <c r="E132" s="137">
        <v>3.0255519740015843E-4</v>
      </c>
    </row>
    <row r="133" spans="3:5">
      <c r="C133" s="184">
        <v>96</v>
      </c>
      <c r="D133" s="51">
        <v>-3.0519307275566963E-3</v>
      </c>
      <c r="E133" s="137">
        <v>-8.0838437108266968E-5</v>
      </c>
    </row>
    <row r="134" spans="3:5">
      <c r="C134" s="184">
        <v>97</v>
      </c>
      <c r="D134" s="51">
        <v>-8.495101878446272E-3</v>
      </c>
      <c r="E134" s="137">
        <v>4.4937801233471296E-3</v>
      </c>
    </row>
    <row r="135" spans="3:5">
      <c r="C135" s="184">
        <v>98</v>
      </c>
      <c r="D135" s="51">
        <v>-1.9000561021250296E-3</v>
      </c>
      <c r="E135" s="137">
        <v>1.2332788778286459E-2</v>
      </c>
    </row>
    <row r="136" spans="3:5">
      <c r="C136" s="184">
        <v>99</v>
      </c>
      <c r="D136" s="51">
        <v>-5.2400086964111883E-3</v>
      </c>
      <c r="E136" s="137">
        <v>5.6142673029990894E-3</v>
      </c>
    </row>
    <row r="137" spans="3:5">
      <c r="C137" s="184">
        <v>100</v>
      </c>
      <c r="D137" s="51">
        <v>-1.9232956142396979E-2</v>
      </c>
      <c r="E137" s="137">
        <v>-7.5174844618658282E-3</v>
      </c>
    </row>
    <row r="138" spans="3:5">
      <c r="C138" s="184">
        <v>101</v>
      </c>
      <c r="D138" s="51">
        <v>5.0623972637912863E-3</v>
      </c>
      <c r="E138" s="137">
        <v>-8.7069298536726642E-3</v>
      </c>
    </row>
    <row r="139" spans="3:5">
      <c r="C139" s="184">
        <v>102</v>
      </c>
      <c r="D139" s="51">
        <v>6.9499461666601633E-3</v>
      </c>
      <c r="E139" s="137">
        <v>-4.5475057530129702E-5</v>
      </c>
    </row>
    <row r="140" spans="3:5">
      <c r="C140" s="184">
        <v>103</v>
      </c>
      <c r="D140" s="51">
        <v>1.2512195727507584E-2</v>
      </c>
      <c r="E140" s="137">
        <v>7.1506685070079354E-3</v>
      </c>
    </row>
    <row r="141" spans="3:5">
      <c r="C141" s="184">
        <v>104</v>
      </c>
      <c r="D141" s="51">
        <v>-3.6649302775053003E-2</v>
      </c>
      <c r="E141" s="137">
        <v>-9.0949890445177033E-3</v>
      </c>
    </row>
    <row r="142" spans="3:5">
      <c r="C142" s="184">
        <v>105</v>
      </c>
      <c r="D142" s="51">
        <v>1.8727208449779369E-2</v>
      </c>
      <c r="E142" s="137">
        <v>1.990411098815046E-2</v>
      </c>
    </row>
    <row r="143" spans="3:5">
      <c r="C143" s="184">
        <v>106</v>
      </c>
      <c r="D143" s="51">
        <v>-5.3391200112752014E-3</v>
      </c>
      <c r="E143" s="137">
        <v>8.3659148988788068E-3</v>
      </c>
    </row>
    <row r="144" spans="3:5">
      <c r="C144" s="184">
        <v>107</v>
      </c>
      <c r="D144" s="51">
        <v>4.4411133077857463E-4</v>
      </c>
      <c r="E144" s="137">
        <v>6.7189882786013459E-4</v>
      </c>
    </row>
    <row r="145" spans="3:5">
      <c r="C145" s="184">
        <v>108</v>
      </c>
      <c r="D145" s="51">
        <v>-1.9317033731924439E-3</v>
      </c>
      <c r="E145" s="137">
        <v>9.3854977087329643E-3</v>
      </c>
    </row>
    <row r="146" spans="3:5">
      <c r="C146" s="184">
        <v>109</v>
      </c>
      <c r="D146" s="51">
        <v>2.5996623664232645E-2</v>
      </c>
      <c r="E146" s="137">
        <v>1.4461744094478719E-2</v>
      </c>
    </row>
    <row r="147" spans="3:5">
      <c r="C147" s="184">
        <v>110</v>
      </c>
      <c r="D147" s="51">
        <v>-4.1663216964301537E-3</v>
      </c>
      <c r="E147" s="137">
        <v>-1.1201327492906532E-2</v>
      </c>
    </row>
    <row r="148" spans="3:5">
      <c r="C148" s="184">
        <v>111</v>
      </c>
      <c r="D148" s="51">
        <v>1.1688882027312999E-3</v>
      </c>
      <c r="E148" s="137">
        <v>-5.9357048109990912E-4</v>
      </c>
    </row>
    <row r="149" spans="3:5">
      <c r="C149" s="184">
        <v>112</v>
      </c>
      <c r="D149" s="51">
        <v>1.4130893952996591E-3</v>
      </c>
      <c r="E149" s="137">
        <v>6.4916312986318496E-3</v>
      </c>
    </row>
    <row r="150" spans="3:5">
      <c r="C150" s="184">
        <v>113</v>
      </c>
      <c r="D150" s="51">
        <v>-7.8138587749419768E-3</v>
      </c>
      <c r="E150" s="137">
        <v>-4.8695152301175253E-3</v>
      </c>
    </row>
    <row r="151" spans="3:5">
      <c r="C151" s="184">
        <v>114</v>
      </c>
      <c r="D151" s="51">
        <v>1.1738836875077297E-3</v>
      </c>
      <c r="E151" s="137">
        <v>7.0608820089034675E-3</v>
      </c>
    </row>
    <row r="152" spans="3:5">
      <c r="C152" s="184">
        <v>115</v>
      </c>
      <c r="D152" s="51">
        <v>2.7031597576988456E-3</v>
      </c>
      <c r="E152" s="137">
        <v>3.288965092661088E-3</v>
      </c>
    </row>
    <row r="153" spans="3:5">
      <c r="C153" s="184">
        <v>116</v>
      </c>
      <c r="D153" s="51">
        <v>-8.5130081953562909E-3</v>
      </c>
      <c r="E153" s="137">
        <v>-2.122989610503126E-2</v>
      </c>
    </row>
    <row r="154" spans="3:5">
      <c r="C154" s="184">
        <v>117</v>
      </c>
      <c r="D154" s="51">
        <v>1.2393685946160343E-2</v>
      </c>
      <c r="E154" s="137">
        <v>1.0479158772803423E-2</v>
      </c>
    </row>
    <row r="155" spans="3:5">
      <c r="C155" s="184">
        <v>118</v>
      </c>
      <c r="D155" s="51">
        <v>-6.018535995618756E-3</v>
      </c>
      <c r="E155" s="137">
        <v>-1.6749311156906432E-5</v>
      </c>
    </row>
    <row r="156" spans="3:5">
      <c r="C156" s="184">
        <v>119</v>
      </c>
      <c r="D156" s="51">
        <v>-2.4500867634484808E-2</v>
      </c>
      <c r="E156" s="137">
        <v>-2.4639433050102116E-2</v>
      </c>
    </row>
    <row r="157" spans="3:5">
      <c r="C157" s="184">
        <v>120</v>
      </c>
      <c r="D157" s="51">
        <v>-7.2666542524299216E-3</v>
      </c>
      <c r="E157" s="137">
        <v>2.4849347947536508E-3</v>
      </c>
    </row>
    <row r="158" spans="3:5">
      <c r="C158" s="184">
        <v>121</v>
      </c>
      <c r="D158" s="51">
        <v>1.4337875766382596E-2</v>
      </c>
      <c r="E158" s="137">
        <v>1.6680893498731422E-3</v>
      </c>
    </row>
    <row r="159" spans="3:5">
      <c r="C159" s="184">
        <v>122</v>
      </c>
      <c r="D159" s="51">
        <v>4.3636433771582703E-3</v>
      </c>
      <c r="E159" s="137">
        <v>7.7693964995325391E-3</v>
      </c>
    </row>
    <row r="160" spans="3:5">
      <c r="C160" s="184">
        <v>123</v>
      </c>
      <c r="D160" s="51">
        <v>1.7916430071927519E-3</v>
      </c>
      <c r="E160" s="137">
        <v>2.1156773719362081E-2</v>
      </c>
    </row>
    <row r="161" spans="3:5">
      <c r="C161" s="184">
        <v>124</v>
      </c>
      <c r="D161" s="51">
        <v>9.37170949124627E-3</v>
      </c>
      <c r="E161" s="137">
        <v>7.2178571289026328E-3</v>
      </c>
    </row>
    <row r="162" spans="3:5">
      <c r="C162" s="184">
        <v>125</v>
      </c>
      <c r="D162" s="51">
        <v>-6.8753442938619949E-3</v>
      </c>
      <c r="E162" s="137">
        <v>1.5475993823634781E-2</v>
      </c>
    </row>
    <row r="163" spans="3:5">
      <c r="C163" s="184">
        <v>126</v>
      </c>
      <c r="D163" s="51">
        <v>1.6547905917888824E-3</v>
      </c>
      <c r="E163" s="137">
        <v>3.538134579137093E-3</v>
      </c>
    </row>
    <row r="164" spans="3:5">
      <c r="C164" s="184">
        <v>127</v>
      </c>
      <c r="D164" s="51">
        <v>3.6384988128454879E-2</v>
      </c>
      <c r="E164" s="137">
        <v>8.7789474755616288E-3</v>
      </c>
    </row>
    <row r="165" spans="3:5">
      <c r="C165" s="184">
        <v>128</v>
      </c>
      <c r="D165" s="51">
        <v>-2.1817105433446227E-3</v>
      </c>
      <c r="E165" s="137">
        <v>-2.1964670448661194E-2</v>
      </c>
    </row>
    <row r="166" spans="3:5">
      <c r="C166" s="184">
        <v>129</v>
      </c>
      <c r="D166" s="51">
        <v>-6.3871647037618668E-4</v>
      </c>
      <c r="E166" s="137">
        <v>-7.402626496505897E-3</v>
      </c>
    </row>
    <row r="167" spans="3:5">
      <c r="C167" s="184">
        <v>130</v>
      </c>
      <c r="D167" s="51">
        <v>1.2076843818509536E-2</v>
      </c>
      <c r="E167" s="137">
        <v>-2.1074268714912003E-3</v>
      </c>
    </row>
    <row r="168" spans="3:5">
      <c r="C168" s="184">
        <v>131</v>
      </c>
      <c r="D168" s="51">
        <v>1.2505265348361636E-2</v>
      </c>
      <c r="E168" s="137">
        <v>-6.5483069960055778E-3</v>
      </c>
    </row>
    <row r="169" spans="3:5">
      <c r="C169" s="184">
        <v>132</v>
      </c>
      <c r="D169" s="51">
        <v>-4.9361109894676463E-3</v>
      </c>
      <c r="E169" s="137">
        <v>9.6392336246486875E-3</v>
      </c>
    </row>
    <row r="170" spans="3:5">
      <c r="C170" s="184">
        <v>133</v>
      </c>
      <c r="D170" s="51">
        <v>-4.7934380101462941E-3</v>
      </c>
      <c r="E170" s="137">
        <v>-1.7834189832851069E-3</v>
      </c>
    </row>
    <row r="171" spans="3:5">
      <c r="C171" s="184">
        <v>134</v>
      </c>
      <c r="D171" s="51">
        <v>5.3806439187186993E-3</v>
      </c>
      <c r="E171" s="137">
        <v>2.2046727347389996E-3</v>
      </c>
    </row>
    <row r="172" spans="3:5">
      <c r="C172" s="184">
        <v>135</v>
      </c>
      <c r="D172" s="51">
        <v>-7.7486465420772525E-3</v>
      </c>
      <c r="E172" s="137">
        <v>1.4817847763916603E-3</v>
      </c>
    </row>
    <row r="173" spans="3:5">
      <c r="C173" s="184">
        <v>136</v>
      </c>
      <c r="D173" s="51">
        <v>7.0558359558232377E-4</v>
      </c>
      <c r="E173" s="137">
        <v>1.065770897666582E-2</v>
      </c>
    </row>
    <row r="174" spans="3:5">
      <c r="C174" s="184">
        <v>137</v>
      </c>
      <c r="D174" s="51">
        <v>-3.4324730203390851E-3</v>
      </c>
      <c r="E174" s="137">
        <v>9.9604016878827497E-3</v>
      </c>
    </row>
    <row r="175" spans="3:5">
      <c r="C175" s="184">
        <v>138</v>
      </c>
      <c r="D175" s="51">
        <v>-2.6894164503658904E-3</v>
      </c>
      <c r="E175" s="137">
        <v>-7.3125622711100059E-4</v>
      </c>
    </row>
    <row r="176" spans="3:5">
      <c r="C176" s="184">
        <v>139</v>
      </c>
      <c r="D176" s="51">
        <v>-6.2366482248094723E-3</v>
      </c>
      <c r="E176" s="137">
        <v>-4.2079788503720994E-3</v>
      </c>
    </row>
    <row r="177" spans="3:5">
      <c r="C177" s="184">
        <v>140</v>
      </c>
      <c r="D177" s="51">
        <v>-8.1985304664933707E-3</v>
      </c>
      <c r="E177" s="137">
        <v>-5.9497593450397101E-3</v>
      </c>
    </row>
    <row r="178" spans="3:5">
      <c r="C178" s="184">
        <v>141</v>
      </c>
      <c r="D178" s="51">
        <v>-1.1873887402975105E-3</v>
      </c>
      <c r="E178" s="137">
        <v>-1.098189248387031E-2</v>
      </c>
    </row>
    <row r="179" spans="3:5">
      <c r="C179" s="184">
        <v>142</v>
      </c>
      <c r="D179" s="51">
        <v>5.1479397048137549E-3</v>
      </c>
      <c r="E179" s="137">
        <v>-1.3716027167484657E-3</v>
      </c>
    </row>
    <row r="180" spans="3:5">
      <c r="C180" s="184">
        <v>143</v>
      </c>
      <c r="D180" s="51">
        <v>-5.9395301894017089E-3</v>
      </c>
      <c r="E180" s="137">
        <v>-1.030024963556559E-3</v>
      </c>
    </row>
    <row r="181" spans="3:5">
      <c r="C181" s="184">
        <v>144</v>
      </c>
      <c r="D181" s="51">
        <v>7.2026361769955832E-3</v>
      </c>
      <c r="E181" s="137">
        <v>-1.6517233691058553E-4</v>
      </c>
    </row>
    <row r="182" spans="3:5">
      <c r="C182" s="184">
        <v>145</v>
      </c>
      <c r="D182" s="51">
        <v>-1.1719988178938046E-4</v>
      </c>
      <c r="E182" s="137">
        <v>-6.0715733947511114E-3</v>
      </c>
    </row>
    <row r="183" spans="3:5">
      <c r="C183" s="184">
        <v>146</v>
      </c>
      <c r="D183" s="51">
        <v>-1.2796917296752912E-2</v>
      </c>
      <c r="E183" s="137">
        <v>-1.6264763939640055E-2</v>
      </c>
    </row>
    <row r="184" spans="3:5">
      <c r="C184" s="184">
        <v>147</v>
      </c>
      <c r="D184" s="51">
        <v>1.8306942166514644E-4</v>
      </c>
      <c r="E184" s="137">
        <v>-7.8688980632411268E-3</v>
      </c>
    </row>
    <row r="185" spans="3:5">
      <c r="C185" s="184">
        <v>148</v>
      </c>
      <c r="D185" s="51">
        <v>-1.6028875133727555E-2</v>
      </c>
      <c r="E185" s="137">
        <v>-8.7691940799667564E-3</v>
      </c>
    </row>
    <row r="186" spans="3:5">
      <c r="C186" s="184">
        <v>149</v>
      </c>
      <c r="D186" s="51">
        <v>-9.1531779481757586E-3</v>
      </c>
      <c r="E186" s="137">
        <v>-3.361734114751505E-4</v>
      </c>
    </row>
    <row r="187" spans="3:5">
      <c r="C187" s="184">
        <v>150</v>
      </c>
      <c r="D187" s="51">
        <v>5.5381867741586058E-4</v>
      </c>
      <c r="E187" s="137">
        <v>-4.6730633311697035E-3</v>
      </c>
    </row>
    <row r="188" spans="3:5">
      <c r="C188" s="184">
        <v>151</v>
      </c>
      <c r="D188" s="51">
        <v>-2.6220699762443595E-3</v>
      </c>
      <c r="E188" s="137">
        <v>1.7079715016521983E-3</v>
      </c>
    </row>
    <row r="189" spans="3:5">
      <c r="C189" s="184">
        <v>152</v>
      </c>
      <c r="D189" s="51">
        <v>-1.7809970352106776E-3</v>
      </c>
      <c r="E189" s="137">
        <v>7.54883031014286E-4</v>
      </c>
    </row>
    <row r="190" spans="3:5">
      <c r="C190" s="184">
        <v>153</v>
      </c>
      <c r="D190" s="51">
        <v>5.0063681074855463E-3</v>
      </c>
      <c r="E190" s="137">
        <v>-9.982943083220602E-4</v>
      </c>
    </row>
    <row r="191" spans="3:5">
      <c r="C191" s="184">
        <v>154</v>
      </c>
      <c r="D191" s="51">
        <v>1.6668286068886281E-3</v>
      </c>
      <c r="E191" s="137">
        <v>1.6035178559805352E-2</v>
      </c>
    </row>
    <row r="192" spans="3:5">
      <c r="C192" s="184">
        <v>155</v>
      </c>
      <c r="D192" s="51">
        <v>1.1568798442031387E-2</v>
      </c>
      <c r="E192" s="137">
        <v>3.2535566153560932E-3</v>
      </c>
    </row>
    <row r="193" spans="3:5">
      <c r="C193" s="184">
        <v>156</v>
      </c>
      <c r="D193" s="51">
        <v>-6.0157920884538474E-3</v>
      </c>
      <c r="E193" s="137">
        <v>-1.2152353398671885E-2</v>
      </c>
    </row>
    <row r="194" spans="3:5">
      <c r="C194" s="184">
        <v>157</v>
      </c>
      <c r="D194" s="51">
        <v>1.9645228232362888E-3</v>
      </c>
      <c r="E194" s="137">
        <v>8.2389009675299142E-3</v>
      </c>
    </row>
    <row r="195" spans="3:5">
      <c r="C195" s="184">
        <v>158</v>
      </c>
      <c r="D195" s="51">
        <v>-7.3853465881697569E-3</v>
      </c>
      <c r="E195" s="137">
        <v>1.2509527271208139E-2</v>
      </c>
    </row>
    <row r="196" spans="3:5">
      <c r="C196" s="184">
        <v>159</v>
      </c>
      <c r="D196" s="51">
        <v>4.3666505058806197E-2</v>
      </c>
      <c r="E196" s="137">
        <v>3.3441815053407405E-3</v>
      </c>
    </row>
    <row r="197" spans="3:5">
      <c r="C197" s="184">
        <v>160</v>
      </c>
      <c r="D197" s="51">
        <v>9.1005743631105349E-3</v>
      </c>
      <c r="E197" s="137">
        <v>-1.5129965323349738E-2</v>
      </c>
    </row>
    <row r="198" spans="3:5">
      <c r="C198" s="184">
        <v>161</v>
      </c>
      <c r="D198" s="51">
        <v>-2.1872064784740483E-3</v>
      </c>
      <c r="E198" s="137">
        <v>-4.4642892879953218E-3</v>
      </c>
    </row>
    <row r="199" spans="3:5">
      <c r="C199" s="184">
        <v>162</v>
      </c>
      <c r="D199" s="51">
        <v>-3.2508131968717663E-3</v>
      </c>
      <c r="E199" s="137">
        <v>-1.2946318317536846E-2</v>
      </c>
    </row>
    <row r="200" spans="3:5">
      <c r="C200" s="184">
        <v>163</v>
      </c>
      <c r="D200" s="51">
        <v>3.5449842379451884E-3</v>
      </c>
      <c r="E200" s="137">
        <v>-1.5009350750432011E-2</v>
      </c>
    </row>
    <row r="201" spans="3:5">
      <c r="C201" s="184">
        <v>164</v>
      </c>
      <c r="D201" s="51">
        <v>-3.0665264399774624E-3</v>
      </c>
      <c r="E201" s="137">
        <v>5.5387501757102192E-3</v>
      </c>
    </row>
    <row r="202" spans="3:5">
      <c r="C202" s="184">
        <v>165</v>
      </c>
      <c r="D202" s="51">
        <v>-3.1339484604994338E-3</v>
      </c>
      <c r="E202" s="137">
        <v>-1.7184894899444546E-2</v>
      </c>
    </row>
    <row r="203" spans="3:5">
      <c r="C203" s="184">
        <v>166</v>
      </c>
      <c r="D203" s="51">
        <v>-4.953990599452388E-3</v>
      </c>
      <c r="E203" s="137">
        <v>-7.9593511354749177E-3</v>
      </c>
    </row>
    <row r="204" spans="3:5">
      <c r="C204" s="184">
        <v>167</v>
      </c>
      <c r="D204" s="51">
        <v>-1.9004269283968813E-3</v>
      </c>
      <c r="E204" s="137">
        <v>1.7404365372209378E-3</v>
      </c>
    </row>
    <row r="205" spans="3:5">
      <c r="C205" s="184">
        <v>168</v>
      </c>
      <c r="D205" s="51">
        <v>-3.3845484137114802E-3</v>
      </c>
      <c r="E205" s="137">
        <v>1.3501405632626309E-3</v>
      </c>
    </row>
    <row r="206" spans="3:5">
      <c r="C206" s="184">
        <v>169</v>
      </c>
      <c r="D206" s="51">
        <v>1.0514916345673213E-2</v>
      </c>
      <c r="E206" s="137">
        <v>1.9681113567464544E-2</v>
      </c>
    </row>
    <row r="207" spans="3:5">
      <c r="C207" s="184">
        <v>170</v>
      </c>
      <c r="D207" s="51">
        <v>-1.7101129130671125E-3</v>
      </c>
      <c r="E207" s="137">
        <v>5.5422798819212936E-3</v>
      </c>
    </row>
    <row r="208" spans="3:5">
      <c r="C208" s="184">
        <v>171</v>
      </c>
      <c r="D208" s="51">
        <v>-3.8761247692308629E-3</v>
      </c>
      <c r="E208" s="137">
        <v>-4.7667682260300517E-3</v>
      </c>
    </row>
    <row r="209" spans="3:5">
      <c r="C209" s="184">
        <v>172</v>
      </c>
      <c r="D209" s="51">
        <v>-3.1775769133208722E-3</v>
      </c>
      <c r="E209" s="137">
        <v>3.917355113279987E-4</v>
      </c>
    </row>
    <row r="210" spans="3:5">
      <c r="C210" s="184">
        <v>173</v>
      </c>
      <c r="D210" s="51">
        <v>-7.4718935955950111E-3</v>
      </c>
      <c r="E210" s="137">
        <v>-2.0404221675676185E-2</v>
      </c>
    </row>
    <row r="211" spans="3:5">
      <c r="C211" s="184">
        <v>174</v>
      </c>
      <c r="D211" s="51">
        <v>-1.2830802847475571E-2</v>
      </c>
      <c r="E211" s="137">
        <v>-8.8301424211679296E-3</v>
      </c>
    </row>
    <row r="212" spans="3:5">
      <c r="C212" s="184">
        <v>175</v>
      </c>
      <c r="D212" s="51">
        <v>-9.2798698058911E-3</v>
      </c>
      <c r="E212" s="137">
        <v>-7.5819870800437564E-3</v>
      </c>
    </row>
    <row r="213" spans="3:5">
      <c r="C213" s="184">
        <v>176</v>
      </c>
      <c r="D213" s="51">
        <v>5.4539426972343525E-3</v>
      </c>
      <c r="E213" s="137">
        <v>2.4912655473722439E-2</v>
      </c>
    </row>
    <row r="214" spans="3:5">
      <c r="C214" s="184">
        <v>177</v>
      </c>
      <c r="D214" s="51">
        <v>-7.7290968241338527E-3</v>
      </c>
      <c r="E214" s="137">
        <v>6.643208134949152E-3</v>
      </c>
    </row>
    <row r="215" spans="3:5">
      <c r="C215" s="184">
        <v>178</v>
      </c>
      <c r="D215" s="51">
        <v>1.1371365414360097E-3</v>
      </c>
      <c r="E215" s="137">
        <v>1.904791609004218E-2</v>
      </c>
    </row>
    <row r="216" spans="3:5">
      <c r="C216" s="184">
        <v>179</v>
      </c>
      <c r="D216" s="51">
        <v>3.7408363343367007E-3</v>
      </c>
      <c r="E216" s="137">
        <v>2.2088139305080695E-3</v>
      </c>
    </row>
    <row r="217" spans="3:5">
      <c r="C217" s="184">
        <v>180</v>
      </c>
      <c r="D217" s="51">
        <v>-1.9866224061972295E-3</v>
      </c>
      <c r="E217" s="137">
        <v>1.4451439078298739E-3</v>
      </c>
    </row>
    <row r="218" spans="3:5">
      <c r="C218" s="184">
        <v>181</v>
      </c>
      <c r="D218" s="51">
        <v>-8.4613610248618631E-3</v>
      </c>
      <c r="E218" s="137">
        <v>2.3759627656731247E-4</v>
      </c>
    </row>
    <row r="219" spans="3:5">
      <c r="C219" s="184">
        <v>182</v>
      </c>
      <c r="D219" s="51">
        <v>1.3533769495055507E-3</v>
      </c>
      <c r="E219" s="137">
        <v>-1.3880464182313559E-2</v>
      </c>
    </row>
    <row r="220" spans="3:5">
      <c r="C220" s="184">
        <v>183</v>
      </c>
      <c r="D220" s="51">
        <v>-2.3087120053758334E-2</v>
      </c>
      <c r="E220" s="137">
        <v>-2.3905150284422739E-2</v>
      </c>
    </row>
    <row r="221" spans="3:5">
      <c r="C221" s="184">
        <v>184</v>
      </c>
      <c r="D221" s="51">
        <v>2.6174463471758405E-4</v>
      </c>
      <c r="E221" s="137">
        <v>1.5308937850324656E-2</v>
      </c>
    </row>
    <row r="222" spans="3:5">
      <c r="C222" s="184">
        <v>185</v>
      </c>
      <c r="D222" s="51">
        <v>9.3068493389952683E-3</v>
      </c>
      <c r="E222" s="137">
        <v>3.5014968149213194E-3</v>
      </c>
    </row>
    <row r="223" spans="3:5">
      <c r="C223" s="184">
        <v>186</v>
      </c>
      <c r="D223" s="51">
        <v>3.2016583232047885E-3</v>
      </c>
      <c r="E223" s="137">
        <v>-2.6767480295878041E-3</v>
      </c>
    </row>
    <row r="224" spans="3:5">
      <c r="C224" s="184">
        <v>187</v>
      </c>
      <c r="D224" s="51">
        <v>-2.0957586762804089E-3</v>
      </c>
      <c r="E224" s="137">
        <v>-3.8579772532205186E-3</v>
      </c>
    </row>
    <row r="225" spans="3:5">
      <c r="C225" s="184">
        <v>188</v>
      </c>
      <c r="D225" s="51">
        <v>2.0401255355764585E-3</v>
      </c>
      <c r="E225" s="137">
        <v>4.8407707044018757E-3</v>
      </c>
    </row>
    <row r="226" spans="3:5">
      <c r="C226" s="184">
        <v>189</v>
      </c>
      <c r="D226" s="51">
        <v>-2.6008003186183903E-3</v>
      </c>
      <c r="E226" s="137">
        <v>4.3474436825603332E-3</v>
      </c>
    </row>
    <row r="227" spans="3:5">
      <c r="C227" s="184">
        <v>190</v>
      </c>
      <c r="D227" s="51">
        <v>-3.624422768296982E-3</v>
      </c>
      <c r="E227" s="137">
        <v>8.0855831601421551E-3</v>
      </c>
    </row>
    <row r="228" spans="3:5">
      <c r="C228" s="184">
        <v>191</v>
      </c>
      <c r="D228" s="51">
        <v>6.5166116565178794E-3</v>
      </c>
      <c r="E228" s="137">
        <v>-1.432696177344505E-2</v>
      </c>
    </row>
    <row r="229" spans="3:5">
      <c r="C229" s="184">
        <v>192</v>
      </c>
      <c r="D229" s="51">
        <v>1.9848759142100975E-3</v>
      </c>
      <c r="E229" s="137">
        <v>-1.2464056622293253E-2</v>
      </c>
    </row>
    <row r="230" spans="3:5">
      <c r="C230" s="184">
        <v>193</v>
      </c>
      <c r="D230" s="51">
        <v>-2.2183674304957495E-3</v>
      </c>
      <c r="E230" s="137">
        <v>-5.4895804075324114E-3</v>
      </c>
    </row>
    <row r="231" spans="3:5">
      <c r="C231" s="184">
        <v>194</v>
      </c>
      <c r="D231" s="51">
        <v>-2.4941456758963399E-3</v>
      </c>
      <c r="E231" s="137">
        <v>-3.3988356103675072E-3</v>
      </c>
    </row>
    <row r="232" spans="3:5">
      <c r="C232" s="184">
        <v>195</v>
      </c>
      <c r="D232" s="51">
        <v>7.4477048933642145E-3</v>
      </c>
      <c r="E232" s="137">
        <v>5.9924904243970692E-3</v>
      </c>
    </row>
    <row r="233" spans="3:5">
      <c r="C233" s="184">
        <v>196</v>
      </c>
      <c r="D233" s="51">
        <v>3.1486348563548789E-3</v>
      </c>
      <c r="E233" s="137">
        <v>1.1690471410759646E-3</v>
      </c>
    </row>
    <row r="234" spans="3:5">
      <c r="C234" s="184">
        <v>197</v>
      </c>
      <c r="D234" s="51">
        <v>-1.2203043835700466E-2</v>
      </c>
      <c r="E234" s="137">
        <v>-2.453245096792013E-2</v>
      </c>
    </row>
    <row r="235" spans="3:5">
      <c r="C235" s="184">
        <v>198</v>
      </c>
      <c r="D235" s="51">
        <v>2.2669051017478307E-4</v>
      </c>
      <c r="E235" s="137">
        <v>-6.0253750996220158E-4</v>
      </c>
    </row>
    <row r="236" spans="3:5">
      <c r="C236" s="184">
        <v>199</v>
      </c>
      <c r="D236" s="51">
        <v>1.4737246899562018E-2</v>
      </c>
      <c r="E236" s="137">
        <v>3.6217516086666794E-3</v>
      </c>
    </row>
    <row r="237" spans="3:5">
      <c r="C237" s="184">
        <v>200</v>
      </c>
      <c r="D237" s="51">
        <v>7.2581771299228938E-3</v>
      </c>
      <c r="E237" s="137">
        <v>2.3377068155172352E-2</v>
      </c>
    </row>
    <row r="238" spans="3:5">
      <c r="C238" s="184">
        <v>201</v>
      </c>
      <c r="D238" s="51">
        <v>-3.4457165162309856E-3</v>
      </c>
      <c r="E238" s="137">
        <v>-5.5070688174035619E-3</v>
      </c>
    </row>
    <row r="239" spans="3:5">
      <c r="C239" s="184">
        <v>202</v>
      </c>
      <c r="D239" s="51">
        <v>-1.3640685991788157E-3</v>
      </c>
      <c r="E239" s="137">
        <v>4.362593346763287E-3</v>
      </c>
    </row>
    <row r="240" spans="3:5">
      <c r="C240" s="184">
        <v>203</v>
      </c>
      <c r="D240" s="51">
        <v>2.7911157928859683E-2</v>
      </c>
      <c r="E240" s="137">
        <v>3.2855377143766941E-2</v>
      </c>
    </row>
    <row r="241" spans="3:5">
      <c r="C241" s="184">
        <v>204</v>
      </c>
      <c r="D241" s="51">
        <v>2.1908596496365604E-2</v>
      </c>
      <c r="E241" s="137">
        <v>6.0821235445883146E-3</v>
      </c>
    </row>
    <row r="242" spans="3:5">
      <c r="C242" s="184">
        <v>205</v>
      </c>
      <c r="D242" s="51">
        <v>7.1658963548209198E-3</v>
      </c>
      <c r="E242" s="137">
        <v>1.020497781587041E-2</v>
      </c>
    </row>
    <row r="243" spans="3:5">
      <c r="C243" s="184">
        <v>206</v>
      </c>
      <c r="D243" s="51">
        <v>1.5101140906275045E-3</v>
      </c>
      <c r="E243" s="137">
        <v>-1.876186458763129E-2</v>
      </c>
    </row>
    <row r="244" spans="3:5">
      <c r="C244" s="184">
        <v>207</v>
      </c>
      <c r="D244" s="51">
        <v>-2.4863078812331164E-2</v>
      </c>
      <c r="E244" s="137">
        <v>1.4582609797839608E-2</v>
      </c>
    </row>
    <row r="245" spans="3:5">
      <c r="C245" s="184">
        <v>208</v>
      </c>
      <c r="D245" s="51">
        <v>-7.761605974537315E-3</v>
      </c>
      <c r="E245" s="137">
        <v>-3.467022583608384E-2</v>
      </c>
    </row>
    <row r="246" spans="3:5">
      <c r="C246" s="184">
        <v>209</v>
      </c>
      <c r="D246" s="51">
        <v>-8.3964675058531254E-4</v>
      </c>
      <c r="E246" s="137">
        <v>-7.0260653803694588E-4</v>
      </c>
    </row>
    <row r="247" spans="3:5">
      <c r="C247" s="184">
        <v>210</v>
      </c>
      <c r="D247" s="51">
        <v>-4.6742102294594122E-3</v>
      </c>
      <c r="E247" s="137">
        <v>-8.5682125221399168E-3</v>
      </c>
    </row>
    <row r="248" spans="3:5">
      <c r="C248" s="184">
        <v>211</v>
      </c>
      <c r="D248" s="51">
        <v>2.6295088813607184E-3</v>
      </c>
      <c r="E248" s="137">
        <v>2.3165447338203331E-5</v>
      </c>
    </row>
    <row r="249" spans="3:5">
      <c r="C249" s="184">
        <v>212</v>
      </c>
      <c r="D249" s="51">
        <v>3.1281121755048625E-3</v>
      </c>
      <c r="E249" s="137">
        <v>6.332746572383593E-3</v>
      </c>
    </row>
    <row r="250" spans="3:5">
      <c r="C250" s="184">
        <v>213</v>
      </c>
      <c r="D250" s="51">
        <v>-3.874482613768499E-3</v>
      </c>
      <c r="E250" s="137">
        <v>2.3137205052658595E-3</v>
      </c>
    </row>
    <row r="251" spans="3:5">
      <c r="C251" s="184">
        <v>214</v>
      </c>
      <c r="D251" s="51">
        <v>2.7655194743649067E-2</v>
      </c>
      <c r="E251" s="137">
        <v>3.8216091806055084E-2</v>
      </c>
    </row>
    <row r="252" spans="3:5">
      <c r="C252" s="184">
        <v>215</v>
      </c>
      <c r="D252" s="51">
        <v>-2.6456072597197469E-3</v>
      </c>
      <c r="E252" s="137">
        <v>-2.196241476317223E-2</v>
      </c>
    </row>
    <row r="253" spans="3:5">
      <c r="C253" s="184">
        <v>216</v>
      </c>
      <c r="D253" s="51">
        <v>3.7487776917585068E-3</v>
      </c>
      <c r="E253" s="137">
        <v>9.6203298831740811E-3</v>
      </c>
    </row>
    <row r="254" spans="3:5">
      <c r="C254" s="184">
        <v>217</v>
      </c>
      <c r="D254" s="51">
        <v>8.4726836626214178E-3</v>
      </c>
      <c r="E254" s="137">
        <v>1.9933596736035879E-2</v>
      </c>
    </row>
    <row r="255" spans="3:5">
      <c r="C255" s="184">
        <v>218</v>
      </c>
      <c r="D255" s="51">
        <v>-9.1800936799080659E-3</v>
      </c>
      <c r="E255" s="137">
        <v>-1.9281366388005178E-2</v>
      </c>
    </row>
    <row r="256" spans="3:5">
      <c r="C256" s="184">
        <v>219</v>
      </c>
      <c r="D256" s="51">
        <v>9.7792524423424062E-4</v>
      </c>
      <c r="E256" s="137">
        <v>5.6603349763859829E-3</v>
      </c>
    </row>
    <row r="257" spans="3:5">
      <c r="C257" s="184">
        <v>220</v>
      </c>
      <c r="D257" s="51">
        <v>-1.0615082388641636E-2</v>
      </c>
      <c r="E257" s="137">
        <v>-4.7293551500337217E-3</v>
      </c>
    </row>
    <row r="258" spans="3:5">
      <c r="C258" s="184">
        <v>221</v>
      </c>
      <c r="D258" s="51">
        <v>7.4058112179066883E-3</v>
      </c>
      <c r="E258" s="137">
        <v>-2.7888199511298558E-2</v>
      </c>
    </row>
    <row r="259" spans="3:5">
      <c r="C259" s="184">
        <v>222</v>
      </c>
      <c r="D259" s="51">
        <v>2.531185158889099E-3</v>
      </c>
      <c r="E259" s="137">
        <v>1.7100440848522393E-2</v>
      </c>
    </row>
    <row r="260" spans="3:5">
      <c r="C260" s="184">
        <v>223</v>
      </c>
      <c r="D260" s="51">
        <v>8.7954944399564697E-3</v>
      </c>
      <c r="E260" s="137">
        <v>8.5262017604946158E-3</v>
      </c>
    </row>
    <row r="261" spans="3:5">
      <c r="C261" s="184">
        <v>224</v>
      </c>
      <c r="D261" s="51">
        <v>2.0962126653511375E-2</v>
      </c>
      <c r="E261" s="137">
        <v>1.500160293684291E-2</v>
      </c>
    </row>
    <row r="262" spans="3:5">
      <c r="C262" s="184">
        <v>225</v>
      </c>
      <c r="D262" s="51">
        <v>1.4056597208362319E-3</v>
      </c>
      <c r="E262" s="137">
        <v>1.0938899236317185E-2</v>
      </c>
    </row>
    <row r="263" spans="3:5">
      <c r="C263" s="184">
        <v>226</v>
      </c>
      <c r="D263" s="51">
        <v>-8.0439188196035935E-4</v>
      </c>
      <c r="E263" s="137">
        <v>-4.6367489890422574E-3</v>
      </c>
    </row>
    <row r="264" spans="3:5">
      <c r="C264" s="184">
        <v>227</v>
      </c>
      <c r="D264" s="51">
        <v>-1.3580477758720327E-2</v>
      </c>
      <c r="E264" s="137">
        <v>-2.4428909902111055E-2</v>
      </c>
    </row>
    <row r="265" spans="3:5">
      <c r="C265" s="184">
        <v>228</v>
      </c>
      <c r="D265" s="51">
        <v>-1.355410520578335E-3</v>
      </c>
      <c r="E265" s="137">
        <v>1.6562727466059991E-3</v>
      </c>
    </row>
    <row r="266" spans="3:5">
      <c r="C266" s="184">
        <v>229</v>
      </c>
      <c r="D266" s="51">
        <v>-1.2219273804442345E-3</v>
      </c>
      <c r="E266" s="137">
        <v>-2.4090429581661958E-6</v>
      </c>
    </row>
    <row r="267" spans="3:5">
      <c r="C267" s="184">
        <v>230</v>
      </c>
      <c r="D267" s="51">
        <v>1.680116993921283E-2</v>
      </c>
      <c r="E267" s="137">
        <v>1.3434735271891516E-2</v>
      </c>
    </row>
    <row r="268" spans="3:5">
      <c r="C268" s="184">
        <v>231</v>
      </c>
      <c r="D268" s="51">
        <v>1.0725562793301988E-2</v>
      </c>
      <c r="E268" s="137">
        <v>1.1638578137735389E-2</v>
      </c>
    </row>
    <row r="269" spans="3:5">
      <c r="C269" s="184">
        <v>232</v>
      </c>
      <c r="D269" s="51">
        <v>-4.2699397022499296E-3</v>
      </c>
      <c r="E269" s="137">
        <v>-9.8432207052552723E-3</v>
      </c>
    </row>
    <row r="270" spans="3:5">
      <c r="C270" s="184">
        <v>233</v>
      </c>
      <c r="D270" s="51">
        <v>-4.6380598169742373E-3</v>
      </c>
      <c r="E270" s="137">
        <v>-1.9107919788908391E-3</v>
      </c>
    </row>
    <row r="271" spans="3:5">
      <c r="C271" s="184">
        <v>234</v>
      </c>
      <c r="D271" s="51">
        <v>1.8365488392984873E-2</v>
      </c>
      <c r="E271" s="137">
        <v>3.8627828532824082E-3</v>
      </c>
    </row>
    <row r="272" spans="3:5">
      <c r="C272" s="184">
        <v>235</v>
      </c>
      <c r="D272" s="51">
        <v>8.6304730818018288E-3</v>
      </c>
      <c r="E272" s="137">
        <v>3.7460459044386671E-3</v>
      </c>
    </row>
    <row r="273" spans="3:5">
      <c r="C273" s="184">
        <v>236</v>
      </c>
      <c r="D273" s="51">
        <v>3.4546811575908438E-3</v>
      </c>
      <c r="E273" s="137">
        <v>-6.2403890579362927E-3</v>
      </c>
    </row>
    <row r="274" spans="3:5">
      <c r="C274" s="184">
        <v>237</v>
      </c>
      <c r="D274" s="51">
        <v>-6.1060361697923143E-3</v>
      </c>
      <c r="E274" s="137">
        <v>-2.8557916031339228E-4</v>
      </c>
    </row>
    <row r="275" spans="3:5">
      <c r="C275" s="184">
        <v>238</v>
      </c>
      <c r="D275" s="51">
        <v>1.1623977404941033E-2</v>
      </c>
      <c r="E275" s="137">
        <v>1.6977510883946161E-2</v>
      </c>
    </row>
    <row r="276" spans="3:5">
      <c r="C276" s="184">
        <v>239</v>
      </c>
      <c r="D276" s="51">
        <v>3.2945779330038536E-4</v>
      </c>
      <c r="E276" s="137">
        <v>-2.4604586097758795E-3</v>
      </c>
    </row>
    <row r="277" spans="3:5">
      <c r="C277" s="184">
        <v>240</v>
      </c>
      <c r="D277" s="51">
        <v>1.8416294148845048E-3</v>
      </c>
      <c r="E277" s="137">
        <v>5.0224662710613667E-3</v>
      </c>
    </row>
    <row r="278" spans="3:5">
      <c r="C278" s="184">
        <v>241</v>
      </c>
      <c r="D278" s="51">
        <v>5.0321050319190571E-3</v>
      </c>
      <c r="E278" s="137">
        <v>-6.5592656283097513E-3</v>
      </c>
    </row>
    <row r="279" spans="3:5">
      <c r="C279" s="184">
        <v>242</v>
      </c>
      <c r="D279" s="51">
        <v>7.1844080813090261E-3</v>
      </c>
      <c r="E279" s="137">
        <v>4.2680994790425205E-4</v>
      </c>
    </row>
    <row r="280" spans="3:5">
      <c r="C280" s="184">
        <v>243</v>
      </c>
      <c r="D280" s="51">
        <v>1.8275779005635158E-3</v>
      </c>
      <c r="E280" s="137">
        <v>1.8639108294335846E-3</v>
      </c>
    </row>
    <row r="281" spans="3:5">
      <c r="C281" s="184">
        <v>244</v>
      </c>
      <c r="D281" s="51">
        <v>1.3632122221833668E-2</v>
      </c>
      <c r="E281" s="137">
        <v>5.9407966325076243E-3</v>
      </c>
    </row>
    <row r="282" spans="3:5">
      <c r="C282" s="184">
        <v>245</v>
      </c>
      <c r="D282" s="51">
        <v>6.967481275066004E-4</v>
      </c>
      <c r="E282" s="137">
        <v>-2.6478336880253026E-3</v>
      </c>
    </row>
    <row r="283" spans="3:5">
      <c r="C283" s="184">
        <v>246</v>
      </c>
      <c r="D283" s="51">
        <v>1.4457682569319083E-2</v>
      </c>
      <c r="E283" s="137">
        <v>1.9243933938360956E-2</v>
      </c>
    </row>
    <row r="284" spans="3:5">
      <c r="C284" s="184">
        <v>247</v>
      </c>
      <c r="D284" s="51">
        <v>1.2655741221350495E-2</v>
      </c>
      <c r="E284" s="137">
        <v>-1.1737298991806614E-2</v>
      </c>
    </row>
    <row r="285" spans="3:5">
      <c r="C285" s="184">
        <v>248</v>
      </c>
      <c r="D285" s="51">
        <v>-7.9357300843078318E-3</v>
      </c>
      <c r="E285" s="137">
        <v>5.2027004978504165E-3</v>
      </c>
    </row>
    <row r="286" spans="3:5">
      <c r="C286" s="184">
        <v>249</v>
      </c>
      <c r="D286" s="51">
        <v>-5.1118578628529471E-3</v>
      </c>
      <c r="E286" s="137">
        <v>-7.6161946198145432E-3</v>
      </c>
    </row>
    <row r="287" spans="3:5">
      <c r="C287" s="184">
        <v>250</v>
      </c>
      <c r="D287" s="51">
        <v>1.6113971566695619E-2</v>
      </c>
      <c r="E287" s="137">
        <v>-1.0028445095122025E-3</v>
      </c>
    </row>
    <row r="288" spans="3:5">
      <c r="C288" s="184">
        <v>251</v>
      </c>
      <c r="D288" s="51">
        <v>-1.0098658065676537E-2</v>
      </c>
      <c r="E288" s="137">
        <v>-1.4337433308582715E-2</v>
      </c>
    </row>
    <row r="289" spans="3:5">
      <c r="C289" s="184">
        <v>252</v>
      </c>
      <c r="D289" s="51">
        <v>-1.2986578619378844E-2</v>
      </c>
      <c r="E289" s="137">
        <v>-1.808342293656226E-2</v>
      </c>
    </row>
    <row r="290" spans="3:5">
      <c r="C290" s="184">
        <v>253</v>
      </c>
      <c r="D290" s="51">
        <v>2.8465023038084418E-3</v>
      </c>
      <c r="E290" s="137">
        <v>7.7383017534231949E-3</v>
      </c>
    </row>
    <row r="291" spans="3:5">
      <c r="C291" s="184">
        <v>254</v>
      </c>
      <c r="D291" s="51">
        <v>-1.3007315574020159E-3</v>
      </c>
      <c r="E291" s="137">
        <v>1.4847538426860723E-3</v>
      </c>
    </row>
    <row r="292" spans="3:5">
      <c r="C292" s="184">
        <v>255</v>
      </c>
      <c r="D292" s="51">
        <v>-2.917696898071466E-2</v>
      </c>
      <c r="E292" s="137">
        <v>-4.2147949918540706E-2</v>
      </c>
    </row>
    <row r="293" spans="3:5">
      <c r="C293" s="184">
        <v>256</v>
      </c>
      <c r="D293" s="51">
        <v>-8.3444018845152922E-3</v>
      </c>
      <c r="E293" s="137">
        <v>-1.6084152058502409E-3</v>
      </c>
    </row>
    <row r="294" spans="3:5">
      <c r="C294" s="184">
        <v>257</v>
      </c>
      <c r="D294" s="51">
        <v>2.6268481339280801E-2</v>
      </c>
      <c r="E294" s="137">
        <v>1.1289177249302822E-2</v>
      </c>
    </row>
    <row r="295" spans="3:5">
      <c r="C295" s="184">
        <v>258</v>
      </c>
      <c r="D295" s="51">
        <v>-7.7720632098808966E-3</v>
      </c>
      <c r="E295" s="137">
        <v>-9.4057195460141522E-3</v>
      </c>
    </row>
    <row r="296" spans="3:5">
      <c r="C296" s="184">
        <v>259</v>
      </c>
      <c r="D296" s="51">
        <v>9.6251711994585817E-3</v>
      </c>
      <c r="E296" s="137">
        <v>1.4328055529067614E-2</v>
      </c>
    </row>
    <row r="297" spans="3:5">
      <c r="C297" s="184">
        <v>260</v>
      </c>
      <c r="D297" s="51">
        <v>-3.4694432643226298E-3</v>
      </c>
      <c r="E297" s="137">
        <v>-2.6606543895459451E-3</v>
      </c>
    </row>
    <row r="298" spans="3:5">
      <c r="C298" s="184">
        <v>261</v>
      </c>
      <c r="D298" s="51">
        <v>-5.3873863642500668E-3</v>
      </c>
      <c r="E298" s="137">
        <v>-8.566357824447016E-3</v>
      </c>
    </row>
    <row r="299" spans="3:5">
      <c r="C299" s="184">
        <v>262</v>
      </c>
      <c r="D299" s="51">
        <v>-8.2442820982648515E-3</v>
      </c>
      <c r="E299" s="137">
        <v>-1.6616932716057408E-3</v>
      </c>
    </row>
    <row r="300" spans="3:5">
      <c r="C300" s="184">
        <v>263</v>
      </c>
      <c r="D300" s="51">
        <v>5.1453030367407098E-3</v>
      </c>
      <c r="E300" s="137">
        <v>8.1055183905044924E-3</v>
      </c>
    </row>
    <row r="301" spans="3:5">
      <c r="C301" s="184">
        <v>264</v>
      </c>
      <c r="D301" s="51">
        <v>-7.4207750159952651E-3</v>
      </c>
      <c r="E301" s="137">
        <v>3.9924029212355539E-3</v>
      </c>
    </row>
    <row r="302" spans="3:5">
      <c r="C302" s="184">
        <v>265</v>
      </c>
      <c r="D302" s="51">
        <v>-1.0818910957474906E-2</v>
      </c>
      <c r="E302" s="137">
        <v>4.1681372530806109E-3</v>
      </c>
    </row>
    <row r="303" spans="3:5">
      <c r="C303" s="184">
        <v>266</v>
      </c>
      <c r="D303" s="51">
        <v>1.1033602399684173E-2</v>
      </c>
      <c r="E303" s="137">
        <v>5.8696817055814421E-3</v>
      </c>
    </row>
    <row r="304" spans="3:5">
      <c r="C304" s="184">
        <v>267</v>
      </c>
      <c r="D304" s="51">
        <v>3.6437805344220718E-3</v>
      </c>
      <c r="E304" s="137">
        <v>-3.540213373170023E-3</v>
      </c>
    </row>
    <row r="305" spans="3:5">
      <c r="C305" s="184">
        <v>268</v>
      </c>
      <c r="D305" s="51">
        <v>-4.1030509723540285E-3</v>
      </c>
      <c r="E305" s="137">
        <v>-2.822681387236679E-3</v>
      </c>
    </row>
    <row r="306" spans="3:5">
      <c r="C306" s="184">
        <v>269</v>
      </c>
      <c r="D306" s="51">
        <v>4.3895370214782599E-3</v>
      </c>
      <c r="E306" s="137">
        <v>-3.6744650648895616E-3</v>
      </c>
    </row>
    <row r="307" spans="3:5">
      <c r="C307" s="184">
        <v>270</v>
      </c>
      <c r="D307" s="51">
        <v>-1.1506821914597081E-2</v>
      </c>
      <c r="E307" s="137">
        <v>-1.1134161402567252E-2</v>
      </c>
    </row>
    <row r="308" spans="3:5">
      <c r="C308" s="184">
        <v>271</v>
      </c>
      <c r="D308" s="51">
        <v>2.8036102295805891E-3</v>
      </c>
      <c r="E308" s="137">
        <v>4.1855157327925245E-3</v>
      </c>
    </row>
    <row r="309" spans="3:5">
      <c r="C309" s="184">
        <v>272</v>
      </c>
      <c r="D309" s="51">
        <v>-1.0538583464324321E-2</v>
      </c>
      <c r="E309" s="137">
        <v>-1.7473851149863794E-2</v>
      </c>
    </row>
    <row r="310" spans="3:5">
      <c r="C310" s="184">
        <v>273</v>
      </c>
      <c r="D310" s="51">
        <v>3.783307719648338E-3</v>
      </c>
      <c r="E310" s="137">
        <v>-3.7103854258410491E-3</v>
      </c>
    </row>
    <row r="311" spans="3:5">
      <c r="C311" s="184">
        <v>274</v>
      </c>
      <c r="D311" s="51">
        <v>6.4008199237156919E-3</v>
      </c>
      <c r="E311" s="137">
        <v>1.5737916945882988E-2</v>
      </c>
    </row>
    <row r="312" spans="3:5">
      <c r="C312" s="184">
        <v>275</v>
      </c>
      <c r="D312" s="51">
        <v>6.4655546659111917E-3</v>
      </c>
      <c r="E312" s="137">
        <v>1.0590210532699807E-2</v>
      </c>
    </row>
    <row r="313" spans="3:5">
      <c r="C313" s="184">
        <v>276</v>
      </c>
      <c r="D313" s="51">
        <v>-9.952023301928732E-5</v>
      </c>
      <c r="E313" s="137">
        <v>-1.7577636819782097E-2</v>
      </c>
    </row>
    <row r="314" spans="3:5">
      <c r="C314" s="184">
        <v>277</v>
      </c>
      <c r="D314" s="51">
        <v>4.3890661512088047E-3</v>
      </c>
      <c r="E314" s="137">
        <v>-2.607202463144507E-3</v>
      </c>
    </row>
    <row r="315" spans="3:5">
      <c r="C315" s="184">
        <v>278</v>
      </c>
      <c r="D315" s="51">
        <v>1.5320455834362608E-3</v>
      </c>
      <c r="E315" s="137">
        <v>3.7069527659993997E-3</v>
      </c>
    </row>
    <row r="316" spans="3:5">
      <c r="C316" s="184">
        <v>279</v>
      </c>
      <c r="D316" s="51">
        <v>-7.3660900128049225E-3</v>
      </c>
      <c r="E316" s="137">
        <v>-6.1518023439614345E-3</v>
      </c>
    </row>
    <row r="317" spans="3:5">
      <c r="C317" s="184">
        <v>280</v>
      </c>
      <c r="D317" s="51">
        <v>-8.7345276180232222E-4</v>
      </c>
      <c r="E317" s="137">
        <v>-4.9017681926489037E-3</v>
      </c>
    </row>
    <row r="318" spans="3:5">
      <c r="C318" s="184">
        <v>281</v>
      </c>
      <c r="D318" s="51">
        <v>8.4830425841635974E-4</v>
      </c>
      <c r="E318" s="137">
        <v>-1.2939380965208635E-3</v>
      </c>
    </row>
    <row r="319" spans="3:5">
      <c r="C319" s="184">
        <v>282</v>
      </c>
      <c r="D319" s="51">
        <v>-1.3814811842702715E-2</v>
      </c>
      <c r="E319" s="137">
        <v>-9.5513423591205345E-3</v>
      </c>
    </row>
    <row r="320" spans="3:5">
      <c r="C320" s="184">
        <v>283</v>
      </c>
      <c r="D320" s="51">
        <v>-5.5420572999149466E-3</v>
      </c>
      <c r="E320" s="137">
        <v>-1.9072243914077669E-4</v>
      </c>
    </row>
    <row r="321" spans="3:5">
      <c r="C321" s="184">
        <v>284</v>
      </c>
      <c r="D321" s="51">
        <v>-1.1078172579853055E-2</v>
      </c>
      <c r="E321" s="137">
        <v>1.7704187558322357E-3</v>
      </c>
    </row>
    <row r="322" spans="3:5">
      <c r="C322" s="184">
        <v>285</v>
      </c>
      <c r="D322" s="51">
        <v>-1.1493143682147041E-2</v>
      </c>
      <c r="E322" s="137">
        <v>-3.9153282843753263E-3</v>
      </c>
    </row>
    <row r="323" spans="3:5">
      <c r="C323" s="184">
        <v>286</v>
      </c>
      <c r="D323" s="51">
        <v>2.45824747892038E-2</v>
      </c>
      <c r="E323" s="137">
        <v>1.8288238179799653E-2</v>
      </c>
    </row>
    <row r="324" spans="3:5">
      <c r="C324" s="184">
        <v>287</v>
      </c>
      <c r="D324" s="51">
        <v>9.4231369639200188E-3</v>
      </c>
      <c r="E324" s="137">
        <v>-4.5596543992442624E-3</v>
      </c>
    </row>
    <row r="325" spans="3:5">
      <c r="C325" s="184">
        <v>288</v>
      </c>
      <c r="D325" s="51">
        <v>-7.3003207199327704E-4</v>
      </c>
      <c r="E325" s="137">
        <v>-1.3324412941474893E-3</v>
      </c>
    </row>
    <row r="326" spans="3:5">
      <c r="C326" s="184">
        <v>289</v>
      </c>
      <c r="D326" s="51">
        <v>9.508512481408494E-4</v>
      </c>
      <c r="E326" s="137">
        <v>6.3707693970567751E-4</v>
      </c>
    </row>
    <row r="327" spans="3:5">
      <c r="C327" s="184">
        <v>290</v>
      </c>
      <c r="D327" s="51">
        <v>4.5918453365699687E-3</v>
      </c>
      <c r="E327" s="137">
        <v>-1.6554757635444127E-4</v>
      </c>
    </row>
    <row r="328" spans="3:5">
      <c r="C328" s="184">
        <v>291</v>
      </c>
      <c r="D328" s="51">
        <v>9.7488313680391802E-3</v>
      </c>
      <c r="E328" s="137">
        <v>3.9659627476727926E-3</v>
      </c>
    </row>
    <row r="329" spans="3:5">
      <c r="C329" s="184">
        <v>292</v>
      </c>
      <c r="D329" s="51">
        <v>-8.2479062667302344E-3</v>
      </c>
      <c r="E329" s="137">
        <v>-9.9359828552112481E-4</v>
      </c>
    </row>
    <row r="330" spans="3:5">
      <c r="C330" s="184">
        <v>293</v>
      </c>
      <c r="D330" s="51">
        <v>6.4979183747238519E-3</v>
      </c>
      <c r="E330" s="137">
        <v>5.8343924823179138E-3</v>
      </c>
    </row>
    <row r="331" spans="3:5">
      <c r="C331" s="184">
        <v>294</v>
      </c>
      <c r="D331" s="51">
        <v>-4.1313990183244973E-3</v>
      </c>
      <c r="E331" s="137">
        <v>-1.3186092612701575E-2</v>
      </c>
    </row>
    <row r="332" spans="3:5">
      <c r="C332" s="184">
        <v>295</v>
      </c>
      <c r="D332" s="51">
        <v>-5.4604492787298595E-3</v>
      </c>
      <c r="E332" s="137">
        <v>-2.5622543853221526E-3</v>
      </c>
    </row>
    <row r="333" spans="3:5">
      <c r="C333" s="184">
        <v>296</v>
      </c>
      <c r="D333" s="51">
        <v>7.0037685901617568E-3</v>
      </c>
      <c r="E333" s="137">
        <v>4.0327946567362822E-4</v>
      </c>
    </row>
    <row r="334" spans="3:5">
      <c r="C334" s="184">
        <v>297</v>
      </c>
      <c r="D334" s="51">
        <v>-7.1264681591179813E-3</v>
      </c>
      <c r="E334" s="137">
        <v>-5.3514101369725349E-3</v>
      </c>
    </row>
    <row r="335" spans="3:5">
      <c r="C335" s="184">
        <v>298</v>
      </c>
      <c r="D335" s="51">
        <v>-4.9774096749915743E-3</v>
      </c>
      <c r="E335" s="137">
        <v>4.2155553881948618E-3</v>
      </c>
    </row>
    <row r="336" spans="3:5">
      <c r="C336" s="184">
        <v>299</v>
      </c>
      <c r="D336" s="51">
        <v>1.6195567566551307E-2</v>
      </c>
      <c r="E336" s="137">
        <v>1.7781190546850918E-2</v>
      </c>
    </row>
    <row r="337" spans="3:5">
      <c r="C337" s="184">
        <v>300</v>
      </c>
      <c r="D337" s="51">
        <v>9.2292296554917117E-4</v>
      </c>
      <c r="E337" s="137">
        <v>4.6787625730296076E-3</v>
      </c>
    </row>
    <row r="338" spans="3:5">
      <c r="C338" s="184">
        <v>301</v>
      </c>
      <c r="D338" s="51">
        <v>-3.9560784093623314E-3</v>
      </c>
      <c r="E338" s="137">
        <v>-3.0875161028395769E-3</v>
      </c>
    </row>
    <row r="339" spans="3:5">
      <c r="C339" s="184">
        <v>302</v>
      </c>
      <c r="D339" s="51">
        <v>-7.2656381491246055E-3</v>
      </c>
      <c r="E339" s="137">
        <v>-2.8900299159148372E-3</v>
      </c>
    </row>
    <row r="340" spans="3:5">
      <c r="C340" s="184">
        <v>303</v>
      </c>
      <c r="D340" s="51">
        <v>-2.3106141118160294E-3</v>
      </c>
      <c r="E340" s="137">
        <v>-3.6180127029811606E-3</v>
      </c>
    </row>
    <row r="341" spans="3:5">
      <c r="C341" s="184">
        <v>304</v>
      </c>
      <c r="D341" s="51">
        <v>-4.8616961912228756E-3</v>
      </c>
      <c r="E341" s="137">
        <v>1.6335695970573286E-2</v>
      </c>
    </row>
    <row r="342" spans="3:5">
      <c r="C342" s="184">
        <v>305</v>
      </c>
      <c r="D342" s="51">
        <v>-5.9585320864247778E-4</v>
      </c>
      <c r="E342" s="137">
        <v>1.2829152082670966E-3</v>
      </c>
    </row>
    <row r="343" spans="3:5">
      <c r="C343" s="184">
        <v>306</v>
      </c>
      <c r="D343" s="51">
        <v>-1.2553719273707042E-3</v>
      </c>
      <c r="E343" s="137">
        <v>-6.4642276314690094E-3</v>
      </c>
    </row>
    <row r="344" spans="3:5">
      <c r="C344" s="184">
        <v>307</v>
      </c>
      <c r="D344" s="51">
        <v>-2.0491005718921221E-3</v>
      </c>
      <c r="E344" s="137">
        <v>-2.1055087717582465E-4</v>
      </c>
    </row>
    <row r="345" spans="3:5">
      <c r="C345" s="184">
        <v>308</v>
      </c>
      <c r="D345" s="51">
        <v>-5.0955637339933054E-3</v>
      </c>
      <c r="E345" s="137">
        <v>-5.0987375936706499E-4</v>
      </c>
    </row>
    <row r="346" spans="3:5">
      <c r="C346" s="184">
        <v>309</v>
      </c>
      <c r="D346" s="51">
        <v>3.2753819967917919E-3</v>
      </c>
      <c r="E346" s="137">
        <v>2.1701861390854946E-3</v>
      </c>
    </row>
    <row r="347" spans="3:5">
      <c r="C347" s="184">
        <v>310</v>
      </c>
      <c r="D347" s="51">
        <v>8.996725611419799E-3</v>
      </c>
      <c r="E347" s="137">
        <v>-3.8334749845990775E-3</v>
      </c>
    </row>
    <row r="348" spans="3:5">
      <c r="C348" s="184">
        <v>311</v>
      </c>
      <c r="D348" s="51">
        <v>-1.0860233819647703E-3</v>
      </c>
      <c r="E348" s="137">
        <v>-4.09616231398777E-5</v>
      </c>
    </row>
    <row r="349" spans="3:5">
      <c r="C349" s="184">
        <v>312</v>
      </c>
      <c r="D349" s="51">
        <v>1.5163381445550211E-2</v>
      </c>
      <c r="E349" s="137">
        <v>8.5610654708480685E-3</v>
      </c>
    </row>
    <row r="350" spans="3:5">
      <c r="C350" s="184">
        <v>313</v>
      </c>
      <c r="D350" s="51">
        <v>5.3440747883363266E-3</v>
      </c>
      <c r="E350" s="137">
        <v>3.9388027140547146E-3</v>
      </c>
    </row>
    <row r="351" spans="3:5">
      <c r="C351" s="184">
        <v>314</v>
      </c>
      <c r="D351" s="51">
        <v>1.4922526971821243E-2</v>
      </c>
      <c r="E351" s="137">
        <v>6.7741532158165181E-3</v>
      </c>
    </row>
    <row r="352" spans="3:5">
      <c r="C352" s="184">
        <v>315</v>
      </c>
      <c r="D352" s="51">
        <v>-2.4767056644907606E-3</v>
      </c>
      <c r="E352" s="137">
        <v>-8.2806677567599692E-3</v>
      </c>
    </row>
    <row r="353" spans="3:5">
      <c r="C353" s="184">
        <v>316</v>
      </c>
      <c r="D353" s="51">
        <v>9.4246577794508801E-3</v>
      </c>
      <c r="E353" s="137">
        <v>4.8559686162236819E-3</v>
      </c>
    </row>
    <row r="354" spans="3:5">
      <c r="C354" s="184">
        <v>317</v>
      </c>
      <c r="D354" s="51">
        <v>-9.0406878769193821E-5</v>
      </c>
      <c r="E354" s="137">
        <v>9.7644041400761945E-3</v>
      </c>
    </row>
    <row r="355" spans="3:5">
      <c r="C355" s="184">
        <v>318</v>
      </c>
      <c r="D355" s="51">
        <v>4.2860980714883295E-3</v>
      </c>
      <c r="E355" s="137">
        <v>4.7095265490376109E-3</v>
      </c>
    </row>
    <row r="356" spans="3:5">
      <c r="C356" s="184">
        <v>319</v>
      </c>
      <c r="D356" s="51">
        <v>1.5188630837995775E-2</v>
      </c>
      <c r="E356" s="137">
        <v>1.475586922270597E-2</v>
      </c>
    </row>
    <row r="357" spans="3:5">
      <c r="C357" s="184">
        <v>320</v>
      </c>
      <c r="D357" s="51">
        <v>1.7893744317269041E-2</v>
      </c>
      <c r="E357" s="137">
        <v>1.6824363589715629E-2</v>
      </c>
    </row>
    <row r="358" spans="3:5">
      <c r="C358" s="184">
        <v>321</v>
      </c>
      <c r="D358" s="51">
        <v>-6.3794517530313182E-3</v>
      </c>
      <c r="E358" s="137">
        <v>-2.5273520030840921E-2</v>
      </c>
    </row>
    <row r="359" spans="3:5">
      <c r="C359" s="184">
        <v>322</v>
      </c>
      <c r="D359" s="51">
        <v>6.732266344650433E-3</v>
      </c>
      <c r="E359" s="137">
        <v>2.7774482051010698E-4</v>
      </c>
    </row>
    <row r="360" spans="3:5">
      <c r="C360" s="184">
        <v>323</v>
      </c>
      <c r="D360" s="51">
        <v>5.0249389061877616E-3</v>
      </c>
      <c r="E360" s="137">
        <v>1.3895516677525373E-2</v>
      </c>
    </row>
    <row r="361" spans="3:5">
      <c r="C361" s="184">
        <v>324</v>
      </c>
      <c r="D361" s="51">
        <v>-2.4669839781706351E-3</v>
      </c>
      <c r="E361" s="137">
        <v>-8.7760788042808707E-3</v>
      </c>
    </row>
    <row r="362" spans="3:5">
      <c r="C362" s="184">
        <v>325</v>
      </c>
      <c r="D362" s="51">
        <v>9.6982221777093744E-3</v>
      </c>
      <c r="E362" s="137">
        <v>1.1596143078668103E-2</v>
      </c>
    </row>
    <row r="363" spans="3:5">
      <c r="C363" s="184">
        <v>326</v>
      </c>
      <c r="D363" s="51">
        <v>7.0740193299199602E-4</v>
      </c>
      <c r="E363" s="137">
        <v>6.3501136293133203E-3</v>
      </c>
    </row>
    <row r="364" spans="3:5">
      <c r="C364" s="184">
        <v>327</v>
      </c>
      <c r="D364" s="51">
        <v>4.7220713465189719E-3</v>
      </c>
      <c r="E364" s="137">
        <v>1.6226274058581781E-2</v>
      </c>
    </row>
    <row r="365" spans="3:5">
      <c r="C365" s="184">
        <v>328</v>
      </c>
      <c r="D365" s="51">
        <v>5.6695351572394817E-3</v>
      </c>
      <c r="E365" s="137">
        <v>3.2856808173760345E-3</v>
      </c>
    </row>
    <row r="366" spans="3:5">
      <c r="C366" s="184">
        <v>329</v>
      </c>
      <c r="D366" s="51">
        <v>1.4830632336939669E-2</v>
      </c>
      <c r="E366" s="137">
        <v>2.3170296509698574E-3</v>
      </c>
    </row>
    <row r="367" spans="3:5">
      <c r="C367" s="184">
        <v>330</v>
      </c>
      <c r="D367" s="51">
        <v>-3.0240979639897074E-3</v>
      </c>
      <c r="E367" s="137">
        <v>-5.1564928584117604E-3</v>
      </c>
    </row>
    <row r="368" spans="3:5">
      <c r="C368" s="184">
        <v>331</v>
      </c>
      <c r="D368" s="51">
        <v>-9.2725265151227896E-3</v>
      </c>
      <c r="E368" s="137">
        <v>1.6514803577611873E-3</v>
      </c>
    </row>
    <row r="369" spans="3:5">
      <c r="C369" s="184">
        <v>332</v>
      </c>
      <c r="D369" s="51">
        <v>1.060564999049263E-3</v>
      </c>
      <c r="E369" s="137">
        <v>7.3445900403639715E-3</v>
      </c>
    </row>
    <row r="370" spans="3:5">
      <c r="C370" s="184">
        <v>333</v>
      </c>
      <c r="D370" s="51">
        <v>-1.4359251673506089E-4</v>
      </c>
      <c r="E370" s="137">
        <v>-8.4098723271785417E-4</v>
      </c>
    </row>
    <row r="371" spans="3:5">
      <c r="C371" s="184">
        <v>334</v>
      </c>
      <c r="D371" s="51">
        <v>-3.6261106818954334E-3</v>
      </c>
      <c r="E371" s="137">
        <v>-4.8246515121088242E-3</v>
      </c>
    </row>
    <row r="372" spans="3:5">
      <c r="C372" s="184">
        <v>335</v>
      </c>
      <c r="D372" s="51">
        <v>7.4495737657627311E-3</v>
      </c>
      <c r="E372" s="137">
        <v>-8.4776761208408789E-3</v>
      </c>
    </row>
    <row r="373" spans="3:5">
      <c r="C373" s="184">
        <v>336</v>
      </c>
      <c r="D373" s="51">
        <v>-7.4817791292125253E-4</v>
      </c>
      <c r="E373" s="137">
        <v>7.6669871294915762E-4</v>
      </c>
    </row>
    <row r="374" spans="3:5">
      <c r="C374" s="184">
        <v>337</v>
      </c>
      <c r="D374" s="51">
        <v>4.8696320334152884E-3</v>
      </c>
      <c r="E374" s="137">
        <v>1.3249223754702588E-2</v>
      </c>
    </row>
    <row r="375" spans="3:5">
      <c r="C375" s="184">
        <v>338</v>
      </c>
      <c r="D375" s="51">
        <v>-1.4795578052986175E-2</v>
      </c>
      <c r="E375" s="137">
        <v>-9.766490136302328E-4</v>
      </c>
    </row>
    <row r="376" spans="3:5">
      <c r="C376" s="184">
        <v>339</v>
      </c>
      <c r="D376" s="51">
        <v>1.0852934162680164E-2</v>
      </c>
      <c r="E376" s="137">
        <v>2.1152206750643845E-2</v>
      </c>
    </row>
    <row r="377" spans="3:5">
      <c r="C377" s="184">
        <v>340</v>
      </c>
      <c r="D377" s="51">
        <v>-9.4339762449383944E-3</v>
      </c>
      <c r="E377" s="137">
        <v>-2.3149201352799763E-3</v>
      </c>
    </row>
    <row r="378" spans="3:5">
      <c r="C378" s="184">
        <v>341</v>
      </c>
      <c r="D378" s="51">
        <v>3.6462127490589167E-3</v>
      </c>
      <c r="E378" s="137">
        <v>1.0544496757660604E-3</v>
      </c>
    </row>
    <row r="379" spans="3:5">
      <c r="C379" s="184">
        <v>342</v>
      </c>
      <c r="D379" s="51">
        <v>-2.2318807408422854E-2</v>
      </c>
      <c r="E379" s="137">
        <v>-2.278192237872792E-2</v>
      </c>
    </row>
    <row r="380" spans="3:5">
      <c r="C380" s="184">
        <v>343</v>
      </c>
      <c r="D380" s="51">
        <v>-2.7153484167630844E-4</v>
      </c>
      <c r="E380" s="137">
        <v>-2.0799741069085463E-3</v>
      </c>
    </row>
    <row r="381" spans="3:5">
      <c r="C381" s="184">
        <v>344</v>
      </c>
      <c r="D381" s="51">
        <v>4.3045232301151103E-3</v>
      </c>
      <c r="E381" s="137">
        <v>9.4432889561428708E-3</v>
      </c>
    </row>
    <row r="382" spans="3:5">
      <c r="C382" s="184">
        <v>345</v>
      </c>
      <c r="D382" s="51">
        <v>4.9094874205629427E-3</v>
      </c>
      <c r="E382" s="137">
        <v>-1.7418325084939468E-3</v>
      </c>
    </row>
    <row r="383" spans="3:5">
      <c r="C383" s="184">
        <v>346</v>
      </c>
      <c r="D383" s="51">
        <v>1.8466953448711645E-2</v>
      </c>
      <c r="E383" s="137">
        <v>3.6482921193608233E-3</v>
      </c>
    </row>
    <row r="384" spans="3:5">
      <c r="C384" s="184">
        <v>347</v>
      </c>
      <c r="D384" s="51">
        <v>9.7948091144138567E-3</v>
      </c>
      <c r="E384" s="137">
        <v>5.5866446747160313E-3</v>
      </c>
    </row>
    <row r="385" spans="3:5">
      <c r="C385" s="184">
        <v>348</v>
      </c>
      <c r="D385" s="51">
        <v>-7.4782789273298376E-3</v>
      </c>
      <c r="E385" s="137">
        <v>7.6260166691816452E-3</v>
      </c>
    </row>
    <row r="386" spans="3:5">
      <c r="C386" s="184">
        <v>349</v>
      </c>
      <c r="D386" s="51">
        <v>1.9352758215979492E-3</v>
      </c>
      <c r="E386" s="137">
        <v>2.4506234148184082E-3</v>
      </c>
    </row>
    <row r="387" spans="3:5">
      <c r="C387" s="184">
        <v>350</v>
      </c>
      <c r="D387" s="51">
        <v>3.4574615112631965E-3</v>
      </c>
      <c r="E387" s="137">
        <v>2.1060746852611806E-3</v>
      </c>
    </row>
    <row r="388" spans="3:5">
      <c r="C388" s="184">
        <v>351</v>
      </c>
      <c r="D388" s="51">
        <v>-8.4373229872069279E-3</v>
      </c>
      <c r="E388" s="137">
        <v>4.8141705960686679E-3</v>
      </c>
    </row>
    <row r="389" spans="3:5">
      <c r="C389" s="184">
        <v>352</v>
      </c>
      <c r="D389" s="51">
        <v>4.5483423252544869E-3</v>
      </c>
      <c r="E389" s="137">
        <v>1.3907760812647599E-3</v>
      </c>
    </row>
    <row r="390" spans="3:5">
      <c r="C390" s="184">
        <v>353</v>
      </c>
      <c r="D390" s="51">
        <v>7.1633866287039013E-3</v>
      </c>
      <c r="E390" s="137">
        <v>-2.3620548427849405E-3</v>
      </c>
    </row>
    <row r="391" spans="3:5">
      <c r="C391" s="184">
        <v>354</v>
      </c>
      <c r="D391" s="51">
        <v>-4.5856753074924707E-3</v>
      </c>
      <c r="E391" s="137">
        <v>2.4037474298193147E-2</v>
      </c>
    </row>
    <row r="392" spans="3:5">
      <c r="C392" s="184">
        <v>355</v>
      </c>
      <c r="D392" s="51">
        <v>1.2087465536025375E-2</v>
      </c>
      <c r="E392" s="137">
        <v>1.2539473044072642E-2</v>
      </c>
    </row>
    <row r="393" spans="3:5">
      <c r="C393" s="184">
        <v>356</v>
      </c>
      <c r="D393" s="51">
        <v>-1.3022778503618878E-3</v>
      </c>
      <c r="E393" s="137">
        <v>1.1358064829055904E-3</v>
      </c>
    </row>
    <row r="394" spans="3:5">
      <c r="C394" s="184">
        <v>357</v>
      </c>
      <c r="D394" s="51">
        <v>4.5783288577908388E-3</v>
      </c>
      <c r="E394" s="137">
        <v>8.5707914749902671E-3</v>
      </c>
    </row>
    <row r="395" spans="3:5">
      <c r="C395" s="184">
        <v>358</v>
      </c>
      <c r="D395" s="51">
        <v>-1.1749765268911103E-3</v>
      </c>
      <c r="E395" s="137">
        <v>-1.3142355421740632E-3</v>
      </c>
    </row>
    <row r="396" spans="3:5">
      <c r="C396" s="184">
        <v>359</v>
      </c>
      <c r="D396" s="51">
        <v>2.2891481078340043E-3</v>
      </c>
      <c r="E396" s="137">
        <v>5.9054903165245169E-3</v>
      </c>
    </row>
    <row r="397" spans="3:5">
      <c r="C397" s="184">
        <v>360</v>
      </c>
      <c r="D397" s="51">
        <v>-2.4192975682847365E-3</v>
      </c>
      <c r="E397" s="137">
        <v>-3.2432171756549238E-3</v>
      </c>
    </row>
    <row r="398" spans="3:5">
      <c r="C398" s="184">
        <v>361</v>
      </c>
      <c r="D398" s="51">
        <v>3.3058707932337498E-3</v>
      </c>
      <c r="E398" s="137">
        <v>6.5840015655181756E-3</v>
      </c>
    </row>
    <row r="399" spans="3:5">
      <c r="C399" s="184">
        <v>362</v>
      </c>
      <c r="D399" s="51">
        <v>-8.036382411478105E-3</v>
      </c>
      <c r="E399" s="137">
        <v>-1.2532108919987335E-2</v>
      </c>
    </row>
    <row r="400" spans="3:5">
      <c r="C400" s="184">
        <v>363</v>
      </c>
      <c r="D400" s="51">
        <v>1.0113421442113437E-2</v>
      </c>
      <c r="E400" s="137">
        <v>2.1042859001655402E-2</v>
      </c>
    </row>
    <row r="401" spans="3:5">
      <c r="C401" s="184">
        <v>364</v>
      </c>
      <c r="D401" s="51">
        <v>-2.7565921252578995E-3</v>
      </c>
      <c r="E401" s="137">
        <v>-1.1877439493431229E-4</v>
      </c>
    </row>
    <row r="402" spans="3:5">
      <c r="C402" s="184">
        <v>365</v>
      </c>
      <c r="D402" s="51">
        <v>9.9898125690944979E-3</v>
      </c>
      <c r="E402" s="137">
        <v>2.2701582549212325E-3</v>
      </c>
    </row>
    <row r="403" spans="3:5">
      <c r="C403" s="184">
        <v>366</v>
      </c>
      <c r="D403" s="51">
        <v>-2.6738469354912779E-3</v>
      </c>
      <c r="E403" s="137">
        <v>-1.1993155222026175E-4</v>
      </c>
    </row>
    <row r="404" spans="3:5">
      <c r="C404" s="184">
        <v>367</v>
      </c>
      <c r="D404" s="51">
        <v>5.735550895739446E-3</v>
      </c>
      <c r="E404" s="137">
        <v>1.0140513108458971E-2</v>
      </c>
    </row>
    <row r="405" spans="3:5">
      <c r="C405" s="184">
        <v>368</v>
      </c>
      <c r="D405" s="51">
        <v>1.6332355281972466E-2</v>
      </c>
      <c r="E405" s="137">
        <v>3.1003815680955213E-3</v>
      </c>
    </row>
    <row r="406" spans="3:5">
      <c r="C406" s="184">
        <v>369</v>
      </c>
      <c r="D406" s="51">
        <v>3.6818607978818447E-3</v>
      </c>
      <c r="E406" s="137">
        <v>2.4889664703894778E-3</v>
      </c>
    </row>
    <row r="407" spans="3:5">
      <c r="C407" s="184">
        <v>370</v>
      </c>
      <c r="D407" s="51">
        <v>3.5257216273384758E-3</v>
      </c>
      <c r="E407" s="137">
        <v>5.9176073583010989E-3</v>
      </c>
    </row>
    <row r="408" spans="3:5">
      <c r="C408" s="184">
        <v>371</v>
      </c>
      <c r="D408" s="51">
        <v>3.3263051501905574E-2</v>
      </c>
      <c r="E408" s="137">
        <v>2.9583382896223791E-3</v>
      </c>
    </row>
    <row r="409" spans="3:5">
      <c r="C409" s="184">
        <v>372</v>
      </c>
      <c r="D409" s="51">
        <v>-1.1037681013424047E-2</v>
      </c>
      <c r="E409" s="137">
        <v>-3.3265709978779839E-3</v>
      </c>
    </row>
    <row r="410" spans="3:5">
      <c r="C410" s="184">
        <v>373</v>
      </c>
      <c r="D410" s="51">
        <v>4.5581775454220192E-3</v>
      </c>
      <c r="E410" s="137">
        <v>1.0198422599278615E-3</v>
      </c>
    </row>
    <row r="411" spans="3:5">
      <c r="C411" s="184">
        <v>374</v>
      </c>
      <c r="D411" s="51">
        <v>3.5238654373264074E-3</v>
      </c>
      <c r="E411" s="137">
        <v>-2.5801514550498512E-3</v>
      </c>
    </row>
    <row r="412" spans="3:5">
      <c r="C412" s="184">
        <v>375</v>
      </c>
      <c r="D412" s="51">
        <v>3.5581098163915081E-3</v>
      </c>
      <c r="E412" s="137">
        <v>3.9983133375371535E-3</v>
      </c>
    </row>
    <row r="413" spans="3:5">
      <c r="C413" s="184">
        <v>376</v>
      </c>
      <c r="D413" s="51">
        <v>6.8066731467784775E-3</v>
      </c>
      <c r="E413" s="137">
        <v>-3.5792928511225106E-3</v>
      </c>
    </row>
    <row r="414" spans="3:5">
      <c r="C414" s="184">
        <v>377</v>
      </c>
      <c r="D414" s="51">
        <v>-1.3595891056040038E-2</v>
      </c>
      <c r="E414" s="137">
        <v>-1.1097471856119649E-3</v>
      </c>
    </row>
    <row r="415" spans="3:5">
      <c r="C415" s="184">
        <v>378</v>
      </c>
      <c r="D415" s="51">
        <v>-1.3384710808705833E-2</v>
      </c>
      <c r="E415" s="137">
        <v>-1.9395913821300188E-2</v>
      </c>
    </row>
    <row r="416" spans="3:5">
      <c r="C416" s="184">
        <v>379</v>
      </c>
      <c r="D416" s="51">
        <v>9.6963256355889432E-4</v>
      </c>
      <c r="E416" s="137">
        <v>-1.0167790929021469E-2</v>
      </c>
    </row>
    <row r="417" spans="3:5">
      <c r="C417" s="184">
        <v>380</v>
      </c>
      <c r="D417" s="51">
        <v>1.3843225912472419E-2</v>
      </c>
      <c r="E417" s="137">
        <v>9.6184110617975951E-3</v>
      </c>
    </row>
    <row r="418" spans="3:5">
      <c r="C418" s="184">
        <v>381</v>
      </c>
      <c r="D418" s="51">
        <v>-6.7259582557600037E-4</v>
      </c>
      <c r="E418" s="137">
        <v>1.0583057744662861E-2</v>
      </c>
    </row>
    <row r="419" spans="3:5">
      <c r="C419" s="184">
        <v>382</v>
      </c>
      <c r="D419" s="51">
        <v>-2.8658566390744303E-4</v>
      </c>
      <c r="E419" s="137">
        <v>1.0451267797215842E-2</v>
      </c>
    </row>
    <row r="420" spans="3:5">
      <c r="C420" s="184">
        <v>383</v>
      </c>
      <c r="D420" s="51">
        <v>4.5092213953618213E-3</v>
      </c>
      <c r="E420" s="137">
        <v>-1.8541685160264944E-4</v>
      </c>
    </row>
    <row r="421" spans="3:5">
      <c r="C421" s="184">
        <v>384</v>
      </c>
      <c r="D421" s="51">
        <v>-9.3892477562438105E-3</v>
      </c>
      <c r="E421" s="137">
        <v>1.9688968268917771E-2</v>
      </c>
    </row>
    <row r="422" spans="3:5">
      <c r="C422" s="184">
        <v>385</v>
      </c>
      <c r="D422" s="51">
        <v>-4.0224166876341022E-4</v>
      </c>
      <c r="E422" s="137">
        <v>-5.5799095435254548E-3</v>
      </c>
    </row>
    <row r="423" spans="3:5">
      <c r="C423" s="184">
        <v>386</v>
      </c>
      <c r="D423" s="51">
        <v>1.063234998781675E-2</v>
      </c>
      <c r="E423" s="137">
        <v>8.9578386123599623E-3</v>
      </c>
    </row>
    <row r="424" spans="3:5">
      <c r="C424" s="184">
        <v>387</v>
      </c>
      <c r="D424" s="51">
        <v>1.9742545302029457E-2</v>
      </c>
      <c r="E424" s="137">
        <v>1.0383103175644112E-2</v>
      </c>
    </row>
    <row r="425" spans="3:5">
      <c r="C425" s="184">
        <v>388</v>
      </c>
      <c r="D425" s="51">
        <v>-1.4141549299147411E-2</v>
      </c>
      <c r="E425" s="137">
        <v>1.6408841711127522E-3</v>
      </c>
    </row>
    <row r="426" spans="3:5">
      <c r="C426" s="184">
        <v>389</v>
      </c>
      <c r="D426" s="51">
        <v>-2.5972855275771096E-3</v>
      </c>
      <c r="E426" s="137">
        <v>-2.415513505940024E-3</v>
      </c>
    </row>
    <row r="427" spans="3:5">
      <c r="C427" s="184">
        <v>390</v>
      </c>
      <c r="D427" s="51">
        <v>-2.3146103847473197E-2</v>
      </c>
      <c r="E427" s="137">
        <v>-1.0353141830563482E-2</v>
      </c>
    </row>
    <row r="428" spans="3:5">
      <c r="C428" s="184">
        <v>391</v>
      </c>
      <c r="D428" s="51">
        <v>2.7462184426523588E-2</v>
      </c>
      <c r="E428" s="137">
        <v>-8.4433769742872453E-3</v>
      </c>
    </row>
    <row r="429" spans="3:5">
      <c r="C429" s="184">
        <v>392</v>
      </c>
      <c r="D429" s="51">
        <v>1.2991830658262893E-2</v>
      </c>
      <c r="E429" s="137">
        <v>4.891359396087939E-4</v>
      </c>
    </row>
    <row r="430" spans="3:5">
      <c r="C430" s="184">
        <v>393</v>
      </c>
      <c r="D430" s="51">
        <v>3.3073797709362268E-3</v>
      </c>
      <c r="E430" s="137">
        <v>-2.6235779804505378E-3</v>
      </c>
    </row>
    <row r="431" spans="3:5">
      <c r="C431" s="184">
        <v>394</v>
      </c>
      <c r="D431" s="51">
        <v>1.0471790824742576E-2</v>
      </c>
      <c r="E431" s="137">
        <v>8.9612286640657589E-3</v>
      </c>
    </row>
    <row r="432" spans="3:5">
      <c r="C432" s="184">
        <v>395</v>
      </c>
      <c r="D432" s="51">
        <v>3.4390114488722181E-3</v>
      </c>
      <c r="E432" s="137">
        <v>2.2458223628300349E-3</v>
      </c>
    </row>
    <row r="433" spans="3:5">
      <c r="C433" s="184">
        <v>396</v>
      </c>
      <c r="D433" s="51">
        <v>-7.7953333141697074E-3</v>
      </c>
      <c r="E433" s="137">
        <v>-2.414824512460995E-2</v>
      </c>
    </row>
    <row r="434" spans="3:5">
      <c r="C434" s="184">
        <v>397</v>
      </c>
      <c r="D434" s="51">
        <v>-5.1674775922124277E-3</v>
      </c>
      <c r="E434" s="137">
        <v>-7.4503609092582495E-4</v>
      </c>
    </row>
    <row r="435" spans="3:5">
      <c r="C435" s="184">
        <v>398</v>
      </c>
      <c r="D435" s="51">
        <v>-5.4631399036927843E-3</v>
      </c>
      <c r="E435" s="137">
        <v>-1.3130278997978166E-3</v>
      </c>
    </row>
    <row r="436" spans="3:5">
      <c r="C436" s="184">
        <v>399</v>
      </c>
      <c r="D436" s="51">
        <v>4.2593470857682711E-3</v>
      </c>
      <c r="E436" s="137">
        <v>8.1094235060917026E-3</v>
      </c>
    </row>
    <row r="437" spans="3:5">
      <c r="C437" s="184">
        <v>400</v>
      </c>
      <c r="D437" s="51">
        <v>3.5102567107295111E-3</v>
      </c>
      <c r="E437" s="137">
        <v>1.2664449431462235E-3</v>
      </c>
    </row>
    <row r="438" spans="3:5">
      <c r="C438" s="184">
        <v>401</v>
      </c>
      <c r="D438" s="51">
        <v>1.6514090021835348E-2</v>
      </c>
      <c r="E438" s="137">
        <v>1.9453536169038374E-2</v>
      </c>
    </row>
    <row r="439" spans="3:5">
      <c r="C439" s="184">
        <v>402</v>
      </c>
      <c r="D439" s="51">
        <v>1.3537455329120636E-2</v>
      </c>
      <c r="E439" s="137">
        <v>2.4981511857749841E-2</v>
      </c>
    </row>
    <row r="440" spans="3:5">
      <c r="C440" s="184">
        <v>403</v>
      </c>
      <c r="D440" s="51">
        <v>1.9786388251285801E-3</v>
      </c>
      <c r="E440" s="137">
        <v>2.8524077113350412E-3</v>
      </c>
    </row>
    <row r="441" spans="3:5">
      <c r="C441" s="184">
        <v>404</v>
      </c>
      <c r="D441" s="51">
        <v>-8.3580744491873107E-3</v>
      </c>
      <c r="E441" s="137">
        <v>-1.3801551085668398E-2</v>
      </c>
    </row>
    <row r="442" spans="3:5">
      <c r="C442" s="184">
        <v>405</v>
      </c>
      <c r="D442" s="51">
        <v>-9.07594178242104E-3</v>
      </c>
      <c r="E442" s="137">
        <v>-1.4041632909738772E-2</v>
      </c>
    </row>
    <row r="443" spans="3:5">
      <c r="C443" s="184">
        <v>406</v>
      </c>
      <c r="D443" s="51">
        <v>1.3956558418054773E-3</v>
      </c>
      <c r="E443" s="137">
        <v>-2.1936254848505025E-3</v>
      </c>
    </row>
    <row r="444" spans="3:5">
      <c r="C444" s="184">
        <v>407</v>
      </c>
      <c r="D444" s="51">
        <v>3.6617608093846649E-2</v>
      </c>
      <c r="E444" s="137">
        <v>1.4736230271110432E-2</v>
      </c>
    </row>
    <row r="445" spans="3:5">
      <c r="C445" s="184">
        <v>408</v>
      </c>
      <c r="D445" s="51">
        <v>4.2711117953106847E-3</v>
      </c>
      <c r="E445" s="137">
        <v>-6.1114569679461741E-3</v>
      </c>
    </row>
    <row r="446" spans="3:5">
      <c r="C446" s="184">
        <v>409</v>
      </c>
      <c r="D446" s="51">
        <v>-9.1151736779895871E-3</v>
      </c>
      <c r="E446" s="137">
        <v>-1.4347310430090797E-2</v>
      </c>
    </row>
    <row r="447" spans="3:5">
      <c r="C447" s="184">
        <v>410</v>
      </c>
      <c r="D447" s="51">
        <v>2.3410744108568219E-3</v>
      </c>
      <c r="E447" s="137">
        <v>9.6572760672449876E-4</v>
      </c>
    </row>
    <row r="448" spans="3:5">
      <c r="C448" s="184">
        <v>411</v>
      </c>
      <c r="D448" s="51">
        <v>8.1146956164972611E-3</v>
      </c>
      <c r="E448" s="137">
        <v>1.2045751389951622E-2</v>
      </c>
    </row>
    <row r="449" spans="3:5">
      <c r="C449" s="184">
        <v>412</v>
      </c>
      <c r="D449" s="51">
        <v>7.732924644452641E-3</v>
      </c>
      <c r="E449" s="137">
        <v>-1.0417682830780955E-2</v>
      </c>
    </row>
    <row r="450" spans="3:5">
      <c r="C450" s="184">
        <v>413</v>
      </c>
      <c r="D450" s="51">
        <v>7.6789647203308244E-4</v>
      </c>
      <c r="E450" s="137">
        <v>2.6481486102133255E-3</v>
      </c>
    </row>
    <row r="451" spans="3:5">
      <c r="C451" s="184">
        <v>414</v>
      </c>
      <c r="D451" s="51">
        <v>4.3028574543116822E-3</v>
      </c>
      <c r="E451" s="137">
        <v>3.845777916171883E-3</v>
      </c>
    </row>
    <row r="452" spans="3:5">
      <c r="C452" s="184">
        <v>415</v>
      </c>
      <c r="D452" s="51">
        <v>2.2466831404529486E-2</v>
      </c>
      <c r="E452" s="137">
        <v>2.4003705666159898E-2</v>
      </c>
    </row>
    <row r="453" spans="3:5">
      <c r="C453" s="184">
        <v>416</v>
      </c>
      <c r="D453" s="51">
        <v>1.8132807742501234E-3</v>
      </c>
      <c r="E453" s="137">
        <v>-1.6993693701087231E-2</v>
      </c>
    </row>
    <row r="454" spans="3:5">
      <c r="C454" s="184">
        <v>417</v>
      </c>
      <c r="D454" s="51">
        <v>8.3545521336401297E-3</v>
      </c>
      <c r="E454" s="137">
        <v>4.0306931895854811E-3</v>
      </c>
    </row>
    <row r="455" spans="3:5">
      <c r="C455" s="184">
        <v>418</v>
      </c>
      <c r="D455" s="51">
        <v>-1.6334559545447644E-2</v>
      </c>
      <c r="E455" s="137">
        <v>2.1016237149445818E-3</v>
      </c>
    </row>
    <row r="456" spans="3:5">
      <c r="C456" s="184">
        <v>419</v>
      </c>
      <c r="D456" s="51">
        <v>-2.9054317301580833E-3</v>
      </c>
      <c r="E456" s="137">
        <v>5.7050027843420911E-3</v>
      </c>
    </row>
    <row r="457" spans="3:5">
      <c r="C457" s="184">
        <v>420</v>
      </c>
      <c r="D457" s="51">
        <v>-2.1477699761598208E-4</v>
      </c>
      <c r="E457" s="137">
        <v>-7.7053174645658664E-3</v>
      </c>
    </row>
    <row r="458" spans="3:5">
      <c r="C458" s="184">
        <v>421</v>
      </c>
      <c r="D458" s="51">
        <v>-1.1009291815514178E-3</v>
      </c>
      <c r="E458" s="137">
        <v>-6.4425460333285989E-3</v>
      </c>
    </row>
    <row r="459" spans="3:5">
      <c r="C459" s="184">
        <v>422</v>
      </c>
      <c r="D459" s="51">
        <v>2.1790234603186046E-4</v>
      </c>
      <c r="E459" s="137">
        <v>-2.7994293970898584E-3</v>
      </c>
    </row>
    <row r="460" spans="3:5">
      <c r="C460" s="184">
        <v>423</v>
      </c>
      <c r="D460" s="51">
        <v>4.3256748517899214E-3</v>
      </c>
      <c r="E460" s="137">
        <v>-1.2348755152352224E-3</v>
      </c>
    </row>
    <row r="461" spans="3:5">
      <c r="C461" s="184">
        <v>424</v>
      </c>
      <c r="D461" s="51">
        <v>1.5623056220101499E-2</v>
      </c>
      <c r="E461" s="137">
        <v>2.7953965550544971E-2</v>
      </c>
    </row>
    <row r="462" spans="3:5">
      <c r="C462" s="184">
        <v>425</v>
      </c>
      <c r="D462" s="51">
        <v>7.2077209195774514E-3</v>
      </c>
      <c r="E462" s="137">
        <v>1.1417241872525815E-3</v>
      </c>
    </row>
    <row r="463" spans="3:5">
      <c r="C463" s="184">
        <v>426</v>
      </c>
      <c r="D463" s="51">
        <v>1.8778618926925929E-2</v>
      </c>
      <c r="E463" s="137">
        <v>1.7247266144198661E-2</v>
      </c>
    </row>
    <row r="464" spans="3:5">
      <c r="C464" s="184">
        <v>427</v>
      </c>
      <c r="D464" s="51">
        <v>5.452394397611051E-3</v>
      </c>
      <c r="E464" s="137">
        <v>2.2033124075918002E-4</v>
      </c>
    </row>
    <row r="465" spans="3:5">
      <c r="C465" s="184">
        <v>428</v>
      </c>
      <c r="D465" s="51">
        <v>1.1545602791754336E-2</v>
      </c>
      <c r="E465" s="137">
        <v>2.4166991491730391E-2</v>
      </c>
    </row>
    <row r="466" spans="3:5">
      <c r="C466" s="184">
        <v>429</v>
      </c>
      <c r="D466" s="51">
        <v>-2.4574380348145685E-3</v>
      </c>
      <c r="E466" s="137">
        <v>-7.5433247107078083E-4</v>
      </c>
    </row>
    <row r="467" spans="3:5">
      <c r="C467" s="184">
        <v>430</v>
      </c>
      <c r="D467" s="51">
        <v>-5.5531424833016535E-3</v>
      </c>
      <c r="E467" s="137">
        <v>4.4326394400024238E-3</v>
      </c>
    </row>
    <row r="468" spans="3:5">
      <c r="C468" s="184">
        <v>431</v>
      </c>
      <c r="D468" s="51">
        <v>-1.1622831124103131E-3</v>
      </c>
      <c r="E468" s="137">
        <v>-9.0386642146039319E-3</v>
      </c>
    </row>
    <row r="469" spans="3:5">
      <c r="C469" s="184">
        <v>432</v>
      </c>
      <c r="D469" s="51">
        <v>4.393003935369289E-4</v>
      </c>
      <c r="E469" s="137">
        <v>-5.9562551186897921E-3</v>
      </c>
    </row>
    <row r="470" spans="3:5">
      <c r="C470" s="184">
        <v>433</v>
      </c>
      <c r="D470" s="51">
        <v>-1.4066243773339256E-2</v>
      </c>
      <c r="E470" s="137">
        <v>1.4614425680746564E-3</v>
      </c>
    </row>
    <row r="471" spans="3:5">
      <c r="C471" s="184">
        <v>434</v>
      </c>
      <c r="D471" s="51">
        <v>4.2145152661805917E-3</v>
      </c>
      <c r="E471" s="137">
        <v>1.514472392026541E-2</v>
      </c>
    </row>
    <row r="472" spans="3:5">
      <c r="C472" s="184">
        <v>435</v>
      </c>
      <c r="D472" s="51">
        <v>1.9126579583771928E-3</v>
      </c>
      <c r="E472" s="137">
        <v>-1.3928218300416719E-3</v>
      </c>
    </row>
    <row r="473" spans="3:5">
      <c r="C473" s="184">
        <v>436</v>
      </c>
      <c r="D473" s="51">
        <v>-2.2934291689242761E-3</v>
      </c>
      <c r="E473" s="137">
        <v>5.716859969643379E-3</v>
      </c>
    </row>
    <row r="474" spans="3:5">
      <c r="C474" s="184">
        <v>437</v>
      </c>
      <c r="D474" s="51">
        <v>-5.9907781406407443E-3</v>
      </c>
      <c r="E474" s="137">
        <v>-5.9267024024741159E-4</v>
      </c>
    </row>
    <row r="475" spans="3:5">
      <c r="C475" s="184">
        <v>438</v>
      </c>
      <c r="D475" s="51">
        <v>-3.996109958044251E-3</v>
      </c>
      <c r="E475" s="137">
        <v>-8.1165211541160947E-3</v>
      </c>
    </row>
    <row r="476" spans="3:5">
      <c r="C476" s="184">
        <v>439</v>
      </c>
      <c r="D476" s="51">
        <v>2.2657505081285032E-3</v>
      </c>
      <c r="E476" s="137">
        <v>1.0487583470516036E-2</v>
      </c>
    </row>
    <row r="477" spans="3:5">
      <c r="C477" s="184">
        <v>440</v>
      </c>
      <c r="D477" s="51">
        <v>1.0586938384993531E-2</v>
      </c>
      <c r="E477" s="137">
        <v>8.1166138433178914E-4</v>
      </c>
    </row>
    <row r="478" spans="3:5">
      <c r="C478" s="184">
        <v>441</v>
      </c>
      <c r="D478" s="51">
        <v>3.57941696482159E-3</v>
      </c>
      <c r="E478" s="137">
        <v>-3.3732329582136802E-3</v>
      </c>
    </row>
    <row r="479" spans="3:5">
      <c r="C479" s="184">
        <v>442</v>
      </c>
      <c r="D479" s="51">
        <v>3.838788994667444E-3</v>
      </c>
      <c r="E479" s="137">
        <v>1.665342779071742E-3</v>
      </c>
    </row>
    <row r="480" spans="3:5">
      <c r="C480" s="184">
        <v>443</v>
      </c>
      <c r="D480" s="51">
        <v>1.0032892408051788E-3</v>
      </c>
      <c r="E480" s="137">
        <v>9.1069630989755847E-4</v>
      </c>
    </row>
    <row r="481" spans="3:5">
      <c r="C481" s="184">
        <v>444</v>
      </c>
      <c r="D481" s="51">
        <v>1.0516898183321723E-2</v>
      </c>
      <c r="E481" s="137">
        <v>1.9146510527346067E-3</v>
      </c>
    </row>
    <row r="482" spans="3:5">
      <c r="C482" s="184">
        <v>445</v>
      </c>
      <c r="D482" s="51">
        <v>-9.8857514730395289E-4</v>
      </c>
      <c r="E482" s="137">
        <v>-1.6616138209550376E-2</v>
      </c>
    </row>
    <row r="483" spans="3:5">
      <c r="C483" s="184">
        <v>446</v>
      </c>
      <c r="D483" s="51">
        <v>-5.6882079233781411E-3</v>
      </c>
      <c r="E483" s="137">
        <v>-9.867105059476038E-3</v>
      </c>
    </row>
    <row r="484" spans="3:5">
      <c r="C484" s="184">
        <v>447</v>
      </c>
      <c r="D484" s="51">
        <v>-7.756420354279113E-3</v>
      </c>
      <c r="E484" s="137">
        <v>-3.5825694022023118E-2</v>
      </c>
    </row>
    <row r="485" spans="3:5">
      <c r="C485" s="184">
        <v>448</v>
      </c>
      <c r="D485" s="51">
        <v>-2.5206305095660949E-3</v>
      </c>
      <c r="E485" s="137">
        <v>-1.7491647104851352E-2</v>
      </c>
    </row>
    <row r="486" spans="3:5">
      <c r="C486" s="184">
        <v>449</v>
      </c>
      <c r="D486" s="51">
        <v>1.7501107175944448E-2</v>
      </c>
      <c r="E486" s="137">
        <v>1.17129179841724E-2</v>
      </c>
    </row>
    <row r="487" spans="3:5">
      <c r="C487" s="184">
        <v>450</v>
      </c>
      <c r="D487" s="51">
        <v>-1.1443112359019963E-2</v>
      </c>
      <c r="E487" s="137">
        <v>-4.0307159651969708E-3</v>
      </c>
    </row>
    <row r="488" spans="3:5">
      <c r="C488" s="184">
        <v>451</v>
      </c>
      <c r="D488" s="51">
        <v>2.7135104574563165E-3</v>
      </c>
      <c r="E488" s="137">
        <v>8.0545851080635611E-3</v>
      </c>
    </row>
    <row r="489" spans="3:5">
      <c r="C489" s="184">
        <v>452</v>
      </c>
      <c r="D489" s="51">
        <v>-3.6036501095224605E-3</v>
      </c>
      <c r="E489" s="137">
        <v>-2.1246795696066759E-2</v>
      </c>
    </row>
    <row r="490" spans="3:5">
      <c r="C490" s="184">
        <v>453</v>
      </c>
      <c r="D490" s="51">
        <v>-2.0122674485377273E-2</v>
      </c>
      <c r="E490" s="137">
        <v>-2.8992917515715255E-2</v>
      </c>
    </row>
    <row r="491" spans="3:5">
      <c r="C491" s="184">
        <v>454</v>
      </c>
      <c r="D491" s="51">
        <v>1.3081311150776767E-3</v>
      </c>
      <c r="E491" s="137">
        <v>3.8854406989785439E-3</v>
      </c>
    </row>
    <row r="492" spans="3:5">
      <c r="C492" s="184">
        <v>455</v>
      </c>
      <c r="D492" s="51">
        <v>-2.3432339421680325E-3</v>
      </c>
      <c r="E492" s="137">
        <v>7.3364693087601841E-3</v>
      </c>
    </row>
    <row r="493" spans="3:5">
      <c r="C493" s="184">
        <v>456</v>
      </c>
      <c r="D493" s="51">
        <v>5.0096939172733857E-3</v>
      </c>
      <c r="E493" s="137">
        <v>-4.0694365442053864E-4</v>
      </c>
    </row>
    <row r="494" spans="3:5">
      <c r="C494" s="184">
        <v>457</v>
      </c>
      <c r="D494" s="51">
        <v>7.1234428063638089E-3</v>
      </c>
      <c r="E494" s="137">
        <v>1.084659237134724E-2</v>
      </c>
    </row>
    <row r="495" spans="3:5">
      <c r="C495" s="184">
        <v>458</v>
      </c>
      <c r="D495" s="51">
        <v>-6.1600199206901414E-3</v>
      </c>
      <c r="E495" s="137">
        <v>-1.0283162352406975E-2</v>
      </c>
    </row>
    <row r="496" spans="3:5">
      <c r="C496" s="184">
        <v>459</v>
      </c>
      <c r="D496" s="51">
        <v>9.7060830445275664E-3</v>
      </c>
      <c r="E496" s="137">
        <v>7.0528789764754581E-3</v>
      </c>
    </row>
    <row r="497" spans="3:5">
      <c r="C497" s="184">
        <v>460</v>
      </c>
      <c r="D497" s="51">
        <v>-1.0998270142252979E-2</v>
      </c>
      <c r="E497" s="137">
        <v>-2.401610742949957E-3</v>
      </c>
    </row>
    <row r="498" spans="3:5">
      <c r="C498" s="184">
        <v>461</v>
      </c>
      <c r="D498" s="51">
        <v>7.0869211666972579E-3</v>
      </c>
      <c r="E498" s="137">
        <v>3.0964570690048651E-3</v>
      </c>
    </row>
    <row r="499" spans="3:5">
      <c r="C499" s="184">
        <v>462</v>
      </c>
      <c r="D499" s="51">
        <v>9.6202940237784373E-3</v>
      </c>
      <c r="E499" s="137">
        <v>1.90418083936225E-2</v>
      </c>
    </row>
    <row r="500" spans="3:5">
      <c r="C500" s="184">
        <v>463</v>
      </c>
      <c r="D500" s="51">
        <v>-1.0474952442208509E-2</v>
      </c>
      <c r="E500" s="137">
        <v>-2.8438963435370267E-4</v>
      </c>
    </row>
    <row r="501" spans="3:5">
      <c r="C501" s="184">
        <v>464</v>
      </c>
      <c r="D501" s="51">
        <v>1.2262071615855774E-3</v>
      </c>
      <c r="E501" s="137">
        <v>-6.9809139421418889E-3</v>
      </c>
    </row>
    <row r="502" spans="3:5">
      <c r="C502" s="184">
        <v>465</v>
      </c>
      <c r="D502" s="51">
        <v>-3.0330516409105327E-5</v>
      </c>
      <c r="E502" s="137">
        <v>1.2460472902751244E-3</v>
      </c>
    </row>
    <row r="503" spans="3:5">
      <c r="C503" s="184">
        <v>466</v>
      </c>
      <c r="D503" s="51">
        <v>-3.9681043536746521E-2</v>
      </c>
      <c r="E503" s="137">
        <v>-2.6934983189223268E-2</v>
      </c>
    </row>
    <row r="504" spans="3:5">
      <c r="C504" s="184">
        <v>467</v>
      </c>
      <c r="D504" s="51">
        <v>1.0642351688631145E-2</v>
      </c>
      <c r="E504" s="137">
        <v>7.120787051006848E-3</v>
      </c>
    </row>
    <row r="505" spans="3:5">
      <c r="C505" s="184">
        <v>468</v>
      </c>
      <c r="D505" s="51">
        <v>-1.5049671799873529E-2</v>
      </c>
      <c r="E505" s="137">
        <v>-1.4848244057161827E-2</v>
      </c>
    </row>
    <row r="506" spans="3:5">
      <c r="C506" s="184">
        <v>469</v>
      </c>
      <c r="D506" s="51">
        <v>3.2776999571544176E-3</v>
      </c>
      <c r="E506" s="137">
        <v>-1.6753890514296574E-3</v>
      </c>
    </row>
    <row r="507" spans="3:5">
      <c r="C507" s="184">
        <v>470</v>
      </c>
      <c r="D507" s="51">
        <v>3.9800422823067245E-3</v>
      </c>
      <c r="E507" s="137">
        <v>1.0563326732480343E-2</v>
      </c>
    </row>
    <row r="508" spans="3:5">
      <c r="C508" s="184">
        <v>471</v>
      </c>
      <c r="D508" s="51">
        <v>1.1493182927753042E-2</v>
      </c>
      <c r="E508" s="137">
        <v>1.5667227131250502E-2</v>
      </c>
    </row>
    <row r="509" spans="3:5">
      <c r="C509" s="184">
        <v>472</v>
      </c>
      <c r="D509" s="51">
        <v>-9.6078056785453472E-3</v>
      </c>
      <c r="E509" s="137">
        <v>-5.8533129989804542E-3</v>
      </c>
    </row>
    <row r="510" spans="3:5">
      <c r="C510" s="184">
        <v>473</v>
      </c>
      <c r="D510" s="51">
        <v>6.8157100611215323E-3</v>
      </c>
      <c r="E510" s="137">
        <v>1.2193421879091122E-2</v>
      </c>
    </row>
    <row r="511" spans="3:5">
      <c r="C511" s="184">
        <v>474</v>
      </c>
      <c r="D511" s="51">
        <v>-8.5402386041753212E-3</v>
      </c>
      <c r="E511" s="137">
        <v>-7.4581310438067011E-3</v>
      </c>
    </row>
    <row r="512" spans="3:5">
      <c r="C512" s="184">
        <v>475</v>
      </c>
      <c r="D512" s="51">
        <v>-2.3489273899551237E-2</v>
      </c>
      <c r="E512" s="137">
        <v>-2.728611691508891E-2</v>
      </c>
    </row>
    <row r="513" spans="3:5">
      <c r="C513" s="184">
        <v>476</v>
      </c>
      <c r="D513" s="51">
        <v>-1.6221224653261868E-2</v>
      </c>
      <c r="E513" s="137">
        <v>-1.7751952696686658E-2</v>
      </c>
    </row>
    <row r="514" spans="3:5">
      <c r="C514" s="184">
        <v>477</v>
      </c>
      <c r="D514" s="51">
        <v>-2.4438689825234091E-3</v>
      </c>
      <c r="E514" s="137">
        <v>7.1675422827001166E-3</v>
      </c>
    </row>
    <row r="515" spans="3:5">
      <c r="C515" s="184">
        <v>478</v>
      </c>
      <c r="D515" s="51">
        <v>2.4175419452076938E-3</v>
      </c>
      <c r="E515" s="137">
        <v>-2.3000698372989516E-3</v>
      </c>
    </row>
    <row r="516" spans="3:5">
      <c r="C516" s="184">
        <v>479</v>
      </c>
      <c r="D516" s="51">
        <v>1.6933912548723631E-3</v>
      </c>
      <c r="E516" s="137">
        <v>7.3015185583793192E-3</v>
      </c>
    </row>
    <row r="517" spans="3:5">
      <c r="C517" s="184">
        <v>480</v>
      </c>
      <c r="D517" s="51">
        <v>-1.121678118391682E-2</v>
      </c>
      <c r="E517" s="137">
        <v>-9.5975245561578919E-3</v>
      </c>
    </row>
    <row r="518" spans="3:5">
      <c r="C518" s="184">
        <v>481</v>
      </c>
      <c r="D518" s="51">
        <v>-3.101701391468952E-3</v>
      </c>
      <c r="E518" s="137">
        <v>3.4507469810410123E-4</v>
      </c>
    </row>
    <row r="519" spans="3:5">
      <c r="C519" s="184">
        <v>482</v>
      </c>
      <c r="D519" s="51">
        <v>2.223156993104624E-2</v>
      </c>
      <c r="E519" s="137">
        <v>2.1083762140658192E-2</v>
      </c>
    </row>
    <row r="520" spans="3:5">
      <c r="C520" s="184">
        <v>483</v>
      </c>
      <c r="D520" s="51">
        <v>2.0378064253446966E-2</v>
      </c>
      <c r="E520" s="137">
        <v>3.6404367022314296E-3</v>
      </c>
    </row>
    <row r="521" spans="3:5">
      <c r="C521" s="184">
        <v>484</v>
      </c>
      <c r="D521" s="51">
        <v>4.2318623384758752E-3</v>
      </c>
      <c r="E521" s="137">
        <v>-8.6938897836522661E-3</v>
      </c>
    </row>
    <row r="522" spans="3:5">
      <c r="C522" s="184">
        <v>485</v>
      </c>
      <c r="D522" s="51">
        <v>-1.4657385326669077E-2</v>
      </c>
      <c r="E522" s="137">
        <v>-3.3960449902088021E-3</v>
      </c>
    </row>
    <row r="523" spans="3:5">
      <c r="C523" s="184">
        <v>486</v>
      </c>
      <c r="D523" s="51">
        <v>-1.9601032133963218E-3</v>
      </c>
      <c r="E523" s="137">
        <v>1.2878942259307437E-3</v>
      </c>
    </row>
    <row r="524" spans="3:5">
      <c r="C524" s="184">
        <v>487</v>
      </c>
      <c r="D524" s="51">
        <v>2.827354784364746E-2</v>
      </c>
      <c r="E524" s="137">
        <v>1.6798918195224766E-2</v>
      </c>
    </row>
    <row r="525" spans="3:5">
      <c r="C525" s="184">
        <v>488</v>
      </c>
      <c r="D525" s="51">
        <v>7.2800254242645071E-3</v>
      </c>
      <c r="E525" s="137">
        <v>8.4341625805458304E-3</v>
      </c>
    </row>
    <row r="526" spans="3:5">
      <c r="C526" s="184">
        <v>489</v>
      </c>
      <c r="D526" s="51">
        <v>-1.8526028990052033E-2</v>
      </c>
      <c r="E526" s="137">
        <v>4.5993341561866054E-3</v>
      </c>
    </row>
    <row r="527" spans="3:5">
      <c r="C527" s="184">
        <v>490</v>
      </c>
      <c r="D527" s="51">
        <v>-1.9352765008143883E-3</v>
      </c>
      <c r="E527" s="137">
        <v>-3.3049982586972385E-3</v>
      </c>
    </row>
    <row r="528" spans="3:5">
      <c r="C528" s="184">
        <v>491</v>
      </c>
      <c r="D528" s="51">
        <v>-4.153365563417187E-3</v>
      </c>
      <c r="E528" s="137">
        <v>-6.7874652119577416E-3</v>
      </c>
    </row>
    <row r="529" spans="3:5">
      <c r="C529" s="184">
        <v>492</v>
      </c>
      <c r="D529" s="51">
        <v>-6.978434023206595E-4</v>
      </c>
      <c r="E529" s="137">
        <v>-8.9178629634964774E-3</v>
      </c>
    </row>
    <row r="530" spans="3:5">
      <c r="C530" s="184">
        <v>493</v>
      </c>
      <c r="D530" s="51">
        <v>-3.8293663432957563E-3</v>
      </c>
      <c r="E530" s="137">
        <v>-8.1791253738467849E-4</v>
      </c>
    </row>
    <row r="531" spans="3:5">
      <c r="C531" s="184">
        <v>494</v>
      </c>
      <c r="D531" s="51">
        <v>1.9217816723575074E-2</v>
      </c>
      <c r="E531" s="137">
        <v>-3.607377467764513E-3</v>
      </c>
    </row>
    <row r="532" spans="3:5">
      <c r="C532" s="184">
        <v>495</v>
      </c>
      <c r="D532" s="51">
        <v>5.107916914596928E-4</v>
      </c>
      <c r="E532" s="137">
        <v>-1.5414242767053856E-2</v>
      </c>
    </row>
    <row r="533" spans="3:5">
      <c r="C533" s="184">
        <v>496</v>
      </c>
      <c r="D533" s="51">
        <v>-1.1830542379471442E-2</v>
      </c>
      <c r="E533" s="137">
        <v>1.3274677981451823E-2</v>
      </c>
    </row>
    <row r="534" spans="3:5">
      <c r="C534" s="184">
        <v>497</v>
      </c>
      <c r="D534" s="51">
        <v>-1.290181740593278E-2</v>
      </c>
      <c r="E534" s="137">
        <v>-3.624757577234323E-3</v>
      </c>
    </row>
    <row r="535" spans="3:5">
      <c r="C535" s="184">
        <v>498</v>
      </c>
      <c r="D535" s="51">
        <v>-2.8360437322223049E-2</v>
      </c>
      <c r="E535" s="137">
        <v>-2.4465161729004771E-3</v>
      </c>
    </row>
    <row r="536" spans="3:5">
      <c r="C536" s="184">
        <v>499</v>
      </c>
      <c r="D536" s="51">
        <v>9.4731344145180529E-3</v>
      </c>
      <c r="E536" s="137">
        <v>1.3695064721883006E-2</v>
      </c>
    </row>
    <row r="537" spans="3:5">
      <c r="C537" s="184">
        <v>500</v>
      </c>
      <c r="D537" s="51">
        <v>5.0261315743447166E-4</v>
      </c>
      <c r="E537" s="137">
        <v>-3.4348200772373705E-3</v>
      </c>
    </row>
    <row r="538" spans="3:5">
      <c r="C538" s="184">
        <v>501</v>
      </c>
      <c r="D538" s="51">
        <v>1.1260239032061936E-4</v>
      </c>
      <c r="E538" s="137">
        <v>1.0447036649198868E-2</v>
      </c>
    </row>
    <row r="539" spans="3:5">
      <c r="C539" s="184">
        <v>502</v>
      </c>
      <c r="D539" s="51">
        <v>-1.1583023150951156E-2</v>
      </c>
      <c r="E539" s="137">
        <v>4.7175255382721363E-3</v>
      </c>
    </row>
    <row r="540" spans="3:5">
      <c r="C540" s="184">
        <v>503</v>
      </c>
      <c r="D540" s="51">
        <v>2.8624615370240634E-3</v>
      </c>
      <c r="E540" s="137">
        <v>8.46025996069639E-3</v>
      </c>
    </row>
    <row r="541" spans="3:5">
      <c r="C541" s="184">
        <v>504</v>
      </c>
      <c r="D541" s="51">
        <v>-1.7707884014357017E-3</v>
      </c>
      <c r="E541" s="137">
        <v>2.4383259087778363E-3</v>
      </c>
    </row>
    <row r="542" spans="3:5">
      <c r="C542" s="184">
        <v>505</v>
      </c>
      <c r="D542" s="51">
        <v>3.5952775942152443E-3</v>
      </c>
      <c r="E542" s="137">
        <v>1.061633316669563E-2</v>
      </c>
    </row>
    <row r="543" spans="3:5">
      <c r="C543" s="184">
        <v>506</v>
      </c>
      <c r="D543" s="51">
        <v>3.8514796186428996E-3</v>
      </c>
      <c r="E543" s="137">
        <v>1.0912300945135437E-2</v>
      </c>
    </row>
    <row r="544" spans="3:5">
      <c r="C544" s="184">
        <v>507</v>
      </c>
      <c r="D544" s="51">
        <v>4.9167396581807077E-3</v>
      </c>
      <c r="E544" s="137">
        <v>-3.096585988124062E-3</v>
      </c>
    </row>
    <row r="545" spans="3:5">
      <c r="C545" s="184">
        <v>508</v>
      </c>
      <c r="D545" s="51">
        <v>7.4209944062932575E-4</v>
      </c>
      <c r="E545" s="137">
        <v>-6.3995757112187473E-3</v>
      </c>
    </row>
    <row r="546" spans="3:5">
      <c r="C546" s="184">
        <v>509</v>
      </c>
      <c r="D546" s="51">
        <v>-7.2106529506690406E-3</v>
      </c>
      <c r="E546" s="137">
        <v>-1.0492619182111598E-3</v>
      </c>
    </row>
    <row r="547" spans="3:5">
      <c r="C547" s="184">
        <v>510</v>
      </c>
      <c r="D547" s="51">
        <v>5.1362007429111194E-3</v>
      </c>
      <c r="E547" s="137">
        <v>-4.9232340756362523E-4</v>
      </c>
    </row>
    <row r="548" spans="3:5">
      <c r="C548" s="184">
        <v>511</v>
      </c>
      <c r="D548" s="51">
        <v>8.7048197428193329E-3</v>
      </c>
      <c r="E548" s="137">
        <v>8.5095463968610004E-3</v>
      </c>
    </row>
    <row r="549" spans="3:5">
      <c r="C549" s="184">
        <v>512</v>
      </c>
      <c r="D549" s="51">
        <v>5.1048154946346522E-3</v>
      </c>
      <c r="E549" s="137">
        <v>6.3056431771724725E-3</v>
      </c>
    </row>
    <row r="550" spans="3:5">
      <c r="C550" s="184">
        <v>513</v>
      </c>
      <c r="D550" s="51">
        <v>6.2654976887344619E-3</v>
      </c>
      <c r="E550" s="137">
        <v>6.2670404454856186E-3</v>
      </c>
    </row>
    <row r="551" spans="3:5">
      <c r="C551" s="184">
        <v>514</v>
      </c>
      <c r="D551" s="51">
        <v>6.1680771338396955E-4</v>
      </c>
      <c r="E551" s="137">
        <v>7.0723354403188551E-3</v>
      </c>
    </row>
    <row r="552" spans="3:5">
      <c r="C552" s="184">
        <v>515</v>
      </c>
      <c r="D552" s="51">
        <v>-9.3247605691554607E-4</v>
      </c>
      <c r="E552" s="137">
        <v>-2.2517915132345863E-2</v>
      </c>
    </row>
    <row r="553" spans="3:5">
      <c r="C553" s="184">
        <v>516</v>
      </c>
      <c r="D553" s="51">
        <v>7.2900026765109031E-3</v>
      </c>
      <c r="E553" s="137">
        <v>-1.0565563205570917E-3</v>
      </c>
    </row>
    <row r="554" spans="3:5">
      <c r="C554" s="184">
        <v>517</v>
      </c>
      <c r="D554" s="51">
        <v>1.2660975180586499E-2</v>
      </c>
      <c r="E554" s="137">
        <v>9.1930172819897661E-3</v>
      </c>
    </row>
    <row r="555" spans="3:5">
      <c r="C555" s="184">
        <v>518</v>
      </c>
      <c r="D555" s="51">
        <v>1.4824125736096896E-2</v>
      </c>
      <c r="E555" s="137">
        <v>-2.7365384427556461E-3</v>
      </c>
    </row>
    <row r="556" spans="3:5">
      <c r="C556" s="184">
        <v>519</v>
      </c>
      <c r="D556" s="51">
        <v>3.0230084095173829E-4</v>
      </c>
      <c r="E556" s="137">
        <v>3.6042424770294824E-3</v>
      </c>
    </row>
    <row r="557" spans="3:5">
      <c r="C557" s="184">
        <v>520</v>
      </c>
      <c r="D557" s="51">
        <v>-4.0516792404247486E-3</v>
      </c>
      <c r="E557" s="137">
        <v>-6.8780498552892168E-4</v>
      </c>
    </row>
    <row r="558" spans="3:5">
      <c r="C558" s="184">
        <v>521</v>
      </c>
      <c r="D558" s="51">
        <v>1.9677895939924804E-3</v>
      </c>
      <c r="E558" s="137">
        <v>-8.1219756072252944E-3</v>
      </c>
    </row>
    <row r="559" spans="3:5">
      <c r="C559" s="184">
        <v>522</v>
      </c>
      <c r="D559" s="51">
        <v>1.480769127001611E-2</v>
      </c>
      <c r="E559" s="137">
        <v>3.4222567275096118E-3</v>
      </c>
    </row>
    <row r="560" spans="3:5">
      <c r="C560" s="184">
        <v>523</v>
      </c>
      <c r="D560" s="51">
        <v>1.0121837873647023E-2</v>
      </c>
      <c r="E560" s="137">
        <v>6.2586828554823011E-3</v>
      </c>
    </row>
    <row r="561" spans="3:5">
      <c r="C561" s="184">
        <v>524</v>
      </c>
      <c r="D561" s="51">
        <v>-9.4017683820134604E-4</v>
      </c>
      <c r="E561" s="137">
        <v>-2.9089541300996569E-4</v>
      </c>
    </row>
    <row r="562" spans="3:5">
      <c r="C562" s="184">
        <v>525</v>
      </c>
      <c r="D562" s="51">
        <v>-3.6148333434577332E-3</v>
      </c>
      <c r="E562" s="137">
        <v>-9.3403329341396526E-3</v>
      </c>
    </row>
    <row r="563" spans="3:5">
      <c r="C563" s="184">
        <v>526</v>
      </c>
      <c r="D563" s="51">
        <v>-3.1031464681456657E-3</v>
      </c>
      <c r="E563" s="137">
        <v>-1.0576143256945012E-2</v>
      </c>
    </row>
    <row r="564" spans="3:5">
      <c r="C564" s="184">
        <v>527</v>
      </c>
      <c r="D564" s="51">
        <v>-4.8838749334523951E-3</v>
      </c>
      <c r="E564" s="137">
        <v>-3.9268447286208361E-3</v>
      </c>
    </row>
    <row r="565" spans="3:5">
      <c r="C565" s="184">
        <v>528</v>
      </c>
      <c r="D565" s="51">
        <v>8.9996683128907764E-3</v>
      </c>
      <c r="E565" s="137">
        <v>-3.178234964843818E-3</v>
      </c>
    </row>
    <row r="566" spans="3:5">
      <c r="C566" s="184">
        <v>529</v>
      </c>
      <c r="D566" s="51">
        <v>-2.7179504553949067E-2</v>
      </c>
      <c r="E566" s="137">
        <v>-2.1412912743998862E-2</v>
      </c>
    </row>
    <row r="567" spans="3:5">
      <c r="C567" s="184">
        <v>530</v>
      </c>
      <c r="D567" s="51">
        <v>4.2450128398961607E-3</v>
      </c>
      <c r="E567" s="137">
        <v>9.4310070450943917E-3</v>
      </c>
    </row>
    <row r="568" spans="3:5">
      <c r="C568" s="184">
        <v>531</v>
      </c>
      <c r="D568" s="51">
        <v>-8.2615103332096254E-4</v>
      </c>
      <c r="E568" s="137">
        <v>-2.0311423791859844E-3</v>
      </c>
    </row>
    <row r="569" spans="3:5">
      <c r="C569" s="184">
        <v>532</v>
      </c>
      <c r="D569" s="51">
        <v>-9.4943759540164576E-4</v>
      </c>
      <c r="E569" s="137">
        <v>1.3038976495533551E-2</v>
      </c>
    </row>
    <row r="570" spans="3:5">
      <c r="C570" s="184">
        <v>533</v>
      </c>
      <c r="D570" s="51">
        <v>-1.376346396323865E-2</v>
      </c>
      <c r="E570" s="137">
        <v>-1.2178844964222927E-2</v>
      </c>
    </row>
    <row r="571" spans="3:5">
      <c r="C571" s="184">
        <v>534</v>
      </c>
      <c r="D571" s="51">
        <v>-4.7580825026378136E-4</v>
      </c>
      <c r="E571" s="137">
        <v>-9.8494905095972401E-3</v>
      </c>
    </row>
    <row r="572" spans="3:5">
      <c r="C572" s="184">
        <v>535</v>
      </c>
      <c r="D572" s="51">
        <v>2.7317043780892072E-3</v>
      </c>
      <c r="E572" s="137">
        <v>-1.2704470136160891E-2</v>
      </c>
    </row>
    <row r="573" spans="3:5">
      <c r="C573" s="184">
        <v>536</v>
      </c>
      <c r="D573" s="51">
        <v>8.3896664138536636E-3</v>
      </c>
      <c r="E573" s="137">
        <v>1.1925933987331957E-2</v>
      </c>
    </row>
    <row r="574" spans="3:5">
      <c r="C574" s="184">
        <v>537</v>
      </c>
      <c r="D574" s="51">
        <v>1.4361475519994296E-2</v>
      </c>
      <c r="E574" s="137">
        <v>-8.4878909846040082E-4</v>
      </c>
    </row>
    <row r="575" spans="3:5">
      <c r="C575" s="184">
        <v>538</v>
      </c>
      <c r="D575" s="51">
        <v>-1.9668230574657686E-3</v>
      </c>
      <c r="E575" s="137">
        <v>-1.3790361606713632E-2</v>
      </c>
    </row>
    <row r="576" spans="3:5">
      <c r="C576" s="184">
        <v>539</v>
      </c>
      <c r="D576" s="51">
        <v>1.3874362098264689E-2</v>
      </c>
      <c r="E576" s="137">
        <v>1.5229454661570028E-2</v>
      </c>
    </row>
    <row r="577" spans="3:5">
      <c r="C577" s="184">
        <v>540</v>
      </c>
      <c r="D577" s="51">
        <v>-1.0372429150383711E-2</v>
      </c>
      <c r="E577" s="137">
        <v>-3.5486668936832956E-3</v>
      </c>
    </row>
    <row r="578" spans="3:5">
      <c r="C578" s="184">
        <v>541</v>
      </c>
      <c r="D578" s="51">
        <v>6.2662136071550663E-3</v>
      </c>
      <c r="E578" s="137">
        <v>-7.4133335052116922E-4</v>
      </c>
    </row>
    <row r="579" spans="3:5">
      <c r="C579" s="184">
        <v>542</v>
      </c>
      <c r="D579" s="51">
        <v>-2.3574219066874315E-3</v>
      </c>
      <c r="E579" s="137">
        <v>8.8602358994874283E-3</v>
      </c>
    </row>
    <row r="580" spans="3:5">
      <c r="C580" s="184">
        <v>543</v>
      </c>
      <c r="D580" s="51">
        <v>3.0163969738208419E-4</v>
      </c>
      <c r="E580" s="137">
        <v>-3.3456935000042796E-3</v>
      </c>
    </row>
    <row r="581" spans="3:5">
      <c r="C581" s="184">
        <v>544</v>
      </c>
      <c r="D581" s="51">
        <v>5.9316960503540059E-3</v>
      </c>
      <c r="E581" s="137">
        <v>5.3854477080458752E-3</v>
      </c>
    </row>
    <row r="582" spans="3:5">
      <c r="C582" s="184">
        <v>545</v>
      </c>
      <c r="D582" s="51">
        <v>5.162250254130845E-3</v>
      </c>
      <c r="E582" s="137">
        <v>7.6511829489290337E-3</v>
      </c>
    </row>
    <row r="583" spans="3:5">
      <c r="C583" s="184">
        <v>546</v>
      </c>
      <c r="D583" s="51">
        <v>2.4179546734270597E-3</v>
      </c>
      <c r="E583" s="137">
        <v>-8.4945092273764483E-3</v>
      </c>
    </row>
    <row r="584" spans="3:5">
      <c r="C584" s="184">
        <v>547</v>
      </c>
      <c r="D584" s="51">
        <v>2.34790965773248E-3</v>
      </c>
      <c r="E584" s="137">
        <v>-4.6883203607170553E-3</v>
      </c>
    </row>
    <row r="585" spans="3:5">
      <c r="C585" s="184">
        <v>548</v>
      </c>
      <c r="D585" s="51">
        <v>-1.6756581471155177E-3</v>
      </c>
      <c r="E585" s="137">
        <v>2.0205887611946054E-3</v>
      </c>
    </row>
    <row r="586" spans="3:5">
      <c r="C586" s="184">
        <v>549</v>
      </c>
      <c r="D586" s="51">
        <v>1.6100121196525839E-2</v>
      </c>
      <c r="E586" s="137">
        <v>6.5609183172466896E-3</v>
      </c>
    </row>
    <row r="587" spans="3:5">
      <c r="C587" s="184">
        <v>550</v>
      </c>
      <c r="D587" s="51">
        <v>3.7441417018474121E-3</v>
      </c>
      <c r="E587" s="137">
        <v>1.6838122670025615E-2</v>
      </c>
    </row>
    <row r="588" spans="3:5">
      <c r="C588" s="184">
        <v>551</v>
      </c>
      <c r="D588" s="51">
        <v>1.4846096077517088E-2</v>
      </c>
      <c r="E588" s="137">
        <v>8.6073514242022801E-3</v>
      </c>
    </row>
    <row r="589" spans="3:5">
      <c r="C589" s="184">
        <v>552</v>
      </c>
      <c r="D589" s="51">
        <v>7.4943613656310304E-3</v>
      </c>
      <c r="E589" s="137">
        <v>-6.2576241585028296E-3</v>
      </c>
    </row>
    <row r="590" spans="3:5">
      <c r="C590" s="184">
        <v>553</v>
      </c>
      <c r="D590" s="51">
        <v>-5.7486171608006533E-3</v>
      </c>
      <c r="E590" s="137">
        <v>-7.84460909169068E-3</v>
      </c>
    </row>
    <row r="591" spans="3:5">
      <c r="C591" s="184">
        <v>554</v>
      </c>
      <c r="D591" s="51">
        <v>-8.0642484858778687E-3</v>
      </c>
      <c r="E591" s="137">
        <v>-2.0421406465051157E-2</v>
      </c>
    </row>
    <row r="592" spans="3:5">
      <c r="C592" s="184">
        <v>555</v>
      </c>
      <c r="D592" s="51">
        <v>6.5909097847894251E-3</v>
      </c>
      <c r="E592" s="137">
        <v>8.2392288057324594E-3</v>
      </c>
    </row>
    <row r="593" spans="3:5">
      <c r="C593" s="184">
        <v>556</v>
      </c>
      <c r="D593" s="51">
        <v>8.6372876502642127E-3</v>
      </c>
      <c r="E593" s="137">
        <v>3.7829578698119091E-3</v>
      </c>
    </row>
    <row r="594" spans="3:5">
      <c r="C594" s="184">
        <v>557</v>
      </c>
      <c r="D594" s="51">
        <v>8.9920334370837589E-4</v>
      </c>
      <c r="E594" s="137">
        <v>6.4317260278200228E-3</v>
      </c>
    </row>
    <row r="595" spans="3:5">
      <c r="C595" s="184">
        <v>558</v>
      </c>
      <c r="D595" s="51">
        <v>-1.9838856831965346E-5</v>
      </c>
      <c r="E595" s="137">
        <v>1.7633412349442396E-2</v>
      </c>
    </row>
    <row r="596" spans="3:5">
      <c r="C596" s="184">
        <v>559</v>
      </c>
      <c r="D596" s="51">
        <v>-7.9152408090700562E-3</v>
      </c>
      <c r="E596" s="137">
        <v>8.4360939333957517E-3</v>
      </c>
    </row>
    <row r="597" spans="3:5">
      <c r="C597" s="184">
        <v>560</v>
      </c>
      <c r="D597" s="51">
        <v>2.3086072361680797E-3</v>
      </c>
      <c r="E597" s="137">
        <v>-3.0196067601898557E-3</v>
      </c>
    </row>
    <row r="598" spans="3:5">
      <c r="C598" s="184">
        <v>561</v>
      </c>
      <c r="D598" s="51">
        <v>-6.1476239746009404E-3</v>
      </c>
      <c r="E598" s="137">
        <v>-1.5784038137112041E-2</v>
      </c>
    </row>
    <row r="599" spans="3:5">
      <c r="C599" s="184">
        <v>562</v>
      </c>
      <c r="D599" s="51">
        <v>4.6846743930724728E-3</v>
      </c>
      <c r="E599" s="137">
        <v>4.0791108541824092E-3</v>
      </c>
    </row>
    <row r="600" spans="3:5">
      <c r="C600" s="184">
        <v>563</v>
      </c>
      <c r="D600" s="51">
        <v>8.6946720867566839E-3</v>
      </c>
      <c r="E600" s="137">
        <v>3.054193332221785E-2</v>
      </c>
    </row>
    <row r="601" spans="3:5">
      <c r="C601" s="184">
        <v>564</v>
      </c>
      <c r="D601" s="51">
        <v>1.0832465032714532E-2</v>
      </c>
      <c r="E601" s="137">
        <v>-7.0302392829562927E-3</v>
      </c>
    </row>
    <row r="602" spans="3:5">
      <c r="C602" s="184">
        <v>565</v>
      </c>
      <c r="D602" s="51">
        <v>6.0303766717326396E-3</v>
      </c>
      <c r="E602" s="137">
        <v>-2.5379214250499586E-3</v>
      </c>
    </row>
    <row r="603" spans="3:5">
      <c r="C603" s="184">
        <v>566</v>
      </c>
      <c r="D603" s="51">
        <v>4.9883804323749541E-3</v>
      </c>
      <c r="E603" s="137">
        <v>2.2662930668939465E-3</v>
      </c>
    </row>
    <row r="604" spans="3:5">
      <c r="C604" s="184">
        <v>567</v>
      </c>
      <c r="D604" s="51">
        <v>-6.7786061329043199E-3</v>
      </c>
      <c r="E604" s="137">
        <v>8.2842418498840146E-5</v>
      </c>
    </row>
    <row r="605" spans="3:5">
      <c r="C605" s="184">
        <v>568</v>
      </c>
      <c r="D605" s="51">
        <v>-5.7552342428955114E-2</v>
      </c>
      <c r="E605" s="137">
        <v>-1.0643501145790815E-2</v>
      </c>
    </row>
    <row r="606" spans="3:5">
      <c r="C606" s="184">
        <v>569</v>
      </c>
      <c r="D606" s="51">
        <v>1.0904082006562491E-2</v>
      </c>
      <c r="E606" s="137">
        <v>9.2328937758597313E-3</v>
      </c>
    </row>
    <row r="607" spans="3:5">
      <c r="C607" s="184">
        <v>570</v>
      </c>
      <c r="D607" s="51">
        <v>1.8001939269015756E-2</v>
      </c>
      <c r="E607" s="137">
        <v>-5.6211855745441908E-3</v>
      </c>
    </row>
    <row r="608" spans="3:5">
      <c r="C608" s="184">
        <v>571</v>
      </c>
      <c r="D608" s="51">
        <v>-1.6901066887353468E-2</v>
      </c>
      <c r="E608" s="137">
        <v>-2.1143893025758944E-3</v>
      </c>
    </row>
    <row r="609" spans="3:5">
      <c r="C609" s="184">
        <v>572</v>
      </c>
      <c r="D609" s="51">
        <v>-9.7292555418737395E-3</v>
      </c>
      <c r="E609" s="137">
        <v>-8.2646017414362873E-3</v>
      </c>
    </row>
    <row r="610" spans="3:5">
      <c r="C610" s="184">
        <v>573</v>
      </c>
      <c r="D610" s="51">
        <v>1.5692453256383757E-2</v>
      </c>
      <c r="E610" s="137">
        <v>-6.1709445643810317E-3</v>
      </c>
    </row>
    <row r="611" spans="3:5">
      <c r="C611" s="184">
        <v>574</v>
      </c>
      <c r="D611" s="51">
        <v>-4.2663695163691557E-3</v>
      </c>
      <c r="E611" s="137">
        <v>-4.5253331718142449E-4</v>
      </c>
    </row>
    <row r="612" spans="3:5">
      <c r="C612" s="184">
        <v>575</v>
      </c>
      <c r="D612" s="51">
        <v>6.8620810125527999E-4</v>
      </c>
      <c r="E612" s="137">
        <v>-5.910392707938153E-3</v>
      </c>
    </row>
    <row r="613" spans="3:5">
      <c r="C613" s="184">
        <v>576</v>
      </c>
      <c r="D613" s="51">
        <v>-5.7241646524842068E-3</v>
      </c>
      <c r="E613" s="137">
        <v>-1.0406652509791619E-2</v>
      </c>
    </row>
    <row r="614" spans="3:5">
      <c r="C614" s="184">
        <v>577</v>
      </c>
      <c r="D614" s="51">
        <v>-1.0221947879129636E-2</v>
      </c>
      <c r="E614" s="137">
        <v>-4.5620319826982737E-3</v>
      </c>
    </row>
    <row r="615" spans="3:5">
      <c r="C615" s="184">
        <v>578</v>
      </c>
      <c r="D615" s="51">
        <v>-1.5012064890978444E-3</v>
      </c>
      <c r="E615" s="137">
        <v>-2.6717792217227855E-3</v>
      </c>
    </row>
    <row r="616" spans="3:5">
      <c r="C616" s="184">
        <v>579</v>
      </c>
      <c r="D616" s="51">
        <v>-2.7531131236561779E-3</v>
      </c>
      <c r="E616" s="137">
        <v>6.328813865038951E-3</v>
      </c>
    </row>
    <row r="617" spans="3:5">
      <c r="C617" s="184">
        <v>580</v>
      </c>
      <c r="D617" s="51">
        <v>1.2066049276219973E-2</v>
      </c>
      <c r="E617" s="137">
        <v>5.3536230925243502E-3</v>
      </c>
    </row>
    <row r="618" spans="3:5">
      <c r="C618" s="184">
        <v>581</v>
      </c>
      <c r="D618" s="51">
        <v>1.3090163144217229E-3</v>
      </c>
      <c r="E618" s="137">
        <v>-5.8677762634083749E-3</v>
      </c>
    </row>
    <row r="619" spans="3:5">
      <c r="C619" s="184">
        <v>582</v>
      </c>
      <c r="D619" s="51">
        <v>-8.37890861159119E-3</v>
      </c>
      <c r="E619" s="137">
        <v>-9.0045075787051568E-3</v>
      </c>
    </row>
    <row r="620" spans="3:5">
      <c r="C620" s="184">
        <v>583</v>
      </c>
      <c r="D620" s="51">
        <v>3.1663437874757554E-2</v>
      </c>
      <c r="E620" s="137">
        <v>2.300594653596014E-2</v>
      </c>
    </row>
    <row r="621" spans="3:5">
      <c r="C621" s="184">
        <v>584</v>
      </c>
      <c r="D621" s="51">
        <v>7.2404488395860171E-4</v>
      </c>
      <c r="E621" s="137">
        <v>-2.8684465179231768E-3</v>
      </c>
    </row>
    <row r="622" spans="3:5">
      <c r="C622" s="184">
        <v>585</v>
      </c>
      <c r="D622" s="51">
        <v>-1.5248835974169527E-2</v>
      </c>
      <c r="E622" s="137">
        <v>-6.4962693141687455E-3</v>
      </c>
    </row>
    <row r="623" spans="3:5">
      <c r="C623" s="184">
        <v>586</v>
      </c>
      <c r="D623" s="51">
        <v>-2.8663727443955633E-3</v>
      </c>
      <c r="E623" s="137">
        <v>-5.438290811047782E-3</v>
      </c>
    </row>
    <row r="624" spans="3:5">
      <c r="C624" s="184">
        <v>587</v>
      </c>
      <c r="D624" s="51">
        <v>1.1760985219038738E-3</v>
      </c>
      <c r="E624" s="137">
        <v>1.9682757302504607E-2</v>
      </c>
    </row>
    <row r="625" spans="3:5">
      <c r="C625" s="184">
        <v>588</v>
      </c>
      <c r="D625" s="51">
        <v>-1.059521648654848E-2</v>
      </c>
      <c r="E625" s="137">
        <v>-9.7380943956252315E-3</v>
      </c>
    </row>
    <row r="626" spans="3:5">
      <c r="C626" s="184">
        <v>589</v>
      </c>
      <c r="D626" s="51">
        <v>-1.7208189855619477E-2</v>
      </c>
      <c r="E626" s="137">
        <v>-1.4182000758467641E-2</v>
      </c>
    </row>
    <row r="627" spans="3:5">
      <c r="C627" s="184">
        <v>590</v>
      </c>
      <c r="D627" s="51">
        <v>2.1511282935661707E-2</v>
      </c>
      <c r="E627" s="137">
        <v>7.7451747039531732E-3</v>
      </c>
    </row>
    <row r="628" spans="3:5">
      <c r="C628" s="184">
        <v>591</v>
      </c>
      <c r="D628" s="51">
        <v>6.8749212295577504E-3</v>
      </c>
      <c r="E628" s="137">
        <v>1.1907491227176412E-3</v>
      </c>
    </row>
    <row r="629" spans="3:5">
      <c r="C629" s="184">
        <v>592</v>
      </c>
      <c r="D629" s="51">
        <v>-3.1142542509681134E-3</v>
      </c>
      <c r="E629" s="137">
        <v>9.9712826944311226E-4</v>
      </c>
    </row>
    <row r="630" spans="3:5">
      <c r="C630" s="184">
        <v>593</v>
      </c>
      <c r="D630" s="51">
        <v>3.2427397247699477E-3</v>
      </c>
      <c r="E630" s="137">
        <v>-6.3658901906989054E-3</v>
      </c>
    </row>
    <row r="631" spans="3:5">
      <c r="C631" s="184">
        <v>594</v>
      </c>
      <c r="D631" s="51">
        <v>-4.2313211912560584E-3</v>
      </c>
      <c r="E631" s="137">
        <v>1.8481230266700064E-4</v>
      </c>
    </row>
    <row r="632" spans="3:5">
      <c r="C632" s="184">
        <v>595</v>
      </c>
      <c r="D632" s="51">
        <v>-5.6719216476780751E-3</v>
      </c>
      <c r="E632" s="137">
        <v>1.0895747200135742E-3</v>
      </c>
    </row>
    <row r="633" spans="3:5">
      <c r="C633" s="184">
        <v>596</v>
      </c>
      <c r="D633" s="51">
        <v>-7.2517669633930513E-4</v>
      </c>
      <c r="E633" s="137">
        <v>-3.2369774745248177E-3</v>
      </c>
    </row>
    <row r="634" spans="3:5">
      <c r="C634" s="184">
        <v>597</v>
      </c>
      <c r="D634" s="51">
        <v>4.7338960894235324E-3</v>
      </c>
      <c r="E634" s="137">
        <v>-9.800608210273452E-3</v>
      </c>
    </row>
    <row r="635" spans="3:5">
      <c r="C635" s="184">
        <v>598</v>
      </c>
      <c r="D635" s="51">
        <v>1.2649235543940409E-3</v>
      </c>
      <c r="E635" s="137">
        <v>7.2343492719876884E-5</v>
      </c>
    </row>
    <row r="636" spans="3:5">
      <c r="C636" s="184">
        <v>599</v>
      </c>
      <c r="D636" s="51">
        <v>9.7888900235579002E-3</v>
      </c>
      <c r="E636" s="137">
        <v>-2.1909227118540194E-3</v>
      </c>
    </row>
    <row r="637" spans="3:5">
      <c r="C637" s="184">
        <v>600</v>
      </c>
      <c r="D637" s="51">
        <v>-4.5605964824650333E-4</v>
      </c>
      <c r="E637" s="137">
        <v>-1.0697826418611855E-3</v>
      </c>
    </row>
    <row r="638" spans="3:5">
      <c r="C638" s="184">
        <v>601</v>
      </c>
      <c r="D638" s="51">
        <v>-7.8259785964231391E-3</v>
      </c>
      <c r="E638" s="137">
        <v>-5.4949581766574381E-3</v>
      </c>
    </row>
    <row r="639" spans="3:5">
      <c r="C639" s="184">
        <v>602</v>
      </c>
      <c r="D639" s="51">
        <v>5.4184704623687525E-3</v>
      </c>
      <c r="E639" s="137">
        <v>-2.9985686300593793E-3</v>
      </c>
    </row>
    <row r="640" spans="3:5">
      <c r="C640" s="184">
        <v>603</v>
      </c>
      <c r="D640" s="51">
        <v>6.9207814819472026E-3</v>
      </c>
      <c r="E640" s="137">
        <v>8.9593108319826198E-3</v>
      </c>
    </row>
    <row r="641" spans="3:5">
      <c r="C641" s="184">
        <v>604</v>
      </c>
      <c r="D641" s="51">
        <v>-1.7188386612101796E-4</v>
      </c>
      <c r="E641" s="137">
        <v>1.578901102087375E-4</v>
      </c>
    </row>
    <row r="642" spans="3:5">
      <c r="C642" s="184">
        <v>605</v>
      </c>
      <c r="D642" s="51">
        <v>-1.2225654284820594E-3</v>
      </c>
      <c r="E642" s="137">
        <v>6.8379906506300251E-3</v>
      </c>
    </row>
    <row r="643" spans="3:5">
      <c r="C643" s="184">
        <v>606</v>
      </c>
      <c r="D643" s="51">
        <v>-1.5868246365266158E-3</v>
      </c>
      <c r="E643" s="137">
        <v>-9.0491662933420113E-3</v>
      </c>
    </row>
    <row r="644" spans="3:5">
      <c r="C644" s="184">
        <v>607</v>
      </c>
      <c r="D644" s="51">
        <v>7.4668661110626937E-3</v>
      </c>
      <c r="E644" s="137">
        <v>-2.0157154489195061E-3</v>
      </c>
    </row>
    <row r="645" spans="3:5">
      <c r="C645" s="184">
        <v>608</v>
      </c>
      <c r="D645" s="51">
        <v>-3.3321636181000039E-3</v>
      </c>
      <c r="E645" s="137">
        <v>-8.8066242372241668E-4</v>
      </c>
    </row>
    <row r="646" spans="3:5">
      <c r="C646" s="184">
        <v>609</v>
      </c>
      <c r="D646" s="51">
        <v>2.0561411800528251E-3</v>
      </c>
      <c r="E646" s="137">
        <v>-4.5509810315126934E-3</v>
      </c>
    </row>
    <row r="647" spans="3:5">
      <c r="C647" s="184">
        <v>610</v>
      </c>
      <c r="D647" s="51">
        <v>1.033726126716285E-3</v>
      </c>
      <c r="E647" s="137">
        <v>-9.6806457216686674E-3</v>
      </c>
    </row>
    <row r="648" spans="3:5">
      <c r="C648" s="184">
        <v>611</v>
      </c>
      <c r="D648" s="51">
        <v>-9.9163165062310793E-3</v>
      </c>
      <c r="E648" s="137">
        <v>-9.3957147535349739E-4</v>
      </c>
    </row>
    <row r="649" spans="3:5">
      <c r="C649" s="184">
        <v>612</v>
      </c>
      <c r="D649" s="51">
        <v>-3.0101143912740339E-3</v>
      </c>
      <c r="E649" s="137">
        <v>-2.37755197580312E-3</v>
      </c>
    </row>
    <row r="650" spans="3:5">
      <c r="C650" s="184">
        <v>613</v>
      </c>
      <c r="D650" s="51">
        <v>2.9898355678598928E-4</v>
      </c>
      <c r="E650" s="137">
        <v>1.8093254336280747E-3</v>
      </c>
    </row>
    <row r="651" spans="3:5">
      <c r="C651" s="184">
        <v>614</v>
      </c>
      <c r="D651" s="51">
        <v>-2.3440905106863383E-3</v>
      </c>
      <c r="E651" s="137">
        <v>-1.0004763532801931E-2</v>
      </c>
    </row>
    <row r="652" spans="3:5">
      <c r="C652" s="184">
        <v>615</v>
      </c>
      <c r="D652" s="51">
        <v>1.3197321878452551E-3</v>
      </c>
      <c r="E652" s="137">
        <v>-1.8617497149505795E-4</v>
      </c>
    </row>
    <row r="653" spans="3:5">
      <c r="C653" s="184">
        <v>616</v>
      </c>
      <c r="D653" s="51">
        <v>2.5898514580748717E-2</v>
      </c>
      <c r="E653" s="137">
        <v>-2.96633735669131E-3</v>
      </c>
    </row>
    <row r="654" spans="3:5">
      <c r="C654" s="184">
        <v>617</v>
      </c>
      <c r="D654" s="51">
        <v>-3.7028924335405142E-4</v>
      </c>
      <c r="E654" s="137">
        <v>-6.2629430932547399E-3</v>
      </c>
    </row>
    <row r="655" spans="3:5">
      <c r="C655" s="184">
        <v>618</v>
      </c>
      <c r="D655" s="51">
        <v>7.5559476872190806E-3</v>
      </c>
      <c r="E655" s="137">
        <v>3.6283782565504248E-3</v>
      </c>
    </row>
    <row r="656" spans="3:5">
      <c r="C656" s="184">
        <v>619</v>
      </c>
      <c r="D656" s="51">
        <v>-1.132439314678859E-2</v>
      </c>
      <c r="E656" s="137">
        <v>-5.3712500864186181E-3</v>
      </c>
    </row>
    <row r="657" spans="3:5">
      <c r="C657" s="184">
        <v>620</v>
      </c>
      <c r="D657" s="51">
        <v>7.709479420007645E-3</v>
      </c>
      <c r="E657" s="137">
        <v>1.1484100135967125E-2</v>
      </c>
    </row>
    <row r="658" spans="3:5">
      <c r="C658" s="184">
        <v>621</v>
      </c>
      <c r="D658" s="51">
        <v>-2.0782496848114035E-2</v>
      </c>
      <c r="E658" s="137">
        <v>-1.2034827410064874E-2</v>
      </c>
    </row>
    <row r="659" spans="3:5">
      <c r="C659" s="184">
        <v>622</v>
      </c>
      <c r="D659" s="51">
        <v>-6.4185697726260277E-4</v>
      </c>
      <c r="E659" s="137">
        <v>6.5528109938720871E-4</v>
      </c>
    </row>
    <row r="660" spans="3:5">
      <c r="C660" s="184">
        <v>623</v>
      </c>
      <c r="D660" s="51">
        <v>-8.3170444428517162E-3</v>
      </c>
      <c r="E660" s="137">
        <v>-2.5217593987233129E-2</v>
      </c>
    </row>
    <row r="661" spans="3:5">
      <c r="C661" s="184">
        <v>624</v>
      </c>
      <c r="D661" s="51">
        <v>-2.3111337785092388E-3</v>
      </c>
      <c r="E661" s="137">
        <v>1.5857299168302069E-4</v>
      </c>
    </row>
    <row r="662" spans="3:5">
      <c r="C662" s="184">
        <v>625</v>
      </c>
      <c r="D662" s="51">
        <v>-1.5561983070824657E-3</v>
      </c>
      <c r="E662" s="137">
        <v>-4.6425658807615252E-4</v>
      </c>
    </row>
    <row r="663" spans="3:5">
      <c r="C663" s="184">
        <v>626</v>
      </c>
      <c r="D663" s="51">
        <v>-2.4638253866289962E-4</v>
      </c>
      <c r="E663" s="137">
        <v>-4.1071710119775593E-3</v>
      </c>
    </row>
    <row r="664" spans="3:5">
      <c r="C664" s="184">
        <v>627</v>
      </c>
      <c r="D664" s="51">
        <v>-7.6975677704529868E-3</v>
      </c>
      <c r="E664" s="137">
        <v>-1.551080409400785E-3</v>
      </c>
    </row>
    <row r="665" spans="3:5">
      <c r="C665" s="184">
        <v>628</v>
      </c>
      <c r="D665" s="51">
        <v>1.0116235381987852E-2</v>
      </c>
      <c r="E665" s="137">
        <v>7.6750368506978755E-3</v>
      </c>
    </row>
    <row r="666" spans="3:5">
      <c r="C666" s="184">
        <v>629</v>
      </c>
      <c r="D666" s="51">
        <v>-7.7818756320911482E-4</v>
      </c>
      <c r="E666" s="137">
        <v>1.2701031831723936E-2</v>
      </c>
    </row>
    <row r="667" spans="3:5">
      <c r="C667" s="184">
        <v>630</v>
      </c>
      <c r="D667" s="51">
        <v>-2.1860405587858879E-2</v>
      </c>
      <c r="E667" s="137">
        <v>-2.36320286623991E-2</v>
      </c>
    </row>
    <row r="668" spans="3:5">
      <c r="C668" s="184">
        <v>631</v>
      </c>
      <c r="D668" s="51">
        <v>4.1731579098760792E-3</v>
      </c>
      <c r="E668" s="137">
        <v>2.3858203662629248E-3</v>
      </c>
    </row>
    <row r="669" spans="3:5">
      <c r="C669" s="184">
        <v>632</v>
      </c>
      <c r="D669" s="51">
        <v>9.3532284571904779E-4</v>
      </c>
      <c r="E669" s="137">
        <v>4.4096286459402887E-3</v>
      </c>
    </row>
    <row r="670" spans="3:5">
      <c r="C670" s="184">
        <v>633</v>
      </c>
      <c r="D670" s="51">
        <v>3.8255244132509374E-4</v>
      </c>
      <c r="E670" s="137">
        <v>-8.9707988835248369E-3</v>
      </c>
    </row>
    <row r="671" spans="3:5">
      <c r="C671" s="184">
        <v>634</v>
      </c>
      <c r="D671" s="51">
        <v>-1.2679249958547395E-3</v>
      </c>
      <c r="E671" s="137">
        <v>3.0709343677793517E-3</v>
      </c>
    </row>
    <row r="672" spans="3:5">
      <c r="C672" s="184">
        <v>635</v>
      </c>
      <c r="D672" s="51">
        <v>3.3436914508370714E-3</v>
      </c>
      <c r="E672" s="137">
        <v>-2.7698137488042273E-3</v>
      </c>
    </row>
    <row r="673" spans="3:5">
      <c r="C673" s="184">
        <v>636</v>
      </c>
      <c r="D673" s="51">
        <v>1.2219974154039231E-2</v>
      </c>
      <c r="E673" s="137">
        <v>2.9439463673842227E-3</v>
      </c>
    </row>
    <row r="674" spans="3:5">
      <c r="C674" s="184">
        <v>637</v>
      </c>
      <c r="D674" s="51">
        <v>-5.3317492336355625E-3</v>
      </c>
      <c r="E674" s="137">
        <v>1.2806024531365793E-3</v>
      </c>
    </row>
    <row r="675" spans="3:5">
      <c r="C675" s="184">
        <v>638</v>
      </c>
      <c r="D675" s="51">
        <v>5.9184860281106654E-3</v>
      </c>
      <c r="E675" s="137">
        <v>5.9140495148100134E-3</v>
      </c>
    </row>
    <row r="676" spans="3:5">
      <c r="C676" s="184">
        <v>639</v>
      </c>
      <c r="D676" s="51">
        <v>-3.3738587580568586E-3</v>
      </c>
      <c r="E676" s="137">
        <v>-1.3313047445409722E-3</v>
      </c>
    </row>
    <row r="677" spans="3:5">
      <c r="C677" s="184">
        <v>640</v>
      </c>
      <c r="D677" s="51">
        <v>-1.1459342929317736E-2</v>
      </c>
      <c r="E677" s="137">
        <v>-1.2619387231246929E-2</v>
      </c>
    </row>
    <row r="678" spans="3:5">
      <c r="C678" s="184">
        <v>641</v>
      </c>
      <c r="D678" s="51">
        <v>-4.4095247129536698E-3</v>
      </c>
      <c r="E678" s="137">
        <v>-9.2873384311693136E-5</v>
      </c>
    </row>
    <row r="679" spans="3:5">
      <c r="C679" s="184">
        <v>642</v>
      </c>
      <c r="D679" s="51">
        <v>-1.4102198449152436E-2</v>
      </c>
      <c r="E679" s="137">
        <v>7.2540974411230202E-3</v>
      </c>
    </row>
    <row r="680" spans="3:5">
      <c r="C680" s="184">
        <v>643</v>
      </c>
      <c r="D680" s="51">
        <v>2.5829423992048219E-3</v>
      </c>
      <c r="E680" s="137">
        <v>-7.2727878746660733E-3</v>
      </c>
    </row>
    <row r="681" spans="3:5">
      <c r="C681" s="184">
        <v>644</v>
      </c>
      <c r="D681" s="51">
        <v>1.0832951987998028E-2</v>
      </c>
      <c r="E681" s="137">
        <v>6.7567545998755392E-3</v>
      </c>
    </row>
    <row r="682" spans="3:5">
      <c r="C682" s="184">
        <v>645</v>
      </c>
      <c r="D682" s="51">
        <v>6.6489881298346437E-3</v>
      </c>
      <c r="E682" s="137">
        <v>6.5298618851135273E-3</v>
      </c>
    </row>
    <row r="683" spans="3:5">
      <c r="C683" s="184">
        <v>646</v>
      </c>
      <c r="D683" s="51">
        <v>-3.453237615107344E-3</v>
      </c>
      <c r="E683" s="137">
        <v>-3.1507710356989478E-3</v>
      </c>
    </row>
    <row r="684" spans="3:5">
      <c r="C684" s="184">
        <v>647</v>
      </c>
      <c r="D684" s="51">
        <v>3.4060148506595757E-2</v>
      </c>
      <c r="E684" s="137">
        <v>2.0053251457192754E-2</v>
      </c>
    </row>
    <row r="685" spans="3:5">
      <c r="C685" s="184">
        <v>648</v>
      </c>
      <c r="D685" s="51">
        <v>-2.4757513931775391E-3</v>
      </c>
      <c r="E685" s="137">
        <v>-1.1351032538986953E-2</v>
      </c>
    </row>
    <row r="686" spans="3:5">
      <c r="C686" s="184">
        <v>649</v>
      </c>
      <c r="D686" s="51">
        <v>-2.71595266149537E-3</v>
      </c>
      <c r="E686" s="137">
        <v>-1.1072599495987902E-2</v>
      </c>
    </row>
    <row r="687" spans="3:5">
      <c r="C687" s="184">
        <v>650</v>
      </c>
      <c r="D687" s="51">
        <v>-7.2586679772788333E-3</v>
      </c>
      <c r="E687" s="137">
        <v>-1.0121277590965766E-3</v>
      </c>
    </row>
    <row r="688" spans="3:5">
      <c r="C688" s="184">
        <v>651</v>
      </c>
      <c r="D688" s="51">
        <v>-2.2941520427312932E-3</v>
      </c>
      <c r="E688" s="137">
        <v>6.193008455890511E-3</v>
      </c>
    </row>
    <row r="689" spans="3:5">
      <c r="C689" s="184">
        <v>652</v>
      </c>
      <c r="D689" s="51">
        <v>-1.5076920445690334E-2</v>
      </c>
      <c r="E689" s="137">
        <v>-1.1842649337472904E-2</v>
      </c>
    </row>
    <row r="690" spans="3:5">
      <c r="C690" s="184">
        <v>653</v>
      </c>
      <c r="D690" s="51">
        <v>5.8241220838262577E-3</v>
      </c>
      <c r="E690" s="137">
        <v>9.8920936536648213E-3</v>
      </c>
    </row>
    <row r="691" spans="3:5">
      <c r="C691" s="184">
        <v>654</v>
      </c>
      <c r="D691" s="51">
        <v>2.155110307190871E-2</v>
      </c>
      <c r="E691" s="137">
        <v>-5.460430400742693E-3</v>
      </c>
    </row>
    <row r="692" spans="3:5">
      <c r="C692" s="184">
        <v>655</v>
      </c>
      <c r="D692" s="51">
        <v>-1.2332634137108249E-2</v>
      </c>
      <c r="E692" s="137">
        <v>-3.1621955272689078E-3</v>
      </c>
    </row>
    <row r="693" spans="3:5">
      <c r="C693" s="184">
        <v>656</v>
      </c>
      <c r="D693" s="51">
        <v>-8.4310697525414105E-4</v>
      </c>
      <c r="E693" s="137">
        <v>-1.8978107784120703E-2</v>
      </c>
    </row>
    <row r="694" spans="3:5">
      <c r="C694" s="184">
        <v>657</v>
      </c>
      <c r="D694" s="51">
        <v>-1.3018826242900145E-3</v>
      </c>
      <c r="E694" s="137">
        <v>5.907984348642756E-3</v>
      </c>
    </row>
    <row r="695" spans="3:5">
      <c r="C695" s="184">
        <v>658</v>
      </c>
      <c r="D695" s="51">
        <v>2.5371321596065009E-3</v>
      </c>
      <c r="E695" s="137">
        <v>-4.3883856844370251E-3</v>
      </c>
    </row>
    <row r="696" spans="3:5">
      <c r="C696" s="184">
        <v>659</v>
      </c>
      <c r="D696" s="51">
        <v>-2.4341494663074718E-3</v>
      </c>
      <c r="E696" s="137">
        <v>2.2012611042377991E-4</v>
      </c>
    </row>
    <row r="697" spans="3:5">
      <c r="C697" s="184">
        <v>660</v>
      </c>
      <c r="D697" s="51">
        <v>-1.0617216727949552E-2</v>
      </c>
      <c r="E697" s="137">
        <v>-7.0336965143086966E-4</v>
      </c>
    </row>
    <row r="698" spans="3:5">
      <c r="C698" s="184">
        <v>661</v>
      </c>
      <c r="D698" s="51">
        <v>-1.0246632628966955E-2</v>
      </c>
      <c r="E698" s="137">
        <v>-1.2778659503800464E-3</v>
      </c>
    </row>
    <row r="699" spans="3:5">
      <c r="C699" s="184">
        <v>662</v>
      </c>
      <c r="D699" s="51">
        <v>-6.6506133841418907E-3</v>
      </c>
      <c r="E699" s="137">
        <v>-9.4355818981348254E-3</v>
      </c>
    </row>
    <row r="700" spans="3:5">
      <c r="C700" s="184">
        <v>663</v>
      </c>
      <c r="D700" s="51">
        <v>-4.2432114789721235E-3</v>
      </c>
      <c r="E700" s="137">
        <v>1.1487689160422341E-3</v>
      </c>
    </row>
    <row r="701" spans="3:5">
      <c r="C701" s="184">
        <v>664</v>
      </c>
      <c r="D701" s="51">
        <v>1.782615133854628E-2</v>
      </c>
      <c r="E701" s="137">
        <v>1.4121132859772713E-2</v>
      </c>
    </row>
    <row r="702" spans="3:5">
      <c r="C702" s="184">
        <v>665</v>
      </c>
      <c r="D702" s="51">
        <v>-6.2361469586733696E-3</v>
      </c>
      <c r="E702" s="137">
        <v>-8.9478514469892812E-4</v>
      </c>
    </row>
    <row r="703" spans="3:5">
      <c r="C703" s="184">
        <v>666</v>
      </c>
      <c r="D703" s="51">
        <v>-1.983370989314703E-3</v>
      </c>
      <c r="E703" s="137">
        <v>-9.0832584736797797E-3</v>
      </c>
    </row>
    <row r="704" spans="3:5">
      <c r="C704" s="184">
        <v>667</v>
      </c>
      <c r="D704" s="51">
        <v>-5.9354817486312328E-5</v>
      </c>
      <c r="E704" s="137">
        <v>1.056361596892873E-3</v>
      </c>
    </row>
    <row r="705" spans="3:5">
      <c r="C705" s="184">
        <v>668</v>
      </c>
      <c r="D705" s="51">
        <v>-3.6629914439038061E-3</v>
      </c>
      <c r="E705" s="137">
        <v>-3.1172033927564726E-3</v>
      </c>
    </row>
    <row r="706" spans="3:5">
      <c r="C706" s="184">
        <v>669</v>
      </c>
      <c r="D706" s="51">
        <v>-1.4242659749972575E-2</v>
      </c>
      <c r="E706" s="137">
        <v>-1.3891096212394448E-2</v>
      </c>
    </row>
    <row r="707" spans="3:5">
      <c r="C707" s="184">
        <v>670</v>
      </c>
      <c r="D707" s="51">
        <v>2.1800196707282889E-3</v>
      </c>
      <c r="E707" s="137">
        <v>-4.1548390984536858E-3</v>
      </c>
    </row>
    <row r="708" spans="3:5">
      <c r="C708" s="184">
        <v>671</v>
      </c>
      <c r="D708" s="51">
        <v>1.8465004202077053E-3</v>
      </c>
      <c r="E708" s="137">
        <v>-5.7031450689868225E-4</v>
      </c>
    </row>
    <row r="709" spans="3:5">
      <c r="C709" s="184">
        <v>672</v>
      </c>
      <c r="D709" s="51">
        <v>-2.7041310605365916E-2</v>
      </c>
      <c r="E709" s="137">
        <v>2.5346997628236364E-3</v>
      </c>
    </row>
    <row r="710" spans="3:5">
      <c r="C710" s="184">
        <v>673</v>
      </c>
      <c r="D710" s="51">
        <v>-1.5186914094726242E-2</v>
      </c>
      <c r="E710" s="137">
        <v>-1.702478173700709E-2</v>
      </c>
    </row>
    <row r="711" spans="3:5">
      <c r="C711" s="184">
        <v>674</v>
      </c>
      <c r="D711" s="51">
        <v>5.0496435382051674E-3</v>
      </c>
      <c r="E711" s="137">
        <v>1.1294139698615549E-2</v>
      </c>
    </row>
    <row r="712" spans="3:5">
      <c r="C712" s="184">
        <v>675</v>
      </c>
      <c r="D712" s="51">
        <v>-2.8119136428196518E-3</v>
      </c>
      <c r="E712" s="137">
        <v>-6.6859350929495531E-3</v>
      </c>
    </row>
    <row r="713" spans="3:5">
      <c r="C713" s="184">
        <v>676</v>
      </c>
      <c r="D713" s="51">
        <v>7.0465192747743389E-3</v>
      </c>
      <c r="E713" s="137">
        <v>-1.8844059023120656E-3</v>
      </c>
    </row>
    <row r="714" spans="3:5">
      <c r="C714" s="184">
        <v>677</v>
      </c>
      <c r="D714" s="51">
        <v>1.2164514475173683E-3</v>
      </c>
      <c r="E714" s="137">
        <v>1.679063795299819E-3</v>
      </c>
    </row>
    <row r="715" spans="3:5">
      <c r="C715" s="184">
        <v>678</v>
      </c>
      <c r="D715" s="51">
        <v>-2.0144689063923056E-3</v>
      </c>
      <c r="E715" s="137">
        <v>3.9693161486798866E-3</v>
      </c>
    </row>
    <row r="716" spans="3:5">
      <c r="C716" s="184">
        <v>679</v>
      </c>
      <c r="D716" s="51">
        <v>3.8861027759289281E-3</v>
      </c>
      <c r="E716" s="137">
        <v>-3.9688650300479487E-3</v>
      </c>
    </row>
    <row r="717" spans="3:5">
      <c r="C717" s="184">
        <v>680</v>
      </c>
      <c r="D717" s="51">
        <v>-1.8255471197159041E-2</v>
      </c>
      <c r="E717" s="137">
        <v>-1.6961571566409345E-2</v>
      </c>
    </row>
    <row r="718" spans="3:5">
      <c r="C718" s="184">
        <v>681</v>
      </c>
      <c r="D718" s="51">
        <v>-1.4145171583062068E-3</v>
      </c>
      <c r="E718" s="137">
        <v>9.7516626959871476E-3</v>
      </c>
    </row>
    <row r="719" spans="3:5">
      <c r="C719" s="184">
        <v>682</v>
      </c>
      <c r="D719" s="51">
        <v>-6.7943227452604889E-3</v>
      </c>
      <c r="E719" s="137">
        <v>1.5315516080704914E-3</v>
      </c>
    </row>
    <row r="720" spans="3:5">
      <c r="C720" s="184">
        <v>683</v>
      </c>
      <c r="D720" s="51">
        <v>8.4596147388811306E-3</v>
      </c>
      <c r="E720" s="137">
        <v>-1.5659870736609561E-2</v>
      </c>
    </row>
    <row r="721" spans="3:5">
      <c r="C721" s="184">
        <v>684</v>
      </c>
      <c r="D721" s="51">
        <v>-3.6661918034170187E-3</v>
      </c>
      <c r="E721" s="137">
        <v>2.7495852376033065E-3</v>
      </c>
    </row>
    <row r="722" spans="3:5">
      <c r="C722" s="184">
        <v>685</v>
      </c>
      <c r="D722" s="51">
        <v>-6.6715027941469584E-3</v>
      </c>
      <c r="E722" s="137">
        <v>-1.4986352487316886E-2</v>
      </c>
    </row>
    <row r="723" spans="3:5">
      <c r="C723" s="184">
        <v>686</v>
      </c>
      <c r="D723" s="51">
        <v>-3.9428814040257335E-3</v>
      </c>
      <c r="E723" s="137">
        <v>-4.4536261532591584E-3</v>
      </c>
    </row>
    <row r="724" spans="3:5">
      <c r="C724" s="184">
        <v>687</v>
      </c>
      <c r="D724" s="51">
        <v>1.334132286436019E-3</v>
      </c>
      <c r="E724" s="137">
        <v>8.4600337974311615E-3</v>
      </c>
    </row>
    <row r="725" spans="3:5">
      <c r="C725" s="184">
        <v>688</v>
      </c>
      <c r="D725" s="51">
        <v>5.3313277143668646E-3</v>
      </c>
      <c r="E725" s="137">
        <v>-4.4906562423622474E-3</v>
      </c>
    </row>
    <row r="726" spans="3:5">
      <c r="C726" s="184">
        <v>689</v>
      </c>
      <c r="D726" s="51">
        <v>-2.4729126739430852E-3</v>
      </c>
      <c r="E726" s="137">
        <v>-4.5400913412023914E-3</v>
      </c>
    </row>
    <row r="727" spans="3:5">
      <c r="C727" s="184">
        <v>690</v>
      </c>
      <c r="D727" s="51">
        <v>-1.8994322591293546E-3</v>
      </c>
      <c r="E727" s="137">
        <v>-2.0383436554460969E-3</v>
      </c>
    </row>
    <row r="728" spans="3:5">
      <c r="C728" s="184">
        <v>691</v>
      </c>
      <c r="D728" s="51">
        <v>-1.8070797837690666E-2</v>
      </c>
      <c r="E728" s="137">
        <v>1.3492389210028561E-2</v>
      </c>
    </row>
    <row r="729" spans="3:5">
      <c r="C729" s="184">
        <v>692</v>
      </c>
      <c r="D729" s="51">
        <v>-1.8461898960824202E-2</v>
      </c>
      <c r="E729" s="137">
        <v>-1.2424873690283106E-2</v>
      </c>
    </row>
    <row r="730" spans="3:5">
      <c r="C730" s="184">
        <v>693</v>
      </c>
      <c r="D730" s="51">
        <v>5.3147444748191421E-3</v>
      </c>
      <c r="E730" s="137">
        <v>2.3442880066110779E-3</v>
      </c>
    </row>
    <row r="731" spans="3:5">
      <c r="C731" s="184">
        <v>694</v>
      </c>
      <c r="D731" s="51">
        <v>-1.6857822726336597E-2</v>
      </c>
      <c r="E731" s="137">
        <v>1.0918334966112542E-2</v>
      </c>
    </row>
    <row r="732" spans="3:5">
      <c r="C732" s="184">
        <v>695</v>
      </c>
      <c r="D732" s="51">
        <v>8.343269530520149E-3</v>
      </c>
      <c r="E732" s="137">
        <v>4.7407429108959395E-3</v>
      </c>
    </row>
    <row r="733" spans="3:5">
      <c r="C733" s="184">
        <v>696</v>
      </c>
      <c r="D733" s="51">
        <v>3.2311667107247236E-3</v>
      </c>
      <c r="E733" s="137">
        <v>2.4371828940347458E-2</v>
      </c>
    </row>
    <row r="734" spans="3:5">
      <c r="C734" s="184">
        <v>697</v>
      </c>
      <c r="D734" s="51">
        <v>-2.9090014846884976E-2</v>
      </c>
      <c r="E734" s="137">
        <v>-1.602459506372568E-2</v>
      </c>
    </row>
    <row r="735" spans="3:5">
      <c r="C735" s="184">
        <v>698</v>
      </c>
      <c r="D735" s="51">
        <v>-1.0451947515384722E-4</v>
      </c>
      <c r="E735" s="137">
        <v>-4.0739759587987692E-3</v>
      </c>
    </row>
    <row r="736" spans="3:5">
      <c r="C736" s="184">
        <v>699</v>
      </c>
      <c r="D736" s="51">
        <v>-1.2107492943076476E-2</v>
      </c>
      <c r="E736" s="137">
        <v>-1.1358728409903417E-2</v>
      </c>
    </row>
    <row r="737" spans="3:5">
      <c r="C737" s="184">
        <v>700</v>
      </c>
      <c r="D737" s="51">
        <v>9.8509260381524771E-4</v>
      </c>
      <c r="E737" s="137">
        <v>-2.6260096955666398E-3</v>
      </c>
    </row>
    <row r="738" spans="3:5">
      <c r="C738" s="184">
        <v>701</v>
      </c>
      <c r="D738" s="51">
        <v>1.2568498021632953E-2</v>
      </c>
      <c r="E738" s="137">
        <v>1.0388251815057797E-2</v>
      </c>
    </row>
    <row r="739" spans="3:5">
      <c r="C739" s="184">
        <v>702</v>
      </c>
      <c r="D739" s="51">
        <v>5.2417846980970465E-3</v>
      </c>
      <c r="E739" s="137">
        <v>-7.7578998807810908E-3</v>
      </c>
    </row>
    <row r="740" spans="3:5">
      <c r="C740" s="184">
        <v>703</v>
      </c>
      <c r="D740" s="51">
        <v>2.7851219648273762E-3</v>
      </c>
      <c r="E740" s="137">
        <v>7.4078337215751563E-3</v>
      </c>
    </row>
    <row r="741" spans="3:5">
      <c r="C741" s="184">
        <v>704</v>
      </c>
      <c r="D741" s="51">
        <v>-2.4563129447400804E-3</v>
      </c>
      <c r="E741" s="137">
        <v>-2.096429718152398E-2</v>
      </c>
    </row>
    <row r="742" spans="3:5">
      <c r="C742" s="184">
        <v>705</v>
      </c>
      <c r="D742" s="51">
        <v>-8.8162246883958222E-3</v>
      </c>
      <c r="E742" s="137">
        <v>-7.522670450901589E-3</v>
      </c>
    </row>
    <row r="743" spans="3:5">
      <c r="C743" s="184">
        <v>706</v>
      </c>
      <c r="D743" s="51">
        <v>6.4335220777075597E-3</v>
      </c>
      <c r="E743" s="137">
        <v>-5.0173611213015995E-3</v>
      </c>
    </row>
    <row r="744" spans="3:5">
      <c r="C744" s="184">
        <v>707</v>
      </c>
      <c r="D744" s="51">
        <v>4.1528528198664901E-3</v>
      </c>
      <c r="E744" s="137">
        <v>1.6236099944935086E-3</v>
      </c>
    </row>
    <row r="745" spans="3:5">
      <c r="C745" s="184">
        <v>708</v>
      </c>
      <c r="D745" s="51">
        <v>3.5428665387410047E-4</v>
      </c>
      <c r="E745" s="137">
        <v>1.1382533490964561E-2</v>
      </c>
    </row>
    <row r="746" spans="3:5">
      <c r="C746" s="184">
        <v>709</v>
      </c>
      <c r="D746" s="51">
        <v>-8.4797434467202368E-3</v>
      </c>
      <c r="E746" s="137">
        <v>-1.9638659458008346E-2</v>
      </c>
    </row>
    <row r="747" spans="3:5">
      <c r="C747" s="184">
        <v>710</v>
      </c>
      <c r="D747" s="51">
        <v>-5.9159462485884606E-3</v>
      </c>
      <c r="E747" s="137">
        <v>6.0978899577445638E-3</v>
      </c>
    </row>
    <row r="748" spans="3:5">
      <c r="C748" s="184">
        <v>711</v>
      </c>
      <c r="D748" s="51">
        <v>-3.3511998600002868E-2</v>
      </c>
      <c r="E748" s="137">
        <v>-1.0726471127485039E-2</v>
      </c>
    </row>
    <row r="749" spans="3:5">
      <c r="C749" s="184">
        <v>712</v>
      </c>
      <c r="D749" s="51">
        <v>-5.6648262981068001E-3</v>
      </c>
      <c r="E749" s="137">
        <v>-1.0998997748125703E-3</v>
      </c>
    </row>
    <row r="750" spans="3:5">
      <c r="C750" s="184">
        <v>713</v>
      </c>
      <c r="D750" s="51">
        <v>2.389102291888566E-2</v>
      </c>
      <c r="E750" s="137">
        <v>2.315080238976653E-2</v>
      </c>
    </row>
    <row r="751" spans="3:5">
      <c r="C751" s="184">
        <v>714</v>
      </c>
      <c r="D751" s="51">
        <v>1.2796925098963719E-5</v>
      </c>
      <c r="E751" s="137">
        <v>6.8733561655455406E-3</v>
      </c>
    </row>
    <row r="752" spans="3:5">
      <c r="C752" s="184">
        <v>715</v>
      </c>
      <c r="D752" s="51">
        <v>-9.5140646037777891E-3</v>
      </c>
      <c r="E752" s="137">
        <v>-6.0750367819058463E-3</v>
      </c>
    </row>
    <row r="753" spans="3:5">
      <c r="C753" s="184">
        <v>716</v>
      </c>
      <c r="D753" s="51">
        <v>-6.7148517981675572E-3</v>
      </c>
      <c r="E753" s="137">
        <v>1.5216668890272457E-2</v>
      </c>
    </row>
    <row r="754" spans="3:5">
      <c r="C754" s="184">
        <v>717</v>
      </c>
      <c r="D754" s="51">
        <v>-1.6276584072692932E-2</v>
      </c>
      <c r="E754" s="137">
        <v>4.1750568907927173E-3</v>
      </c>
    </row>
    <row r="755" spans="3:5">
      <c r="C755" s="184">
        <v>718</v>
      </c>
      <c r="D755" s="51">
        <v>5.2167231903204221E-3</v>
      </c>
      <c r="E755" s="137">
        <v>7.2984526077419743E-3</v>
      </c>
    </row>
    <row r="756" spans="3:5">
      <c r="C756" s="184">
        <v>719</v>
      </c>
      <c r="D756" s="51">
        <v>1.1222013177714331E-2</v>
      </c>
      <c r="E756" s="137">
        <v>-9.0365452002010515E-4</v>
      </c>
    </row>
    <row r="757" spans="3:5">
      <c r="C757" s="184">
        <v>720</v>
      </c>
      <c r="D757" s="51">
        <v>-1.9899608828863477E-2</v>
      </c>
      <c r="E757" s="137">
        <v>-7.345251483497346E-3</v>
      </c>
    </row>
    <row r="758" spans="3:5">
      <c r="C758" s="184">
        <v>721</v>
      </c>
      <c r="D758" s="51">
        <v>3.1234592623014521E-4</v>
      </c>
      <c r="E758" s="137">
        <v>7.0555340693218048E-3</v>
      </c>
    </row>
    <row r="759" spans="3:5">
      <c r="C759" s="184">
        <v>722</v>
      </c>
      <c r="D759" s="51">
        <v>4.4893341795926509E-3</v>
      </c>
      <c r="E759" s="137">
        <v>-1.4145974014514334E-3</v>
      </c>
    </row>
    <row r="760" spans="3:5">
      <c r="C760" s="184">
        <v>723</v>
      </c>
      <c r="D760" s="51">
        <v>5.3107127075374535E-3</v>
      </c>
      <c r="E760" s="137">
        <v>1.7903072900253759E-2</v>
      </c>
    </row>
    <row r="761" spans="3:5">
      <c r="C761" s="184">
        <v>724</v>
      </c>
      <c r="D761" s="51">
        <v>-1.6169699912494768E-3</v>
      </c>
      <c r="E761" s="137">
        <v>2.7805158323198523E-3</v>
      </c>
    </row>
    <row r="762" spans="3:5">
      <c r="C762" s="184">
        <v>725</v>
      </c>
      <c r="D762" s="51">
        <v>-3.1532058057881736E-2</v>
      </c>
      <c r="E762" s="137">
        <v>1.0191424488650772E-2</v>
      </c>
    </row>
    <row r="763" spans="3:5">
      <c r="C763" s="184">
        <v>726</v>
      </c>
      <c r="D763" s="51">
        <v>2.6577185779550622E-2</v>
      </c>
      <c r="E763" s="137">
        <v>7.0269011558757657E-3</v>
      </c>
    </row>
    <row r="764" spans="3:5">
      <c r="C764" s="184">
        <v>727</v>
      </c>
      <c r="D764" s="51">
        <v>3.775807699671627E-3</v>
      </c>
      <c r="E764" s="137">
        <v>-1.9969741272529654E-3</v>
      </c>
    </row>
    <row r="765" spans="3:5">
      <c r="C765" s="184">
        <v>728</v>
      </c>
      <c r="D765" s="51">
        <v>1.7482099544006864E-3</v>
      </c>
      <c r="E765" s="137">
        <v>-3.2109302219781172E-3</v>
      </c>
    </row>
    <row r="766" spans="3:5">
      <c r="C766" s="184">
        <v>729</v>
      </c>
      <c r="D766" s="51">
        <v>1.0778777923244011E-2</v>
      </c>
      <c r="E766" s="137">
        <v>3.1669122708384262E-2</v>
      </c>
    </row>
    <row r="767" spans="3:5">
      <c r="C767" s="184">
        <v>730</v>
      </c>
      <c r="D767" s="51">
        <v>8.9176673010577315E-3</v>
      </c>
      <c r="E767" s="137">
        <v>-1.137678812767398E-2</v>
      </c>
    </row>
    <row r="768" spans="3:5">
      <c r="C768" s="184">
        <v>731</v>
      </c>
      <c r="D768" s="51">
        <v>-1.2197409789251037E-2</v>
      </c>
      <c r="E768" s="137">
        <v>-2.0417206364335829E-2</v>
      </c>
    </row>
    <row r="769" spans="3:5">
      <c r="C769" s="184">
        <v>732</v>
      </c>
      <c r="D769" s="51">
        <v>-2.8367444314809573E-4</v>
      </c>
      <c r="E769" s="137">
        <v>-9.2429833472171923E-3</v>
      </c>
    </row>
    <row r="770" spans="3:5">
      <c r="C770" s="184">
        <v>733</v>
      </c>
      <c r="D770" s="51">
        <v>2.3236142082104067E-3</v>
      </c>
      <c r="E770" s="137">
        <v>1.1481492716583611E-2</v>
      </c>
    </row>
    <row r="771" spans="3:5">
      <c r="C771" s="184">
        <v>734</v>
      </c>
      <c r="D771" s="51">
        <v>-1.6409258774489439E-3</v>
      </c>
      <c r="E771" s="137">
        <v>-4.2147963137606481E-5</v>
      </c>
    </row>
    <row r="772" spans="3:5">
      <c r="C772" s="184">
        <v>735</v>
      </c>
      <c r="D772" s="51">
        <v>-2.1885688644876665E-3</v>
      </c>
      <c r="E772" s="137">
        <v>-5.2930305101729601E-3</v>
      </c>
    </row>
    <row r="773" spans="3:5">
      <c r="C773" s="184">
        <v>736</v>
      </c>
      <c r="D773" s="51">
        <v>1.673874165464396E-3</v>
      </c>
      <c r="E773" s="137">
        <v>5.2360990255025386E-3</v>
      </c>
    </row>
    <row r="774" spans="3:5">
      <c r="C774" s="184">
        <v>737</v>
      </c>
      <c r="D774" s="51">
        <v>-5.3756599608745228E-3</v>
      </c>
      <c r="E774" s="137">
        <v>-1.580107302496449E-3</v>
      </c>
    </row>
    <row r="775" spans="3:5">
      <c r="C775" s="184">
        <v>738</v>
      </c>
      <c r="D775" s="51">
        <v>7.0532870492647599E-3</v>
      </c>
      <c r="E775" s="137">
        <v>7.3597532069716862E-4</v>
      </c>
    </row>
    <row r="776" spans="3:5">
      <c r="C776" s="184">
        <v>739</v>
      </c>
      <c r="D776" s="51">
        <v>-4.7650470553087312E-3</v>
      </c>
      <c r="E776" s="137">
        <v>-3.759157073968445E-3</v>
      </c>
    </row>
    <row r="777" spans="3:5">
      <c r="C777" s="184">
        <v>740</v>
      </c>
      <c r="D777" s="51">
        <v>2.5012072056051229E-2</v>
      </c>
      <c r="E777" s="137">
        <v>7.9719810989195526E-3</v>
      </c>
    </row>
    <row r="778" spans="3:5">
      <c r="C778" s="184">
        <v>741</v>
      </c>
      <c r="D778" s="51">
        <v>-1.8601117445532066E-3</v>
      </c>
      <c r="E778" s="137">
        <v>-1.7375606260021586E-2</v>
      </c>
    </row>
    <row r="779" spans="3:5">
      <c r="C779" s="184">
        <v>742</v>
      </c>
      <c r="D779" s="51">
        <v>-4.8583215718349124E-3</v>
      </c>
      <c r="E779" s="137">
        <v>-2.3895102145717902E-4</v>
      </c>
    </row>
    <row r="780" spans="3:5">
      <c r="C780" s="184">
        <v>743</v>
      </c>
      <c r="D780" s="51">
        <v>3.7422818378962785E-3</v>
      </c>
      <c r="E780" s="137">
        <v>-5.2675941213979425E-3</v>
      </c>
    </row>
    <row r="781" spans="3:5">
      <c r="C781" s="184">
        <v>744</v>
      </c>
      <c r="D781" s="51">
        <v>2.25821854605055E-3</v>
      </c>
      <c r="E781" s="137">
        <v>-2.3443524782979825E-3</v>
      </c>
    </row>
    <row r="782" spans="3:5">
      <c r="C782" s="184">
        <v>745</v>
      </c>
      <c r="D782" s="51">
        <v>-8.7951182857516456E-4</v>
      </c>
      <c r="E782" s="137">
        <v>-1.2556466476718302E-2</v>
      </c>
    </row>
    <row r="783" spans="3:5">
      <c r="C783" s="184">
        <v>746</v>
      </c>
      <c r="D783" s="51">
        <v>2.245314482163213E-3</v>
      </c>
      <c r="E783" s="137">
        <v>-9.3088804688700906E-3</v>
      </c>
    </row>
    <row r="784" spans="3:5">
      <c r="C784" s="184">
        <v>747</v>
      </c>
      <c r="D784" s="51">
        <v>-3.1658742528744197E-3</v>
      </c>
      <c r="E784" s="137">
        <v>-9.0321395568778167E-4</v>
      </c>
    </row>
    <row r="785" spans="3:5">
      <c r="C785" s="184">
        <v>748</v>
      </c>
      <c r="D785" s="51">
        <v>-3.0507205068985052E-3</v>
      </c>
      <c r="E785" s="137">
        <v>-5.0253537132706862E-3</v>
      </c>
    </row>
    <row r="786" spans="3:5">
      <c r="C786" s="184">
        <v>749</v>
      </c>
      <c r="D786" s="51">
        <v>-2.4641136173353452E-3</v>
      </c>
      <c r="E786" s="137">
        <v>-9.7639891518150109E-3</v>
      </c>
    </row>
    <row r="787" spans="3:5">
      <c r="C787" s="184">
        <v>750</v>
      </c>
      <c r="D787" s="51">
        <v>-8.8201298327349382E-4</v>
      </c>
      <c r="E787" s="137">
        <v>-2.7277434535685078E-3</v>
      </c>
    </row>
    <row r="788" spans="3:5">
      <c r="C788" s="184">
        <v>751</v>
      </c>
      <c r="D788" s="51">
        <v>3.0271997420776287E-4</v>
      </c>
      <c r="E788" s="137">
        <v>9.8431267686132085E-3</v>
      </c>
    </row>
    <row r="789" spans="3:5">
      <c r="C789" s="184">
        <v>752</v>
      </c>
      <c r="D789" s="51">
        <v>-1.6535685189070351E-2</v>
      </c>
      <c r="E789" s="137">
        <v>-1.4213166674281474E-2</v>
      </c>
    </row>
    <row r="790" spans="3:5">
      <c r="C790" s="184">
        <v>753</v>
      </c>
      <c r="D790" s="51">
        <v>5.4504731071961599E-3</v>
      </c>
      <c r="E790" s="137">
        <v>-4.8158383489428531E-3</v>
      </c>
    </row>
    <row r="791" spans="3:5">
      <c r="C791" s="184">
        <v>754</v>
      </c>
      <c r="D791" s="51">
        <v>-3.0972371176423558E-4</v>
      </c>
      <c r="E791" s="137">
        <v>1.9179158434528244E-3</v>
      </c>
    </row>
    <row r="792" spans="3:5">
      <c r="C792" s="184">
        <v>755</v>
      </c>
      <c r="D792" s="51">
        <v>1.5625210199987791E-2</v>
      </c>
      <c r="E792" s="137">
        <v>2.6479069250302276E-2</v>
      </c>
    </row>
    <row r="793" spans="3:5">
      <c r="C793" s="184">
        <v>756</v>
      </c>
      <c r="D793" s="51">
        <v>-3.7125337638550448E-3</v>
      </c>
      <c r="E793" s="137">
        <v>-6.189824104031641E-3</v>
      </c>
    </row>
    <row r="794" spans="3:5">
      <c r="C794" s="184">
        <v>757</v>
      </c>
      <c r="D794" s="51">
        <v>-1.7291211681099467E-3</v>
      </c>
      <c r="E794" s="137">
        <v>6.0771252975946989E-3</v>
      </c>
    </row>
    <row r="795" spans="3:5">
      <c r="C795" s="184">
        <v>758</v>
      </c>
      <c r="D795" s="51">
        <v>-1.5413037935084082E-2</v>
      </c>
      <c r="E795" s="137">
        <v>2.9651582505181885E-3</v>
      </c>
    </row>
    <row r="796" spans="3:5">
      <c r="C796" s="184">
        <v>759</v>
      </c>
      <c r="D796" s="51">
        <v>2.2038066240031179E-4</v>
      </c>
      <c r="E796" s="137">
        <v>-3.509297802293059E-3</v>
      </c>
    </row>
    <row r="797" spans="3:5">
      <c r="C797" s="184">
        <v>760</v>
      </c>
      <c r="D797" s="51">
        <v>-5.9562848296416141E-3</v>
      </c>
      <c r="E797" s="137">
        <v>5.1900927134862261E-3</v>
      </c>
    </row>
    <row r="798" spans="3:5">
      <c r="C798" s="184">
        <v>761</v>
      </c>
      <c r="D798" s="51">
        <v>-7.4493511086539815E-3</v>
      </c>
      <c r="E798" s="137">
        <v>-3.2222549911747521E-2</v>
      </c>
    </row>
    <row r="799" spans="3:5">
      <c r="C799" s="184">
        <v>762</v>
      </c>
      <c r="D799" s="51">
        <v>3.741712271876088E-3</v>
      </c>
      <c r="E799" s="137">
        <v>7.3732321403782806E-3</v>
      </c>
    </row>
    <row r="800" spans="3:5">
      <c r="C800" s="184">
        <v>763</v>
      </c>
      <c r="D800" s="51">
        <v>-1.5995780713430846E-3</v>
      </c>
      <c r="E800" s="137">
        <v>-2.664662579026306E-3</v>
      </c>
    </row>
    <row r="801" spans="3:5">
      <c r="C801" s="184">
        <v>764</v>
      </c>
      <c r="D801" s="51">
        <v>1.4391333767881436E-2</v>
      </c>
      <c r="E801" s="137">
        <v>-1.4880114486190714E-3</v>
      </c>
    </row>
    <row r="802" spans="3:5">
      <c r="C802" s="184">
        <v>765</v>
      </c>
      <c r="D802" s="51">
        <v>2.3405997453884962E-3</v>
      </c>
      <c r="E802" s="137">
        <v>-8.7307589280372182E-3</v>
      </c>
    </row>
    <row r="803" spans="3:5">
      <c r="C803" s="184">
        <v>766</v>
      </c>
      <c r="D803" s="51">
        <v>-5.125728961257044E-3</v>
      </c>
      <c r="E803" s="137">
        <v>-2.4661383417524511E-3</v>
      </c>
    </row>
    <row r="804" spans="3:5">
      <c r="C804" s="184">
        <v>767</v>
      </c>
      <c r="D804" s="51">
        <v>-1.2748049488023397E-2</v>
      </c>
      <c r="E804" s="137">
        <v>7.3479857224039303E-4</v>
      </c>
    </row>
    <row r="805" spans="3:5">
      <c r="C805" s="184">
        <v>768</v>
      </c>
      <c r="D805" s="51">
        <v>-4.0799479461226676E-3</v>
      </c>
      <c r="E805" s="137">
        <v>-5.292824414245321E-3</v>
      </c>
    </row>
    <row r="806" spans="3:5">
      <c r="C806" s="184">
        <v>769</v>
      </c>
      <c r="D806" s="51">
        <v>-2.5591392709360997E-3</v>
      </c>
      <c r="E806" s="137">
        <v>-8.6424388941404723E-3</v>
      </c>
    </row>
    <row r="807" spans="3:5">
      <c r="C807" s="184">
        <v>770</v>
      </c>
      <c r="D807" s="51">
        <v>6.9147675580972469E-3</v>
      </c>
      <c r="E807" s="137">
        <v>8.6824876719449242E-3</v>
      </c>
    </row>
    <row r="808" spans="3:5">
      <c r="C808" s="184">
        <v>771</v>
      </c>
      <c r="D808" s="51">
        <v>-7.8263113724553884E-3</v>
      </c>
      <c r="E808" s="137">
        <v>-3.9075355820237358E-3</v>
      </c>
    </row>
    <row r="809" spans="3:5">
      <c r="C809" s="184">
        <v>772</v>
      </c>
      <c r="D809" s="51">
        <v>8.1761064874781506E-3</v>
      </c>
      <c r="E809" s="137">
        <v>6.0993444361372101E-3</v>
      </c>
    </row>
    <row r="810" spans="3:5">
      <c r="C810" s="184">
        <v>773</v>
      </c>
      <c r="D810" s="51">
        <v>3.794271435934696E-3</v>
      </c>
      <c r="E810" s="137">
        <v>-2.2200430610416358E-3</v>
      </c>
    </row>
    <row r="811" spans="3:5">
      <c r="C811" s="184">
        <v>774</v>
      </c>
      <c r="D811" s="51">
        <v>-8.7154468671174438E-3</v>
      </c>
      <c r="E811" s="137">
        <v>-1.0346770326004786E-2</v>
      </c>
    </row>
    <row r="812" spans="3:5">
      <c r="C812" s="184">
        <v>775</v>
      </c>
      <c r="D812" s="51">
        <v>-9.4588232960888998E-4</v>
      </c>
      <c r="E812" s="137">
        <v>-3.4162327637851223E-3</v>
      </c>
    </row>
    <row r="813" spans="3:5">
      <c r="C813" s="184">
        <v>776</v>
      </c>
      <c r="D813" s="51">
        <v>6.2955167985425577E-3</v>
      </c>
      <c r="E813" s="137">
        <v>5.3572084694697925E-3</v>
      </c>
    </row>
    <row r="814" spans="3:5">
      <c r="C814" s="184">
        <v>777</v>
      </c>
      <c r="D814" s="51">
        <v>2.9688518483788873E-3</v>
      </c>
      <c r="E814" s="137">
        <v>-2.2909424562997931E-2</v>
      </c>
    </row>
    <row r="815" spans="3:5">
      <c r="C815" s="184">
        <v>778</v>
      </c>
      <c r="D815" s="51">
        <v>-4.8437930114219718E-3</v>
      </c>
      <c r="E815" s="137">
        <v>-2.4019738760391379E-3</v>
      </c>
    </row>
    <row r="816" spans="3:5">
      <c r="C816" s="184">
        <v>779</v>
      </c>
      <c r="D816" s="51">
        <v>-2.5201675149346594E-3</v>
      </c>
      <c r="E816" s="137">
        <v>-7.3430671598440338E-3</v>
      </c>
    </row>
    <row r="817" spans="3:5">
      <c r="C817" s="184">
        <v>780</v>
      </c>
      <c r="D817" s="51">
        <v>6.3670284495493347E-3</v>
      </c>
      <c r="E817" s="137">
        <v>5.9001185830504579E-3</v>
      </c>
    </row>
    <row r="818" spans="3:5">
      <c r="C818" s="184">
        <v>781</v>
      </c>
      <c r="D818" s="51">
        <v>3.537124932442346E-3</v>
      </c>
      <c r="E818" s="137">
        <v>1.6122042613401254E-3</v>
      </c>
    </row>
    <row r="819" spans="3:5">
      <c r="C819" s="184">
        <v>782</v>
      </c>
      <c r="D819" s="51">
        <v>-9.1163748240530897E-3</v>
      </c>
      <c r="E819" s="137">
        <v>4.0755257079238497E-3</v>
      </c>
    </row>
    <row r="820" spans="3:5">
      <c r="C820" s="184">
        <v>783</v>
      </c>
      <c r="D820" s="51">
        <v>1.1940937869131798E-2</v>
      </c>
      <c r="E820" s="137">
        <v>2.4911862903730428E-4</v>
      </c>
    </row>
    <row r="821" spans="3:5">
      <c r="C821" s="184">
        <v>784</v>
      </c>
      <c r="D821" s="51">
        <v>-1.1896835493944838E-2</v>
      </c>
      <c r="E821" s="137">
        <v>-8.576212531147178E-3</v>
      </c>
    </row>
    <row r="822" spans="3:5">
      <c r="C822" s="184">
        <v>785</v>
      </c>
      <c r="D822" s="51">
        <v>1.9108223427965487E-3</v>
      </c>
      <c r="E822" s="137">
        <v>-2.0739682181245204E-3</v>
      </c>
    </row>
    <row r="823" spans="3:5">
      <c r="C823" s="184">
        <v>786</v>
      </c>
      <c r="D823" s="51">
        <v>-2.0106003174535585E-2</v>
      </c>
      <c r="E823" s="137">
        <v>-2.2227612901988669E-2</v>
      </c>
    </row>
    <row r="824" spans="3:5">
      <c r="C824" s="184">
        <v>787</v>
      </c>
      <c r="D824" s="51">
        <v>-9.4800780294841056E-3</v>
      </c>
      <c r="E824" s="137">
        <v>-2.927597277597649E-3</v>
      </c>
    </row>
    <row r="825" spans="3:5">
      <c r="C825" s="184">
        <v>788</v>
      </c>
      <c r="D825" s="51">
        <v>7.6005075788046356E-3</v>
      </c>
      <c r="E825" s="137">
        <v>1.8528060858390635E-2</v>
      </c>
    </row>
    <row r="826" spans="3:5">
      <c r="C826" s="184">
        <v>789</v>
      </c>
      <c r="D826" s="51">
        <v>5.0382810121508007E-3</v>
      </c>
      <c r="E826" s="137">
        <v>2.0998354069784271E-3</v>
      </c>
    </row>
    <row r="827" spans="3:5">
      <c r="C827" s="184">
        <v>790</v>
      </c>
      <c r="D827" s="51">
        <v>4.0959916765814421E-3</v>
      </c>
      <c r="E827" s="137">
        <v>4.2210051703359458E-3</v>
      </c>
    </row>
    <row r="828" spans="3:5">
      <c r="C828" s="184">
        <v>791</v>
      </c>
      <c r="D828" s="51">
        <v>1.2208773930644208E-3</v>
      </c>
      <c r="E828" s="137">
        <v>-4.6083868491721899E-3</v>
      </c>
    </row>
    <row r="829" spans="3:5">
      <c r="C829" s="184">
        <v>792</v>
      </c>
      <c r="D829" s="51">
        <v>-2.1206592460446753E-2</v>
      </c>
      <c r="E829" s="137">
        <v>-5.518766077196223E-3</v>
      </c>
    </row>
    <row r="830" spans="3:5">
      <c r="C830" s="184">
        <v>793</v>
      </c>
      <c r="D830" s="51">
        <v>-3.8613282174050044E-3</v>
      </c>
      <c r="E830" s="137">
        <v>8.4197436741580991E-5</v>
      </c>
    </row>
    <row r="831" spans="3:5">
      <c r="C831" s="184">
        <v>794</v>
      </c>
      <c r="D831" s="51">
        <v>6.2739952252596348E-3</v>
      </c>
      <c r="E831" s="137">
        <v>1.6575434852869951E-3</v>
      </c>
    </row>
    <row r="832" spans="3:5">
      <c r="C832" s="184">
        <v>795</v>
      </c>
      <c r="D832" s="51">
        <v>6.8362069607558994E-3</v>
      </c>
      <c r="E832" s="137">
        <v>5.7615132343749181E-3</v>
      </c>
    </row>
    <row r="833" spans="3:5">
      <c r="C833" s="184">
        <v>796</v>
      </c>
      <c r="D833" s="51">
        <v>-8.7270050052713714E-3</v>
      </c>
      <c r="E833" s="137">
        <v>-1.7135191215060881E-3</v>
      </c>
    </row>
    <row r="834" spans="3:5">
      <c r="C834" s="184">
        <v>797</v>
      </c>
      <c r="D834" s="51">
        <v>-2.2665269757406463E-3</v>
      </c>
      <c r="E834" s="137">
        <v>-2.2612526838032172E-3</v>
      </c>
    </row>
    <row r="835" spans="3:5">
      <c r="C835" s="184">
        <v>798</v>
      </c>
      <c r="D835" s="51">
        <v>1.4898649557219836E-3</v>
      </c>
      <c r="E835" s="137">
        <v>4.4606487873722787E-3</v>
      </c>
    </row>
    <row r="836" spans="3:5">
      <c r="C836" s="184">
        <v>799</v>
      </c>
      <c r="D836" s="51">
        <v>-8.0091374257314305E-4</v>
      </c>
      <c r="E836" s="137">
        <v>-8.1265736814675749E-3</v>
      </c>
    </row>
    <row r="837" spans="3:5">
      <c r="C837" s="184">
        <v>800</v>
      </c>
      <c r="D837" s="51">
        <v>1.0048705402576512E-2</v>
      </c>
      <c r="E837" s="137">
        <v>7.4031383514116256E-3</v>
      </c>
    </row>
    <row r="838" spans="3:5">
      <c r="C838" s="184">
        <v>801</v>
      </c>
      <c r="D838" s="51">
        <v>3.7344988372490021E-2</v>
      </c>
      <c r="E838" s="137">
        <v>4.9051224249545373E-3</v>
      </c>
    </row>
    <row r="839" spans="3:5">
      <c r="C839" s="184">
        <v>802</v>
      </c>
      <c r="D839" s="51">
        <v>1.849512254771148E-3</v>
      </c>
      <c r="E839" s="137">
        <v>1.49604360558516E-2</v>
      </c>
    </row>
    <row r="840" spans="3:5">
      <c r="C840" s="184">
        <v>803</v>
      </c>
      <c r="D840" s="51">
        <v>6.2432004644983764E-3</v>
      </c>
      <c r="E840" s="137">
        <v>7.9917073426652545E-3</v>
      </c>
    </row>
    <row r="841" spans="3:5">
      <c r="C841" s="184">
        <v>804</v>
      </c>
      <c r="D841" s="51">
        <v>2.5905131063494306E-3</v>
      </c>
      <c r="E841" s="137">
        <v>-2.7168815479494675E-3</v>
      </c>
    </row>
    <row r="842" spans="3:5">
      <c r="C842" s="184">
        <v>805</v>
      </c>
      <c r="D842" s="51">
        <v>1.0631635072650547E-2</v>
      </c>
      <c r="E842" s="137">
        <v>2.9341809674889642E-3</v>
      </c>
    </row>
    <row r="843" spans="3:5">
      <c r="C843" s="184">
        <v>806</v>
      </c>
      <c r="D843" s="51">
        <v>-4.0757732310923722E-3</v>
      </c>
      <c r="E843" s="137">
        <v>-4.6795166164080399E-3</v>
      </c>
    </row>
    <row r="844" spans="3:5">
      <c r="C844" s="184">
        <v>807</v>
      </c>
      <c r="D844" s="51">
        <v>-5.7657124057056532E-3</v>
      </c>
      <c r="E844" s="137">
        <v>-1.0356581548232956E-2</v>
      </c>
    </row>
    <row r="845" spans="3:5">
      <c r="C845" s="184">
        <v>808</v>
      </c>
      <c r="D845" s="51">
        <v>-1.3368333805146461E-2</v>
      </c>
      <c r="E845" s="137">
        <v>-1.0837053721967095E-2</v>
      </c>
    </row>
    <row r="846" spans="3:5">
      <c r="C846" s="184">
        <v>809</v>
      </c>
      <c r="D846" s="51">
        <v>-1.1689878725675474E-2</v>
      </c>
      <c r="E846" s="137">
        <v>-3.2268601094163803E-3</v>
      </c>
    </row>
    <row r="847" spans="3:5">
      <c r="C847" s="184">
        <v>810</v>
      </c>
      <c r="D847" s="51">
        <v>-6.2711904487644451E-3</v>
      </c>
      <c r="E847" s="137">
        <v>-3.4900411976893325E-3</v>
      </c>
    </row>
    <row r="848" spans="3:5">
      <c r="C848" s="184">
        <v>811</v>
      </c>
      <c r="D848" s="51">
        <v>-9.8331256898511973E-4</v>
      </c>
      <c r="E848" s="137">
        <v>-1.0084866469880148E-2</v>
      </c>
    </row>
    <row r="849" spans="3:5">
      <c r="C849" s="184">
        <v>812</v>
      </c>
      <c r="D849" s="51">
        <v>4.2169647932654465E-3</v>
      </c>
      <c r="E849" s="137">
        <v>9.3652672466054687E-3</v>
      </c>
    </row>
    <row r="850" spans="3:5">
      <c r="C850" s="184">
        <v>813</v>
      </c>
      <c r="D850" s="51">
        <v>-6.4447849453508994E-4</v>
      </c>
      <c r="E850" s="137">
        <v>-4.3597287097848422E-3</v>
      </c>
    </row>
    <row r="851" spans="3:5">
      <c r="C851" s="184">
        <v>814</v>
      </c>
      <c r="D851" s="51">
        <v>1.713032959228615E-2</v>
      </c>
      <c r="E851" s="137">
        <v>1.3692599367771287E-2</v>
      </c>
    </row>
    <row r="852" spans="3:5">
      <c r="C852" s="184">
        <v>815</v>
      </c>
      <c r="D852" s="51">
        <v>4.8499046639881903E-3</v>
      </c>
      <c r="E852" s="137">
        <v>2.2666103407584033E-3</v>
      </c>
    </row>
    <row r="853" spans="3:5">
      <c r="C853" s="184">
        <v>816</v>
      </c>
      <c r="D853" s="51">
        <v>-7.1278229092366363E-3</v>
      </c>
      <c r="E853" s="137">
        <v>-9.7990934577661375E-3</v>
      </c>
    </row>
    <row r="854" spans="3:5">
      <c r="C854" s="184">
        <v>817</v>
      </c>
      <c r="D854" s="51">
        <v>-7.6398483122002703E-3</v>
      </c>
      <c r="E854" s="137">
        <v>-1.3030573407278093E-2</v>
      </c>
    </row>
    <row r="855" spans="3:5">
      <c r="C855" s="184">
        <v>818</v>
      </c>
      <c r="D855" s="51">
        <v>-3.1658352412431757E-3</v>
      </c>
      <c r="E855" s="137">
        <v>-5.9235419265644936E-3</v>
      </c>
    </row>
    <row r="856" spans="3:5">
      <c r="C856" s="184">
        <v>819</v>
      </c>
      <c r="D856" s="51">
        <v>8.0512138762721952E-3</v>
      </c>
      <c r="E856" s="137">
        <v>2.8749738903831538E-3</v>
      </c>
    </row>
    <row r="857" spans="3:5">
      <c r="C857" s="184">
        <v>820</v>
      </c>
      <c r="D857" s="51">
        <v>1.1135468464916228E-2</v>
      </c>
      <c r="E857" s="137">
        <v>1.6248254053756383E-4</v>
      </c>
    </row>
    <row r="858" spans="3:5">
      <c r="C858" s="184">
        <v>821</v>
      </c>
      <c r="D858" s="51">
        <v>-3.7334562713533361E-3</v>
      </c>
      <c r="E858" s="137">
        <v>5.7133075940298955E-3</v>
      </c>
    </row>
    <row r="859" spans="3:5">
      <c r="C859" s="184">
        <v>822</v>
      </c>
      <c r="D859" s="51">
        <v>-8.2610908476866817E-3</v>
      </c>
      <c r="E859" s="137">
        <v>-1.3520841903670781E-2</v>
      </c>
    </row>
    <row r="860" spans="3:5">
      <c r="C860" s="184">
        <v>823</v>
      </c>
      <c r="D860" s="51">
        <v>7.4097480264338211E-3</v>
      </c>
      <c r="E860" s="137">
        <v>-7.0310915700140877E-4</v>
      </c>
    </row>
    <row r="861" spans="3:5">
      <c r="C861" s="184">
        <v>824</v>
      </c>
      <c r="D861" s="51">
        <v>2.7045680431171747E-2</v>
      </c>
      <c r="E861" s="137">
        <v>-1.0964787902786695E-3</v>
      </c>
    </row>
    <row r="862" spans="3:5">
      <c r="C862" s="184">
        <v>825</v>
      </c>
      <c r="D862" s="51">
        <v>-7.8916248537580919E-3</v>
      </c>
      <c r="E862" s="137">
        <v>-7.0719105699566347E-3</v>
      </c>
    </row>
    <row r="863" spans="3:5">
      <c r="C863" s="184">
        <v>826</v>
      </c>
      <c r="D863" s="51">
        <v>3.1648485827865604E-3</v>
      </c>
      <c r="E863" s="137">
        <v>-1.9290890045521438E-3</v>
      </c>
    </row>
    <row r="864" spans="3:5">
      <c r="C864" s="184">
        <v>827</v>
      </c>
      <c r="D864" s="51">
        <v>-1.2245311023697397E-2</v>
      </c>
      <c r="E864" s="137">
        <v>2.4366404086472991E-3</v>
      </c>
    </row>
    <row r="865" spans="3:5">
      <c r="C865" s="184">
        <v>828</v>
      </c>
      <c r="D865" s="51">
        <v>-1.7772708084132366E-2</v>
      </c>
      <c r="E865" s="137">
        <v>-3.8376290694349877E-3</v>
      </c>
    </row>
    <row r="866" spans="3:5">
      <c r="C866" s="184">
        <v>829</v>
      </c>
      <c r="D866" s="51">
        <v>-9.5388934653090301E-4</v>
      </c>
      <c r="E866" s="137">
        <v>1.9648981058197346E-3</v>
      </c>
    </row>
    <row r="867" spans="3:5">
      <c r="C867" s="184">
        <v>830</v>
      </c>
      <c r="D867" s="51">
        <v>4.8227603857727537E-3</v>
      </c>
      <c r="E867" s="137">
        <v>4.7336109708737296E-3</v>
      </c>
    </row>
    <row r="868" spans="3:5">
      <c r="C868" s="184">
        <v>831</v>
      </c>
      <c r="D868" s="51">
        <v>-5.1300637626757774E-3</v>
      </c>
      <c r="E868" s="137">
        <v>1.8240688655860701E-3</v>
      </c>
    </row>
    <row r="869" spans="3:5">
      <c r="C869" s="184">
        <v>832</v>
      </c>
      <c r="D869" s="51">
        <v>-4.7605169801879796E-3</v>
      </c>
      <c r="E869" s="137">
        <v>9.7768346560816247E-3</v>
      </c>
    </row>
    <row r="870" spans="3:5">
      <c r="C870" s="184">
        <v>833</v>
      </c>
      <c r="D870" s="51">
        <v>-2.4849456176041396E-2</v>
      </c>
      <c r="E870" s="137">
        <v>2.7833383045308656E-2</v>
      </c>
    </row>
    <row r="871" spans="3:5">
      <c r="C871" s="184">
        <v>834</v>
      </c>
      <c r="D871" s="51">
        <v>-9.7111952921223512E-3</v>
      </c>
      <c r="E871" s="137">
        <v>1.5141567849131534E-3</v>
      </c>
    </row>
    <row r="872" spans="3:5">
      <c r="C872" s="184">
        <v>835</v>
      </c>
      <c r="D872" s="51">
        <v>-3.4607825902126729E-3</v>
      </c>
      <c r="E872" s="137">
        <v>1.3976720495065365E-2</v>
      </c>
    </row>
    <row r="873" spans="3:5">
      <c r="C873" s="184">
        <v>836</v>
      </c>
      <c r="D873" s="51">
        <v>-5.0560531128425977E-3</v>
      </c>
      <c r="E873" s="137">
        <v>5.2376362791965586E-3</v>
      </c>
    </row>
    <row r="874" spans="3:5">
      <c r="C874" s="184">
        <v>837</v>
      </c>
      <c r="D874" s="51">
        <v>-3.4339371381548519E-3</v>
      </c>
      <c r="E874" s="137">
        <v>7.5718379240777272E-3</v>
      </c>
    </row>
    <row r="875" spans="3:5">
      <c r="C875" s="184">
        <v>838</v>
      </c>
      <c r="D875" s="51">
        <v>-1.4462147310143706E-2</v>
      </c>
      <c r="E875" s="137">
        <v>-8.8437881113234557E-3</v>
      </c>
    </row>
    <row r="876" spans="3:5">
      <c r="C876" s="184">
        <v>839</v>
      </c>
      <c r="D876" s="51">
        <v>-3.4904518152934355E-3</v>
      </c>
      <c r="E876" s="137">
        <v>-1.1726444862412273E-2</v>
      </c>
    </row>
    <row r="877" spans="3:5">
      <c r="C877" s="184">
        <v>840</v>
      </c>
      <c r="D877" s="51">
        <v>-2.0967464016454357E-3</v>
      </c>
      <c r="E877" s="137">
        <v>3.302061176754073E-3</v>
      </c>
    </row>
    <row r="878" spans="3:5">
      <c r="C878" s="184">
        <v>841</v>
      </c>
      <c r="D878" s="51">
        <v>-4.2511058552495754E-4</v>
      </c>
      <c r="E878" s="137">
        <v>5.6436690884466159E-3</v>
      </c>
    </row>
    <row r="879" spans="3:5">
      <c r="C879" s="184">
        <v>842</v>
      </c>
      <c r="D879" s="51">
        <v>1.074924265512997E-2</v>
      </c>
      <c r="E879" s="137">
        <v>-1.4022741390898794E-3</v>
      </c>
    </row>
    <row r="880" spans="3:5">
      <c r="C880" s="184">
        <v>843</v>
      </c>
      <c r="D880" s="51">
        <v>-1.0260951085703665E-2</v>
      </c>
      <c r="E880" s="137">
        <v>-4.7529395802291289E-3</v>
      </c>
    </row>
    <row r="881" spans="3:5">
      <c r="C881" s="184">
        <v>844</v>
      </c>
      <c r="D881" s="51">
        <v>1.787763815030437E-3</v>
      </c>
      <c r="E881" s="137">
        <v>6.534849510649878E-3</v>
      </c>
    </row>
    <row r="882" spans="3:5">
      <c r="C882" s="184">
        <v>845</v>
      </c>
      <c r="D882" s="51">
        <v>2.8973985610141711E-3</v>
      </c>
      <c r="E882" s="137">
        <v>4.3657451776769607E-3</v>
      </c>
    </row>
    <row r="883" spans="3:5">
      <c r="C883" s="184">
        <v>846</v>
      </c>
      <c r="D883" s="51">
        <v>-4.0048030051586551E-3</v>
      </c>
      <c r="E883" s="137">
        <v>-3.0168597839307161E-3</v>
      </c>
    </row>
    <row r="884" spans="3:5">
      <c r="C884" s="184">
        <v>847</v>
      </c>
      <c r="D884" s="51">
        <v>1.6367721014405263E-2</v>
      </c>
      <c r="E884" s="137">
        <v>-3.2577288013170666E-3</v>
      </c>
    </row>
    <row r="885" spans="3:5">
      <c r="C885" s="184">
        <v>848</v>
      </c>
      <c r="D885" s="51">
        <v>3.5948550042665308E-3</v>
      </c>
      <c r="E885" s="137">
        <v>-1.0134218777263298E-3</v>
      </c>
    </row>
    <row r="886" spans="3:5">
      <c r="C886" s="184">
        <v>849</v>
      </c>
      <c r="D886" s="51">
        <v>3.4472649116721547E-3</v>
      </c>
      <c r="E886" s="137">
        <v>-7.4453485089432687E-3</v>
      </c>
    </row>
    <row r="887" spans="3:5">
      <c r="C887" s="184">
        <v>850</v>
      </c>
      <c r="D887" s="51">
        <v>-1.4273890350403912E-2</v>
      </c>
      <c r="E887" s="137">
        <v>-9.2787508062126458E-3</v>
      </c>
    </row>
    <row r="888" spans="3:5">
      <c r="C888" s="184">
        <v>851</v>
      </c>
      <c r="D888" s="51">
        <v>1.6491217576629004E-2</v>
      </c>
      <c r="E888" s="137">
        <v>3.3791175819583089E-3</v>
      </c>
    </row>
    <row r="889" spans="3:5">
      <c r="C889" s="184">
        <v>852</v>
      </c>
      <c r="D889" s="51">
        <v>-7.2014198950107015E-3</v>
      </c>
      <c r="E889" s="137">
        <v>3.0494553875857417E-3</v>
      </c>
    </row>
    <row r="890" spans="3:5">
      <c r="C890" s="184">
        <v>853</v>
      </c>
      <c r="D890" s="51">
        <v>-1.0505443024715433E-2</v>
      </c>
      <c r="E890" s="137">
        <v>4.7757817886979088E-3</v>
      </c>
    </row>
    <row r="891" spans="3:5">
      <c r="C891" s="184">
        <v>854</v>
      </c>
      <c r="D891" s="51">
        <v>4.7045379562865672E-4</v>
      </c>
      <c r="E891" s="137">
        <v>4.8337125887695682E-3</v>
      </c>
    </row>
    <row r="892" spans="3:5">
      <c r="C892" s="184">
        <v>855</v>
      </c>
      <c r="D892" s="51">
        <v>2.8574332732843699E-3</v>
      </c>
      <c r="E892" s="137">
        <v>2.0368366298122997E-3</v>
      </c>
    </row>
    <row r="893" spans="3:5">
      <c r="C893" s="184">
        <v>856</v>
      </c>
      <c r="D893" s="51">
        <v>2.5022692862796153E-2</v>
      </c>
      <c r="E893" s="137">
        <v>3.9149038327391736E-3</v>
      </c>
    </row>
    <row r="894" spans="3:5">
      <c r="C894" s="184">
        <v>857</v>
      </c>
      <c r="D894" s="51">
        <v>-1.6985729031196412E-2</v>
      </c>
      <c r="E894" s="137">
        <v>6.0884036159195303E-4</v>
      </c>
    </row>
    <row r="895" spans="3:5">
      <c r="C895" s="184">
        <v>858</v>
      </c>
      <c r="D895" s="51">
        <v>5.0086913528890366E-3</v>
      </c>
      <c r="E895" s="137">
        <v>1.0877034175470427E-3</v>
      </c>
    </row>
    <row r="896" spans="3:5">
      <c r="C896" s="184">
        <v>859</v>
      </c>
      <c r="D896" s="51">
        <v>3.5136943564159622E-3</v>
      </c>
      <c r="E896" s="137">
        <v>-3.1713483603084102E-4</v>
      </c>
    </row>
    <row r="897" spans="3:5">
      <c r="C897" s="184">
        <v>860</v>
      </c>
      <c r="D897" s="51">
        <v>-1.983540306257852E-2</v>
      </c>
      <c r="E897" s="137">
        <v>-3.0136152416021292E-3</v>
      </c>
    </row>
    <row r="898" spans="3:5">
      <c r="C898" s="184">
        <v>861</v>
      </c>
      <c r="D898" s="51">
        <v>1.5248005653969599E-2</v>
      </c>
      <c r="E898" s="137">
        <v>4.4795232340511179E-3</v>
      </c>
    </row>
    <row r="899" spans="3:5">
      <c r="C899" s="184">
        <v>862</v>
      </c>
      <c r="D899" s="51">
        <v>1.092578157358161E-2</v>
      </c>
      <c r="E899" s="137">
        <v>1.5531942252775372E-3</v>
      </c>
    </row>
    <row r="900" spans="3:5">
      <c r="C900" s="184">
        <v>863</v>
      </c>
      <c r="D900" s="51">
        <v>1.307596069322162E-3</v>
      </c>
      <c r="E900" s="137">
        <v>-7.0712999819739419E-3</v>
      </c>
    </row>
    <row r="901" spans="3:5">
      <c r="C901" s="184">
        <v>864</v>
      </c>
      <c r="D901" s="51">
        <v>-1.4087614266864074E-2</v>
      </c>
      <c r="E901" s="137">
        <v>-1.2994642819505797E-2</v>
      </c>
    </row>
    <row r="902" spans="3:5">
      <c r="C902" s="184">
        <v>865</v>
      </c>
      <c r="D902" s="51">
        <v>9.3007345571355423E-3</v>
      </c>
      <c r="E902" s="137">
        <v>7.0781314547567302E-3</v>
      </c>
    </row>
    <row r="903" spans="3:5">
      <c r="C903" s="184">
        <v>866</v>
      </c>
      <c r="D903" s="51">
        <v>1.0188570547561806E-2</v>
      </c>
      <c r="E903" s="137">
        <v>5.5162603246980248E-3</v>
      </c>
    </row>
    <row r="904" spans="3:5">
      <c r="C904" s="184">
        <v>867</v>
      </c>
      <c r="D904" s="51">
        <v>2.7209308878439102E-3</v>
      </c>
      <c r="E904" s="137">
        <v>4.0001993678456119E-3</v>
      </c>
    </row>
    <row r="905" spans="3:5">
      <c r="C905" s="184">
        <v>868</v>
      </c>
      <c r="D905" s="51">
        <v>6.9213756295299451E-3</v>
      </c>
      <c r="E905" s="137">
        <v>-1.8119796740121519E-3</v>
      </c>
    </row>
    <row r="906" spans="3:5">
      <c r="C906" s="184">
        <v>869</v>
      </c>
      <c r="D906" s="51">
        <v>-4.0978891381662896E-3</v>
      </c>
      <c r="E906" s="137">
        <v>-2.2372882224610348E-2</v>
      </c>
    </row>
    <row r="907" spans="3:5">
      <c r="C907" s="184">
        <v>870</v>
      </c>
      <c r="D907" s="51">
        <v>-9.5277166476938195E-4</v>
      </c>
      <c r="E907" s="137">
        <v>-1.4305253677700275E-2</v>
      </c>
    </row>
    <row r="908" spans="3:5">
      <c r="C908" s="184">
        <v>871</v>
      </c>
      <c r="D908" s="51">
        <v>-2.3715792624967119E-2</v>
      </c>
      <c r="E908" s="137">
        <v>1.1931744906090961E-3</v>
      </c>
    </row>
    <row r="909" spans="3:5">
      <c r="C909" s="184">
        <v>872</v>
      </c>
      <c r="D909" s="51">
        <v>1.0766539186219258E-3</v>
      </c>
      <c r="E909" s="137">
        <v>4.412838090736335E-4</v>
      </c>
    </row>
    <row r="910" spans="3:5">
      <c r="C910" s="184">
        <v>873</v>
      </c>
      <c r="D910" s="51">
        <v>1.4771226011240644E-2</v>
      </c>
      <c r="E910" s="137">
        <v>1.2674321221091502E-2</v>
      </c>
    </row>
    <row r="911" spans="3:5">
      <c r="C911" s="184">
        <v>874</v>
      </c>
      <c r="D911" s="51">
        <v>6.444810747006955E-3</v>
      </c>
      <c r="E911" s="137">
        <v>2.0657563631160142E-2</v>
      </c>
    </row>
    <row r="912" spans="3:5">
      <c r="C912" s="184">
        <v>875</v>
      </c>
      <c r="D912" s="51">
        <v>2.8948674970563065E-3</v>
      </c>
      <c r="E912" s="137">
        <v>1.4926237330794522E-3</v>
      </c>
    </row>
    <row r="913" spans="3:5">
      <c r="C913" s="184">
        <v>876</v>
      </c>
      <c r="D913" s="51">
        <v>-2.8417805729972919E-3</v>
      </c>
      <c r="E913" s="137">
        <v>2.2821917090707156E-3</v>
      </c>
    </row>
    <row r="914" spans="3:5">
      <c r="C914" s="184">
        <v>877</v>
      </c>
      <c r="D914" s="51">
        <v>4.5724955735431594E-3</v>
      </c>
      <c r="E914" s="137">
        <v>-3.3051808488626191E-3</v>
      </c>
    </row>
    <row r="915" spans="3:5">
      <c r="C915" s="184">
        <v>878</v>
      </c>
      <c r="D915" s="51">
        <v>-5.1244174425725273E-3</v>
      </c>
      <c r="E915" s="137">
        <v>1.2930502083112735E-2</v>
      </c>
    </row>
    <row r="916" spans="3:5">
      <c r="C916" s="184">
        <v>879</v>
      </c>
      <c r="D916" s="51">
        <v>3.1578474584194826E-3</v>
      </c>
      <c r="E916" s="137">
        <v>2.1110279013944969E-3</v>
      </c>
    </row>
    <row r="917" spans="3:5">
      <c r="C917" s="184">
        <v>880</v>
      </c>
      <c r="D917" s="51">
        <v>1.6281019923697564E-2</v>
      </c>
      <c r="E917" s="137">
        <v>1.7564088315965738E-2</v>
      </c>
    </row>
    <row r="918" spans="3:5">
      <c r="C918" s="184">
        <v>881</v>
      </c>
      <c r="D918" s="51">
        <v>9.0633505895453903E-4</v>
      </c>
      <c r="E918" s="137">
        <v>-1.1299435904256991E-2</v>
      </c>
    </row>
    <row r="919" spans="3:5">
      <c r="C919" s="184">
        <v>882</v>
      </c>
      <c r="D919" s="51">
        <v>-5.3980691347727634E-3</v>
      </c>
      <c r="E919" s="137">
        <v>9.1397072345708705E-4</v>
      </c>
    </row>
    <row r="920" spans="3:5">
      <c r="C920" s="184">
        <v>883</v>
      </c>
      <c r="D920" s="51">
        <v>-5.0523500397622687E-3</v>
      </c>
      <c r="E920" s="137">
        <v>-4.6232032089983987E-3</v>
      </c>
    </row>
    <row r="921" spans="3:5">
      <c r="C921" s="184">
        <v>884</v>
      </c>
      <c r="D921" s="51">
        <v>-4.4947908102291332E-3</v>
      </c>
      <c r="E921" s="137">
        <v>6.941532552366003E-3</v>
      </c>
    </row>
    <row r="922" spans="3:5">
      <c r="C922" s="184">
        <v>885</v>
      </c>
      <c r="D922" s="51">
        <v>9.0401194553924921E-3</v>
      </c>
      <c r="E922" s="137">
        <v>8.1602022675205596E-3</v>
      </c>
    </row>
    <row r="923" spans="3:5">
      <c r="C923" s="184">
        <v>886</v>
      </c>
      <c r="D923" s="51">
        <v>7.9924278057869284E-3</v>
      </c>
      <c r="E923" s="137">
        <v>-7.4121166647574113E-3</v>
      </c>
    </row>
    <row r="924" spans="3:5">
      <c r="C924" s="184">
        <v>887</v>
      </c>
      <c r="D924" s="51">
        <v>-1.0318075828894907E-2</v>
      </c>
      <c r="E924" s="137">
        <v>-1.1246796266925228E-2</v>
      </c>
    </row>
    <row r="925" spans="3:5">
      <c r="C925" s="184">
        <v>888</v>
      </c>
      <c r="D925" s="51">
        <v>5.5812231667334159E-3</v>
      </c>
      <c r="E925" s="137">
        <v>-7.4358407020908056E-3</v>
      </c>
    </row>
    <row r="926" spans="3:5">
      <c r="C926" s="184">
        <v>889</v>
      </c>
      <c r="D926" s="51">
        <v>-2.2363839716089146E-3</v>
      </c>
      <c r="E926" s="137">
        <v>-5.4013417568421302E-3</v>
      </c>
    </row>
    <row r="927" spans="3:5">
      <c r="C927" s="184">
        <v>890</v>
      </c>
      <c r="D927" s="51">
        <v>-5.9904141761047396E-3</v>
      </c>
      <c r="E927" s="137">
        <v>1.7061448507001448E-2</v>
      </c>
    </row>
    <row r="928" spans="3:5">
      <c r="C928" s="184">
        <v>891</v>
      </c>
      <c r="D928" s="51">
        <v>-2.3181915972903942E-2</v>
      </c>
      <c r="E928" s="137">
        <v>-1.2655915183879358E-2</v>
      </c>
    </row>
    <row r="929" spans="3:5">
      <c r="C929" s="184">
        <v>892</v>
      </c>
      <c r="D929" s="51">
        <v>-1.9223752723876424E-3</v>
      </c>
      <c r="E929" s="137">
        <v>-8.2153648604367112E-4</v>
      </c>
    </row>
    <row r="930" spans="3:5">
      <c r="C930" s="184">
        <v>893</v>
      </c>
      <c r="D930" s="51">
        <v>6.2358339564782973E-3</v>
      </c>
      <c r="E930" s="137">
        <v>5.387452607398366E-3</v>
      </c>
    </row>
    <row r="931" spans="3:5">
      <c r="C931" s="184">
        <v>894</v>
      </c>
      <c r="D931" s="51">
        <v>3.2174125180670617E-3</v>
      </c>
      <c r="E931" s="137">
        <v>-8.5519834980184238E-4</v>
      </c>
    </row>
    <row r="932" spans="3:5">
      <c r="C932" s="184">
        <v>895</v>
      </c>
      <c r="D932" s="51">
        <v>-1.5482403656740433E-3</v>
      </c>
      <c r="E932" s="137">
        <v>5.9274722680160664E-3</v>
      </c>
    </row>
    <row r="933" spans="3:5">
      <c r="C933" s="184">
        <v>896</v>
      </c>
      <c r="D933" s="51">
        <v>4.4445619237446742E-3</v>
      </c>
      <c r="E933" s="137">
        <v>7.6072779084405146E-3</v>
      </c>
    </row>
    <row r="934" spans="3:5">
      <c r="C934" s="184">
        <v>897</v>
      </c>
      <c r="D934" s="51">
        <v>-4.6467765485532614E-4</v>
      </c>
      <c r="E934" s="137">
        <v>-8.0627851890869035E-3</v>
      </c>
    </row>
    <row r="935" spans="3:5">
      <c r="C935" s="184">
        <v>898</v>
      </c>
      <c r="D935" s="51">
        <v>-1.033038734654417E-2</v>
      </c>
      <c r="E935" s="137">
        <v>-5.799638311065768E-3</v>
      </c>
    </row>
    <row r="936" spans="3:5">
      <c r="C936" s="184">
        <v>899</v>
      </c>
      <c r="D936" s="51">
        <v>6.3768640502096267E-3</v>
      </c>
      <c r="E936" s="137">
        <v>1.205262325294446E-3</v>
      </c>
    </row>
    <row r="937" spans="3:5">
      <c r="C937" s="184">
        <v>900</v>
      </c>
      <c r="D937" s="51">
        <v>-1.6915488041395242E-3</v>
      </c>
      <c r="E937" s="137">
        <v>1.1674502756430281E-3</v>
      </c>
    </row>
    <row r="938" spans="3:5">
      <c r="C938" s="184">
        <v>901</v>
      </c>
      <c r="D938" s="51">
        <v>7.6578699070870438E-3</v>
      </c>
      <c r="E938" s="137">
        <v>4.4856546939161523E-3</v>
      </c>
    </row>
    <row r="939" spans="3:5">
      <c r="C939" s="184">
        <v>902</v>
      </c>
      <c r="D939" s="51">
        <v>-1.6337823008357184E-2</v>
      </c>
      <c r="E939" s="137">
        <v>-1.3813419485170101E-3</v>
      </c>
    </row>
    <row r="940" spans="3:5">
      <c r="C940" s="184">
        <v>903</v>
      </c>
      <c r="D940" s="51">
        <v>1.1050376748725535E-2</v>
      </c>
      <c r="E940" s="137">
        <v>3.2779854769546392E-3</v>
      </c>
    </row>
    <row r="941" spans="3:5">
      <c r="C941" s="184">
        <v>904</v>
      </c>
      <c r="D941" s="51">
        <v>3.0299737732347536E-4</v>
      </c>
      <c r="E941" s="137">
        <v>8.0916374206609944E-3</v>
      </c>
    </row>
    <row r="942" spans="3:5">
      <c r="C942" s="184">
        <v>905</v>
      </c>
      <c r="D942" s="51">
        <v>1.2847520250368788E-2</v>
      </c>
      <c r="E942" s="137">
        <v>4.5679727281677475E-3</v>
      </c>
    </row>
    <row r="943" spans="3:5">
      <c r="C943" s="184">
        <v>906</v>
      </c>
      <c r="D943" s="51">
        <v>1.4415028122571191E-2</v>
      </c>
      <c r="E943" s="137">
        <v>6.8408853616679114E-3</v>
      </c>
    </row>
    <row r="944" spans="3:5">
      <c r="C944" s="184">
        <v>907</v>
      </c>
      <c r="D944" s="51">
        <v>3.4324124776026824E-3</v>
      </c>
      <c r="E944" s="137">
        <v>2.5566987146777602E-3</v>
      </c>
    </row>
    <row r="945" spans="3:5">
      <c r="C945" s="184">
        <v>908</v>
      </c>
      <c r="D945" s="51">
        <v>4.550328823957661E-3</v>
      </c>
      <c r="E945" s="137">
        <v>5.2952187249530863E-3</v>
      </c>
    </row>
    <row r="946" spans="3:5">
      <c r="C946" s="184">
        <v>909</v>
      </c>
      <c r="D946" s="51">
        <v>9.4190951167895526E-3</v>
      </c>
      <c r="E946" s="137">
        <v>5.6795734930179679E-3</v>
      </c>
    </row>
    <row r="947" spans="3:5">
      <c r="C947" s="184">
        <v>910</v>
      </c>
      <c r="D947" s="51">
        <v>-1.246372281344448E-2</v>
      </c>
      <c r="E947" s="137">
        <v>-3.8132503252732715E-2</v>
      </c>
    </row>
    <row r="948" spans="3:5">
      <c r="C948" s="184">
        <v>911</v>
      </c>
      <c r="D948" s="51">
        <v>5.9308416406874615E-3</v>
      </c>
      <c r="E948" s="137">
        <v>6.5767427658162923E-3</v>
      </c>
    </row>
    <row r="949" spans="3:5">
      <c r="C949" s="184">
        <v>912</v>
      </c>
      <c r="D949" s="51">
        <v>-9.1633344038652594E-3</v>
      </c>
      <c r="E949" s="137">
        <v>-1.0869186533189938E-2</v>
      </c>
    </row>
    <row r="950" spans="3:5">
      <c r="C950" s="184">
        <v>913</v>
      </c>
      <c r="D950" s="51">
        <v>-7.2051245981111581E-4</v>
      </c>
      <c r="E950" s="137">
        <v>-1.8982633034076346E-5</v>
      </c>
    </row>
    <row r="951" spans="3:5">
      <c r="C951" s="184">
        <v>914</v>
      </c>
      <c r="D951" s="51">
        <v>2.4547310401893035E-2</v>
      </c>
      <c r="E951" s="137">
        <v>7.8451744850853919E-3</v>
      </c>
    </row>
    <row r="952" spans="3:5">
      <c r="C952" s="184">
        <v>915</v>
      </c>
      <c r="D952" s="51">
        <v>3.4400261252149116E-2</v>
      </c>
      <c r="E952" s="137">
        <v>1.3193259656849327E-2</v>
      </c>
    </row>
    <row r="953" spans="3:5">
      <c r="C953" s="184">
        <v>916</v>
      </c>
      <c r="D953" s="51">
        <v>1.1600361994006214E-2</v>
      </c>
      <c r="E953" s="137">
        <v>2.6437898202118962E-2</v>
      </c>
    </row>
    <row r="954" spans="3:5">
      <c r="C954" s="184">
        <v>917</v>
      </c>
      <c r="D954" s="51">
        <v>-1.2928066818700139E-2</v>
      </c>
      <c r="E954" s="137">
        <v>-5.1577240151844768E-3</v>
      </c>
    </row>
    <row r="955" spans="3:5">
      <c r="C955" s="184">
        <v>918</v>
      </c>
      <c r="D955" s="51">
        <v>-1.1936591442267561E-2</v>
      </c>
      <c r="E955" s="137">
        <v>-4.9597776115801236E-4</v>
      </c>
    </row>
    <row r="956" spans="3:5">
      <c r="C956" s="184">
        <v>919</v>
      </c>
      <c r="D956" s="51">
        <v>1.7578092567401712E-2</v>
      </c>
      <c r="E956" s="137">
        <v>-5.9016184699866832E-3</v>
      </c>
    </row>
    <row r="957" spans="3:5">
      <c r="C957" s="184">
        <v>920</v>
      </c>
      <c r="D957" s="51">
        <v>-5.8966348535118554E-3</v>
      </c>
      <c r="E957" s="137">
        <v>-5.1979825278378371E-3</v>
      </c>
    </row>
    <row r="958" spans="3:5">
      <c r="C958" s="184">
        <v>921</v>
      </c>
      <c r="D958" s="51">
        <v>-5.7558991234251391E-3</v>
      </c>
      <c r="E958" s="137">
        <v>-3.7942486749261081E-3</v>
      </c>
    </row>
    <row r="959" spans="3:5">
      <c r="C959" s="184">
        <v>922</v>
      </c>
      <c r="D959" s="51">
        <v>-4.9196247835428713E-3</v>
      </c>
      <c r="E959" s="137">
        <v>-1.2943627211960084E-2</v>
      </c>
    </row>
    <row r="960" spans="3:5">
      <c r="C960" s="184">
        <v>923</v>
      </c>
      <c r="D960" s="51">
        <v>-3.3537838085993172E-3</v>
      </c>
      <c r="E960" s="137">
        <v>-2.8343560264555956E-3</v>
      </c>
    </row>
    <row r="961" spans="3:5">
      <c r="C961" s="184">
        <v>924</v>
      </c>
      <c r="D961" s="51">
        <v>-8.9483645338988994E-3</v>
      </c>
      <c r="E961" s="137">
        <v>-3.2829528477946847E-3</v>
      </c>
    </row>
    <row r="962" spans="3:5">
      <c r="C962" s="184">
        <v>925</v>
      </c>
      <c r="D962" s="51">
        <v>1.4543293395678678E-3</v>
      </c>
      <c r="E962" s="137">
        <v>2.809844077951373E-4</v>
      </c>
    </row>
    <row r="963" spans="3:5">
      <c r="C963" s="184">
        <v>926</v>
      </c>
      <c r="D963" s="51">
        <v>-4.8358713832937711E-3</v>
      </c>
      <c r="E963" s="137">
        <v>1.4414861758011911E-2</v>
      </c>
    </row>
    <row r="964" spans="3:5">
      <c r="C964" s="184">
        <v>927</v>
      </c>
      <c r="D964" s="51">
        <v>-1.0103050312319832E-2</v>
      </c>
      <c r="E964" s="137">
        <v>-5.8241701944080201E-3</v>
      </c>
    </row>
    <row r="965" spans="3:5">
      <c r="C965" s="184">
        <v>928</v>
      </c>
      <c r="D965" s="51">
        <v>-1.9018527832011922E-3</v>
      </c>
      <c r="E965" s="137">
        <v>-2.09696297393158E-4</v>
      </c>
    </row>
    <row r="966" spans="3:5">
      <c r="C966" s="184">
        <v>929</v>
      </c>
      <c r="D966" s="51">
        <v>6.2236695375802245E-3</v>
      </c>
      <c r="E966" s="137">
        <v>3.3179538474377489E-4</v>
      </c>
    </row>
    <row r="967" spans="3:5">
      <c r="C967" s="184">
        <v>930</v>
      </c>
      <c r="D967" s="51">
        <v>-8.340287577547973E-3</v>
      </c>
      <c r="E967" s="137">
        <v>1.7923091833037393E-3</v>
      </c>
    </row>
    <row r="968" spans="3:5">
      <c r="C968" s="184">
        <v>931</v>
      </c>
      <c r="D968" s="51">
        <v>6.0416148322838268E-3</v>
      </c>
      <c r="E968" s="137">
        <v>3.3594660022848413E-3</v>
      </c>
    </row>
    <row r="969" spans="3:5">
      <c r="C969" s="184">
        <v>932</v>
      </c>
      <c r="D969" s="51">
        <v>-2.9741491753394935E-3</v>
      </c>
      <c r="E969" s="137">
        <v>2.2964633467213343E-3</v>
      </c>
    </row>
    <row r="970" spans="3:5">
      <c r="C970" s="184">
        <v>933</v>
      </c>
      <c r="D970" s="51">
        <v>1.7770566659179317E-2</v>
      </c>
      <c r="E970" s="137">
        <v>1.8591964453113563E-2</v>
      </c>
    </row>
    <row r="971" spans="3:5">
      <c r="C971" s="184">
        <v>934</v>
      </c>
      <c r="D971" s="51">
        <v>1.2201485556400486E-3</v>
      </c>
      <c r="E971" s="137">
        <v>-2.3707397061160547E-2</v>
      </c>
    </row>
    <row r="972" spans="3:5">
      <c r="C972" s="184">
        <v>935</v>
      </c>
      <c r="D972" s="51">
        <v>-1.4237943551434129E-2</v>
      </c>
      <c r="E972" s="137">
        <v>-1.9262717168063607E-2</v>
      </c>
    </row>
    <row r="973" spans="3:5">
      <c r="C973" s="184">
        <v>936</v>
      </c>
      <c r="D973" s="51">
        <v>-6.1120148734063349E-3</v>
      </c>
      <c r="E973" s="137">
        <v>-1.7631207426491317E-2</v>
      </c>
    </row>
    <row r="974" spans="3:5">
      <c r="C974" s="184">
        <v>937</v>
      </c>
      <c r="D974" s="51">
        <v>2.5609346520705303E-3</v>
      </c>
      <c r="E974" s="137">
        <v>1.090714455538648E-2</v>
      </c>
    </row>
    <row r="975" spans="3:5">
      <c r="C975" s="184">
        <v>938</v>
      </c>
      <c r="D975" s="51">
        <v>-6.1527095505600812E-3</v>
      </c>
      <c r="E975" s="137">
        <v>-4.2628056823971481E-3</v>
      </c>
    </row>
    <row r="976" spans="3:5">
      <c r="C976" s="184">
        <v>939</v>
      </c>
      <c r="D976" s="51">
        <v>4.2055658181906486E-3</v>
      </c>
      <c r="E976" s="137">
        <v>8.2613875384119091E-3</v>
      </c>
    </row>
    <row r="977" spans="3:5">
      <c r="C977" s="184">
        <v>940</v>
      </c>
      <c r="D977" s="51">
        <v>7.8320832940691198E-3</v>
      </c>
      <c r="E977" s="137">
        <v>5.6681948492641318E-3</v>
      </c>
    </row>
    <row r="978" spans="3:5">
      <c r="C978" s="184">
        <v>941</v>
      </c>
      <c r="D978" s="51">
        <v>-2.6103655564029002E-3</v>
      </c>
      <c r="E978" s="137">
        <v>-5.8353674997239577E-4</v>
      </c>
    </row>
    <row r="979" spans="3:5">
      <c r="C979" s="184">
        <v>942</v>
      </c>
      <c r="D979" s="51">
        <v>7.8374076433774045E-4</v>
      </c>
      <c r="E979" s="137">
        <v>-9.7739447913862132E-3</v>
      </c>
    </row>
    <row r="980" spans="3:5">
      <c r="C980" s="184">
        <v>943</v>
      </c>
      <c r="D980" s="51">
        <v>8.844094014805879E-3</v>
      </c>
      <c r="E980" s="137">
        <v>1.012723097233049E-3</v>
      </c>
    </row>
    <row r="981" spans="3:5">
      <c r="C981" s="184">
        <v>944</v>
      </c>
      <c r="D981" s="51">
        <v>-2.176318419831242E-2</v>
      </c>
      <c r="E981" s="137">
        <v>-2.5912951964143947E-3</v>
      </c>
    </row>
    <row r="982" spans="3:5">
      <c r="C982" s="184">
        <v>945</v>
      </c>
      <c r="D982" s="51">
        <v>7.6716152994281209E-3</v>
      </c>
      <c r="E982" s="137">
        <v>4.5901651477425242E-3</v>
      </c>
    </row>
    <row r="983" spans="3:5">
      <c r="C983" s="184">
        <v>946</v>
      </c>
      <c r="D983" s="51">
        <v>-9.5880086452170641E-3</v>
      </c>
      <c r="E983" s="137">
        <v>3.8914672137705338E-3</v>
      </c>
    </row>
    <row r="984" spans="3:5">
      <c r="C984" s="184">
        <v>947</v>
      </c>
      <c r="D984" s="51">
        <v>-9.7288843040580376E-3</v>
      </c>
      <c r="E984" s="137">
        <v>4.6839813734473445E-3</v>
      </c>
    </row>
    <row r="985" spans="3:5">
      <c r="C985" s="184">
        <v>948</v>
      </c>
      <c r="D985" s="51">
        <v>3.6422844101918128E-3</v>
      </c>
      <c r="E985" s="137">
        <v>9.4635226453340421E-4</v>
      </c>
    </row>
    <row r="986" spans="3:5">
      <c r="C986" s="184">
        <v>949</v>
      </c>
      <c r="D986" s="51">
        <v>-3.5208658357747169E-2</v>
      </c>
      <c r="E986" s="137">
        <v>-3.4051505881894838E-2</v>
      </c>
    </row>
    <row r="987" spans="3:5">
      <c r="C987" s="184">
        <v>950</v>
      </c>
      <c r="D987" s="51">
        <v>-4.9885546278397586E-3</v>
      </c>
      <c r="E987" s="137">
        <v>2.7667332360200546E-3</v>
      </c>
    </row>
    <row r="988" spans="3:5">
      <c r="C988" s="184">
        <v>951</v>
      </c>
      <c r="D988" s="51">
        <v>-1.2086554117316507E-2</v>
      </c>
      <c r="E988" s="137">
        <v>-1.3565321805750314E-2</v>
      </c>
    </row>
    <row r="989" spans="3:5">
      <c r="C989" s="184">
        <v>952</v>
      </c>
      <c r="D989" s="51">
        <v>-3.5509302872831052E-3</v>
      </c>
      <c r="E989" s="137">
        <v>-5.1980235080563908E-3</v>
      </c>
    </row>
    <row r="990" spans="3:5">
      <c r="C990" s="184">
        <v>953</v>
      </c>
      <c r="D990" s="51">
        <v>9.4422369851034603E-3</v>
      </c>
      <c r="E990" s="137">
        <v>2.0558199497577964E-2</v>
      </c>
    </row>
    <row r="991" spans="3:5">
      <c r="C991" s="184">
        <v>954</v>
      </c>
      <c r="D991" s="51">
        <v>2.8813298936577305E-3</v>
      </c>
      <c r="E991" s="137">
        <v>1.7593002353591648E-3</v>
      </c>
    </row>
    <row r="992" spans="3:5">
      <c r="C992" s="184">
        <v>955</v>
      </c>
      <c r="D992" s="51">
        <v>-4.0313908441225749E-3</v>
      </c>
      <c r="E992" s="137">
        <v>2.3864097768146789E-3</v>
      </c>
    </row>
    <row r="993" spans="3:5">
      <c r="C993" s="184">
        <v>956</v>
      </c>
      <c r="D993" s="51">
        <v>-2.1144027246006239E-2</v>
      </c>
      <c r="E993" s="137">
        <v>9.5940265360383546E-3</v>
      </c>
    </row>
    <row r="994" spans="3:5">
      <c r="C994" s="184">
        <v>957</v>
      </c>
      <c r="D994" s="51">
        <v>-2.3660499000193154E-3</v>
      </c>
      <c r="E994" s="137">
        <v>-1.6691757485984176E-3</v>
      </c>
    </row>
    <row r="995" spans="3:5">
      <c r="C995" s="184">
        <v>958</v>
      </c>
      <c r="D995" s="51">
        <v>-2.2595310174811832E-2</v>
      </c>
      <c r="E995" s="137">
        <v>-6.580510359380883E-3</v>
      </c>
    </row>
    <row r="996" spans="3:5">
      <c r="C996" s="184">
        <v>959</v>
      </c>
      <c r="D996" s="51">
        <v>3.1299762763881904E-4</v>
      </c>
      <c r="E996" s="137">
        <v>8.4512963807550981E-3</v>
      </c>
    </row>
    <row r="997" spans="3:5">
      <c r="C997" s="184">
        <v>960</v>
      </c>
      <c r="D997" s="51">
        <v>-6.4750162897062348E-3</v>
      </c>
      <c r="E997" s="137">
        <v>-7.0767739271004127E-3</v>
      </c>
    </row>
    <row r="998" spans="3:5">
      <c r="C998" s="184">
        <v>961</v>
      </c>
      <c r="D998" s="51">
        <v>-2.3084724189818095E-3</v>
      </c>
      <c r="E998" s="137">
        <v>1.7078015974351514E-3</v>
      </c>
    </row>
    <row r="999" spans="3:5">
      <c r="C999" s="184">
        <v>962</v>
      </c>
      <c r="D999" s="51">
        <v>-2.5923684861313169E-3</v>
      </c>
      <c r="E999" s="137">
        <v>-9.9529552050585304E-3</v>
      </c>
    </row>
    <row r="1000" spans="3:5">
      <c r="C1000" s="184">
        <v>963</v>
      </c>
      <c r="D1000" s="51">
        <v>-6.1690730152216908E-4</v>
      </c>
      <c r="E1000" s="137">
        <v>-4.654764116651308E-3</v>
      </c>
    </row>
    <row r="1001" spans="3:5">
      <c r="C1001" s="184">
        <v>964</v>
      </c>
      <c r="D1001" s="51">
        <v>-3.9820878494444259E-3</v>
      </c>
      <c r="E1001" s="137">
        <v>1.9670651027642774E-2</v>
      </c>
    </row>
    <row r="1002" spans="3:5">
      <c r="C1002" s="184">
        <v>965</v>
      </c>
      <c r="D1002" s="51">
        <v>-2.7303270822011901E-2</v>
      </c>
      <c r="E1002" s="137">
        <v>-2.7418561774361777E-3</v>
      </c>
    </row>
    <row r="1003" spans="3:5">
      <c r="C1003" s="184">
        <v>966</v>
      </c>
      <c r="D1003" s="51">
        <v>-1.2307286507954461E-3</v>
      </c>
      <c r="E1003" s="137">
        <v>1.3799670177282238E-3</v>
      </c>
    </row>
    <row r="1004" spans="3:5">
      <c r="C1004" s="184">
        <v>967</v>
      </c>
      <c r="D1004" s="51">
        <v>3.6031959863286403E-3</v>
      </c>
      <c r="E1004" s="137">
        <v>-9.6362111096298577E-3</v>
      </c>
    </row>
    <row r="1005" spans="3:5">
      <c r="C1005" s="184">
        <v>968</v>
      </c>
      <c r="D1005" s="51">
        <v>-1.4183154771177508E-3</v>
      </c>
      <c r="E1005" s="137">
        <v>-1.7797474151470722E-3</v>
      </c>
    </row>
    <row r="1006" spans="3:5">
      <c r="C1006" s="184">
        <v>969</v>
      </c>
      <c r="D1006" s="51">
        <v>-8.7245114674305499E-3</v>
      </c>
      <c r="E1006" s="137">
        <v>-1.9852065379580373E-3</v>
      </c>
    </row>
    <row r="1007" spans="3:5">
      <c r="C1007" s="184">
        <v>970</v>
      </c>
      <c r="D1007" s="51">
        <v>6.2711091254842944E-3</v>
      </c>
      <c r="E1007" s="137">
        <v>7.7244006585926988E-3</v>
      </c>
    </row>
    <row r="1008" spans="3:5">
      <c r="C1008" s="184">
        <v>971</v>
      </c>
      <c r="D1008" s="51">
        <v>3.7474531366051521E-3</v>
      </c>
      <c r="E1008" s="137">
        <v>-1.3802372717691556E-2</v>
      </c>
    </row>
    <row r="1009" spans="3:5">
      <c r="C1009" s="184">
        <v>972</v>
      </c>
      <c r="D1009" s="51">
        <v>8.6760625282429824E-3</v>
      </c>
      <c r="E1009" s="137">
        <v>2.7122647404024182E-2</v>
      </c>
    </row>
    <row r="1010" spans="3:5">
      <c r="C1010" s="184">
        <v>973</v>
      </c>
      <c r="D1010" s="51">
        <v>1.5758322285357017E-2</v>
      </c>
      <c r="E1010" s="137">
        <v>2.6228012932936376E-2</v>
      </c>
    </row>
    <row r="1011" spans="3:5">
      <c r="C1011" s="184">
        <v>974</v>
      </c>
      <c r="D1011" s="51">
        <v>-5.3247081406950095E-3</v>
      </c>
      <c r="E1011" s="137">
        <v>5.8304264901724544E-3</v>
      </c>
    </row>
    <row r="1012" spans="3:5">
      <c r="C1012" s="184">
        <v>975</v>
      </c>
      <c r="D1012" s="51">
        <v>-1.1678105018869817E-2</v>
      </c>
      <c r="E1012" s="137">
        <v>-1.1950609906730254E-2</v>
      </c>
    </row>
    <row r="1013" spans="3:5">
      <c r="C1013" s="184">
        <v>976</v>
      </c>
      <c r="D1013" s="51">
        <v>-7.755514415089499E-3</v>
      </c>
      <c r="E1013" s="137">
        <v>6.1329939766382024E-3</v>
      </c>
    </row>
    <row r="1014" spans="3:5">
      <c r="C1014" s="184">
        <v>977</v>
      </c>
      <c r="D1014" s="51">
        <v>-3.5260086650226842E-3</v>
      </c>
      <c r="E1014" s="137">
        <v>-3.3547880997343428E-3</v>
      </c>
    </row>
    <row r="1015" spans="3:5">
      <c r="C1015" s="184">
        <v>978</v>
      </c>
      <c r="D1015" s="51">
        <v>-2.9135509169144398E-3</v>
      </c>
      <c r="E1015" s="137">
        <v>2.7590575137526985E-3</v>
      </c>
    </row>
    <row r="1016" spans="3:5">
      <c r="C1016" s="184">
        <v>979</v>
      </c>
      <c r="D1016" s="51">
        <v>-2.4204034229026879E-3</v>
      </c>
      <c r="E1016" s="137">
        <v>-7.4924995842762417E-3</v>
      </c>
    </row>
    <row r="1017" spans="3:5">
      <c r="C1017" s="184">
        <v>980</v>
      </c>
      <c r="D1017" s="51">
        <v>3.7929834914271674E-3</v>
      </c>
      <c r="E1017" s="137">
        <v>6.2714672536538325E-3</v>
      </c>
    </row>
    <row r="1018" spans="3:5">
      <c r="C1018" s="184">
        <v>981</v>
      </c>
      <c r="D1018" s="51">
        <v>-1.1332300588842735E-2</v>
      </c>
      <c r="E1018" s="137">
        <v>-1.5421267810369E-2</v>
      </c>
    </row>
    <row r="1019" spans="3:5">
      <c r="C1019" s="184">
        <v>982</v>
      </c>
      <c r="D1019" s="51">
        <v>1.6472583163064023E-5</v>
      </c>
      <c r="E1019" s="137">
        <v>8.052347348047155E-3</v>
      </c>
    </row>
    <row r="1020" spans="3:5">
      <c r="C1020" s="184">
        <v>983</v>
      </c>
      <c r="D1020" s="51">
        <v>6.4771572820061666E-3</v>
      </c>
      <c r="E1020" s="137">
        <v>8.3010509477516388E-4</v>
      </c>
    </row>
    <row r="1021" spans="3:5">
      <c r="C1021" s="184">
        <v>984</v>
      </c>
      <c r="D1021" s="51">
        <v>-1.782408388622357E-3</v>
      </c>
      <c r="E1021" s="137">
        <v>-2.3896576078408019E-3</v>
      </c>
    </row>
    <row r="1022" spans="3:5">
      <c r="C1022" s="184">
        <v>985</v>
      </c>
      <c r="D1022" s="51">
        <v>1.3330425402971434E-2</v>
      </c>
      <c r="E1022" s="137">
        <v>2.7726365226120049E-2</v>
      </c>
    </row>
    <row r="1023" spans="3:5">
      <c r="C1023" s="184">
        <v>986</v>
      </c>
      <c r="D1023" s="51">
        <v>-3.5633331505595465E-4</v>
      </c>
      <c r="E1023" s="137">
        <v>4.12111211525265E-3</v>
      </c>
    </row>
    <row r="1024" spans="3:5">
      <c r="C1024" s="184">
        <v>987</v>
      </c>
      <c r="D1024" s="51">
        <v>2.4807840596607175E-3</v>
      </c>
      <c r="E1024" s="137">
        <v>4.493861519506784E-3</v>
      </c>
    </row>
    <row r="1025" spans="3:5">
      <c r="C1025" s="184">
        <v>988</v>
      </c>
      <c r="D1025" s="51">
        <v>-8.4477619607601084E-3</v>
      </c>
      <c r="E1025" s="137">
        <v>-4.8012698023043587E-3</v>
      </c>
    </row>
    <row r="1026" spans="3:5">
      <c r="C1026" s="184">
        <v>989</v>
      </c>
      <c r="D1026" s="51">
        <v>1.1883358037342411E-3</v>
      </c>
      <c r="E1026" s="137">
        <v>-3.0334366463170824E-3</v>
      </c>
    </row>
    <row r="1027" spans="3:5">
      <c r="C1027" s="184">
        <v>990</v>
      </c>
      <c r="D1027" s="51">
        <v>-2.3689405803481649E-3</v>
      </c>
      <c r="E1027" s="137">
        <v>-6.6375006522189283E-4</v>
      </c>
    </row>
    <row r="1028" spans="3:5">
      <c r="C1028" s="184">
        <v>991</v>
      </c>
      <c r="D1028" s="51">
        <v>8.2463293621645607E-3</v>
      </c>
      <c r="E1028" s="137">
        <v>1.3384436740114821E-2</v>
      </c>
    </row>
    <row r="1029" spans="3:5">
      <c r="C1029" s="184">
        <v>992</v>
      </c>
      <c r="D1029" s="51">
        <v>-2.9882544761182994E-3</v>
      </c>
      <c r="E1029" s="137">
        <v>-6.7484720643472499E-3</v>
      </c>
    </row>
    <row r="1030" spans="3:5">
      <c r="C1030" s="184">
        <v>993</v>
      </c>
      <c r="D1030" s="51">
        <v>-1.230191169609233E-4</v>
      </c>
      <c r="E1030" s="137">
        <v>2.9272964788260476E-3</v>
      </c>
    </row>
    <row r="1031" spans="3:5">
      <c r="C1031" s="184">
        <v>994</v>
      </c>
      <c r="D1031" s="51">
        <v>6.3023583525122304E-3</v>
      </c>
      <c r="E1031" s="137">
        <v>-2.1959397086521934E-3</v>
      </c>
    </row>
    <row r="1032" spans="3:5">
      <c r="C1032" s="184">
        <v>995</v>
      </c>
      <c r="D1032" s="51">
        <v>3.1752296658440356E-3</v>
      </c>
      <c r="E1032" s="137">
        <v>-2.9435682767648005E-2</v>
      </c>
    </row>
    <row r="1033" spans="3:5">
      <c r="C1033" s="184">
        <v>996</v>
      </c>
      <c r="D1033" s="51">
        <v>1.2630312342768738E-2</v>
      </c>
      <c r="E1033" s="137">
        <v>1.2245939956532496E-2</v>
      </c>
    </row>
    <row r="1034" spans="3:5">
      <c r="C1034" s="184">
        <v>997</v>
      </c>
      <c r="D1034" s="51">
        <v>-6.4692333204127202E-3</v>
      </c>
      <c r="E1034" s="137">
        <v>-4.8056170661779484E-3</v>
      </c>
    </row>
    <row r="1035" spans="3:5">
      <c r="C1035" s="184">
        <v>998</v>
      </c>
      <c r="D1035" s="51">
        <v>-1.5454025227506022E-2</v>
      </c>
      <c r="E1035" s="137">
        <v>-2.5723377556670516E-3</v>
      </c>
    </row>
    <row r="1036" spans="3:5">
      <c r="C1036" s="184">
        <v>999</v>
      </c>
      <c r="D1036" s="51">
        <v>9.0142752916547251E-3</v>
      </c>
      <c r="E1036" s="137">
        <v>2.4224753550518554E-3</v>
      </c>
    </row>
    <row r="1037" spans="3:5">
      <c r="C1037" s="185">
        <v>1000</v>
      </c>
      <c r="D1037" s="136">
        <v>-1.0664661929286712E-3</v>
      </c>
      <c r="E1037" s="138">
        <v>-4.4072437393093602E-3</v>
      </c>
    </row>
    <row r="1038" spans="3:5">
      <c r="C1038" s="16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F1038"/>
  <sheetViews>
    <sheetView tabSelected="1" workbookViewId="0">
      <selection activeCell="P7" sqref="P7"/>
    </sheetView>
  </sheetViews>
  <sheetFormatPr defaultRowHeight="15"/>
  <cols>
    <col min="3" max="3" width="20.7109375" customWidth="1"/>
    <col min="4" max="5" width="24.28515625" bestFit="1" customWidth="1"/>
  </cols>
  <sheetData>
    <row r="35" spans="2:6">
      <c r="B35" s="160"/>
      <c r="C35" s="167" t="s">
        <v>286</v>
      </c>
      <c r="D35" s="168" t="s">
        <v>362</v>
      </c>
      <c r="E35" s="169" t="s">
        <v>360</v>
      </c>
      <c r="F35" s="161"/>
    </row>
    <row r="36" spans="2:6" ht="22.5">
      <c r="B36" s="160"/>
      <c r="C36" s="166" t="s">
        <v>287</v>
      </c>
      <c r="D36" s="163" t="s">
        <v>363</v>
      </c>
      <c r="E36" s="170" t="s">
        <v>361</v>
      </c>
      <c r="F36" s="161"/>
    </row>
    <row r="37" spans="2:6">
      <c r="B37" s="160"/>
      <c r="C37" s="181" t="s">
        <v>320</v>
      </c>
      <c r="D37" s="182" t="s">
        <v>325</v>
      </c>
      <c r="E37" s="183" t="s">
        <v>325</v>
      </c>
      <c r="F37" s="160"/>
    </row>
    <row r="38" spans="2:6">
      <c r="C38" s="184">
        <v>1</v>
      </c>
      <c r="D38" s="51">
        <v>3.4596021159071424E-3</v>
      </c>
      <c r="E38" s="137">
        <v>-1.8783116314434925E-2</v>
      </c>
    </row>
    <row r="39" spans="2:6">
      <c r="C39" s="184">
        <v>2</v>
      </c>
      <c r="D39" s="51">
        <v>-1.253461738657393E-3</v>
      </c>
      <c r="E39" s="137">
        <v>-1.841360870471842E-2</v>
      </c>
    </row>
    <row r="40" spans="2:6">
      <c r="C40" s="184">
        <v>3</v>
      </c>
      <c r="D40" s="51">
        <v>-1.3900337985517935E-2</v>
      </c>
      <c r="E40" s="137">
        <v>-5.5078791806637837E-3</v>
      </c>
    </row>
    <row r="41" spans="2:6">
      <c r="C41" s="184">
        <v>4</v>
      </c>
      <c r="D41" s="51">
        <v>-2.1508308330572888E-3</v>
      </c>
      <c r="E41" s="137">
        <v>-3.6075151899281711E-2</v>
      </c>
    </row>
    <row r="42" spans="2:6">
      <c r="C42" s="184">
        <v>5</v>
      </c>
      <c r="D42" s="51">
        <v>-1.0036793650657655E-2</v>
      </c>
      <c r="E42" s="137">
        <v>1.9436824929535974E-2</v>
      </c>
    </row>
    <row r="43" spans="2:6">
      <c r="C43" s="184">
        <v>6</v>
      </c>
      <c r="D43" s="51">
        <v>1.2911928024280641E-2</v>
      </c>
      <c r="E43" s="137">
        <v>1.0155068619594964E-2</v>
      </c>
    </row>
    <row r="44" spans="2:6">
      <c r="C44" s="184">
        <v>7</v>
      </c>
      <c r="D44" s="51">
        <v>-2.3166412832930257E-3</v>
      </c>
      <c r="E44" s="137">
        <v>3.6185197185365323E-2</v>
      </c>
    </row>
    <row r="45" spans="2:6">
      <c r="C45" s="184">
        <v>8</v>
      </c>
      <c r="D45" s="51">
        <v>2.0563904230332882E-2</v>
      </c>
      <c r="E45" s="137">
        <v>1.622650447477151E-2</v>
      </c>
    </row>
    <row r="46" spans="2:6">
      <c r="C46" s="184">
        <v>9</v>
      </c>
      <c r="D46" s="51">
        <v>-2.0444359785992971E-2</v>
      </c>
      <c r="E46" s="137">
        <v>-1.2467929510132949E-2</v>
      </c>
    </row>
    <row r="47" spans="2:6">
      <c r="C47" s="184">
        <v>10</v>
      </c>
      <c r="D47" s="51">
        <v>4.5921557745991189E-3</v>
      </c>
      <c r="E47" s="137">
        <v>-4.1786994870501616E-2</v>
      </c>
    </row>
    <row r="48" spans="2:6">
      <c r="C48" s="184">
        <v>11</v>
      </c>
      <c r="D48" s="51">
        <v>-2.2183536602166493E-3</v>
      </c>
      <c r="E48" s="137">
        <v>6.1169405758659742E-3</v>
      </c>
    </row>
    <row r="49" spans="3:5">
      <c r="C49" s="184">
        <v>12</v>
      </c>
      <c r="D49" s="51">
        <v>1.2230763227735348E-2</v>
      </c>
      <c r="E49" s="137">
        <v>5.0108134181944871E-3</v>
      </c>
    </row>
    <row r="50" spans="3:5">
      <c r="C50" s="184">
        <v>13</v>
      </c>
      <c r="D50" s="51">
        <v>1.034362200439411E-2</v>
      </c>
      <c r="E50" s="137">
        <v>7.8432468455028829E-3</v>
      </c>
    </row>
    <row r="51" spans="3:5">
      <c r="C51" s="184">
        <v>14</v>
      </c>
      <c r="D51" s="51">
        <v>1.0826158724715422E-2</v>
      </c>
      <c r="E51" s="137">
        <v>-8.6835748841900384E-3</v>
      </c>
    </row>
    <row r="52" spans="3:5">
      <c r="C52" s="184">
        <v>15</v>
      </c>
      <c r="D52" s="51">
        <v>-2.088041191252873E-3</v>
      </c>
      <c r="E52" s="137">
        <v>-4.1614559764209635E-2</v>
      </c>
    </row>
    <row r="53" spans="3:5">
      <c r="C53" s="184">
        <v>16</v>
      </c>
      <c r="D53" s="51">
        <v>-7.1217779722309866E-4</v>
      </c>
      <c r="E53" s="137">
        <v>-1.6916148076055001E-2</v>
      </c>
    </row>
    <row r="54" spans="3:5">
      <c r="C54" s="184">
        <v>17</v>
      </c>
      <c r="D54" s="51">
        <v>-6.9158234107054356E-3</v>
      </c>
      <c r="E54" s="137">
        <v>1.5013756027782316E-2</v>
      </c>
    </row>
    <row r="55" spans="3:5">
      <c r="C55" s="184">
        <v>18</v>
      </c>
      <c r="D55" s="51">
        <v>-2.3366145330491433E-3</v>
      </c>
      <c r="E55" s="137">
        <v>2.8194004629133584E-4</v>
      </c>
    </row>
    <row r="56" spans="3:5">
      <c r="C56" s="184">
        <v>19</v>
      </c>
      <c r="D56" s="51">
        <v>-9.2202843281783808E-3</v>
      </c>
      <c r="E56" s="137">
        <v>9.0144903710710957E-3</v>
      </c>
    </row>
    <row r="57" spans="3:5">
      <c r="C57" s="184">
        <v>20</v>
      </c>
      <c r="D57" s="51">
        <v>-1.8054604042898039E-3</v>
      </c>
      <c r="E57" s="137">
        <v>-1.1020669773859881E-2</v>
      </c>
    </row>
    <row r="58" spans="3:5">
      <c r="C58" s="184">
        <v>21</v>
      </c>
      <c r="D58" s="51">
        <v>8.3447945337103979E-3</v>
      </c>
      <c r="E58" s="137">
        <v>7.4518311438767013E-2</v>
      </c>
    </row>
    <row r="59" spans="3:5">
      <c r="C59" s="184">
        <v>22</v>
      </c>
      <c r="D59" s="51">
        <v>4.879962482173439E-3</v>
      </c>
      <c r="E59" s="137">
        <v>-2.2766276098897559E-2</v>
      </c>
    </row>
    <row r="60" spans="3:5">
      <c r="C60" s="184">
        <v>23</v>
      </c>
      <c r="D60" s="51">
        <v>-1.3843181323904954E-2</v>
      </c>
      <c r="E60" s="137">
        <v>2.9571612062337792E-2</v>
      </c>
    </row>
    <row r="61" spans="3:5">
      <c r="C61" s="184">
        <v>24</v>
      </c>
      <c r="D61" s="51">
        <v>6.2249328472715791E-3</v>
      </c>
      <c r="E61" s="137">
        <v>3.120270522831739E-2</v>
      </c>
    </row>
    <row r="62" spans="3:5">
      <c r="C62" s="184">
        <v>25</v>
      </c>
      <c r="D62" s="51">
        <v>7.8167059961721606E-3</v>
      </c>
      <c r="E62" s="137">
        <v>-1.5782640266712049E-2</v>
      </c>
    </row>
    <row r="63" spans="3:5">
      <c r="C63" s="184">
        <v>26</v>
      </c>
      <c r="D63" s="51">
        <v>1.1123463726669646E-2</v>
      </c>
      <c r="E63" s="137">
        <v>-4.7141655950037322E-3</v>
      </c>
    </row>
    <row r="64" spans="3:5">
      <c r="C64" s="184">
        <v>27</v>
      </c>
      <c r="D64" s="51">
        <v>6.5033938396872352E-3</v>
      </c>
      <c r="E64" s="137">
        <v>-2.0807130559600635E-3</v>
      </c>
    </row>
    <row r="65" spans="3:5">
      <c r="C65" s="184">
        <v>28</v>
      </c>
      <c r="D65" s="51">
        <v>-1.8205167783470342E-2</v>
      </c>
      <c r="E65" s="137">
        <v>2.3356532640267298E-3</v>
      </c>
    </row>
    <row r="66" spans="3:5">
      <c r="C66" s="184">
        <v>29</v>
      </c>
      <c r="D66" s="51">
        <v>-1.8599086416311258E-3</v>
      </c>
      <c r="E66" s="137">
        <v>1.2111450646782752E-2</v>
      </c>
    </row>
    <row r="67" spans="3:5">
      <c r="C67" s="184">
        <v>30</v>
      </c>
      <c r="D67" s="51">
        <v>-9.9331946852143551E-4</v>
      </c>
      <c r="E67" s="137">
        <v>8.1148328167820402E-3</v>
      </c>
    </row>
    <row r="68" spans="3:5">
      <c r="C68" s="184">
        <v>31</v>
      </c>
      <c r="D68" s="51">
        <v>-5.8188854706253002E-3</v>
      </c>
      <c r="E68" s="137">
        <v>-3.4199276163212743E-2</v>
      </c>
    </row>
    <row r="69" spans="3:5">
      <c r="C69" s="184">
        <v>32</v>
      </c>
      <c r="D69" s="51">
        <v>-1.6131733506800239E-2</v>
      </c>
      <c r="E69" s="137">
        <v>-4.7631110538692064E-3</v>
      </c>
    </row>
    <row r="70" spans="3:5">
      <c r="C70" s="184">
        <v>33</v>
      </c>
      <c r="D70" s="51">
        <v>1.3014915419375888E-2</v>
      </c>
      <c r="E70" s="137">
        <v>7.5299035892871347E-2</v>
      </c>
    </row>
    <row r="71" spans="3:5">
      <c r="C71" s="184">
        <v>34</v>
      </c>
      <c r="D71" s="51">
        <v>1.0157660878323017E-2</v>
      </c>
      <c r="E71" s="137">
        <v>-1.856829780824356E-2</v>
      </c>
    </row>
    <row r="72" spans="3:5">
      <c r="C72" s="184">
        <v>35</v>
      </c>
      <c r="D72" s="51">
        <v>-4.4856449330591304E-3</v>
      </c>
      <c r="E72" s="137">
        <v>-6.6511181799289595E-2</v>
      </c>
    </row>
    <row r="73" spans="3:5">
      <c r="C73" s="184">
        <v>36</v>
      </c>
      <c r="D73" s="51">
        <v>-6.0872455903029652E-3</v>
      </c>
      <c r="E73" s="137">
        <v>-3.175618305996479E-2</v>
      </c>
    </row>
    <row r="74" spans="3:5">
      <c r="C74" s="184">
        <v>37</v>
      </c>
      <c r="D74" s="51">
        <v>1.5801239501531559E-3</v>
      </c>
      <c r="E74" s="137">
        <v>-2.2378453589948971E-2</v>
      </c>
    </row>
    <row r="75" spans="3:5">
      <c r="C75" s="184">
        <v>38</v>
      </c>
      <c r="D75" s="51">
        <v>1.4570896744635691E-3</v>
      </c>
      <c r="E75" s="137">
        <v>-3.7509882778288442E-2</v>
      </c>
    </row>
    <row r="76" spans="3:5">
      <c r="C76" s="184">
        <v>39</v>
      </c>
      <c r="D76" s="51">
        <v>9.6398920245623337E-3</v>
      </c>
      <c r="E76" s="137">
        <v>1.9562030767434055E-2</v>
      </c>
    </row>
    <row r="77" spans="3:5">
      <c r="C77" s="184">
        <v>40</v>
      </c>
      <c r="D77" s="51">
        <v>1.0880019577595886E-3</v>
      </c>
      <c r="E77" s="137">
        <v>4.9649542667272228E-2</v>
      </c>
    </row>
    <row r="78" spans="3:5">
      <c r="C78" s="184">
        <v>41</v>
      </c>
      <c r="D78" s="51">
        <v>-9.6156215941995624E-3</v>
      </c>
      <c r="E78" s="137">
        <v>-2.0197967616676221E-2</v>
      </c>
    </row>
    <row r="79" spans="3:5">
      <c r="C79" s="184">
        <v>42</v>
      </c>
      <c r="D79" s="51">
        <v>1.1315595699344894E-3</v>
      </c>
      <c r="E79" s="137">
        <v>5.7365987824418724E-3</v>
      </c>
    </row>
    <row r="80" spans="3:5">
      <c r="C80" s="184">
        <v>43</v>
      </c>
      <c r="D80" s="51">
        <v>-5.4092640769646009E-3</v>
      </c>
      <c r="E80" s="137">
        <v>3.8373333749019169E-3</v>
      </c>
    </row>
    <row r="81" spans="3:5">
      <c r="C81" s="184">
        <v>44</v>
      </c>
      <c r="D81" s="51">
        <v>5.4724273410121675E-3</v>
      </c>
      <c r="E81" s="137">
        <v>6.9601299371902549E-3</v>
      </c>
    </row>
    <row r="82" spans="3:5">
      <c r="C82" s="184">
        <v>45</v>
      </c>
      <c r="D82" s="51">
        <v>-2.0089067688187669E-3</v>
      </c>
      <c r="E82" s="137">
        <v>-1.8836979173334843E-2</v>
      </c>
    </row>
    <row r="83" spans="3:5">
      <c r="C83" s="184">
        <v>46</v>
      </c>
      <c r="D83" s="51">
        <v>-1.0664702252145353E-4</v>
      </c>
      <c r="E83" s="137">
        <v>1.0982658314742707E-2</v>
      </c>
    </row>
    <row r="84" spans="3:5">
      <c r="C84" s="184">
        <v>47</v>
      </c>
      <c r="D84" s="51">
        <v>2.8212242170246632E-3</v>
      </c>
      <c r="E84" s="137">
        <v>4.7281987659781167E-4</v>
      </c>
    </row>
    <row r="85" spans="3:5">
      <c r="C85" s="184">
        <v>48</v>
      </c>
      <c r="D85" s="51">
        <v>1.5946959407213933E-2</v>
      </c>
      <c r="E85" s="137">
        <v>-2.2239884664524423E-2</v>
      </c>
    </row>
    <row r="86" spans="3:5">
      <c r="C86" s="184">
        <v>49</v>
      </c>
      <c r="D86" s="51">
        <v>1.4192505905678374E-2</v>
      </c>
      <c r="E86" s="137">
        <v>-5.1931070088494331E-3</v>
      </c>
    </row>
    <row r="87" spans="3:5">
      <c r="C87" s="184">
        <v>50</v>
      </c>
      <c r="D87" s="51">
        <v>-1.2028152371532392E-3</v>
      </c>
      <c r="E87" s="137">
        <v>2.2917002818136981E-2</v>
      </c>
    </row>
    <row r="88" spans="3:5">
      <c r="C88" s="184">
        <v>51</v>
      </c>
      <c r="D88" s="51">
        <v>1.0341009372621065E-3</v>
      </c>
      <c r="E88" s="137">
        <v>-4.6677256738827722E-2</v>
      </c>
    </row>
    <row r="89" spans="3:5">
      <c r="C89" s="184">
        <v>52</v>
      </c>
      <c r="D89" s="51">
        <v>1.56071761522973E-2</v>
      </c>
      <c r="E89" s="137">
        <v>-1.3050990497315663E-2</v>
      </c>
    </row>
    <row r="90" spans="3:5">
      <c r="C90" s="184">
        <v>53</v>
      </c>
      <c r="D90" s="51">
        <v>-4.2394713007788817E-3</v>
      </c>
      <c r="E90" s="137">
        <v>-5.6834268893646761E-2</v>
      </c>
    </row>
    <row r="91" spans="3:5">
      <c r="C91" s="184">
        <v>54</v>
      </c>
      <c r="D91" s="51">
        <v>1.3602928004773387E-2</v>
      </c>
      <c r="E91" s="137">
        <v>-2.7610875505866008E-3</v>
      </c>
    </row>
    <row r="92" spans="3:5">
      <c r="C92" s="184">
        <v>55</v>
      </c>
      <c r="D92" s="51">
        <v>6.4477769898883767E-3</v>
      </c>
      <c r="E92" s="137">
        <v>-1.3521830422392675E-2</v>
      </c>
    </row>
    <row r="93" spans="3:5">
      <c r="C93" s="184">
        <v>56</v>
      </c>
      <c r="D93" s="51">
        <v>2.5625957814275204E-2</v>
      </c>
      <c r="E93" s="137">
        <v>-2.735953469051676E-2</v>
      </c>
    </row>
    <row r="94" spans="3:5">
      <c r="C94" s="184">
        <v>57</v>
      </c>
      <c r="D94" s="51">
        <v>2.5886236462907245E-3</v>
      </c>
      <c r="E94" s="137">
        <v>-1.8000095994572897E-2</v>
      </c>
    </row>
    <row r="95" spans="3:5">
      <c r="C95" s="184">
        <v>58</v>
      </c>
      <c r="D95" s="51">
        <v>1.7138192669611647E-2</v>
      </c>
      <c r="E95" s="137">
        <v>9.6999464414063014E-3</v>
      </c>
    </row>
    <row r="96" spans="3:5">
      <c r="C96" s="184">
        <v>59</v>
      </c>
      <c r="D96" s="51">
        <v>-1.1765558450980728E-3</v>
      </c>
      <c r="E96" s="137">
        <v>-1.2032252040640949E-2</v>
      </c>
    </row>
    <row r="97" spans="3:5">
      <c r="C97" s="184">
        <v>60</v>
      </c>
      <c r="D97" s="51">
        <v>-3.3587853602201189E-3</v>
      </c>
      <c r="E97" s="137">
        <v>-2.1267029173211383E-2</v>
      </c>
    </row>
    <row r="98" spans="3:5">
      <c r="C98" s="184">
        <v>61</v>
      </c>
      <c r="D98" s="51">
        <v>-3.7234970433665622E-3</v>
      </c>
      <c r="E98" s="137">
        <v>-6.0819389431776887E-2</v>
      </c>
    </row>
    <row r="99" spans="3:5">
      <c r="C99" s="184">
        <v>62</v>
      </c>
      <c r="D99" s="51">
        <v>3.1591208942018177E-3</v>
      </c>
      <c r="E99" s="137">
        <v>-2.9458129504130445E-2</v>
      </c>
    </row>
    <row r="100" spans="3:5">
      <c r="C100" s="184">
        <v>63</v>
      </c>
      <c r="D100" s="51">
        <v>4.2479729101593299E-3</v>
      </c>
      <c r="E100" s="137">
        <v>7.6796075212129614E-3</v>
      </c>
    </row>
    <row r="101" spans="3:5">
      <c r="C101" s="184">
        <v>64</v>
      </c>
      <c r="D101" s="51">
        <v>7.0675214955338711E-3</v>
      </c>
      <c r="E101" s="137">
        <v>-7.9219629143603802E-3</v>
      </c>
    </row>
    <row r="102" spans="3:5">
      <c r="C102" s="184">
        <v>65</v>
      </c>
      <c r="D102" s="51">
        <v>1.1329114730588414E-2</v>
      </c>
      <c r="E102" s="137">
        <v>-6.4391978332388865E-3</v>
      </c>
    </row>
    <row r="103" spans="3:5">
      <c r="C103" s="184">
        <v>66</v>
      </c>
      <c r="D103" s="51">
        <v>-5.5751733619177353E-2</v>
      </c>
      <c r="E103" s="137">
        <v>-5.2683464340291912E-2</v>
      </c>
    </row>
    <row r="104" spans="3:5">
      <c r="C104" s="184">
        <v>67</v>
      </c>
      <c r="D104" s="51">
        <v>-3.2538281214301084E-3</v>
      </c>
      <c r="E104" s="137">
        <v>-2.5562077034425826E-2</v>
      </c>
    </row>
    <row r="105" spans="3:5">
      <c r="C105" s="184">
        <v>68</v>
      </c>
      <c r="D105" s="51">
        <v>2.1508517019299182E-2</v>
      </c>
      <c r="E105" s="137">
        <v>-3.9832839362106374E-2</v>
      </c>
    </row>
    <row r="106" spans="3:5">
      <c r="C106" s="184">
        <v>69</v>
      </c>
      <c r="D106" s="51">
        <v>-7.472187378209867E-3</v>
      </c>
      <c r="E106" s="137">
        <v>-2.39455323382105E-2</v>
      </c>
    </row>
    <row r="107" spans="3:5">
      <c r="C107" s="184">
        <v>70</v>
      </c>
      <c r="D107" s="51">
        <v>-1.0078107896879455E-2</v>
      </c>
      <c r="E107" s="137">
        <v>1.6202663115974097E-2</v>
      </c>
    </row>
    <row r="108" spans="3:5">
      <c r="C108" s="184">
        <v>71</v>
      </c>
      <c r="D108" s="51">
        <v>-1.1766560543832323E-2</v>
      </c>
      <c r="E108" s="137">
        <v>-1.7292201303893931E-2</v>
      </c>
    </row>
    <row r="109" spans="3:5">
      <c r="C109" s="184">
        <v>72</v>
      </c>
      <c r="D109" s="51">
        <v>-7.3092058030226953E-3</v>
      </c>
      <c r="E109" s="137">
        <v>-0.12059602848966496</v>
      </c>
    </row>
    <row r="110" spans="3:5">
      <c r="C110" s="184">
        <v>73</v>
      </c>
      <c r="D110" s="51">
        <v>4.1480965773061269E-3</v>
      </c>
      <c r="E110" s="137">
        <v>-1.7583079419924922E-3</v>
      </c>
    </row>
    <row r="111" spans="3:5">
      <c r="C111" s="184">
        <v>74</v>
      </c>
      <c r="D111" s="51">
        <v>1.8791790710393996E-2</v>
      </c>
      <c r="E111" s="137">
        <v>9.5764572952092772E-3</v>
      </c>
    </row>
    <row r="112" spans="3:5">
      <c r="C112" s="184">
        <v>75</v>
      </c>
      <c r="D112" s="51">
        <v>4.9148338541947605E-3</v>
      </c>
      <c r="E112" s="137">
        <v>8.9122409492466761E-2</v>
      </c>
    </row>
    <row r="113" spans="3:5">
      <c r="C113" s="184">
        <v>76</v>
      </c>
      <c r="D113" s="51">
        <v>-6.0286870932361042E-3</v>
      </c>
      <c r="E113" s="137">
        <v>-1.3876710295432446E-2</v>
      </c>
    </row>
    <row r="114" spans="3:5">
      <c r="C114" s="184">
        <v>77</v>
      </c>
      <c r="D114" s="51">
        <v>1.1011635863672485E-2</v>
      </c>
      <c r="E114" s="137">
        <v>6.7769948330264947E-3</v>
      </c>
    </row>
    <row r="115" spans="3:5">
      <c r="C115" s="184">
        <v>78</v>
      </c>
      <c r="D115" s="51">
        <v>-1.5125785461339535E-2</v>
      </c>
      <c r="E115" s="137">
        <v>-5.4720401266250916E-3</v>
      </c>
    </row>
    <row r="116" spans="3:5">
      <c r="C116" s="184">
        <v>79</v>
      </c>
      <c r="D116" s="51">
        <v>-9.7146122130585232E-3</v>
      </c>
      <c r="E116" s="137">
        <v>4.127770241277029E-2</v>
      </c>
    </row>
    <row r="117" spans="3:5">
      <c r="C117" s="184">
        <v>80</v>
      </c>
      <c r="D117" s="51">
        <v>9.5591763967490338E-3</v>
      </c>
      <c r="E117" s="137">
        <v>8.1495838650887682E-3</v>
      </c>
    </row>
    <row r="118" spans="3:5">
      <c r="C118" s="184">
        <v>81</v>
      </c>
      <c r="D118" s="51">
        <v>-1.545857235416145E-2</v>
      </c>
      <c r="E118" s="137">
        <v>-5.7482511620083835E-3</v>
      </c>
    </row>
    <row r="119" spans="3:5">
      <c r="C119" s="184">
        <v>82</v>
      </c>
      <c r="D119" s="51">
        <v>-1.1501529155045606E-2</v>
      </c>
      <c r="E119" s="137">
        <v>-1.0604160738994353E-2</v>
      </c>
    </row>
    <row r="120" spans="3:5">
      <c r="C120" s="184">
        <v>83</v>
      </c>
      <c r="D120" s="51">
        <v>6.7438298775762111E-3</v>
      </c>
      <c r="E120" s="137">
        <v>7.548252934187127E-3</v>
      </c>
    </row>
    <row r="121" spans="3:5">
      <c r="C121" s="184">
        <v>84</v>
      </c>
      <c r="D121" s="51">
        <v>-3.0396250015515922E-4</v>
      </c>
      <c r="E121" s="137">
        <v>7.456909947967999E-2</v>
      </c>
    </row>
    <row r="122" spans="3:5">
      <c r="C122" s="184">
        <v>85</v>
      </c>
      <c r="D122" s="51">
        <v>8.1664318701169508E-3</v>
      </c>
      <c r="E122" s="137">
        <v>-2.4499843308228179E-2</v>
      </c>
    </row>
    <row r="123" spans="3:5">
      <c r="C123" s="184">
        <v>86</v>
      </c>
      <c r="D123" s="51">
        <v>7.3661764491572603E-3</v>
      </c>
      <c r="E123" s="137">
        <v>-1.5750199833254076E-3</v>
      </c>
    </row>
    <row r="124" spans="3:5">
      <c r="C124" s="184">
        <v>87</v>
      </c>
      <c r="D124" s="51">
        <v>-4.2255035747630111E-4</v>
      </c>
      <c r="E124" s="137">
        <v>8.3789140381713935E-4</v>
      </c>
    </row>
    <row r="125" spans="3:5">
      <c r="C125" s="184">
        <v>88</v>
      </c>
      <c r="D125" s="51">
        <v>7.3799392902119485E-3</v>
      </c>
      <c r="E125" s="137">
        <v>-1.0831672128670008E-3</v>
      </c>
    </row>
    <row r="126" spans="3:5">
      <c r="C126" s="184">
        <v>89</v>
      </c>
      <c r="D126" s="51">
        <v>1.2653792400976823E-3</v>
      </c>
      <c r="E126" s="137">
        <v>-7.0544185462020181E-2</v>
      </c>
    </row>
    <row r="127" spans="3:5">
      <c r="C127" s="184">
        <v>90</v>
      </c>
      <c r="D127" s="51">
        <v>-3.592962393478661E-3</v>
      </c>
      <c r="E127" s="137">
        <v>3.9060870056733463E-2</v>
      </c>
    </row>
    <row r="128" spans="3:5">
      <c r="C128" s="184">
        <v>91</v>
      </c>
      <c r="D128" s="51">
        <v>2.7156728173291823E-3</v>
      </c>
      <c r="E128" s="137">
        <v>-7.6476373739345974E-2</v>
      </c>
    </row>
    <row r="129" spans="3:5">
      <c r="C129" s="184">
        <v>92</v>
      </c>
      <c r="D129" s="51">
        <v>-5.8938042456700241E-3</v>
      </c>
      <c r="E129" s="137">
        <v>-3.4246292915827176E-2</v>
      </c>
    </row>
    <row r="130" spans="3:5">
      <c r="C130" s="184">
        <v>93</v>
      </c>
      <c r="D130" s="51">
        <v>1.458357421597741E-2</v>
      </c>
      <c r="E130" s="137">
        <v>-6.045086804895702E-3</v>
      </c>
    </row>
    <row r="131" spans="3:5">
      <c r="C131" s="184">
        <v>94</v>
      </c>
      <c r="D131" s="51">
        <v>8.2124575379181636E-4</v>
      </c>
      <c r="E131" s="137">
        <v>-3.2821103653984898E-2</v>
      </c>
    </row>
    <row r="132" spans="3:5">
      <c r="C132" s="184">
        <v>95</v>
      </c>
      <c r="D132" s="51">
        <v>-1.8570246546341196E-3</v>
      </c>
      <c r="E132" s="137">
        <v>3.6414847309848758E-2</v>
      </c>
    </row>
    <row r="133" spans="3:5">
      <c r="C133" s="184">
        <v>96</v>
      </c>
      <c r="D133" s="51">
        <v>-5.9548351142316011E-3</v>
      </c>
      <c r="E133" s="137">
        <v>-1.1746002292662473E-2</v>
      </c>
    </row>
    <row r="134" spans="3:5">
      <c r="C134" s="184">
        <v>97</v>
      </c>
      <c r="D134" s="51">
        <v>-1.5385840992573688E-2</v>
      </c>
      <c r="E134" s="137">
        <v>-2.0476753364555497E-2</v>
      </c>
    </row>
    <row r="135" spans="3:5">
      <c r="C135" s="184">
        <v>98</v>
      </c>
      <c r="D135" s="51">
        <v>3.5002942744388019E-2</v>
      </c>
      <c r="E135" s="137">
        <v>-5.6245978268719125E-2</v>
      </c>
    </row>
    <row r="136" spans="3:5">
      <c r="C136" s="184">
        <v>99</v>
      </c>
      <c r="D136" s="51">
        <v>-5.7606816476665559E-3</v>
      </c>
      <c r="E136" s="137">
        <v>1.3275500414601446E-2</v>
      </c>
    </row>
    <row r="137" spans="3:5">
      <c r="C137" s="184">
        <v>100</v>
      </c>
      <c r="D137" s="51">
        <v>-7.0079829961202135E-3</v>
      </c>
      <c r="E137" s="137">
        <v>-4.8765851992282512E-2</v>
      </c>
    </row>
    <row r="138" spans="3:5">
      <c r="C138" s="184">
        <v>101</v>
      </c>
      <c r="D138" s="51">
        <v>7.1441020582121515E-3</v>
      </c>
      <c r="E138" s="137">
        <v>-4.7443245982152389E-3</v>
      </c>
    </row>
    <row r="139" spans="3:5">
      <c r="C139" s="184">
        <v>102</v>
      </c>
      <c r="D139" s="51">
        <v>1.2999727499940418E-2</v>
      </c>
      <c r="E139" s="137">
        <v>1.3882238752893626E-2</v>
      </c>
    </row>
    <row r="140" spans="3:5">
      <c r="C140" s="184">
        <v>103</v>
      </c>
      <c r="D140" s="51">
        <v>7.9057542520787148E-3</v>
      </c>
      <c r="E140" s="137">
        <v>2.7964812689500722E-3</v>
      </c>
    </row>
    <row r="141" spans="3:5">
      <c r="C141" s="184">
        <v>104</v>
      </c>
      <c r="D141" s="51">
        <v>-1.7338437287308241E-2</v>
      </c>
      <c r="E141" s="137">
        <v>-3.933138466617004E-2</v>
      </c>
    </row>
    <row r="142" spans="3:5">
      <c r="C142" s="184">
        <v>105</v>
      </c>
      <c r="D142" s="51">
        <v>-4.4762588762682094E-3</v>
      </c>
      <c r="E142" s="137">
        <v>7.9007222290012669E-2</v>
      </c>
    </row>
    <row r="143" spans="3:5">
      <c r="C143" s="184">
        <v>106</v>
      </c>
      <c r="D143" s="51">
        <v>8.2274353035037637E-3</v>
      </c>
      <c r="E143" s="137">
        <v>3.6186054219631045E-2</v>
      </c>
    </row>
    <row r="144" spans="3:5">
      <c r="C144" s="184">
        <v>107</v>
      </c>
      <c r="D144" s="51">
        <v>8.4467744841258269E-3</v>
      </c>
      <c r="E144" s="137">
        <v>1.1945282712386074E-2</v>
      </c>
    </row>
    <row r="145" spans="3:5">
      <c r="C145" s="184">
        <v>108</v>
      </c>
      <c r="D145" s="51">
        <v>-5.2802064790365352E-3</v>
      </c>
      <c r="E145" s="137">
        <v>2.478819202807836E-2</v>
      </c>
    </row>
    <row r="146" spans="3:5">
      <c r="C146" s="184">
        <v>109</v>
      </c>
      <c r="D146" s="51">
        <v>1.1247271463258091E-2</v>
      </c>
      <c r="E146" s="137">
        <v>6.0052431024735058E-2</v>
      </c>
    </row>
    <row r="147" spans="3:5">
      <c r="C147" s="184">
        <v>110</v>
      </c>
      <c r="D147" s="51">
        <v>-3.904772937568148E-3</v>
      </c>
      <c r="E147" s="137">
        <v>9.4313866137893613E-3</v>
      </c>
    </row>
    <row r="148" spans="3:5">
      <c r="C148" s="184">
        <v>111</v>
      </c>
      <c r="D148" s="51">
        <v>-5.4361158192760056E-3</v>
      </c>
      <c r="E148" s="137">
        <v>1.1992986612306966E-2</v>
      </c>
    </row>
    <row r="149" spans="3:5">
      <c r="C149" s="184">
        <v>112</v>
      </c>
      <c r="D149" s="51">
        <v>4.5494862861957929E-3</v>
      </c>
      <c r="E149" s="137">
        <v>-8.8982277820459762E-4</v>
      </c>
    </row>
    <row r="150" spans="3:5">
      <c r="C150" s="184">
        <v>113</v>
      </c>
      <c r="D150" s="51">
        <v>-1.1437640076574593E-2</v>
      </c>
      <c r="E150" s="137">
        <v>-5.4319147128678892E-2</v>
      </c>
    </row>
    <row r="151" spans="3:5">
      <c r="C151" s="184">
        <v>114</v>
      </c>
      <c r="D151" s="51">
        <v>-4.558000976225573E-3</v>
      </c>
      <c r="E151" s="137">
        <v>-2.7317421808111678E-3</v>
      </c>
    </row>
    <row r="152" spans="3:5">
      <c r="C152" s="184">
        <v>115</v>
      </c>
      <c r="D152" s="51">
        <v>-1.6484955191064981E-3</v>
      </c>
      <c r="E152" s="137">
        <v>1.1853835859517239E-2</v>
      </c>
    </row>
    <row r="153" spans="3:5">
      <c r="C153" s="184">
        <v>116</v>
      </c>
      <c r="D153" s="51">
        <v>-5.669692340465912E-5</v>
      </c>
      <c r="E153" s="137">
        <v>-5.6132379051452831E-2</v>
      </c>
    </row>
    <row r="154" spans="3:5">
      <c r="C154" s="184">
        <v>117</v>
      </c>
      <c r="D154" s="51">
        <v>2.0925288296253633E-2</v>
      </c>
      <c r="E154" s="137">
        <v>9.7649384945891329E-2</v>
      </c>
    </row>
    <row r="155" spans="3:5">
      <c r="C155" s="184">
        <v>118</v>
      </c>
      <c r="D155" s="51">
        <v>-7.7276513956759723E-3</v>
      </c>
      <c r="E155" s="137">
        <v>-2.9686021194463737E-2</v>
      </c>
    </row>
    <row r="156" spans="3:5">
      <c r="C156" s="184">
        <v>119</v>
      </c>
      <c r="D156" s="51">
        <v>-2.7815472834082391E-2</v>
      </c>
      <c r="E156" s="137">
        <v>-1.5117866938801003E-2</v>
      </c>
    </row>
    <row r="157" spans="3:5">
      <c r="C157" s="184">
        <v>120</v>
      </c>
      <c r="D157" s="51">
        <v>1.4478851053852868E-3</v>
      </c>
      <c r="E157" s="137">
        <v>1.8704559550806792E-2</v>
      </c>
    </row>
    <row r="158" spans="3:5">
      <c r="C158" s="184">
        <v>121</v>
      </c>
      <c r="D158" s="51">
        <v>1.5625763973689154E-2</v>
      </c>
      <c r="E158" s="137">
        <v>3.8108531351347175E-2</v>
      </c>
    </row>
    <row r="159" spans="3:5">
      <c r="C159" s="184">
        <v>122</v>
      </c>
      <c r="D159" s="51">
        <v>1.0033897045950898E-2</v>
      </c>
      <c r="E159" s="137">
        <v>4.6102356021301187E-2</v>
      </c>
    </row>
    <row r="160" spans="3:5">
      <c r="C160" s="184">
        <v>123</v>
      </c>
      <c r="D160" s="51">
        <v>1.0706110999578727E-2</v>
      </c>
      <c r="E160" s="137">
        <v>-5.9394601172125475E-5</v>
      </c>
    </row>
    <row r="161" spans="3:5">
      <c r="C161" s="184">
        <v>124</v>
      </c>
      <c r="D161" s="51">
        <v>5.4748732628304608E-4</v>
      </c>
      <c r="E161" s="137">
        <v>1.8974858127518784E-2</v>
      </c>
    </row>
    <row r="162" spans="3:5">
      <c r="C162" s="184">
        <v>125</v>
      </c>
      <c r="D162" s="51">
        <v>1.180728873233452E-2</v>
      </c>
      <c r="E162" s="137">
        <v>-2.3914080699990105E-2</v>
      </c>
    </row>
    <row r="163" spans="3:5">
      <c r="C163" s="184">
        <v>126</v>
      </c>
      <c r="D163" s="51">
        <v>-6.0925899421261406E-2</v>
      </c>
      <c r="E163" s="137">
        <v>-4.688958574568633E-2</v>
      </c>
    </row>
    <row r="164" spans="3:5">
      <c r="C164" s="184">
        <v>127</v>
      </c>
      <c r="D164" s="51">
        <v>-7.7455991924813188E-3</v>
      </c>
      <c r="E164" s="137">
        <v>2.857265259317366E-2</v>
      </c>
    </row>
    <row r="165" spans="3:5">
      <c r="C165" s="184">
        <v>128</v>
      </c>
      <c r="D165" s="51">
        <v>-8.0856821799377629E-3</v>
      </c>
      <c r="E165" s="137">
        <v>-4.9599810571525078E-2</v>
      </c>
    </row>
    <row r="166" spans="3:5">
      <c r="C166" s="184">
        <v>129</v>
      </c>
      <c r="D166" s="51">
        <v>-7.0666856466704122E-3</v>
      </c>
      <c r="E166" s="137">
        <v>-2.6863875015906348E-2</v>
      </c>
    </row>
    <row r="167" spans="3:5">
      <c r="C167" s="184">
        <v>130</v>
      </c>
      <c r="D167" s="51">
        <v>1.5838077921761083E-2</v>
      </c>
      <c r="E167" s="137">
        <v>1.3183661931618896E-2</v>
      </c>
    </row>
    <row r="168" spans="3:5">
      <c r="C168" s="184">
        <v>131</v>
      </c>
      <c r="D168" s="51">
        <v>1.6337228461208342E-3</v>
      </c>
      <c r="E168" s="137">
        <v>-3.3898303410040886E-4</v>
      </c>
    </row>
    <row r="169" spans="3:5">
      <c r="C169" s="184">
        <v>132</v>
      </c>
      <c r="D169" s="51">
        <v>1.2784344032783397E-4</v>
      </c>
      <c r="E169" s="137">
        <v>1.2969581747210938E-2</v>
      </c>
    </row>
    <row r="170" spans="3:5">
      <c r="C170" s="184">
        <v>133</v>
      </c>
      <c r="D170" s="51">
        <v>-6.0562816359169599E-3</v>
      </c>
      <c r="E170" s="137">
        <v>1.7289398632956013E-3</v>
      </c>
    </row>
    <row r="171" spans="3:5">
      <c r="C171" s="184">
        <v>134</v>
      </c>
      <c r="D171" s="51">
        <v>1.4207243023396373E-2</v>
      </c>
      <c r="E171" s="137">
        <v>-3.2748340845725914E-2</v>
      </c>
    </row>
    <row r="172" spans="3:5">
      <c r="C172" s="184">
        <v>135</v>
      </c>
      <c r="D172" s="51">
        <v>-5.7543041987422015E-3</v>
      </c>
      <c r="E172" s="137">
        <v>3.0360299522046066E-2</v>
      </c>
    </row>
    <row r="173" spans="3:5">
      <c r="C173" s="184">
        <v>136</v>
      </c>
      <c r="D173" s="51">
        <v>8.7899823550911284E-3</v>
      </c>
      <c r="E173" s="137">
        <v>-4.1111866567929874E-3</v>
      </c>
    </row>
    <row r="174" spans="3:5">
      <c r="C174" s="184">
        <v>137</v>
      </c>
      <c r="D174" s="51">
        <v>5.5167968870362839E-3</v>
      </c>
      <c r="E174" s="137">
        <v>-1.7230127533085803E-2</v>
      </c>
    </row>
    <row r="175" spans="3:5">
      <c r="C175" s="184">
        <v>138</v>
      </c>
      <c r="D175" s="51">
        <v>3.0491720737908876E-3</v>
      </c>
      <c r="E175" s="137">
        <v>-5.4298377736051919E-3</v>
      </c>
    </row>
    <row r="176" spans="3:5">
      <c r="C176" s="184">
        <v>139</v>
      </c>
      <c r="D176" s="51">
        <v>-5.0298955281181043E-3</v>
      </c>
      <c r="E176" s="137">
        <v>-5.1920748617836694E-2</v>
      </c>
    </row>
    <row r="177" spans="3:5">
      <c r="C177" s="184">
        <v>140</v>
      </c>
      <c r="D177" s="51">
        <v>-2.4676630224040506E-3</v>
      </c>
      <c r="E177" s="137">
        <v>-7.5094287593162529E-2</v>
      </c>
    </row>
    <row r="178" spans="3:5">
      <c r="C178" s="184">
        <v>141</v>
      </c>
      <c r="D178" s="51">
        <v>-1.0554641141601187E-2</v>
      </c>
      <c r="E178" s="137">
        <v>1.2543351341546919E-2</v>
      </c>
    </row>
    <row r="179" spans="3:5">
      <c r="C179" s="184">
        <v>142</v>
      </c>
      <c r="D179" s="51">
        <v>3.8693114714947958E-4</v>
      </c>
      <c r="E179" s="137">
        <v>-1.7614536682078227E-2</v>
      </c>
    </row>
    <row r="180" spans="3:5">
      <c r="C180" s="184">
        <v>143</v>
      </c>
      <c r="D180" s="51">
        <v>-5.9708744283046783E-3</v>
      </c>
      <c r="E180" s="137">
        <v>-4.5754822465699396E-2</v>
      </c>
    </row>
    <row r="181" spans="3:5">
      <c r="C181" s="184">
        <v>144</v>
      </c>
      <c r="D181" s="51">
        <v>1.242051492817119E-3</v>
      </c>
      <c r="E181" s="137">
        <v>1.560791843472578E-3</v>
      </c>
    </row>
    <row r="182" spans="3:5">
      <c r="C182" s="184">
        <v>145</v>
      </c>
      <c r="D182" s="51">
        <v>-1.0272102376735443E-2</v>
      </c>
      <c r="E182" s="137">
        <v>3.778251151338145E-3</v>
      </c>
    </row>
    <row r="183" spans="3:5">
      <c r="C183" s="184">
        <v>146</v>
      </c>
      <c r="D183" s="51">
        <v>-1.3006169112672163E-2</v>
      </c>
      <c r="E183" s="137">
        <v>-3.3469794928196732E-2</v>
      </c>
    </row>
    <row r="184" spans="3:5">
      <c r="C184" s="184">
        <v>147</v>
      </c>
      <c r="D184" s="51">
        <v>-5.4232692107466177E-3</v>
      </c>
      <c r="E184" s="137">
        <v>-2.3918203267823475E-3</v>
      </c>
    </row>
    <row r="185" spans="3:5">
      <c r="C185" s="184">
        <v>148</v>
      </c>
      <c r="D185" s="51">
        <v>-1.8849647337146218E-2</v>
      </c>
      <c r="E185" s="137">
        <v>-3.9689025894223864E-2</v>
      </c>
    </row>
    <row r="186" spans="3:5">
      <c r="C186" s="184">
        <v>149</v>
      </c>
      <c r="D186" s="51">
        <v>-2.1792882942722963E-3</v>
      </c>
      <c r="E186" s="137">
        <v>1.8983232130988785E-2</v>
      </c>
    </row>
    <row r="187" spans="3:5">
      <c r="C187" s="184">
        <v>150</v>
      </c>
      <c r="D187" s="51">
        <v>1.3966453231305314E-2</v>
      </c>
      <c r="E187" s="137">
        <v>4.1082937084578226E-2</v>
      </c>
    </row>
    <row r="188" spans="3:5">
      <c r="C188" s="184">
        <v>151</v>
      </c>
      <c r="D188" s="51">
        <v>1.3720186654256335E-3</v>
      </c>
      <c r="E188" s="137">
        <v>-1.3610733451807749E-2</v>
      </c>
    </row>
    <row r="189" spans="3:5">
      <c r="C189" s="184">
        <v>152</v>
      </c>
      <c r="D189" s="51">
        <v>3.0656447738571007E-4</v>
      </c>
      <c r="E189" s="137">
        <v>-7.8034311414712718E-3</v>
      </c>
    </row>
    <row r="190" spans="3:5">
      <c r="C190" s="184">
        <v>153</v>
      </c>
      <c r="D190" s="51">
        <v>1.842029059237908E-4</v>
      </c>
      <c r="E190" s="137">
        <v>2.8462895121567224E-2</v>
      </c>
    </row>
    <row r="191" spans="3:5">
      <c r="C191" s="184">
        <v>154</v>
      </c>
      <c r="D191" s="51">
        <v>7.1080699042966409E-3</v>
      </c>
      <c r="E191" s="137">
        <v>1.9993690978820727E-2</v>
      </c>
    </row>
    <row r="192" spans="3:5">
      <c r="C192" s="184">
        <v>155</v>
      </c>
      <c r="D192" s="51">
        <v>5.2911551048644067E-3</v>
      </c>
      <c r="E192" s="137">
        <v>-1.0442743391972686E-2</v>
      </c>
    </row>
    <row r="193" spans="3:5">
      <c r="C193" s="184">
        <v>156</v>
      </c>
      <c r="D193" s="51">
        <v>-1.7169760678112517E-3</v>
      </c>
      <c r="E193" s="137">
        <v>-1.6936140043485273E-2</v>
      </c>
    </row>
    <row r="194" spans="3:5">
      <c r="C194" s="184">
        <v>157</v>
      </c>
      <c r="D194" s="51">
        <v>-8.4000836921997507E-6</v>
      </c>
      <c r="E194" s="137">
        <v>3.0177181180026415E-2</v>
      </c>
    </row>
    <row r="195" spans="3:5">
      <c r="C195" s="184">
        <v>158</v>
      </c>
      <c r="D195" s="51">
        <v>1.6681837288029366E-2</v>
      </c>
      <c r="E195" s="137">
        <v>0.12057159162232696</v>
      </c>
    </row>
    <row r="196" spans="3:5">
      <c r="C196" s="184">
        <v>159</v>
      </c>
      <c r="D196" s="51">
        <v>2.4158014626784734E-2</v>
      </c>
      <c r="E196" s="137">
        <v>1.1682845531093153E-2</v>
      </c>
    </row>
    <row r="197" spans="3:5">
      <c r="C197" s="184">
        <v>160</v>
      </c>
      <c r="D197" s="51">
        <v>1.9112620985050574E-3</v>
      </c>
      <c r="E197" s="137">
        <v>2.5530317215365965E-2</v>
      </c>
    </row>
    <row r="198" spans="3:5">
      <c r="C198" s="184">
        <v>161</v>
      </c>
      <c r="D198" s="51">
        <v>-9.4985801703458359E-3</v>
      </c>
      <c r="E198" s="137">
        <v>-6.9421415517750926E-4</v>
      </c>
    </row>
    <row r="199" spans="3:5">
      <c r="C199" s="184">
        <v>162</v>
      </c>
      <c r="D199" s="51">
        <v>-1.224234009378204E-2</v>
      </c>
      <c r="E199" s="137">
        <v>-1.4820895137653637E-2</v>
      </c>
    </row>
    <row r="200" spans="3:5">
      <c r="C200" s="184">
        <v>163</v>
      </c>
      <c r="D200" s="51">
        <v>-4.7947835795816905E-4</v>
      </c>
      <c r="E200" s="137">
        <v>-2.477866200666521E-2</v>
      </c>
    </row>
    <row r="201" spans="3:5">
      <c r="C201" s="184">
        <v>164</v>
      </c>
      <c r="D201" s="51">
        <v>-3.2485698719527062E-4</v>
      </c>
      <c r="E201" s="137">
        <v>2.6740216388083396E-2</v>
      </c>
    </row>
    <row r="202" spans="3:5">
      <c r="C202" s="184">
        <v>165</v>
      </c>
      <c r="D202" s="51">
        <v>-1.0487852998736412E-2</v>
      </c>
      <c r="E202" s="137">
        <v>-1.4279707745541005E-2</v>
      </c>
    </row>
    <row r="203" spans="3:5">
      <c r="C203" s="184">
        <v>166</v>
      </c>
      <c r="D203" s="51">
        <v>5.1650219563108574E-3</v>
      </c>
      <c r="E203" s="137">
        <v>2.1888583881807359E-3</v>
      </c>
    </row>
    <row r="204" spans="3:5">
      <c r="C204" s="184">
        <v>167</v>
      </c>
      <c r="D204" s="51">
        <v>7.3387657153727135E-4</v>
      </c>
      <c r="E204" s="137">
        <v>-2.9601398176396863E-2</v>
      </c>
    </row>
    <row r="205" spans="3:5">
      <c r="C205" s="184">
        <v>168</v>
      </c>
      <c r="D205" s="51">
        <v>-4.7595741449506651E-3</v>
      </c>
      <c r="E205" s="137">
        <v>1.0146891065557367E-2</v>
      </c>
    </row>
    <row r="206" spans="3:5">
      <c r="C206" s="184">
        <v>169</v>
      </c>
      <c r="D206" s="51">
        <v>2.0040286475066685E-2</v>
      </c>
      <c r="E206" s="137">
        <v>6.2823468903056373E-2</v>
      </c>
    </row>
    <row r="207" spans="3:5">
      <c r="C207" s="184">
        <v>170</v>
      </c>
      <c r="D207" s="51">
        <v>-5.7334994176643098E-3</v>
      </c>
      <c r="E207" s="137">
        <v>1.4935719523918542E-2</v>
      </c>
    </row>
    <row r="208" spans="3:5">
      <c r="C208" s="184">
        <v>171</v>
      </c>
      <c r="D208" s="51">
        <v>-3.75365668459046E-3</v>
      </c>
      <c r="E208" s="137">
        <v>-3.9142827538444442E-3</v>
      </c>
    </row>
    <row r="209" spans="3:5">
      <c r="C209" s="184">
        <v>172</v>
      </c>
      <c r="D209" s="51">
        <v>-8.1760557328263029E-3</v>
      </c>
      <c r="E209" s="137">
        <v>3.5894489016781571E-2</v>
      </c>
    </row>
    <row r="210" spans="3:5">
      <c r="C210" s="184">
        <v>173</v>
      </c>
      <c r="D210" s="51">
        <v>-6.0827725409754608E-3</v>
      </c>
      <c r="E210" s="137">
        <v>-7.0310567663824E-2</v>
      </c>
    </row>
    <row r="211" spans="3:5">
      <c r="C211" s="184">
        <v>174</v>
      </c>
      <c r="D211" s="51">
        <v>-3.1806089209306672E-2</v>
      </c>
      <c r="E211" s="137">
        <v>-8.6763790152234715E-3</v>
      </c>
    </row>
    <row r="212" spans="3:5">
      <c r="C212" s="184">
        <v>175</v>
      </c>
      <c r="D212" s="51">
        <v>-1.4675161600045171E-2</v>
      </c>
      <c r="E212" s="137">
        <v>-6.5853797982853318E-2</v>
      </c>
    </row>
    <row r="213" spans="3:5">
      <c r="C213" s="184">
        <v>176</v>
      </c>
      <c r="D213" s="51">
        <v>1.0939648655468074E-2</v>
      </c>
      <c r="E213" s="137">
        <v>3.3086351115535942E-2</v>
      </c>
    </row>
    <row r="214" spans="3:5">
      <c r="C214" s="184">
        <v>177</v>
      </c>
      <c r="D214" s="51">
        <v>-6.8749975007757029E-3</v>
      </c>
      <c r="E214" s="137">
        <v>1.430538370659752E-2</v>
      </c>
    </row>
    <row r="215" spans="3:5">
      <c r="C215" s="184">
        <v>178</v>
      </c>
      <c r="D215" s="51">
        <v>1.91939797069938E-2</v>
      </c>
      <c r="E215" s="137">
        <v>-3.5379061273252924E-2</v>
      </c>
    </row>
    <row r="216" spans="3:5">
      <c r="C216" s="184">
        <v>179</v>
      </c>
      <c r="D216" s="51">
        <v>9.4598959491715116E-3</v>
      </c>
      <c r="E216" s="137">
        <v>2.118092074317475E-2</v>
      </c>
    </row>
    <row r="217" spans="3:5">
      <c r="C217" s="184">
        <v>180</v>
      </c>
      <c r="D217" s="51">
        <v>1.0650500630375431E-2</v>
      </c>
      <c r="E217" s="137">
        <v>-2.5318256829283736E-2</v>
      </c>
    </row>
    <row r="218" spans="3:5">
      <c r="C218" s="184">
        <v>181</v>
      </c>
      <c r="D218" s="51">
        <v>6.3292869228704458E-3</v>
      </c>
      <c r="E218" s="137">
        <v>-2.0081018516626263E-3</v>
      </c>
    </row>
    <row r="219" spans="3:5">
      <c r="C219" s="184">
        <v>182</v>
      </c>
      <c r="D219" s="51">
        <v>-1.1073219594599693E-2</v>
      </c>
      <c r="E219" s="137">
        <v>9.2182297457309298E-3</v>
      </c>
    </row>
    <row r="220" spans="3:5">
      <c r="C220" s="184">
        <v>183</v>
      </c>
      <c r="D220" s="51">
        <v>-2.8262385359350772E-2</v>
      </c>
      <c r="E220" s="137">
        <v>2.9895387907088233E-2</v>
      </c>
    </row>
    <row r="221" spans="3:5">
      <c r="C221" s="184">
        <v>184</v>
      </c>
      <c r="D221" s="51">
        <v>2.896209815596917E-2</v>
      </c>
      <c r="E221" s="137">
        <v>-1.345072116289797E-2</v>
      </c>
    </row>
    <row r="222" spans="3:5">
      <c r="C222" s="184">
        <v>185</v>
      </c>
      <c r="D222" s="51">
        <v>-1.7512855105025894E-3</v>
      </c>
      <c r="E222" s="137">
        <v>3.966890938435421E-2</v>
      </c>
    </row>
    <row r="223" spans="3:5">
      <c r="C223" s="184">
        <v>186</v>
      </c>
      <c r="D223" s="51">
        <v>-2.2032285357019967E-4</v>
      </c>
      <c r="E223" s="137">
        <v>-4.4762359781602683E-3</v>
      </c>
    </row>
    <row r="224" spans="3:5">
      <c r="C224" s="184">
        <v>187</v>
      </c>
      <c r="D224" s="51">
        <v>-1.3578168780171212E-3</v>
      </c>
      <c r="E224" s="137">
        <v>4.974116593014926E-3</v>
      </c>
    </row>
    <row r="225" spans="3:5">
      <c r="C225" s="184">
        <v>188</v>
      </c>
      <c r="D225" s="51">
        <v>-1.3815834582401893E-2</v>
      </c>
      <c r="E225" s="137">
        <v>1.2979817750930484E-2</v>
      </c>
    </row>
    <row r="226" spans="3:5">
      <c r="C226" s="184">
        <v>189</v>
      </c>
      <c r="D226" s="51">
        <v>5.0490877540803275E-3</v>
      </c>
      <c r="E226" s="137">
        <v>-1.1622634208651826E-2</v>
      </c>
    </row>
    <row r="227" spans="3:5">
      <c r="C227" s="184">
        <v>190</v>
      </c>
      <c r="D227" s="51">
        <v>-5.005835588606523E-3</v>
      </c>
      <c r="E227" s="137">
        <v>2.1377819154340449E-2</v>
      </c>
    </row>
    <row r="228" spans="3:5">
      <c r="C228" s="184">
        <v>191</v>
      </c>
      <c r="D228" s="51">
        <v>-1.4318210201549608E-2</v>
      </c>
      <c r="E228" s="137">
        <v>-5.3089319887978763E-2</v>
      </c>
    </row>
    <row r="229" spans="3:5">
      <c r="C229" s="184">
        <v>192</v>
      </c>
      <c r="D229" s="51">
        <v>-4.6843561969163519E-3</v>
      </c>
      <c r="E229" s="137">
        <v>-2.2533601455843521E-4</v>
      </c>
    </row>
    <row r="230" spans="3:5">
      <c r="C230" s="184">
        <v>193</v>
      </c>
      <c r="D230" s="51">
        <v>-7.849404541946034E-3</v>
      </c>
      <c r="E230" s="137">
        <v>-1.4775395655130818E-2</v>
      </c>
    </row>
    <row r="231" spans="3:5">
      <c r="C231" s="184">
        <v>194</v>
      </c>
      <c r="D231" s="51">
        <v>5.9679170255673539E-4</v>
      </c>
      <c r="E231" s="137">
        <v>-1.4762706442862867E-2</v>
      </c>
    </row>
    <row r="232" spans="3:5">
      <c r="C232" s="184">
        <v>195</v>
      </c>
      <c r="D232" s="51">
        <v>-5.0779289749889906E-4</v>
      </c>
      <c r="E232" s="137">
        <v>-7.7492349365268134E-3</v>
      </c>
    </row>
    <row r="233" spans="3:5">
      <c r="C233" s="184">
        <v>196</v>
      </c>
      <c r="D233" s="51">
        <v>7.7347375529967814E-3</v>
      </c>
      <c r="E233" s="137">
        <v>-8.7726525781480942E-3</v>
      </c>
    </row>
    <row r="234" spans="3:5">
      <c r="C234" s="184">
        <v>197</v>
      </c>
      <c r="D234" s="51">
        <v>-4.1507176079632196E-3</v>
      </c>
      <c r="E234" s="137">
        <v>-2.0248979097544466E-2</v>
      </c>
    </row>
    <row r="235" spans="3:5">
      <c r="C235" s="184">
        <v>198</v>
      </c>
      <c r="D235" s="51">
        <v>-1.9367341349405607E-3</v>
      </c>
      <c r="E235" s="137">
        <v>3.7754918956119918E-2</v>
      </c>
    </row>
    <row r="236" spans="3:5">
      <c r="C236" s="184">
        <v>199</v>
      </c>
      <c r="D236" s="51">
        <v>7.6862395124007365E-3</v>
      </c>
      <c r="E236" s="137">
        <v>2.1637012902999374E-3</v>
      </c>
    </row>
    <row r="237" spans="3:5">
      <c r="C237" s="184">
        <v>200</v>
      </c>
      <c r="D237" s="51">
        <v>2.1451310113677766E-2</v>
      </c>
      <c r="E237" s="137">
        <v>1.1800488645755617E-2</v>
      </c>
    </row>
    <row r="238" spans="3:5">
      <c r="C238" s="184">
        <v>201</v>
      </c>
      <c r="D238" s="51">
        <v>-9.9161722523829574E-3</v>
      </c>
      <c r="E238" s="137">
        <v>-5.5873188114462981E-3</v>
      </c>
    </row>
    <row r="239" spans="3:5">
      <c r="C239" s="184">
        <v>202</v>
      </c>
      <c r="D239" s="51">
        <v>4.6599337261110773E-3</v>
      </c>
      <c r="E239" s="137">
        <v>-1.4074198136289108E-2</v>
      </c>
    </row>
    <row r="240" spans="3:5">
      <c r="C240" s="184">
        <v>203</v>
      </c>
      <c r="D240" s="51">
        <v>1.6590131282210725E-2</v>
      </c>
      <c r="E240" s="137">
        <v>-7.2753687270264891E-2</v>
      </c>
    </row>
    <row r="241" spans="3:5">
      <c r="C241" s="184">
        <v>204</v>
      </c>
      <c r="D241" s="51">
        <v>6.8175997332599921E-4</v>
      </c>
      <c r="E241" s="137">
        <v>-1.6611650475103761E-2</v>
      </c>
    </row>
    <row r="242" spans="3:5">
      <c r="C242" s="184">
        <v>205</v>
      </c>
      <c r="D242" s="51">
        <v>-1.0288234973084135E-3</v>
      </c>
      <c r="E242" s="137">
        <v>-5.4474871112630196E-3</v>
      </c>
    </row>
    <row r="243" spans="3:5">
      <c r="C243" s="184">
        <v>206</v>
      </c>
      <c r="D243" s="51">
        <v>6.2142050559472438E-3</v>
      </c>
      <c r="E243" s="137">
        <v>-4.3162049691216994E-2</v>
      </c>
    </row>
    <row r="244" spans="3:5">
      <c r="C244" s="184">
        <v>207</v>
      </c>
      <c r="D244" s="51">
        <v>9.5641555281869971E-3</v>
      </c>
      <c r="E244" s="137">
        <v>-9.334228764484219E-2</v>
      </c>
    </row>
    <row r="245" spans="3:5">
      <c r="C245" s="184">
        <v>208</v>
      </c>
      <c r="D245" s="51">
        <v>-2.1491019662133744E-2</v>
      </c>
      <c r="E245" s="137">
        <v>-6.1975462894680394E-2</v>
      </c>
    </row>
    <row r="246" spans="3:5">
      <c r="C246" s="184">
        <v>209</v>
      </c>
      <c r="D246" s="51">
        <v>-1.7542837523008815E-3</v>
      </c>
      <c r="E246" s="137">
        <v>-5.7569315744608794E-2</v>
      </c>
    </row>
    <row r="247" spans="3:5">
      <c r="C247" s="184">
        <v>210</v>
      </c>
      <c r="D247" s="51">
        <v>-1.6372706673332411E-2</v>
      </c>
      <c r="E247" s="137">
        <v>6.4645948424477379E-2</v>
      </c>
    </row>
    <row r="248" spans="3:5">
      <c r="C248" s="184">
        <v>211</v>
      </c>
      <c r="D248" s="51">
        <v>6.2011459692505318E-4</v>
      </c>
      <c r="E248" s="137">
        <v>-3.5427994351831818E-2</v>
      </c>
    </row>
    <row r="249" spans="3:5">
      <c r="C249" s="184">
        <v>212</v>
      </c>
      <c r="D249" s="51">
        <v>2.3221426419691729E-2</v>
      </c>
      <c r="E249" s="137">
        <v>2.2765769792222341E-2</v>
      </c>
    </row>
    <row r="250" spans="3:5">
      <c r="C250" s="184">
        <v>213</v>
      </c>
      <c r="D250" s="51">
        <v>-2.2178453080160259E-3</v>
      </c>
      <c r="E250" s="137">
        <v>-4.8793327414209369E-3</v>
      </c>
    </row>
    <row r="251" spans="3:5">
      <c r="C251" s="184">
        <v>214</v>
      </c>
      <c r="D251" s="51">
        <v>1.9036310528885757E-3</v>
      </c>
      <c r="E251" s="137">
        <v>-0.13704196159857618</v>
      </c>
    </row>
    <row r="252" spans="3:5">
      <c r="C252" s="184">
        <v>215</v>
      </c>
      <c r="D252" s="51">
        <v>-1.5404336254601358E-2</v>
      </c>
      <c r="E252" s="137">
        <v>-4.8588262254097028E-2</v>
      </c>
    </row>
    <row r="253" spans="3:5">
      <c r="C253" s="184">
        <v>216</v>
      </c>
      <c r="D253" s="51">
        <v>6.2413599443143385E-4</v>
      </c>
      <c r="E253" s="137">
        <v>-4.4767740264131717E-2</v>
      </c>
    </row>
    <row r="254" spans="3:5">
      <c r="C254" s="184">
        <v>217</v>
      </c>
      <c r="D254" s="51">
        <v>1.2514588403546556E-2</v>
      </c>
      <c r="E254" s="137">
        <v>3.3817993791261776E-2</v>
      </c>
    </row>
    <row r="255" spans="3:5">
      <c r="C255" s="184">
        <v>218</v>
      </c>
      <c r="D255" s="51">
        <v>-2.21099065631125E-2</v>
      </c>
      <c r="E255" s="137">
        <v>-1.3229986295312576E-2</v>
      </c>
    </row>
    <row r="256" spans="3:5">
      <c r="C256" s="184">
        <v>219</v>
      </c>
      <c r="D256" s="51">
        <v>3.1263883562244493E-2</v>
      </c>
      <c r="E256" s="137">
        <v>6.1398419017796094E-2</v>
      </c>
    </row>
    <row r="257" spans="3:5">
      <c r="C257" s="184">
        <v>220</v>
      </c>
      <c r="D257" s="51">
        <v>-4.3752789281861293E-3</v>
      </c>
      <c r="E257" s="137">
        <v>-5.6701828587039857E-2</v>
      </c>
    </row>
    <row r="258" spans="3:5">
      <c r="C258" s="184">
        <v>221</v>
      </c>
      <c r="D258" s="51">
        <v>2.9671378832435244E-2</v>
      </c>
      <c r="E258" s="137">
        <v>-3.1762543023274054E-2</v>
      </c>
    </row>
    <row r="259" spans="3:5">
      <c r="C259" s="184">
        <v>222</v>
      </c>
      <c r="D259" s="51">
        <v>1.456054166171992E-2</v>
      </c>
      <c r="E259" s="137">
        <v>-3.4189151383910182E-2</v>
      </c>
    </row>
    <row r="260" spans="3:5">
      <c r="C260" s="184">
        <v>223</v>
      </c>
      <c r="D260" s="51">
        <v>1.6383130554804769E-3</v>
      </c>
      <c r="E260" s="137">
        <v>6.8704038569066123E-2</v>
      </c>
    </row>
    <row r="261" spans="3:5">
      <c r="C261" s="184">
        <v>224</v>
      </c>
      <c r="D261" s="51">
        <v>7.0673073854242369E-3</v>
      </c>
      <c r="E261" s="137">
        <v>1.793631088631286E-2</v>
      </c>
    </row>
    <row r="262" spans="3:5">
      <c r="C262" s="184">
        <v>225</v>
      </c>
      <c r="D262" s="51">
        <v>5.5179647847708969E-3</v>
      </c>
      <c r="E262" s="137">
        <v>5.7188349841564958E-3</v>
      </c>
    </row>
    <row r="263" spans="3:5">
      <c r="C263" s="184">
        <v>226</v>
      </c>
      <c r="D263" s="51">
        <v>1.521917203635275E-2</v>
      </c>
      <c r="E263" s="137">
        <v>2.8361569240187894E-2</v>
      </c>
    </row>
    <row r="264" spans="3:5">
      <c r="C264" s="184">
        <v>227</v>
      </c>
      <c r="D264" s="51">
        <v>-1.2237736925952302E-2</v>
      </c>
      <c r="E264" s="137">
        <v>2.6651584000512317E-3</v>
      </c>
    </row>
    <row r="265" spans="3:5">
      <c r="C265" s="184">
        <v>228</v>
      </c>
      <c r="D265" s="51">
        <v>-8.2101694386290548E-3</v>
      </c>
      <c r="E265" s="137">
        <v>-1.1042083899561277E-2</v>
      </c>
    </row>
    <row r="266" spans="3:5">
      <c r="C266" s="184">
        <v>229</v>
      </c>
      <c r="D266" s="51">
        <v>-1.413500756933064E-2</v>
      </c>
      <c r="E266" s="137">
        <v>5.7368664481786846E-2</v>
      </c>
    </row>
    <row r="267" spans="3:5">
      <c r="C267" s="184">
        <v>230</v>
      </c>
      <c r="D267" s="51">
        <v>1.5545890273367962E-2</v>
      </c>
      <c r="E267" s="137">
        <v>3.0158120551464815E-2</v>
      </c>
    </row>
    <row r="268" spans="3:5">
      <c r="C268" s="184">
        <v>231</v>
      </c>
      <c r="D268" s="51">
        <v>5.0499847661622226E-3</v>
      </c>
      <c r="E268" s="137">
        <v>1.1010888853664096E-3</v>
      </c>
    </row>
    <row r="269" spans="3:5">
      <c r="C269" s="184">
        <v>232</v>
      </c>
      <c r="D269" s="51">
        <v>-2.3131669021089065E-2</v>
      </c>
      <c r="E269" s="137">
        <v>-7.0688979686774119E-3</v>
      </c>
    </row>
    <row r="270" spans="3:5">
      <c r="C270" s="184">
        <v>233</v>
      </c>
      <c r="D270" s="51">
        <v>-3.7116535222075538E-3</v>
      </c>
      <c r="E270" s="137">
        <v>-2.5683069017279236E-2</v>
      </c>
    </row>
    <row r="271" spans="3:5">
      <c r="C271" s="184">
        <v>234</v>
      </c>
      <c r="D271" s="51">
        <v>7.5362636565148213E-3</v>
      </c>
      <c r="E271" s="137">
        <v>3.0307551115041617E-2</v>
      </c>
    </row>
    <row r="272" spans="3:5">
      <c r="C272" s="184">
        <v>235</v>
      </c>
      <c r="D272" s="51">
        <v>4.3596817564191563E-4</v>
      </c>
      <c r="E272" s="137">
        <v>-6.8769552420422668E-4</v>
      </c>
    </row>
    <row r="273" spans="3:5">
      <c r="C273" s="184">
        <v>236</v>
      </c>
      <c r="D273" s="51">
        <v>1.0508837311969343E-2</v>
      </c>
      <c r="E273" s="137">
        <v>1.291566915214052E-2</v>
      </c>
    </row>
    <row r="274" spans="3:5">
      <c r="C274" s="184">
        <v>237</v>
      </c>
      <c r="D274" s="51">
        <v>-5.0153664112239562E-3</v>
      </c>
      <c r="E274" s="137">
        <v>3.7865147297398052E-2</v>
      </c>
    </row>
    <row r="275" spans="3:5">
      <c r="C275" s="184">
        <v>238</v>
      </c>
      <c r="D275" s="51">
        <v>5.1467754829670684E-3</v>
      </c>
      <c r="E275" s="137">
        <v>-3.5208804282036495E-2</v>
      </c>
    </row>
    <row r="276" spans="3:5">
      <c r="C276" s="184">
        <v>239</v>
      </c>
      <c r="D276" s="51">
        <v>-2.151069089188941E-4</v>
      </c>
      <c r="E276" s="137">
        <v>8.3175374557266576E-3</v>
      </c>
    </row>
    <row r="277" spans="3:5">
      <c r="C277" s="184">
        <v>240</v>
      </c>
      <c r="D277" s="51">
        <v>7.8058066951073833E-3</v>
      </c>
      <c r="E277" s="137">
        <v>2.8363110890232295E-2</v>
      </c>
    </row>
    <row r="278" spans="3:5">
      <c r="C278" s="184">
        <v>241</v>
      </c>
      <c r="D278" s="51">
        <v>1.3142725961116433E-3</v>
      </c>
      <c r="E278" s="137">
        <v>-2.7962239901413333E-2</v>
      </c>
    </row>
    <row r="279" spans="3:5">
      <c r="C279" s="184">
        <v>242</v>
      </c>
      <c r="D279" s="51">
        <v>-7.0679641302516067E-3</v>
      </c>
      <c r="E279" s="137">
        <v>0.10730589180611989</v>
      </c>
    </row>
    <row r="280" spans="3:5">
      <c r="C280" s="184">
        <v>243</v>
      </c>
      <c r="D280" s="51">
        <v>6.4567728437993147E-3</v>
      </c>
      <c r="E280" s="137">
        <v>-1.1994257093494425E-2</v>
      </c>
    </row>
    <row r="281" spans="3:5">
      <c r="C281" s="184">
        <v>244</v>
      </c>
      <c r="D281" s="51">
        <v>-7.9032817859239161E-3</v>
      </c>
      <c r="E281" s="137">
        <v>-2.791531257834215E-2</v>
      </c>
    </row>
    <row r="282" spans="3:5">
      <c r="C282" s="184">
        <v>245</v>
      </c>
      <c r="D282" s="51">
        <v>-1.6218277873122321E-2</v>
      </c>
      <c r="E282" s="137">
        <v>-4.968471789568505E-2</v>
      </c>
    </row>
    <row r="283" spans="3:5">
      <c r="C283" s="184">
        <v>246</v>
      </c>
      <c r="D283" s="51">
        <v>9.9661838771853088E-3</v>
      </c>
      <c r="E283" s="137">
        <v>2.8271775307142442E-2</v>
      </c>
    </row>
    <row r="284" spans="3:5">
      <c r="C284" s="184">
        <v>247</v>
      </c>
      <c r="D284" s="51">
        <v>1.2402940899695521E-2</v>
      </c>
      <c r="E284" s="137">
        <v>-6.0984092433315394E-2</v>
      </c>
    </row>
    <row r="285" spans="3:5">
      <c r="C285" s="184">
        <v>248</v>
      </c>
      <c r="D285" s="51">
        <v>9.6234893855035517E-3</v>
      </c>
      <c r="E285" s="137">
        <v>1.9999311763285364E-2</v>
      </c>
    </row>
    <row r="286" spans="3:5">
      <c r="C286" s="184">
        <v>249</v>
      </c>
      <c r="D286" s="51">
        <v>1.2237694970059013E-3</v>
      </c>
      <c r="E286" s="137">
        <v>-1.9098364476248332E-2</v>
      </c>
    </row>
    <row r="287" spans="3:5">
      <c r="C287" s="184">
        <v>250</v>
      </c>
      <c r="D287" s="51">
        <v>9.3504485455891181E-3</v>
      </c>
      <c r="E287" s="137">
        <v>-1.9600351358869408E-2</v>
      </c>
    </row>
    <row r="288" spans="3:5">
      <c r="C288" s="184">
        <v>251</v>
      </c>
      <c r="D288" s="51">
        <v>-5.3615122762119688E-3</v>
      </c>
      <c r="E288" s="137">
        <v>-1.1240998293158189E-2</v>
      </c>
    </row>
    <row r="289" spans="3:5">
      <c r="C289" s="184">
        <v>252</v>
      </c>
      <c r="D289" s="51">
        <v>-4.1568423379424926E-3</v>
      </c>
      <c r="E289" s="137">
        <v>-5.9208092020376392E-2</v>
      </c>
    </row>
    <row r="290" spans="3:5">
      <c r="C290" s="184">
        <v>253</v>
      </c>
      <c r="D290" s="51">
        <v>-8.0865613564880447E-3</v>
      </c>
      <c r="E290" s="137">
        <v>-4.6219481485953659E-2</v>
      </c>
    </row>
    <row r="291" spans="3:5">
      <c r="C291" s="184">
        <v>254</v>
      </c>
      <c r="D291" s="51">
        <v>-2.9937513788220846E-3</v>
      </c>
      <c r="E291" s="137">
        <v>-4.919887960064815E-2</v>
      </c>
    </row>
    <row r="292" spans="3:5">
      <c r="C292" s="184">
        <v>255</v>
      </c>
      <c r="D292" s="51">
        <v>-3.5054595308448511E-2</v>
      </c>
      <c r="E292" s="137">
        <v>-3.958478847643785E-2</v>
      </c>
    </row>
    <row r="293" spans="3:5">
      <c r="C293" s="184">
        <v>256</v>
      </c>
      <c r="D293" s="51">
        <v>7.8857394453400419E-3</v>
      </c>
      <c r="E293" s="137">
        <v>3.5882315065707118E-2</v>
      </c>
    </row>
    <row r="294" spans="3:5">
      <c r="C294" s="184">
        <v>257</v>
      </c>
      <c r="D294" s="51">
        <v>1.479470918753766E-2</v>
      </c>
      <c r="E294" s="137">
        <v>2.7882275366024105E-2</v>
      </c>
    </row>
    <row r="295" spans="3:5">
      <c r="C295" s="184">
        <v>258</v>
      </c>
      <c r="D295" s="51">
        <v>-1.2058292109028115E-2</v>
      </c>
      <c r="E295" s="137">
        <v>-4.6813283947412986E-2</v>
      </c>
    </row>
    <row r="296" spans="3:5">
      <c r="C296" s="184">
        <v>259</v>
      </c>
      <c r="D296" s="51">
        <v>8.1868897757825122E-3</v>
      </c>
      <c r="E296" s="137">
        <v>-2.1449167755970633E-3</v>
      </c>
    </row>
    <row r="297" spans="3:5">
      <c r="C297" s="184">
        <v>260</v>
      </c>
      <c r="D297" s="51">
        <v>3.944455159542024E-3</v>
      </c>
      <c r="E297" s="137">
        <v>1.393026825454725E-2</v>
      </c>
    </row>
    <row r="298" spans="3:5">
      <c r="C298" s="184">
        <v>261</v>
      </c>
      <c r="D298" s="51">
        <v>1.5241517311420753E-3</v>
      </c>
      <c r="E298" s="137">
        <v>-1.3116292394638188E-2</v>
      </c>
    </row>
    <row r="299" spans="3:5">
      <c r="C299" s="184">
        <v>262</v>
      </c>
      <c r="D299" s="51">
        <v>1.1840658551561663E-2</v>
      </c>
      <c r="E299" s="137">
        <v>4.8306906805151519E-2</v>
      </c>
    </row>
    <row r="300" spans="3:5">
      <c r="C300" s="184">
        <v>263</v>
      </c>
      <c r="D300" s="51">
        <v>-3.0358332716641633E-3</v>
      </c>
      <c r="E300" s="137">
        <v>-1.0846764120467128E-2</v>
      </c>
    </row>
    <row r="301" spans="3:5">
      <c r="C301" s="184">
        <v>264</v>
      </c>
      <c r="D301" s="51">
        <v>-1.0068387154138228E-2</v>
      </c>
      <c r="E301" s="137">
        <v>-4.6126220297845417E-2</v>
      </c>
    </row>
    <row r="302" spans="3:5">
      <c r="C302" s="184">
        <v>265</v>
      </c>
      <c r="D302" s="51">
        <v>-2.5958712647179256E-2</v>
      </c>
      <c r="E302" s="137">
        <v>-3.1991346879924776E-2</v>
      </c>
    </row>
    <row r="303" spans="3:5">
      <c r="C303" s="184">
        <v>266</v>
      </c>
      <c r="D303" s="51">
        <v>1.5665649503213294E-2</v>
      </c>
      <c r="E303" s="137">
        <v>-2.1268283504359199E-2</v>
      </c>
    </row>
    <row r="304" spans="3:5">
      <c r="C304" s="184">
        <v>267</v>
      </c>
      <c r="D304" s="51">
        <v>-1.278413356480494E-2</v>
      </c>
      <c r="E304" s="137">
        <v>-4.8627444810507521E-2</v>
      </c>
    </row>
    <row r="305" spans="3:5">
      <c r="C305" s="184">
        <v>268</v>
      </c>
      <c r="D305" s="51">
        <v>-9.2937582645082461E-3</v>
      </c>
      <c r="E305" s="137">
        <v>3.3192557058691419E-3</v>
      </c>
    </row>
    <row r="306" spans="3:5">
      <c r="C306" s="184">
        <v>269</v>
      </c>
      <c r="D306" s="51">
        <v>2.8066214148606372E-3</v>
      </c>
      <c r="E306" s="137">
        <v>9.9838599594332771E-3</v>
      </c>
    </row>
    <row r="307" spans="3:5">
      <c r="C307" s="184">
        <v>270</v>
      </c>
      <c r="D307" s="51">
        <v>-8.9450333440280489E-3</v>
      </c>
      <c r="E307" s="137">
        <v>9.0969707512425025E-4</v>
      </c>
    </row>
    <row r="308" spans="3:5">
      <c r="C308" s="184">
        <v>271</v>
      </c>
      <c r="D308" s="51">
        <v>6.0926224247982866E-3</v>
      </c>
      <c r="E308" s="137">
        <v>-1.3873320861582021E-2</v>
      </c>
    </row>
    <row r="309" spans="3:5">
      <c r="C309" s="184">
        <v>272</v>
      </c>
      <c r="D309" s="51">
        <v>1.2392077414416247E-2</v>
      </c>
      <c r="E309" s="137">
        <v>6.2516123401083049E-2</v>
      </c>
    </row>
    <row r="310" spans="3:5">
      <c r="C310" s="184">
        <v>273</v>
      </c>
      <c r="D310" s="51">
        <v>-1.2089801159680934E-2</v>
      </c>
      <c r="E310" s="137">
        <v>-2.3903128265617454E-2</v>
      </c>
    </row>
    <row r="311" spans="3:5">
      <c r="C311" s="184">
        <v>274</v>
      </c>
      <c r="D311" s="51">
        <v>-5.0739050586656549E-3</v>
      </c>
      <c r="E311" s="137">
        <v>-2.1767276364156964E-2</v>
      </c>
    </row>
    <row r="312" spans="3:5">
      <c r="C312" s="184">
        <v>275</v>
      </c>
      <c r="D312" s="51">
        <v>7.0732079114520108E-3</v>
      </c>
      <c r="E312" s="137">
        <v>6.0146885966008694E-2</v>
      </c>
    </row>
    <row r="313" spans="3:5">
      <c r="C313" s="184">
        <v>276</v>
      </c>
      <c r="D313" s="51">
        <v>2.6834617010190569E-3</v>
      </c>
      <c r="E313" s="137">
        <v>8.0093575288048696E-3</v>
      </c>
    </row>
    <row r="314" spans="3:5">
      <c r="C314" s="184">
        <v>277</v>
      </c>
      <c r="D314" s="51">
        <v>4.5911397947190936E-3</v>
      </c>
      <c r="E314" s="137">
        <v>7.3118893217321819E-4</v>
      </c>
    </row>
    <row r="315" spans="3:5">
      <c r="C315" s="184">
        <v>278</v>
      </c>
      <c r="D315" s="51">
        <v>8.8319322403250314E-3</v>
      </c>
      <c r="E315" s="137">
        <v>-4.3902865296005017E-3</v>
      </c>
    </row>
    <row r="316" spans="3:5">
      <c r="C316" s="184">
        <v>279</v>
      </c>
      <c r="D316" s="51">
        <v>-1.3631337620006706E-2</v>
      </c>
      <c r="E316" s="137">
        <v>1.140518734439587E-2</v>
      </c>
    </row>
    <row r="317" spans="3:5">
      <c r="C317" s="184">
        <v>280</v>
      </c>
      <c r="D317" s="51">
        <v>1.3443677697107755E-3</v>
      </c>
      <c r="E317" s="137">
        <v>-8.8095034943687228E-3</v>
      </c>
    </row>
    <row r="318" spans="3:5">
      <c r="C318" s="184">
        <v>281</v>
      </c>
      <c r="D318" s="51">
        <v>-2.8344068830551961E-7</v>
      </c>
      <c r="E318" s="137">
        <v>-3.9116708285390614E-2</v>
      </c>
    </row>
    <row r="319" spans="3:5">
      <c r="C319" s="184">
        <v>282</v>
      </c>
      <c r="D319" s="51">
        <v>-7.45061387749289E-3</v>
      </c>
      <c r="E319" s="137">
        <v>-5.9542485776147167E-2</v>
      </c>
    </row>
    <row r="320" spans="3:5">
      <c r="C320" s="184">
        <v>283</v>
      </c>
      <c r="D320" s="51">
        <v>-4.1420737756958682E-3</v>
      </c>
      <c r="E320" s="137">
        <v>-3.0548999879937047E-2</v>
      </c>
    </row>
    <row r="321" spans="3:5">
      <c r="C321" s="184">
        <v>284</v>
      </c>
      <c r="D321" s="51">
        <v>-6.8295524743615431E-3</v>
      </c>
      <c r="E321" s="137">
        <v>2.1367445272450332E-2</v>
      </c>
    </row>
    <row r="322" spans="3:5">
      <c r="C322" s="184">
        <v>285</v>
      </c>
      <c r="D322" s="51">
        <v>-1.1298799440116218E-2</v>
      </c>
      <c r="E322" s="137">
        <v>-8.6841837764266308E-2</v>
      </c>
    </row>
    <row r="323" spans="3:5">
      <c r="C323" s="184">
        <v>286</v>
      </c>
      <c r="D323" s="51">
        <v>2.9717375059061843E-2</v>
      </c>
      <c r="E323" s="137">
        <v>1.4000869781421054E-2</v>
      </c>
    </row>
    <row r="324" spans="3:5">
      <c r="C324" s="184">
        <v>287</v>
      </c>
      <c r="D324" s="51">
        <v>4.3047173034303811E-3</v>
      </c>
      <c r="E324" s="137">
        <v>1.8660661786500263E-2</v>
      </c>
    </row>
    <row r="325" spans="3:5">
      <c r="C325" s="184">
        <v>288</v>
      </c>
      <c r="D325" s="51">
        <v>6.3967330399750232E-3</v>
      </c>
      <c r="E325" s="137">
        <v>4.9305983643023292E-2</v>
      </c>
    </row>
    <row r="326" spans="3:5">
      <c r="C326" s="184">
        <v>289</v>
      </c>
      <c r="D326" s="51">
        <v>-7.139004921262084E-3</v>
      </c>
      <c r="E326" s="137">
        <v>-1.449750541688943E-2</v>
      </c>
    </row>
    <row r="327" spans="3:5">
      <c r="C327" s="184">
        <v>290</v>
      </c>
      <c r="D327" s="51">
        <v>4.4510144886742275E-3</v>
      </c>
      <c r="E327" s="137">
        <v>1.9504289043720438E-2</v>
      </c>
    </row>
    <row r="328" spans="3:5">
      <c r="C328" s="184">
        <v>291</v>
      </c>
      <c r="D328" s="51">
        <v>-8.020260157947859E-4</v>
      </c>
      <c r="E328" s="137">
        <v>-2.0262990688201081E-2</v>
      </c>
    </row>
    <row r="329" spans="3:5">
      <c r="C329" s="184">
        <v>292</v>
      </c>
      <c r="D329" s="51">
        <v>-1.2820354346686654E-2</v>
      </c>
      <c r="E329" s="137">
        <v>3.3171776989352295E-2</v>
      </c>
    </row>
    <row r="330" spans="3:5">
      <c r="C330" s="184">
        <v>293</v>
      </c>
      <c r="D330" s="51">
        <v>3.0884198859800695E-3</v>
      </c>
      <c r="E330" s="137">
        <v>-2.3702629638999891E-3</v>
      </c>
    </row>
    <row r="331" spans="3:5">
      <c r="C331" s="184">
        <v>294</v>
      </c>
      <c r="D331" s="51">
        <v>-1.3779315352236234E-3</v>
      </c>
      <c r="E331" s="137">
        <v>-6.0821894392723348E-2</v>
      </c>
    </row>
    <row r="332" spans="3:5">
      <c r="C332" s="184">
        <v>295</v>
      </c>
      <c r="D332" s="51">
        <v>-1.071723291100362E-2</v>
      </c>
      <c r="E332" s="137">
        <v>2.9426666184383977E-2</v>
      </c>
    </row>
    <row r="333" spans="3:5">
      <c r="C333" s="184">
        <v>296</v>
      </c>
      <c r="D333" s="51">
        <v>1.3782128235717072E-2</v>
      </c>
      <c r="E333" s="137">
        <v>-1.2973247321686419E-2</v>
      </c>
    </row>
    <row r="334" spans="3:5">
      <c r="C334" s="184">
        <v>297</v>
      </c>
      <c r="D334" s="51">
        <v>-2.8444747687269714E-3</v>
      </c>
      <c r="E334" s="137">
        <v>-2.934247155051238E-3</v>
      </c>
    </row>
    <row r="335" spans="3:5">
      <c r="C335" s="184">
        <v>298</v>
      </c>
      <c r="D335" s="51">
        <v>-1.3562376862365572E-2</v>
      </c>
      <c r="E335" s="137">
        <v>-1.6383248565320235E-2</v>
      </c>
    </row>
    <row r="336" spans="3:5">
      <c r="C336" s="184">
        <v>299</v>
      </c>
      <c r="D336" s="51">
        <v>1.0866177510891247E-2</v>
      </c>
      <c r="E336" s="137">
        <v>-4.4835098583185497E-2</v>
      </c>
    </row>
    <row r="337" spans="3:5">
      <c r="C337" s="184">
        <v>300</v>
      </c>
      <c r="D337" s="51">
        <v>-1.3495410469314701E-3</v>
      </c>
      <c r="E337" s="137">
        <v>7.6385655937003371E-3</v>
      </c>
    </row>
    <row r="338" spans="3:5">
      <c r="C338" s="184">
        <v>301</v>
      </c>
      <c r="D338" s="51">
        <v>-6.417568574636043E-3</v>
      </c>
      <c r="E338" s="137">
        <v>1.5785245494626725E-2</v>
      </c>
    </row>
    <row r="339" spans="3:5">
      <c r="C339" s="184">
        <v>302</v>
      </c>
      <c r="D339" s="51">
        <v>3.2246845872430391E-3</v>
      </c>
      <c r="E339" s="137">
        <v>-2.4465883988492608E-2</v>
      </c>
    </row>
    <row r="340" spans="3:5">
      <c r="C340" s="184">
        <v>303</v>
      </c>
      <c r="D340" s="51">
        <v>-1.4286027255754587E-2</v>
      </c>
      <c r="E340" s="137">
        <v>-3.6487566421093552E-3</v>
      </c>
    </row>
    <row r="341" spans="3:5">
      <c r="C341" s="184">
        <v>304</v>
      </c>
      <c r="D341" s="51">
        <v>-3.5020665269332662E-4</v>
      </c>
      <c r="E341" s="137">
        <v>-3.5371987112620046E-2</v>
      </c>
    </row>
    <row r="342" spans="3:5">
      <c r="C342" s="184">
        <v>305</v>
      </c>
      <c r="D342" s="51">
        <v>-2.3686747991523475E-3</v>
      </c>
      <c r="E342" s="137">
        <v>1.2058036206461812E-2</v>
      </c>
    </row>
    <row r="343" spans="3:5">
      <c r="C343" s="184">
        <v>306</v>
      </c>
      <c r="D343" s="51">
        <v>-5.0093559762074682E-3</v>
      </c>
      <c r="E343" s="137">
        <v>5.6528034654044568E-3</v>
      </c>
    </row>
    <row r="344" spans="3:5">
      <c r="C344" s="184">
        <v>307</v>
      </c>
      <c r="D344" s="51">
        <v>-3.5648542809073953E-4</v>
      </c>
      <c r="E344" s="137">
        <v>-4.0360607622736203E-3</v>
      </c>
    </row>
    <row r="345" spans="3:5">
      <c r="C345" s="184">
        <v>308</v>
      </c>
      <c r="D345" s="51">
        <v>-1.0645682055814608E-2</v>
      </c>
      <c r="E345" s="137">
        <v>-3.7174895792754951E-2</v>
      </c>
    </row>
    <row r="346" spans="3:5">
      <c r="C346" s="184">
        <v>309</v>
      </c>
      <c r="D346" s="51">
        <v>1.2273329607582159E-3</v>
      </c>
      <c r="E346" s="137">
        <v>9.6755686859532879E-3</v>
      </c>
    </row>
    <row r="347" spans="3:5">
      <c r="C347" s="184">
        <v>310</v>
      </c>
      <c r="D347" s="51">
        <v>1.5649699743642897E-2</v>
      </c>
      <c r="E347" s="137">
        <v>1.8013000805895754E-2</v>
      </c>
    </row>
    <row r="348" spans="3:5">
      <c r="C348" s="184">
        <v>311</v>
      </c>
      <c r="D348" s="51">
        <v>1.1005142163444399E-2</v>
      </c>
      <c r="E348" s="137">
        <v>5.9516786891935007E-2</v>
      </c>
    </row>
    <row r="349" spans="3:5">
      <c r="C349" s="184">
        <v>312</v>
      </c>
      <c r="D349" s="51">
        <v>-3.0684447399667684E-3</v>
      </c>
      <c r="E349" s="137">
        <v>-8.8194658387776344E-3</v>
      </c>
    </row>
    <row r="350" spans="3:5">
      <c r="C350" s="184">
        <v>313</v>
      </c>
      <c r="D350" s="51">
        <v>4.8041848575463434E-3</v>
      </c>
      <c r="E350" s="137">
        <v>-4.2988032919585542E-2</v>
      </c>
    </row>
    <row r="351" spans="3:5">
      <c r="C351" s="184">
        <v>314</v>
      </c>
      <c r="D351" s="51">
        <v>3.0478157694649056E-3</v>
      </c>
      <c r="E351" s="137">
        <v>5.4983810215033992E-2</v>
      </c>
    </row>
    <row r="352" spans="3:5">
      <c r="C352" s="184">
        <v>315</v>
      </c>
      <c r="D352" s="51">
        <v>-1.0125689479502082E-2</v>
      </c>
      <c r="E352" s="137">
        <v>2.9225377731122146E-2</v>
      </c>
    </row>
    <row r="353" spans="3:5">
      <c r="C353" s="184">
        <v>316</v>
      </c>
      <c r="D353" s="51">
        <v>1.9462919265979425E-2</v>
      </c>
      <c r="E353" s="137">
        <v>6.8383438569960195E-2</v>
      </c>
    </row>
    <row r="354" spans="3:5">
      <c r="C354" s="184">
        <v>317</v>
      </c>
      <c r="D354" s="51">
        <v>5.3759679102928616E-3</v>
      </c>
      <c r="E354" s="137">
        <v>-4.6669401773495857E-2</v>
      </c>
    </row>
    <row r="355" spans="3:5">
      <c r="C355" s="184">
        <v>318</v>
      </c>
      <c r="D355" s="51">
        <v>2.8240081673441054E-3</v>
      </c>
      <c r="E355" s="137">
        <v>3.0245711702506742E-2</v>
      </c>
    </row>
    <row r="356" spans="3:5">
      <c r="C356" s="184">
        <v>319</v>
      </c>
      <c r="D356" s="51">
        <v>2.0123378539913295E-2</v>
      </c>
      <c r="E356" s="137">
        <v>-1.4235005087807473E-2</v>
      </c>
    </row>
    <row r="357" spans="3:5">
      <c r="C357" s="184">
        <v>320</v>
      </c>
      <c r="D357" s="51">
        <v>3.3365575339133355E-2</v>
      </c>
      <c r="E357" s="137">
        <v>-0.10511626174367157</v>
      </c>
    </row>
    <row r="358" spans="3:5">
      <c r="C358" s="184">
        <v>321</v>
      </c>
      <c r="D358" s="51">
        <v>9.0751935847664337E-3</v>
      </c>
      <c r="E358" s="137">
        <v>-8.1385796331000862E-2</v>
      </c>
    </row>
    <row r="359" spans="3:5">
      <c r="C359" s="184">
        <v>322</v>
      </c>
      <c r="D359" s="51">
        <v>-1.6142206735671936E-2</v>
      </c>
      <c r="E359" s="137">
        <v>-9.175742323440729E-4</v>
      </c>
    </row>
    <row r="360" spans="3:5">
      <c r="C360" s="184">
        <v>323</v>
      </c>
      <c r="D360" s="51">
        <v>-5.4171913037056657E-3</v>
      </c>
      <c r="E360" s="137">
        <v>1.9681277532304468E-2</v>
      </c>
    </row>
    <row r="361" spans="3:5">
      <c r="C361" s="184">
        <v>324</v>
      </c>
      <c r="D361" s="51">
        <v>1.4369961268212788E-2</v>
      </c>
      <c r="E361" s="137">
        <v>7.8159221282057476E-3</v>
      </c>
    </row>
    <row r="362" spans="3:5">
      <c r="C362" s="184">
        <v>325</v>
      </c>
      <c r="D362" s="51">
        <v>1.0861497563028802E-2</v>
      </c>
      <c r="E362" s="137">
        <v>2.1975359393128974E-2</v>
      </c>
    </row>
    <row r="363" spans="3:5">
      <c r="C363" s="184">
        <v>326</v>
      </c>
      <c r="D363" s="51">
        <v>1.0996565945974144E-2</v>
      </c>
      <c r="E363" s="137">
        <v>-1.5928627118619094E-2</v>
      </c>
    </row>
    <row r="364" spans="3:5">
      <c r="C364" s="184">
        <v>327</v>
      </c>
      <c r="D364" s="51">
        <v>1.297672183469269E-3</v>
      </c>
      <c r="E364" s="137">
        <v>2.7235683179545972E-2</v>
      </c>
    </row>
    <row r="365" spans="3:5">
      <c r="C365" s="184">
        <v>328</v>
      </c>
      <c r="D365" s="51">
        <v>1.3553683818399531E-2</v>
      </c>
      <c r="E365" s="137">
        <v>1.8559350801006465E-2</v>
      </c>
    </row>
    <row r="366" spans="3:5">
      <c r="C366" s="184">
        <v>329</v>
      </c>
      <c r="D366" s="51">
        <v>-3.562697645978787E-3</v>
      </c>
      <c r="E366" s="137">
        <v>-6.8436247010538409E-2</v>
      </c>
    </row>
    <row r="367" spans="3:5">
      <c r="C367" s="184">
        <v>330</v>
      </c>
      <c r="D367" s="51">
        <v>3.7447411401592681E-3</v>
      </c>
      <c r="E367" s="137">
        <v>-2.6902455733594066E-2</v>
      </c>
    </row>
    <row r="368" spans="3:5">
      <c r="C368" s="184">
        <v>331</v>
      </c>
      <c r="D368" s="51">
        <v>1.7597296460339511E-2</v>
      </c>
      <c r="E368" s="137">
        <v>-5.859120806243367E-3</v>
      </c>
    </row>
    <row r="369" spans="3:5">
      <c r="C369" s="184">
        <v>332</v>
      </c>
      <c r="D369" s="51">
        <v>-1.3039036751320867E-2</v>
      </c>
      <c r="E369" s="137">
        <v>-2.1914366441843643E-2</v>
      </c>
    </row>
    <row r="370" spans="3:5">
      <c r="C370" s="184">
        <v>333</v>
      </c>
      <c r="D370" s="51">
        <v>3.3709945344757098E-3</v>
      </c>
      <c r="E370" s="137">
        <v>-3.3855569903326756E-2</v>
      </c>
    </row>
    <row r="371" spans="3:5">
      <c r="C371" s="184">
        <v>334</v>
      </c>
      <c r="D371" s="51">
        <v>-9.212785297280153E-3</v>
      </c>
      <c r="E371" s="137">
        <v>-3.5000112293680891E-3</v>
      </c>
    </row>
    <row r="372" spans="3:5">
      <c r="C372" s="184">
        <v>335</v>
      </c>
      <c r="D372" s="51">
        <v>-3.3026279200508296E-2</v>
      </c>
      <c r="E372" s="137">
        <v>1.3085934479820763E-2</v>
      </c>
    </row>
    <row r="373" spans="3:5">
      <c r="C373" s="184">
        <v>336</v>
      </c>
      <c r="D373" s="51">
        <v>-3.8573672422769949E-3</v>
      </c>
      <c r="E373" s="137">
        <v>2.8494719484719738E-2</v>
      </c>
    </row>
    <row r="374" spans="3:5">
      <c r="C374" s="184">
        <v>337</v>
      </c>
      <c r="D374" s="51">
        <v>1.1371340876972891E-2</v>
      </c>
      <c r="E374" s="137">
        <v>2.0138947728172429E-2</v>
      </c>
    </row>
    <row r="375" spans="3:5">
      <c r="C375" s="184">
        <v>338</v>
      </c>
      <c r="D375" s="51">
        <v>6.3577515330597691E-3</v>
      </c>
      <c r="E375" s="137">
        <v>2.2590827253341585E-2</v>
      </c>
    </row>
    <row r="376" spans="3:5">
      <c r="C376" s="184">
        <v>339</v>
      </c>
      <c r="D376" s="51">
        <v>7.7209282879634276E-3</v>
      </c>
      <c r="E376" s="137">
        <v>4.110797207795306E-2</v>
      </c>
    </row>
    <row r="377" spans="3:5">
      <c r="C377" s="184">
        <v>340</v>
      </c>
      <c r="D377" s="51">
        <v>-5.6739922299571819E-3</v>
      </c>
      <c r="E377" s="137">
        <v>-5.0153582888254541E-3</v>
      </c>
    </row>
    <row r="378" spans="3:5">
      <c r="C378" s="184">
        <v>341</v>
      </c>
      <c r="D378" s="51">
        <v>4.7443291855319277E-3</v>
      </c>
      <c r="E378" s="137">
        <v>-4.9526901460055957E-3</v>
      </c>
    </row>
    <row r="379" spans="3:5">
      <c r="C379" s="184">
        <v>342</v>
      </c>
      <c r="D379" s="51">
        <v>-2.5728232916085909E-2</v>
      </c>
      <c r="E379" s="137">
        <v>7.0527100440890098E-2</v>
      </c>
    </row>
    <row r="380" spans="3:5">
      <c r="C380" s="184">
        <v>343</v>
      </c>
      <c r="D380" s="51">
        <v>5.9851077313336784E-3</v>
      </c>
      <c r="E380" s="137">
        <v>-1.1845232612842673E-3</v>
      </c>
    </row>
    <row r="381" spans="3:5">
      <c r="C381" s="184">
        <v>344</v>
      </c>
      <c r="D381" s="51">
        <v>1.860922383853934E-2</v>
      </c>
      <c r="E381" s="137">
        <v>9.028396129318246E-2</v>
      </c>
    </row>
    <row r="382" spans="3:5">
      <c r="C382" s="184">
        <v>345</v>
      </c>
      <c r="D382" s="51">
        <v>2.147958221331232E-2</v>
      </c>
      <c r="E382" s="137">
        <v>1.9929256574135454E-2</v>
      </c>
    </row>
    <row r="383" spans="3:5">
      <c r="C383" s="184">
        <v>346</v>
      </c>
      <c r="D383" s="51">
        <v>1.9807885039334269E-2</v>
      </c>
      <c r="E383" s="137">
        <v>-2.2115900760860674E-4</v>
      </c>
    </row>
    <row r="384" spans="3:5">
      <c r="C384" s="184">
        <v>347</v>
      </c>
      <c r="D384" s="51">
        <v>-5.0535203922255374E-3</v>
      </c>
      <c r="E384" s="137">
        <v>9.6654652035530831E-4</v>
      </c>
    </row>
    <row r="385" spans="3:5">
      <c r="C385" s="184">
        <v>348</v>
      </c>
      <c r="D385" s="51">
        <v>5.3712824134063909E-4</v>
      </c>
      <c r="E385" s="137">
        <v>-3.9060529469495599E-2</v>
      </c>
    </row>
    <row r="386" spans="3:5">
      <c r="C386" s="184">
        <v>349</v>
      </c>
      <c r="D386" s="51">
        <v>-2.7856113249034647E-5</v>
      </c>
      <c r="E386" s="137">
        <v>-5.1013670775162966E-2</v>
      </c>
    </row>
    <row r="387" spans="3:5">
      <c r="C387" s="184">
        <v>350</v>
      </c>
      <c r="D387" s="51">
        <v>-5.5580321779252822E-3</v>
      </c>
      <c r="E387" s="137">
        <v>-6.6529804578470643E-3</v>
      </c>
    </row>
    <row r="388" spans="3:5">
      <c r="C388" s="184">
        <v>351</v>
      </c>
      <c r="D388" s="51">
        <v>-1.6294001708031859E-3</v>
      </c>
      <c r="E388" s="137">
        <v>2.0007444622737104E-2</v>
      </c>
    </row>
    <row r="389" spans="3:5">
      <c r="C389" s="184">
        <v>352</v>
      </c>
      <c r="D389" s="51">
        <v>-2.0065688984896774E-3</v>
      </c>
      <c r="E389" s="137">
        <v>-4.3802904608103696E-2</v>
      </c>
    </row>
    <row r="390" spans="3:5">
      <c r="C390" s="184">
        <v>353</v>
      </c>
      <c r="D390" s="51">
        <v>7.7286122283577018E-3</v>
      </c>
      <c r="E390" s="137">
        <v>-6.4040260788802345E-2</v>
      </c>
    </row>
    <row r="391" spans="3:5">
      <c r="C391" s="184">
        <v>354</v>
      </c>
      <c r="D391" s="51">
        <v>3.6017470947035508E-2</v>
      </c>
      <c r="E391" s="137">
        <v>-9.2574572781514188E-3</v>
      </c>
    </row>
    <row r="392" spans="3:5">
      <c r="C392" s="184">
        <v>355</v>
      </c>
      <c r="D392" s="51">
        <v>2.0378844054473436E-2</v>
      </c>
      <c r="E392" s="137">
        <v>4.1031024894883611E-2</v>
      </c>
    </row>
    <row r="393" spans="3:5">
      <c r="C393" s="184">
        <v>356</v>
      </c>
      <c r="D393" s="51">
        <v>-8.2697561966119451E-3</v>
      </c>
      <c r="E393" s="137">
        <v>-3.4952154539254002E-2</v>
      </c>
    </row>
    <row r="394" spans="3:5">
      <c r="C394" s="184">
        <v>357</v>
      </c>
      <c r="D394" s="51">
        <v>-2.3544890382475757E-3</v>
      </c>
      <c r="E394" s="137">
        <v>-3.3900746950419287E-2</v>
      </c>
    </row>
    <row r="395" spans="3:5">
      <c r="C395" s="184">
        <v>358</v>
      </c>
      <c r="D395" s="51">
        <v>-9.323340290733716E-3</v>
      </c>
      <c r="E395" s="137">
        <v>2.9788555523111139E-2</v>
      </c>
    </row>
    <row r="396" spans="3:5">
      <c r="C396" s="184">
        <v>359</v>
      </c>
      <c r="D396" s="51">
        <v>-4.1746101273973015E-3</v>
      </c>
      <c r="E396" s="137">
        <v>-2.6124176690111099E-2</v>
      </c>
    </row>
    <row r="397" spans="3:5">
      <c r="C397" s="184">
        <v>360</v>
      </c>
      <c r="D397" s="51">
        <v>-1.1395022938250452E-2</v>
      </c>
      <c r="E397" s="137">
        <v>-1.378587542011786E-2</v>
      </c>
    </row>
    <row r="398" spans="3:5">
      <c r="C398" s="184">
        <v>361</v>
      </c>
      <c r="D398" s="51">
        <v>-1.2239451571273954E-2</v>
      </c>
      <c r="E398" s="137">
        <v>-2.3589972911675769E-3</v>
      </c>
    </row>
    <row r="399" spans="3:5">
      <c r="C399" s="184">
        <v>362</v>
      </c>
      <c r="D399" s="51">
        <v>-9.7984763089259026E-3</v>
      </c>
      <c r="E399" s="137">
        <v>3.458458053395215E-2</v>
      </c>
    </row>
    <row r="400" spans="3:5">
      <c r="C400" s="184">
        <v>363</v>
      </c>
      <c r="D400" s="51">
        <v>1.582523956647252E-3</v>
      </c>
      <c r="E400" s="137">
        <v>2.9268967485191394E-2</v>
      </c>
    </row>
    <row r="401" spans="3:5">
      <c r="C401" s="184">
        <v>364</v>
      </c>
      <c r="D401" s="51">
        <v>7.161977633758785E-3</v>
      </c>
      <c r="E401" s="137">
        <v>-4.8148579642579951E-3</v>
      </c>
    </row>
    <row r="402" spans="3:5">
      <c r="C402" s="184">
        <v>365</v>
      </c>
      <c r="D402" s="51">
        <v>3.9487529504431281E-4</v>
      </c>
      <c r="E402" s="137">
        <v>3.7477538130878597E-2</v>
      </c>
    </row>
    <row r="403" spans="3:5">
      <c r="C403" s="184">
        <v>366</v>
      </c>
      <c r="D403" s="51">
        <v>-1.8353515919295304E-3</v>
      </c>
      <c r="E403" s="137">
        <v>-1.7936183947107179E-2</v>
      </c>
    </row>
    <row r="404" spans="3:5">
      <c r="C404" s="184">
        <v>367</v>
      </c>
      <c r="D404" s="51">
        <v>7.5164417177259529E-3</v>
      </c>
      <c r="E404" s="137">
        <v>1.0589249865995123E-2</v>
      </c>
    </row>
    <row r="405" spans="3:5">
      <c r="C405" s="184">
        <v>368</v>
      </c>
      <c r="D405" s="51">
        <v>-2.336891198040896E-3</v>
      </c>
      <c r="E405" s="137">
        <v>-1.8354985348935988E-2</v>
      </c>
    </row>
    <row r="406" spans="3:5">
      <c r="C406" s="184">
        <v>369</v>
      </c>
      <c r="D406" s="51">
        <v>1.2100585408673332E-2</v>
      </c>
      <c r="E406" s="137">
        <v>2.7251319407928472E-2</v>
      </c>
    </row>
    <row r="407" spans="3:5">
      <c r="C407" s="184">
        <v>370</v>
      </c>
      <c r="D407" s="51">
        <v>3.9347483954159474E-3</v>
      </c>
      <c r="E407" s="137">
        <v>2.0851917324572457E-2</v>
      </c>
    </row>
    <row r="408" spans="3:5">
      <c r="C408" s="184">
        <v>371</v>
      </c>
      <c r="D408" s="51">
        <v>2.5726936689842123E-2</v>
      </c>
      <c r="E408" s="137">
        <v>2.8874029689026248E-2</v>
      </c>
    </row>
    <row r="409" spans="3:5">
      <c r="C409" s="184">
        <v>372</v>
      </c>
      <c r="D409" s="51">
        <v>-3.902866606713587E-3</v>
      </c>
      <c r="E409" s="137">
        <v>-2.4317604194990017E-2</v>
      </c>
    </row>
    <row r="410" spans="3:5">
      <c r="C410" s="184">
        <v>373</v>
      </c>
      <c r="D410" s="51">
        <v>4.6806600425966923E-3</v>
      </c>
      <c r="E410" s="137">
        <v>5.9763150870712267E-2</v>
      </c>
    </row>
    <row r="411" spans="3:5">
      <c r="C411" s="184">
        <v>374</v>
      </c>
      <c r="D411" s="51">
        <v>1.0878277917837652E-2</v>
      </c>
      <c r="E411" s="137">
        <v>-1.4242190725852588E-2</v>
      </c>
    </row>
    <row r="412" spans="3:5">
      <c r="C412" s="184">
        <v>375</v>
      </c>
      <c r="D412" s="51">
        <v>-8.2907860206708945E-4</v>
      </c>
      <c r="E412" s="137">
        <v>2.6321760409858813E-2</v>
      </c>
    </row>
    <row r="413" spans="3:5">
      <c r="C413" s="184">
        <v>376</v>
      </c>
      <c r="D413" s="51">
        <v>4.6773293058277867E-3</v>
      </c>
      <c r="E413" s="137">
        <v>-5.6452416814197125E-2</v>
      </c>
    </row>
    <row r="414" spans="3:5">
      <c r="C414" s="184">
        <v>377</v>
      </c>
      <c r="D414" s="51">
        <v>-4.8957614486689434E-3</v>
      </c>
      <c r="E414" s="137">
        <v>-1.5120884901231289E-2</v>
      </c>
    </row>
    <row r="415" spans="3:5">
      <c r="C415" s="184">
        <v>378</v>
      </c>
      <c r="D415" s="51">
        <v>-2.230882427591831E-2</v>
      </c>
      <c r="E415" s="137">
        <v>-5.6086537239426618E-3</v>
      </c>
    </row>
    <row r="416" spans="3:5">
      <c r="C416" s="184">
        <v>379</v>
      </c>
      <c r="D416" s="51">
        <v>6.9182917665412767E-3</v>
      </c>
      <c r="E416" s="137">
        <v>2.3864674675244453E-2</v>
      </c>
    </row>
    <row r="417" spans="3:5">
      <c r="C417" s="184">
        <v>380</v>
      </c>
      <c r="D417" s="51">
        <v>2.053266274282986E-2</v>
      </c>
      <c r="E417" s="137">
        <v>6.7083226776676278E-3</v>
      </c>
    </row>
    <row r="418" spans="3:5">
      <c r="C418" s="184">
        <v>381</v>
      </c>
      <c r="D418" s="51">
        <v>1.0055042834812991E-2</v>
      </c>
      <c r="E418" s="137">
        <v>-9.2136228640432357E-3</v>
      </c>
    </row>
    <row r="419" spans="3:5">
      <c r="C419" s="184">
        <v>382</v>
      </c>
      <c r="D419" s="51">
        <v>5.3718696624013192E-3</v>
      </c>
      <c r="E419" s="137">
        <v>-1.9810671080107652E-2</v>
      </c>
    </row>
    <row r="420" spans="3:5">
      <c r="C420" s="184">
        <v>383</v>
      </c>
      <c r="D420" s="51">
        <v>5.7807656732093366E-3</v>
      </c>
      <c r="E420" s="137">
        <v>1.1353402743579795E-2</v>
      </c>
    </row>
    <row r="421" spans="3:5">
      <c r="C421" s="184">
        <v>384</v>
      </c>
      <c r="D421" s="51">
        <v>4.9245750751663708E-4</v>
      </c>
      <c r="E421" s="137">
        <v>5.2504027322546522E-3</v>
      </c>
    </row>
    <row r="422" spans="3:5">
      <c r="C422" s="184">
        <v>385</v>
      </c>
      <c r="D422" s="51">
        <v>-4.8174482632456529E-3</v>
      </c>
      <c r="E422" s="137">
        <v>-1.1493078745024522E-2</v>
      </c>
    </row>
    <row r="423" spans="3:5">
      <c r="C423" s="184">
        <v>386</v>
      </c>
      <c r="D423" s="51">
        <v>-7.9053211206952612E-4</v>
      </c>
      <c r="E423" s="137">
        <v>-1.1884470788106758E-2</v>
      </c>
    </row>
    <row r="424" spans="3:5">
      <c r="C424" s="184">
        <v>387</v>
      </c>
      <c r="D424" s="51">
        <v>-1.8222934589534083E-3</v>
      </c>
      <c r="E424" s="137">
        <v>-1.8593701108882747E-2</v>
      </c>
    </row>
    <row r="425" spans="3:5">
      <c r="C425" s="184">
        <v>388</v>
      </c>
      <c r="D425" s="51">
        <v>8.2865331911600656E-3</v>
      </c>
      <c r="E425" s="137">
        <v>-5.0546712000974301E-3</v>
      </c>
    </row>
    <row r="426" spans="3:5">
      <c r="C426" s="184">
        <v>389</v>
      </c>
      <c r="D426" s="51">
        <v>-1.2575460138295508E-3</v>
      </c>
      <c r="E426" s="137">
        <v>2.0343084268130793E-2</v>
      </c>
    </row>
    <row r="427" spans="3:5">
      <c r="C427" s="184">
        <v>390</v>
      </c>
      <c r="D427" s="51">
        <v>-1.4991493211207445E-2</v>
      </c>
      <c r="E427" s="137">
        <v>-5.0159087476495896E-2</v>
      </c>
    </row>
    <row r="428" spans="3:5">
      <c r="C428" s="184">
        <v>391</v>
      </c>
      <c r="D428" s="51">
        <v>-2.0125970876876328E-3</v>
      </c>
      <c r="E428" s="137">
        <v>5.3280295764054471E-2</v>
      </c>
    </row>
    <row r="429" spans="3:5">
      <c r="C429" s="184">
        <v>392</v>
      </c>
      <c r="D429" s="51">
        <v>2.4001012062062881E-3</v>
      </c>
      <c r="E429" s="137">
        <v>-3.4912227562005356E-2</v>
      </c>
    </row>
    <row r="430" spans="3:5">
      <c r="C430" s="184">
        <v>393</v>
      </c>
      <c r="D430" s="51">
        <v>2.9177576302721452E-3</v>
      </c>
      <c r="E430" s="137">
        <v>-3.3863089103564987E-3</v>
      </c>
    </row>
    <row r="431" spans="3:5">
      <c r="C431" s="184">
        <v>394</v>
      </c>
      <c r="D431" s="51">
        <v>1.8466589825158614E-2</v>
      </c>
      <c r="E431" s="137">
        <v>4.480124127367649E-2</v>
      </c>
    </row>
    <row r="432" spans="3:5">
      <c r="C432" s="184">
        <v>395</v>
      </c>
      <c r="D432" s="51">
        <v>-1.3044797098307465E-2</v>
      </c>
      <c r="E432" s="137">
        <v>-4.1271221939725516E-2</v>
      </c>
    </row>
    <row r="433" spans="3:5">
      <c r="C433" s="184">
        <v>396</v>
      </c>
      <c r="D433" s="51">
        <v>-1.4662066646089921E-2</v>
      </c>
      <c r="E433" s="137">
        <v>1.8884635269087562E-2</v>
      </c>
    </row>
    <row r="434" spans="3:5">
      <c r="C434" s="184">
        <v>397</v>
      </c>
      <c r="D434" s="51">
        <v>3.7557921282873894E-3</v>
      </c>
      <c r="E434" s="137">
        <v>-1.7245590146010969E-3</v>
      </c>
    </row>
    <row r="435" spans="3:5">
      <c r="C435" s="184">
        <v>398</v>
      </c>
      <c r="D435" s="51">
        <v>-1.6619364575667255E-2</v>
      </c>
      <c r="E435" s="137">
        <v>-1.4363564082363884E-2</v>
      </c>
    </row>
    <row r="436" spans="3:5">
      <c r="C436" s="184">
        <v>399</v>
      </c>
      <c r="D436" s="51">
        <v>-3.955848059525955E-3</v>
      </c>
      <c r="E436" s="137">
        <v>2.8701814971577562E-3</v>
      </c>
    </row>
    <row r="437" spans="3:5">
      <c r="C437" s="184">
        <v>400</v>
      </c>
      <c r="D437" s="51">
        <v>-8.8238879957980223E-4</v>
      </c>
      <c r="E437" s="137">
        <v>-2.4122085481123136E-2</v>
      </c>
    </row>
    <row r="438" spans="3:5">
      <c r="C438" s="184">
        <v>401</v>
      </c>
      <c r="D438" s="51">
        <v>-4.4009702506163601E-4</v>
      </c>
      <c r="E438" s="137">
        <v>0.11799319748576532</v>
      </c>
    </row>
    <row r="439" spans="3:5">
      <c r="C439" s="184">
        <v>402</v>
      </c>
      <c r="D439" s="51">
        <v>8.5256465056417381E-3</v>
      </c>
      <c r="E439" s="137">
        <v>2.2457370414761799E-2</v>
      </c>
    </row>
    <row r="440" spans="3:5">
      <c r="C440" s="184">
        <v>403</v>
      </c>
      <c r="D440" s="51">
        <v>9.6641632725333534E-3</v>
      </c>
      <c r="E440" s="137">
        <v>-3.3584566165582837E-3</v>
      </c>
    </row>
    <row r="441" spans="3:5">
      <c r="C441" s="184">
        <v>404</v>
      </c>
      <c r="D441" s="51">
        <v>-3.0436300062543918E-3</v>
      </c>
      <c r="E441" s="137">
        <v>1.2933834456543015E-2</v>
      </c>
    </row>
    <row r="442" spans="3:5">
      <c r="C442" s="184">
        <v>405</v>
      </c>
      <c r="D442" s="51">
        <v>-3.8381775588316432E-3</v>
      </c>
      <c r="E442" s="137">
        <v>-1.4452940652046771E-3</v>
      </c>
    </row>
    <row r="443" spans="3:5">
      <c r="C443" s="184">
        <v>406</v>
      </c>
      <c r="D443" s="51">
        <v>-2.5853284383273631E-3</v>
      </c>
      <c r="E443" s="137">
        <v>1.1962746738020549E-2</v>
      </c>
    </row>
    <row r="444" spans="3:5">
      <c r="C444" s="184">
        <v>407</v>
      </c>
      <c r="D444" s="51">
        <v>-8.4403992936398257E-4</v>
      </c>
      <c r="E444" s="137">
        <v>5.4216032598983922E-2</v>
      </c>
    </row>
    <row r="445" spans="3:5">
      <c r="C445" s="184">
        <v>408</v>
      </c>
      <c r="D445" s="51">
        <v>4.8060204301809484E-3</v>
      </c>
      <c r="E445" s="137">
        <v>3.2409739585264115E-2</v>
      </c>
    </row>
    <row r="446" spans="3:5">
      <c r="C446" s="184">
        <v>409</v>
      </c>
      <c r="D446" s="51">
        <v>2.6406117726416665E-3</v>
      </c>
      <c r="E446" s="137">
        <v>-2.2472075949781511E-2</v>
      </c>
    </row>
    <row r="447" spans="3:5">
      <c r="C447" s="184">
        <v>410</v>
      </c>
      <c r="D447" s="51">
        <v>-2.3864620920175251E-4</v>
      </c>
      <c r="E447" s="137">
        <v>-1.5195428251380497E-2</v>
      </c>
    </row>
    <row r="448" spans="3:5">
      <c r="C448" s="184">
        <v>411</v>
      </c>
      <c r="D448" s="51">
        <v>8.2455330263805342E-3</v>
      </c>
      <c r="E448" s="137">
        <v>9.6779522351162599E-3</v>
      </c>
    </row>
    <row r="449" spans="3:5">
      <c r="C449" s="184">
        <v>412</v>
      </c>
      <c r="D449" s="51">
        <v>-2.6547570299640863E-4</v>
      </c>
      <c r="E449" s="137">
        <v>1.4325648768946106E-2</v>
      </c>
    </row>
    <row r="450" spans="3:5">
      <c r="C450" s="184">
        <v>413</v>
      </c>
      <c r="D450" s="51">
        <v>-1.6253220621197328E-2</v>
      </c>
      <c r="E450" s="137">
        <v>2.736584009526654E-2</v>
      </c>
    </row>
    <row r="451" spans="3:5">
      <c r="C451" s="184">
        <v>414</v>
      </c>
      <c r="D451" s="51">
        <v>2.9370671459823176E-3</v>
      </c>
      <c r="E451" s="137">
        <v>-1.0058340415396397E-3</v>
      </c>
    </row>
    <row r="452" spans="3:5">
      <c r="C452" s="184">
        <v>415</v>
      </c>
      <c r="D452" s="51">
        <v>5.3046482807083285E-3</v>
      </c>
      <c r="E452" s="137">
        <v>-7.3674659855215991E-4</v>
      </c>
    </row>
    <row r="453" spans="3:5">
      <c r="C453" s="184">
        <v>416</v>
      </c>
      <c r="D453" s="51">
        <v>-2.6473045900781609E-3</v>
      </c>
      <c r="E453" s="137">
        <v>2.5894895312663646E-2</v>
      </c>
    </row>
    <row r="454" spans="3:5">
      <c r="C454" s="184">
        <v>417</v>
      </c>
      <c r="D454" s="51">
        <v>1.3919764547227471E-2</v>
      </c>
      <c r="E454" s="137">
        <v>-5.1236778112964156E-2</v>
      </c>
    </row>
    <row r="455" spans="3:5">
      <c r="C455" s="184">
        <v>418</v>
      </c>
      <c r="D455" s="51">
        <v>-1.4329975222173697E-3</v>
      </c>
      <c r="E455" s="137">
        <v>-6.4053844332791956E-3</v>
      </c>
    </row>
    <row r="456" spans="3:5">
      <c r="C456" s="184">
        <v>419</v>
      </c>
      <c r="D456" s="51">
        <v>4.5906582436599638E-3</v>
      </c>
      <c r="E456" s="137">
        <v>-3.7043984564159131E-3</v>
      </c>
    </row>
    <row r="457" spans="3:5">
      <c r="C457" s="184">
        <v>420</v>
      </c>
      <c r="D457" s="51">
        <v>-1.7412432981749854E-2</v>
      </c>
      <c r="E457" s="137">
        <v>-3.2876631662088457E-2</v>
      </c>
    </row>
    <row r="458" spans="3:5">
      <c r="C458" s="184">
        <v>421</v>
      </c>
      <c r="D458" s="51">
        <v>-5.8450075575040483E-3</v>
      </c>
      <c r="E458" s="137">
        <v>1.2663940858980384E-3</v>
      </c>
    </row>
    <row r="459" spans="3:5">
      <c r="C459" s="184">
        <v>422</v>
      </c>
      <c r="D459" s="51">
        <v>5.9128433849652585E-3</v>
      </c>
      <c r="E459" s="137">
        <v>-6.0352708648345181E-2</v>
      </c>
    </row>
    <row r="460" spans="3:5">
      <c r="C460" s="184">
        <v>423</v>
      </c>
      <c r="D460" s="51">
        <v>2.4946343593895515E-3</v>
      </c>
      <c r="E460" s="137">
        <v>7.4429267251439016E-2</v>
      </c>
    </row>
    <row r="461" spans="3:5">
      <c r="C461" s="184">
        <v>424</v>
      </c>
      <c r="D461" s="51">
        <v>8.221602050812479E-3</v>
      </c>
      <c r="E461" s="137">
        <v>-9.3028678961118424E-2</v>
      </c>
    </row>
    <row r="462" spans="3:5">
      <c r="C462" s="184">
        <v>425</v>
      </c>
      <c r="D462" s="51">
        <v>1.4590697121819971E-3</v>
      </c>
      <c r="E462" s="137">
        <v>-3.0498225192273007E-2</v>
      </c>
    </row>
    <row r="463" spans="3:5">
      <c r="C463" s="184">
        <v>426</v>
      </c>
      <c r="D463" s="51">
        <v>-4.3444439302165886E-3</v>
      </c>
      <c r="E463" s="137">
        <v>-8.3770316942179415E-2</v>
      </c>
    </row>
    <row r="464" spans="3:5">
      <c r="C464" s="184">
        <v>427</v>
      </c>
      <c r="D464" s="51">
        <v>-1.1266148729661388E-3</v>
      </c>
      <c r="E464" s="137">
        <v>1.5462558955730349E-2</v>
      </c>
    </row>
    <row r="465" spans="3:5">
      <c r="C465" s="184">
        <v>428</v>
      </c>
      <c r="D465" s="51">
        <v>1.1673843543705334E-3</v>
      </c>
      <c r="E465" s="137">
        <v>-7.7596851213191003E-3</v>
      </c>
    </row>
    <row r="466" spans="3:5">
      <c r="C466" s="184">
        <v>429</v>
      </c>
      <c r="D466" s="51">
        <v>7.7247162018493389E-3</v>
      </c>
      <c r="E466" s="137">
        <v>8.4558085148790253E-3</v>
      </c>
    </row>
    <row r="467" spans="3:5">
      <c r="C467" s="184">
        <v>430</v>
      </c>
      <c r="D467" s="51">
        <v>9.0325783679049663E-3</v>
      </c>
      <c r="E467" s="137">
        <v>-6.1551750807953699E-2</v>
      </c>
    </row>
    <row r="468" spans="3:5">
      <c r="C468" s="184">
        <v>431</v>
      </c>
      <c r="D468" s="51">
        <v>-2.3470143801955168E-2</v>
      </c>
      <c r="E468" s="137">
        <v>-2.5642961995648389E-2</v>
      </c>
    </row>
    <row r="469" spans="3:5">
      <c r="C469" s="184">
        <v>432</v>
      </c>
      <c r="D469" s="51">
        <v>1.9677042462668643E-5</v>
      </c>
      <c r="E469" s="137">
        <v>5.2234027613024911E-2</v>
      </c>
    </row>
    <row r="470" spans="3:5">
      <c r="C470" s="184">
        <v>433</v>
      </c>
      <c r="D470" s="51">
        <v>6.324246020390314E-3</v>
      </c>
      <c r="E470" s="137">
        <v>-1.8203939208693556E-4</v>
      </c>
    </row>
    <row r="471" spans="3:5">
      <c r="C471" s="184">
        <v>434</v>
      </c>
      <c r="D471" s="51">
        <v>-9.1613024938194687E-4</v>
      </c>
      <c r="E471" s="137">
        <v>-4.9855706521817124E-2</v>
      </c>
    </row>
    <row r="472" spans="3:5">
      <c r="C472" s="184">
        <v>435</v>
      </c>
      <c r="D472" s="51">
        <v>-2.9898602073830651E-3</v>
      </c>
      <c r="E472" s="137">
        <v>-1.0108434115515033E-2</v>
      </c>
    </row>
    <row r="473" spans="3:5">
      <c r="C473" s="184">
        <v>436</v>
      </c>
      <c r="D473" s="51">
        <v>-5.4361224752797086E-3</v>
      </c>
      <c r="E473" s="137">
        <v>5.6599088450435799E-2</v>
      </c>
    </row>
    <row r="474" spans="3:5">
      <c r="C474" s="184">
        <v>437</v>
      </c>
      <c r="D474" s="51">
        <v>-1.62062686210231E-2</v>
      </c>
      <c r="E474" s="137">
        <v>4.563322173914205E-3</v>
      </c>
    </row>
    <row r="475" spans="3:5">
      <c r="C475" s="184">
        <v>438</v>
      </c>
      <c r="D475" s="51">
        <v>-8.5610668836538402E-3</v>
      </c>
      <c r="E475" s="137">
        <v>1.8185846497232691E-2</v>
      </c>
    </row>
    <row r="476" spans="3:5">
      <c r="C476" s="184">
        <v>439</v>
      </c>
      <c r="D476" s="51">
        <v>1.4141729576173347E-2</v>
      </c>
      <c r="E476" s="137">
        <v>7.2501790808764094E-2</v>
      </c>
    </row>
    <row r="477" spans="3:5">
      <c r="C477" s="184">
        <v>440</v>
      </c>
      <c r="D477" s="51">
        <v>1.2684107002683786E-2</v>
      </c>
      <c r="E477" s="137">
        <v>-2.9355931223724513E-2</v>
      </c>
    </row>
    <row r="478" spans="3:5">
      <c r="C478" s="184">
        <v>441</v>
      </c>
      <c r="D478" s="51">
        <v>-2.7412589540838465E-3</v>
      </c>
      <c r="E478" s="137">
        <v>6.4752237663663007E-3</v>
      </c>
    </row>
    <row r="479" spans="3:5">
      <c r="C479" s="184">
        <v>442</v>
      </c>
      <c r="D479" s="51">
        <v>8.0495214993761572E-3</v>
      </c>
      <c r="E479" s="137">
        <v>3.4447674977755381E-2</v>
      </c>
    </row>
    <row r="480" spans="3:5">
      <c r="C480" s="184">
        <v>443</v>
      </c>
      <c r="D480" s="51">
        <v>-1.6279483241072402E-2</v>
      </c>
      <c r="E480" s="137">
        <v>-1.3772242789660747E-2</v>
      </c>
    </row>
    <row r="481" spans="3:5">
      <c r="C481" s="184">
        <v>444</v>
      </c>
      <c r="D481" s="51">
        <v>9.4111449262100199E-3</v>
      </c>
      <c r="E481" s="137">
        <v>3.1805052506459555E-2</v>
      </c>
    </row>
    <row r="482" spans="3:5">
      <c r="C482" s="184">
        <v>445</v>
      </c>
      <c r="D482" s="51">
        <v>4.4199634179420844E-3</v>
      </c>
      <c r="E482" s="137">
        <v>-2.285478694427601E-3</v>
      </c>
    </row>
    <row r="483" spans="3:5">
      <c r="C483" s="184">
        <v>446</v>
      </c>
      <c r="D483" s="51">
        <v>-6.4089209535210289E-3</v>
      </c>
      <c r="E483" s="137">
        <v>3.0974951947310224E-2</v>
      </c>
    </row>
    <row r="484" spans="3:5">
      <c r="C484" s="184">
        <v>447</v>
      </c>
      <c r="D484" s="51">
        <v>5.3137841326485798E-4</v>
      </c>
      <c r="E484" s="137">
        <v>-6.6145984926088905E-2</v>
      </c>
    </row>
    <row r="485" spans="3:5">
      <c r="C485" s="184">
        <v>448</v>
      </c>
      <c r="D485" s="51">
        <v>-9.4715036705083511E-3</v>
      </c>
      <c r="E485" s="137">
        <v>-8.486712042745885E-2</v>
      </c>
    </row>
    <row r="486" spans="3:5">
      <c r="C486" s="184">
        <v>449</v>
      </c>
      <c r="D486" s="51">
        <v>6.3242024318520655E-3</v>
      </c>
      <c r="E486" s="137">
        <v>1.5751922508782948E-2</v>
      </c>
    </row>
    <row r="487" spans="3:5">
      <c r="C487" s="184">
        <v>450</v>
      </c>
      <c r="D487" s="51">
        <v>-1.9179128810810801E-2</v>
      </c>
      <c r="E487" s="137">
        <v>-1.3698774983606313E-2</v>
      </c>
    </row>
    <row r="488" spans="3:5">
      <c r="C488" s="184">
        <v>451</v>
      </c>
      <c r="D488" s="51">
        <v>-6.8718185518473196E-3</v>
      </c>
      <c r="E488" s="137">
        <v>-2.8644571464963853E-2</v>
      </c>
    </row>
    <row r="489" spans="3:5">
      <c r="C489" s="184">
        <v>452</v>
      </c>
      <c r="D489" s="51">
        <v>-7.3271708302439969E-3</v>
      </c>
      <c r="E489" s="137">
        <v>0.12706580399544709</v>
      </c>
    </row>
    <row r="490" spans="3:5">
      <c r="C490" s="184">
        <v>453</v>
      </c>
      <c r="D490" s="51">
        <v>-8.3628306742698343E-3</v>
      </c>
      <c r="E490" s="137">
        <v>-7.3259750353201022E-2</v>
      </c>
    </row>
    <row r="491" spans="3:5">
      <c r="C491" s="184">
        <v>454</v>
      </c>
      <c r="D491" s="51">
        <v>2.1353931662513044E-2</v>
      </c>
      <c r="E491" s="137">
        <v>4.1429841708375562E-2</v>
      </c>
    </row>
    <row r="492" spans="3:5">
      <c r="C492" s="184">
        <v>455</v>
      </c>
      <c r="D492" s="51">
        <v>8.0627531733958435E-3</v>
      </c>
      <c r="E492" s="137">
        <v>2.3881350519978847E-2</v>
      </c>
    </row>
    <row r="493" spans="3:5">
      <c r="C493" s="184">
        <v>456</v>
      </c>
      <c r="D493" s="51">
        <v>2.5059355902087451E-3</v>
      </c>
      <c r="E493" s="137">
        <v>-2.3492047488303844E-2</v>
      </c>
    </row>
    <row r="494" spans="3:5">
      <c r="C494" s="184">
        <v>457</v>
      </c>
      <c r="D494" s="51">
        <v>1.0505730569899542E-2</v>
      </c>
      <c r="E494" s="137">
        <v>2.8902514711544924E-2</v>
      </c>
    </row>
    <row r="495" spans="3:5">
      <c r="C495" s="184">
        <v>458</v>
      </c>
      <c r="D495" s="51">
        <v>-1.6845514052759754E-2</v>
      </c>
      <c r="E495" s="137">
        <v>-1.6549648809688705E-2</v>
      </c>
    </row>
    <row r="496" spans="3:5">
      <c r="C496" s="184">
        <v>459</v>
      </c>
      <c r="D496" s="51">
        <v>3.8491862513114197E-3</v>
      </c>
      <c r="E496" s="137">
        <v>9.3335885414459144E-4</v>
      </c>
    </row>
    <row r="497" spans="3:5">
      <c r="C497" s="184">
        <v>460</v>
      </c>
      <c r="D497" s="51">
        <v>-1.8962905402281375E-3</v>
      </c>
      <c r="E497" s="137">
        <v>-7.2022946407580596E-4</v>
      </c>
    </row>
    <row r="498" spans="3:5">
      <c r="C498" s="184">
        <v>461</v>
      </c>
      <c r="D498" s="51">
        <v>8.5653299359252054E-3</v>
      </c>
      <c r="E498" s="137">
        <v>3.4785667535351485E-2</v>
      </c>
    </row>
    <row r="499" spans="3:5">
      <c r="C499" s="184">
        <v>462</v>
      </c>
      <c r="D499" s="51">
        <v>5.9868675293071978E-3</v>
      </c>
      <c r="E499" s="137">
        <v>-1.0616898550196329E-2</v>
      </c>
    </row>
    <row r="500" spans="3:5">
      <c r="C500" s="184">
        <v>463</v>
      </c>
      <c r="D500" s="51">
        <v>5.8173392982520424E-3</v>
      </c>
      <c r="E500" s="137">
        <v>1.343044485933139E-2</v>
      </c>
    </row>
    <row r="501" spans="3:5">
      <c r="C501" s="184">
        <v>464</v>
      </c>
      <c r="D501" s="51">
        <v>9.2139677908615429E-3</v>
      </c>
      <c r="E501" s="137">
        <v>-1.1316090224423947E-2</v>
      </c>
    </row>
    <row r="502" spans="3:5">
      <c r="C502" s="184">
        <v>465</v>
      </c>
      <c r="D502" s="51">
        <v>8.5918804519185717E-3</v>
      </c>
      <c r="E502" s="137">
        <v>3.3178856165077833E-2</v>
      </c>
    </row>
    <row r="503" spans="3:5">
      <c r="C503" s="184">
        <v>466</v>
      </c>
      <c r="D503" s="51">
        <v>-1.9721201172567076E-2</v>
      </c>
      <c r="E503" s="137">
        <v>2.2847264246489064E-2</v>
      </c>
    </row>
    <row r="504" spans="3:5">
      <c r="C504" s="184">
        <v>467</v>
      </c>
      <c r="D504" s="51">
        <v>8.5560729783288702E-4</v>
      </c>
      <c r="E504" s="137">
        <v>1.5544204580683323E-3</v>
      </c>
    </row>
    <row r="505" spans="3:5">
      <c r="C505" s="184">
        <v>468</v>
      </c>
      <c r="D505" s="51">
        <v>-3.8649158727898014E-3</v>
      </c>
      <c r="E505" s="137">
        <v>-1.5414137432003044E-2</v>
      </c>
    </row>
    <row r="506" spans="3:5">
      <c r="C506" s="184">
        <v>469</v>
      </c>
      <c r="D506" s="51">
        <v>5.9365203948151231E-3</v>
      </c>
      <c r="E506" s="137">
        <v>-0.11869811130116029</v>
      </c>
    </row>
    <row r="507" spans="3:5">
      <c r="C507" s="184">
        <v>470</v>
      </c>
      <c r="D507" s="51">
        <v>-1.14430218502574E-2</v>
      </c>
      <c r="E507" s="137">
        <v>1.9917493234026619E-2</v>
      </c>
    </row>
    <row r="508" spans="3:5">
      <c r="C508" s="184">
        <v>471</v>
      </c>
      <c r="D508" s="51">
        <v>1.3206305795246103E-2</v>
      </c>
      <c r="E508" s="137">
        <v>-4.9863925559768825E-2</v>
      </c>
    </row>
    <row r="509" spans="3:5">
      <c r="C509" s="184">
        <v>472</v>
      </c>
      <c r="D509" s="51">
        <v>-1.981312962426721E-3</v>
      </c>
      <c r="E509" s="137">
        <v>-2.1379794400090545E-2</v>
      </c>
    </row>
    <row r="510" spans="3:5">
      <c r="C510" s="184">
        <v>473</v>
      </c>
      <c r="D510" s="51">
        <v>1.850721453550325E-2</v>
      </c>
      <c r="E510" s="137">
        <v>8.462936311492363E-4</v>
      </c>
    </row>
    <row r="511" spans="3:5">
      <c r="C511" s="184">
        <v>474</v>
      </c>
      <c r="D511" s="51">
        <v>-1.186423770942018E-2</v>
      </c>
      <c r="E511" s="137">
        <v>1.285808795693798E-3</v>
      </c>
    </row>
    <row r="512" spans="3:5">
      <c r="C512" s="184">
        <v>475</v>
      </c>
      <c r="D512" s="51">
        <v>-7.780708113743936E-3</v>
      </c>
      <c r="E512" s="137">
        <v>3.040702251435054E-2</v>
      </c>
    </row>
    <row r="513" spans="3:5">
      <c r="C513" s="184">
        <v>476</v>
      </c>
      <c r="D513" s="51">
        <v>-5.9590960405373431E-3</v>
      </c>
      <c r="E513" s="137">
        <v>-3.4990241937974113E-2</v>
      </c>
    </row>
    <row r="514" spans="3:5">
      <c r="C514" s="184">
        <v>477</v>
      </c>
      <c r="D514" s="51">
        <v>-3.3090290649473207E-3</v>
      </c>
      <c r="E514" s="137">
        <v>-1.2480297064574826E-2</v>
      </c>
    </row>
    <row r="515" spans="3:5">
      <c r="C515" s="184">
        <v>478</v>
      </c>
      <c r="D515" s="51">
        <v>-2.531874677002508E-4</v>
      </c>
      <c r="E515" s="137">
        <v>-3.583717240491343E-2</v>
      </c>
    </row>
    <row r="516" spans="3:5">
      <c r="C516" s="184">
        <v>479</v>
      </c>
      <c r="D516" s="51">
        <v>9.9570211254597033E-3</v>
      </c>
      <c r="E516" s="137">
        <v>-2.2529143087070776E-2</v>
      </c>
    </row>
    <row r="517" spans="3:5">
      <c r="C517" s="184">
        <v>480</v>
      </c>
      <c r="D517" s="51">
        <v>-1.4021383799949343E-2</v>
      </c>
      <c r="E517" s="137">
        <v>-8.8151705006144082E-3</v>
      </c>
    </row>
    <row r="518" spans="3:5">
      <c r="C518" s="184">
        <v>481</v>
      </c>
      <c r="D518" s="51">
        <v>-7.5899076945085834E-3</v>
      </c>
      <c r="E518" s="137">
        <v>2.7873027080422053E-2</v>
      </c>
    </row>
    <row r="519" spans="3:5">
      <c r="C519" s="184">
        <v>482</v>
      </c>
      <c r="D519" s="51">
        <v>-1.0934524880656196E-3</v>
      </c>
      <c r="E519" s="137">
        <v>-1.0102834999490927E-2</v>
      </c>
    </row>
    <row r="520" spans="3:5">
      <c r="C520" s="184">
        <v>483</v>
      </c>
      <c r="D520" s="51">
        <v>9.7288060501232541E-3</v>
      </c>
      <c r="E520" s="137">
        <v>5.4069947702759205E-2</v>
      </c>
    </row>
    <row r="521" spans="3:5">
      <c r="C521" s="184">
        <v>484</v>
      </c>
      <c r="D521" s="51">
        <v>8.5892560406494178E-3</v>
      </c>
      <c r="E521" s="137">
        <v>4.237935518094255E-3</v>
      </c>
    </row>
    <row r="522" spans="3:5">
      <c r="C522" s="184">
        <v>485</v>
      </c>
      <c r="D522" s="51">
        <v>-3.0234302799772225E-3</v>
      </c>
      <c r="E522" s="137">
        <v>4.7461882236702786E-3</v>
      </c>
    </row>
    <row r="523" spans="3:5">
      <c r="C523" s="184">
        <v>486</v>
      </c>
      <c r="D523" s="51">
        <v>-1.1237451828181384E-3</v>
      </c>
      <c r="E523" s="137">
        <v>-6.6667071814173239E-3</v>
      </c>
    </row>
    <row r="524" spans="3:5">
      <c r="C524" s="184">
        <v>487</v>
      </c>
      <c r="D524" s="51">
        <v>9.9095749297313761E-3</v>
      </c>
      <c r="E524" s="137">
        <v>3.4640816248661908E-2</v>
      </c>
    </row>
    <row r="525" spans="3:5">
      <c r="C525" s="184">
        <v>488</v>
      </c>
      <c r="D525" s="51">
        <v>-6.7778581404957274E-3</v>
      </c>
      <c r="E525" s="137">
        <v>2.4723994804886421E-3</v>
      </c>
    </row>
    <row r="526" spans="3:5">
      <c r="C526" s="184">
        <v>489</v>
      </c>
      <c r="D526" s="51">
        <v>-3.0159279162995271E-2</v>
      </c>
      <c r="E526" s="137">
        <v>1.8206169705699271E-2</v>
      </c>
    </row>
    <row r="527" spans="3:5">
      <c r="C527" s="184">
        <v>490</v>
      </c>
      <c r="D527" s="51">
        <v>9.0100235354122205E-3</v>
      </c>
      <c r="E527" s="137">
        <v>2.4892503812293069E-2</v>
      </c>
    </row>
    <row r="528" spans="3:5">
      <c r="C528" s="184">
        <v>491</v>
      </c>
      <c r="D528" s="51">
        <v>-1.0546372359639677E-2</v>
      </c>
      <c r="E528" s="137">
        <v>-1.9300945298929263E-2</v>
      </c>
    </row>
    <row r="529" spans="3:5">
      <c r="C529" s="184">
        <v>492</v>
      </c>
      <c r="D529" s="51">
        <v>-2.4280278152518184E-3</v>
      </c>
      <c r="E529" s="137">
        <v>-2.6305328257077334E-2</v>
      </c>
    </row>
    <row r="530" spans="3:5">
      <c r="C530" s="184">
        <v>493</v>
      </c>
      <c r="D530" s="51">
        <v>-6.6224879574016638E-3</v>
      </c>
      <c r="E530" s="137">
        <v>3.6438569111620317E-4</v>
      </c>
    </row>
    <row r="531" spans="3:5">
      <c r="C531" s="184">
        <v>494</v>
      </c>
      <c r="D531" s="51">
        <v>2.6252767938599243E-2</v>
      </c>
      <c r="E531" s="137">
        <v>1.7458610255745771E-2</v>
      </c>
    </row>
    <row r="532" spans="3:5">
      <c r="C532" s="184">
        <v>495</v>
      </c>
      <c r="D532" s="51">
        <v>5.0307987315677842E-3</v>
      </c>
      <c r="E532" s="137">
        <v>1.4199525425946475E-2</v>
      </c>
    </row>
    <row r="533" spans="3:5">
      <c r="C533" s="184">
        <v>496</v>
      </c>
      <c r="D533" s="51">
        <v>-3.2113965805346811E-3</v>
      </c>
      <c r="E533" s="137">
        <v>6.3866357175946964E-2</v>
      </c>
    </row>
    <row r="534" spans="3:5">
      <c r="C534" s="184">
        <v>497</v>
      </c>
      <c r="D534" s="51">
        <v>-2.0427571922956743E-3</v>
      </c>
      <c r="E534" s="137">
        <v>-1.212597551065512E-2</v>
      </c>
    </row>
    <row r="535" spans="3:5">
      <c r="C535" s="184">
        <v>498</v>
      </c>
      <c r="D535" s="51">
        <v>-1.6861529334671527E-2</v>
      </c>
      <c r="E535" s="137">
        <v>1.2416651046680705E-2</v>
      </c>
    </row>
    <row r="536" spans="3:5">
      <c r="C536" s="184">
        <v>499</v>
      </c>
      <c r="D536" s="51">
        <v>4.5728094570502498E-3</v>
      </c>
      <c r="E536" s="137">
        <v>9.1944000043997706E-3</v>
      </c>
    </row>
    <row r="537" spans="3:5">
      <c r="C537" s="184">
        <v>500</v>
      </c>
      <c r="D537" s="51">
        <v>-5.2587244602088964E-3</v>
      </c>
      <c r="E537" s="137">
        <v>5.3244917059019542E-2</v>
      </c>
    </row>
    <row r="538" spans="3:5">
      <c r="C538" s="184">
        <v>501</v>
      </c>
      <c r="D538" s="51">
        <v>1.7001912867935131E-2</v>
      </c>
      <c r="E538" s="137">
        <v>0.10127794398820661</v>
      </c>
    </row>
    <row r="539" spans="3:5">
      <c r="C539" s="184">
        <v>502</v>
      </c>
      <c r="D539" s="51">
        <v>2.4044360736962464E-3</v>
      </c>
      <c r="E539" s="137">
        <v>2.1099869947617748E-2</v>
      </c>
    </row>
    <row r="540" spans="3:5">
      <c r="C540" s="184">
        <v>503</v>
      </c>
      <c r="D540" s="51">
        <v>5.3777715105900441E-3</v>
      </c>
      <c r="E540" s="137">
        <v>-5.9553398548910603E-3</v>
      </c>
    </row>
    <row r="541" spans="3:5">
      <c r="C541" s="184">
        <v>504</v>
      </c>
      <c r="D541" s="51">
        <v>-3.6322311639806967E-3</v>
      </c>
      <c r="E541" s="137">
        <v>4.2563625569833315E-3</v>
      </c>
    </row>
    <row r="542" spans="3:5">
      <c r="C542" s="184">
        <v>505</v>
      </c>
      <c r="D542" s="51">
        <v>-8.3478582337797658E-4</v>
      </c>
      <c r="E542" s="137">
        <v>-1.8821720724556408E-2</v>
      </c>
    </row>
    <row r="543" spans="3:5">
      <c r="C543" s="184">
        <v>506</v>
      </c>
      <c r="D543" s="51">
        <v>4.4282322812113535E-2</v>
      </c>
      <c r="E543" s="137">
        <v>-2.9294696251929472E-2</v>
      </c>
    </row>
    <row r="544" spans="3:5">
      <c r="C544" s="184">
        <v>507</v>
      </c>
      <c r="D544" s="51">
        <v>2.1875472656663144E-2</v>
      </c>
      <c r="E544" s="137">
        <v>0.18278867282655234</v>
      </c>
    </row>
    <row r="545" spans="3:5">
      <c r="C545" s="184">
        <v>508</v>
      </c>
      <c r="D545" s="51">
        <v>-5.5609161813303621E-3</v>
      </c>
      <c r="E545" s="137">
        <v>2.4011389744909788E-2</v>
      </c>
    </row>
    <row r="546" spans="3:5">
      <c r="C546" s="184">
        <v>509</v>
      </c>
      <c r="D546" s="51">
        <v>1.9830033564523912E-3</v>
      </c>
      <c r="E546" s="137">
        <v>-1.2155285074956343E-2</v>
      </c>
    </row>
    <row r="547" spans="3:5">
      <c r="C547" s="184">
        <v>510</v>
      </c>
      <c r="D547" s="51">
        <v>4.4667053031036043E-3</v>
      </c>
      <c r="E547" s="137">
        <v>-2.0455805786242724E-2</v>
      </c>
    </row>
    <row r="548" spans="3:5">
      <c r="C548" s="184">
        <v>511</v>
      </c>
      <c r="D548" s="51">
        <v>7.5760441153066727E-3</v>
      </c>
      <c r="E548" s="137">
        <v>-2.1846601335621468E-2</v>
      </c>
    </row>
    <row r="549" spans="3:5">
      <c r="C549" s="184">
        <v>512</v>
      </c>
      <c r="D549" s="51">
        <v>1.8682411064333552E-2</v>
      </c>
      <c r="E549" s="137">
        <v>4.1672387472359927E-2</v>
      </c>
    </row>
    <row r="550" spans="3:5">
      <c r="C550" s="184">
        <v>513</v>
      </c>
      <c r="D550" s="51">
        <v>8.2376268548325828E-3</v>
      </c>
      <c r="E550" s="137">
        <v>1.1999699726315951E-2</v>
      </c>
    </row>
    <row r="551" spans="3:5">
      <c r="C551" s="184">
        <v>514</v>
      </c>
      <c r="D551" s="51">
        <v>8.4254668911353057E-3</v>
      </c>
      <c r="E551" s="137">
        <v>1.2080376098304636E-2</v>
      </c>
    </row>
    <row r="552" spans="3:5">
      <c r="C552" s="184">
        <v>515</v>
      </c>
      <c r="D552" s="51">
        <v>6.369923559015004E-3</v>
      </c>
      <c r="E552" s="137">
        <v>-5.7091235046016729E-3</v>
      </c>
    </row>
    <row r="553" spans="3:5">
      <c r="C553" s="184">
        <v>516</v>
      </c>
      <c r="D553" s="51">
        <v>1.5919349139323528E-2</v>
      </c>
      <c r="E553" s="137">
        <v>7.7578556338056132E-3</v>
      </c>
    </row>
    <row r="554" spans="3:5">
      <c r="C554" s="184">
        <v>517</v>
      </c>
      <c r="D554" s="51">
        <v>2.0758773375613004E-2</v>
      </c>
      <c r="E554" s="137">
        <v>7.3251589389412064E-2</v>
      </c>
    </row>
    <row r="555" spans="3:5">
      <c r="C555" s="184">
        <v>518</v>
      </c>
      <c r="D555" s="51">
        <v>-8.1188197161044323E-4</v>
      </c>
      <c r="E555" s="137">
        <v>2.0410130937916294E-3</v>
      </c>
    </row>
    <row r="556" spans="3:5">
      <c r="C556" s="184">
        <v>519</v>
      </c>
      <c r="D556" s="51">
        <v>-9.7008026122614901E-4</v>
      </c>
      <c r="E556" s="137">
        <v>-2.8359603512545725E-2</v>
      </c>
    </row>
    <row r="557" spans="3:5">
      <c r="C557" s="184">
        <v>520</v>
      </c>
      <c r="D557" s="51">
        <v>-8.91543955945873E-3</v>
      </c>
      <c r="E557" s="137">
        <v>2.2832341798335549E-2</v>
      </c>
    </row>
    <row r="558" spans="3:5">
      <c r="C558" s="184">
        <v>521</v>
      </c>
      <c r="D558" s="51">
        <v>4.8335322256024731E-4</v>
      </c>
      <c r="E558" s="137">
        <v>5.307044284986618E-3</v>
      </c>
    </row>
    <row r="559" spans="3:5">
      <c r="C559" s="184">
        <v>522</v>
      </c>
      <c r="D559" s="51">
        <v>3.0799732721533259E-4</v>
      </c>
      <c r="E559" s="137">
        <v>-7.38557645093101E-3</v>
      </c>
    </row>
    <row r="560" spans="3:5">
      <c r="C560" s="184">
        <v>523</v>
      </c>
      <c r="D560" s="51">
        <v>-1.2506195044119932E-3</v>
      </c>
      <c r="E560" s="137">
        <v>-3.4033268281953945E-2</v>
      </c>
    </row>
    <row r="561" spans="3:5">
      <c r="C561" s="184">
        <v>524</v>
      </c>
      <c r="D561" s="51">
        <v>4.7078470172945788E-4</v>
      </c>
      <c r="E561" s="137">
        <v>-1.648550602553802E-2</v>
      </c>
    </row>
    <row r="562" spans="3:5">
      <c r="C562" s="184">
        <v>525</v>
      </c>
      <c r="D562" s="51">
        <v>-5.4575458262988638E-3</v>
      </c>
      <c r="E562" s="137">
        <v>-1.9376419754281275E-2</v>
      </c>
    </row>
    <row r="563" spans="3:5">
      <c r="C563" s="184">
        <v>526</v>
      </c>
      <c r="D563" s="51">
        <v>-5.7606973710863452E-3</v>
      </c>
      <c r="E563" s="137">
        <v>3.0104233409535041E-3</v>
      </c>
    </row>
    <row r="564" spans="3:5">
      <c r="C564" s="184">
        <v>527</v>
      </c>
      <c r="D564" s="51">
        <v>-4.6972003181086075E-3</v>
      </c>
      <c r="E564" s="137">
        <v>-1.8910909825412492E-2</v>
      </c>
    </row>
    <row r="565" spans="3:5">
      <c r="C565" s="184">
        <v>528</v>
      </c>
      <c r="D565" s="51">
        <v>2.701504736787643E-3</v>
      </c>
      <c r="E565" s="137">
        <v>-2.9418300509864444E-2</v>
      </c>
    </row>
    <row r="566" spans="3:5">
      <c r="C566" s="184">
        <v>529</v>
      </c>
      <c r="D566" s="51">
        <v>-1.387676544054408E-2</v>
      </c>
      <c r="E566" s="137">
        <v>3.6294546354897995E-3</v>
      </c>
    </row>
    <row r="567" spans="3:5">
      <c r="C567" s="184">
        <v>530</v>
      </c>
      <c r="D567" s="51">
        <v>3.9020995848584608E-2</v>
      </c>
      <c r="E567" s="137">
        <v>-7.0251580065589916E-2</v>
      </c>
    </row>
    <row r="568" spans="3:5">
      <c r="C568" s="184">
        <v>531</v>
      </c>
      <c r="D568" s="51">
        <v>-2.0314868656488212E-3</v>
      </c>
      <c r="E568" s="137">
        <v>4.6021289631074262E-2</v>
      </c>
    </row>
    <row r="569" spans="3:5">
      <c r="C569" s="184">
        <v>532</v>
      </c>
      <c r="D569" s="51">
        <v>-1.1906000505877605E-3</v>
      </c>
      <c r="E569" s="137">
        <v>1.5646540857950945E-3</v>
      </c>
    </row>
    <row r="570" spans="3:5">
      <c r="C570" s="184">
        <v>533</v>
      </c>
      <c r="D570" s="51">
        <v>2.5885343654505613E-3</v>
      </c>
      <c r="E570" s="137">
        <v>6.8120632882257125E-3</v>
      </c>
    </row>
    <row r="571" spans="3:5">
      <c r="C571" s="184">
        <v>534</v>
      </c>
      <c r="D571" s="51">
        <v>-2.2197186694049788E-3</v>
      </c>
      <c r="E571" s="137">
        <v>-2.7749587647477635E-3</v>
      </c>
    </row>
    <row r="572" spans="3:5">
      <c r="C572" s="184">
        <v>535</v>
      </c>
      <c r="D572" s="51">
        <v>1.2001197790447055E-2</v>
      </c>
      <c r="E572" s="137">
        <v>-6.5644294084457794E-2</v>
      </c>
    </row>
    <row r="573" spans="3:5">
      <c r="C573" s="184">
        <v>536</v>
      </c>
      <c r="D573" s="51">
        <v>9.170735541783253E-3</v>
      </c>
      <c r="E573" s="137">
        <v>-1.6630013767954316E-3</v>
      </c>
    </row>
    <row r="574" spans="3:5">
      <c r="C574" s="184">
        <v>537</v>
      </c>
      <c r="D574" s="51">
        <v>-1.2446948184059831E-2</v>
      </c>
      <c r="E574" s="137">
        <v>-2.4111447546108021E-2</v>
      </c>
    </row>
    <row r="575" spans="3:5">
      <c r="C575" s="184">
        <v>538</v>
      </c>
      <c r="D575" s="51">
        <v>7.701991331210585E-4</v>
      </c>
      <c r="E575" s="137">
        <v>-2.814102906172998E-2</v>
      </c>
    </row>
    <row r="576" spans="3:5">
      <c r="C576" s="184">
        <v>539</v>
      </c>
      <c r="D576" s="51">
        <v>-1.1146562898883558E-3</v>
      </c>
      <c r="E576" s="137">
        <v>-9.7233771110125772E-4</v>
      </c>
    </row>
    <row r="577" spans="3:5">
      <c r="C577" s="184">
        <v>540</v>
      </c>
      <c r="D577" s="51">
        <v>-3.0992217232512533E-2</v>
      </c>
      <c r="E577" s="137">
        <v>-3.0162107366911918E-2</v>
      </c>
    </row>
    <row r="578" spans="3:5">
      <c r="C578" s="184">
        <v>541</v>
      </c>
      <c r="D578" s="51">
        <v>-3.0105212494495222E-3</v>
      </c>
      <c r="E578" s="137">
        <v>-3.525913111448379E-3</v>
      </c>
    </row>
    <row r="579" spans="3:5">
      <c r="C579" s="184">
        <v>542</v>
      </c>
      <c r="D579" s="51">
        <v>3.134549838657096E-3</v>
      </c>
      <c r="E579" s="137">
        <v>3.1225501697373023E-2</v>
      </c>
    </row>
    <row r="580" spans="3:5">
      <c r="C580" s="184">
        <v>543</v>
      </c>
      <c r="D580" s="51">
        <v>2.7047904592530756E-3</v>
      </c>
      <c r="E580" s="137">
        <v>-6.0331406278680139E-3</v>
      </c>
    </row>
    <row r="581" spans="3:5">
      <c r="C581" s="184">
        <v>544</v>
      </c>
      <c r="D581" s="51">
        <v>5.7163715146375978E-3</v>
      </c>
      <c r="E581" s="137">
        <v>-3.4491371705314411E-3</v>
      </c>
    </row>
    <row r="582" spans="3:5">
      <c r="C582" s="184">
        <v>545</v>
      </c>
      <c r="D582" s="51">
        <v>1.5128751819162895E-2</v>
      </c>
      <c r="E582" s="137">
        <v>3.9785799365490031E-2</v>
      </c>
    </row>
    <row r="583" spans="3:5">
      <c r="C583" s="184">
        <v>546</v>
      </c>
      <c r="D583" s="51">
        <v>-7.7185764996333167E-4</v>
      </c>
      <c r="E583" s="137">
        <v>1.3690020269146867E-2</v>
      </c>
    </row>
    <row r="584" spans="3:5">
      <c r="C584" s="184">
        <v>547</v>
      </c>
      <c r="D584" s="51">
        <v>5.2754380311530137E-3</v>
      </c>
      <c r="E584" s="137">
        <v>4.7964288256465142E-2</v>
      </c>
    </row>
    <row r="585" spans="3:5">
      <c r="C585" s="184">
        <v>548</v>
      </c>
      <c r="D585" s="51">
        <v>-1.0973826191909152E-3</v>
      </c>
      <c r="E585" s="137">
        <v>8.1493633785119906E-3</v>
      </c>
    </row>
    <row r="586" spans="3:5">
      <c r="C586" s="184">
        <v>549</v>
      </c>
      <c r="D586" s="51">
        <v>3.3308258653684305E-3</v>
      </c>
      <c r="E586" s="137">
        <v>-3.3817359791761675E-3</v>
      </c>
    </row>
    <row r="587" spans="3:5">
      <c r="C587" s="184">
        <v>550</v>
      </c>
      <c r="D587" s="51">
        <v>1.1887993865467024E-2</v>
      </c>
      <c r="E587" s="137">
        <v>2.1311904872855982E-2</v>
      </c>
    </row>
    <row r="588" spans="3:5">
      <c r="C588" s="184">
        <v>551</v>
      </c>
      <c r="D588" s="51">
        <v>8.2452886342079101E-3</v>
      </c>
      <c r="E588" s="137">
        <v>2.7243139913295453E-2</v>
      </c>
    </row>
    <row r="589" spans="3:5">
      <c r="C589" s="184">
        <v>552</v>
      </c>
      <c r="D589" s="51">
        <v>1.2970828808198207E-3</v>
      </c>
      <c r="E589" s="137">
        <v>-3.4983403935864368E-2</v>
      </c>
    </row>
    <row r="590" spans="3:5">
      <c r="C590" s="184">
        <v>553</v>
      </c>
      <c r="D590" s="51">
        <v>-1.6415080133118386E-2</v>
      </c>
      <c r="E590" s="137">
        <v>-2.2516556658137482E-2</v>
      </c>
    </row>
    <row r="591" spans="3:5">
      <c r="C591" s="184">
        <v>554</v>
      </c>
      <c r="D591" s="51">
        <v>-2.0654728983262673E-2</v>
      </c>
      <c r="E591" s="137">
        <v>-5.452358704018876E-2</v>
      </c>
    </row>
    <row r="592" spans="3:5">
      <c r="C592" s="184">
        <v>555</v>
      </c>
      <c r="D592" s="51">
        <v>2.3269961352403359E-2</v>
      </c>
      <c r="E592" s="137">
        <v>2.6337194060733857E-2</v>
      </c>
    </row>
    <row r="593" spans="3:5">
      <c r="C593" s="184">
        <v>556</v>
      </c>
      <c r="D593" s="51">
        <v>2.8895064343650861E-4</v>
      </c>
      <c r="E593" s="137">
        <v>-7.4090360903519316E-4</v>
      </c>
    </row>
    <row r="594" spans="3:5">
      <c r="C594" s="184">
        <v>557</v>
      </c>
      <c r="D594" s="51">
        <v>1.1033226657151037E-2</v>
      </c>
      <c r="E594" s="137">
        <v>-1.0153312098788356E-4</v>
      </c>
    </row>
    <row r="595" spans="3:5">
      <c r="C595" s="184">
        <v>558</v>
      </c>
      <c r="D595" s="51">
        <v>1.5117120344480151E-2</v>
      </c>
      <c r="E595" s="137">
        <v>-4.362887147573187E-2</v>
      </c>
    </row>
    <row r="596" spans="3:5">
      <c r="C596" s="184">
        <v>559</v>
      </c>
      <c r="D596" s="51">
        <v>1.3386807739382603E-2</v>
      </c>
      <c r="E596" s="137">
        <v>-2.4160867697578955E-2</v>
      </c>
    </row>
    <row r="597" spans="3:5">
      <c r="C597" s="184">
        <v>560</v>
      </c>
      <c r="D597" s="51">
        <v>6.7265326088860912E-3</v>
      </c>
      <c r="E597" s="137">
        <v>-2.2245016045413575E-2</v>
      </c>
    </row>
    <row r="598" spans="3:5">
      <c r="C598" s="184">
        <v>561</v>
      </c>
      <c r="D598" s="51">
        <v>-2.1721595985429595E-2</v>
      </c>
      <c r="E598" s="137">
        <v>4.0722755342279683E-2</v>
      </c>
    </row>
    <row r="599" spans="3:5">
      <c r="C599" s="184">
        <v>562</v>
      </c>
      <c r="D599" s="51">
        <v>9.1549035589653816E-3</v>
      </c>
      <c r="E599" s="137">
        <v>8.3761377253135719E-3</v>
      </c>
    </row>
    <row r="600" spans="3:5">
      <c r="C600" s="184">
        <v>563</v>
      </c>
      <c r="D600" s="51">
        <v>1.3463495397167551E-2</v>
      </c>
      <c r="E600" s="137">
        <v>-5.6049064645955007E-2</v>
      </c>
    </row>
    <row r="601" spans="3:5">
      <c r="C601" s="184">
        <v>564</v>
      </c>
      <c r="D601" s="51">
        <v>-8.1579300188122108E-5</v>
      </c>
      <c r="E601" s="137">
        <v>3.870352842165966E-2</v>
      </c>
    </row>
    <row r="602" spans="3:5">
      <c r="C602" s="184">
        <v>565</v>
      </c>
      <c r="D602" s="51">
        <v>-5.3601430124938215E-3</v>
      </c>
      <c r="E602" s="137">
        <v>-1.5433598821310433E-2</v>
      </c>
    </row>
    <row r="603" spans="3:5">
      <c r="C603" s="184">
        <v>566</v>
      </c>
      <c r="D603" s="51">
        <v>-8.7673808643014949E-3</v>
      </c>
      <c r="E603" s="137">
        <v>4.7673687457835375E-3</v>
      </c>
    </row>
    <row r="604" spans="3:5">
      <c r="C604" s="184">
        <v>567</v>
      </c>
      <c r="D604" s="51">
        <v>5.209025432933145E-3</v>
      </c>
      <c r="E604" s="137">
        <v>-1.7455947605891614E-2</v>
      </c>
    </row>
    <row r="605" spans="3:5">
      <c r="C605" s="184">
        <v>568</v>
      </c>
      <c r="D605" s="51">
        <v>-1.3994800283449153E-2</v>
      </c>
      <c r="E605" s="137">
        <v>-7.877216946391026E-2</v>
      </c>
    </row>
    <row r="606" spans="3:5">
      <c r="C606" s="184">
        <v>569</v>
      </c>
      <c r="D606" s="51">
        <v>6.1757934261074E-3</v>
      </c>
      <c r="E606" s="137">
        <v>-5.253488542234809E-2</v>
      </c>
    </row>
    <row r="607" spans="3:5">
      <c r="C607" s="184">
        <v>570</v>
      </c>
      <c r="D607" s="51">
        <v>3.1484787072834391E-2</v>
      </c>
      <c r="E607" s="137">
        <v>-3.9512329898693244E-3</v>
      </c>
    </row>
    <row r="608" spans="3:5">
      <c r="C608" s="184">
        <v>571</v>
      </c>
      <c r="D608" s="51">
        <v>-6.7098287339417938E-3</v>
      </c>
      <c r="E608" s="137">
        <v>-6.3848181471193198E-3</v>
      </c>
    </row>
    <row r="609" spans="3:5">
      <c r="C609" s="184">
        <v>572</v>
      </c>
      <c r="D609" s="51">
        <v>-3.5800991963377902E-4</v>
      </c>
      <c r="E609" s="137">
        <v>3.0613399288039793E-2</v>
      </c>
    </row>
    <row r="610" spans="3:5">
      <c r="C610" s="184">
        <v>573</v>
      </c>
      <c r="D610" s="51">
        <v>5.5496097063262462E-3</v>
      </c>
      <c r="E610" s="137">
        <v>1.223329781816245E-2</v>
      </c>
    </row>
    <row r="611" spans="3:5">
      <c r="C611" s="184">
        <v>574</v>
      </c>
      <c r="D611" s="51">
        <v>-9.0424216289869495E-3</v>
      </c>
      <c r="E611" s="137">
        <v>-1.2867828641373999E-2</v>
      </c>
    </row>
    <row r="612" spans="3:5">
      <c r="C612" s="184">
        <v>575</v>
      </c>
      <c r="D612" s="51">
        <v>-3.8881628044482063E-4</v>
      </c>
      <c r="E612" s="137">
        <v>-5.7023743452026356E-2</v>
      </c>
    </row>
    <row r="613" spans="3:5">
      <c r="C613" s="184">
        <v>576</v>
      </c>
      <c r="D613" s="51">
        <v>-1.1419891797557334E-2</v>
      </c>
      <c r="E613" s="137">
        <v>-1.7465131330504848E-2</v>
      </c>
    </row>
    <row r="614" spans="3:5">
      <c r="C614" s="184">
        <v>577</v>
      </c>
      <c r="D614" s="51">
        <v>-4.68843891405063E-3</v>
      </c>
      <c r="E614" s="137">
        <v>-3.9591920612248144E-2</v>
      </c>
    </row>
    <row r="615" spans="3:5">
      <c r="C615" s="184">
        <v>578</v>
      </c>
      <c r="D615" s="51">
        <v>-9.0464347873391998E-3</v>
      </c>
      <c r="E615" s="137">
        <v>-1.4142672669346143E-2</v>
      </c>
    </row>
    <row r="616" spans="3:5">
      <c r="C616" s="184">
        <v>579</v>
      </c>
      <c r="D616" s="51">
        <v>1.6790239653632782E-2</v>
      </c>
      <c r="E616" s="137">
        <v>-5.4214367870480923E-2</v>
      </c>
    </row>
    <row r="617" spans="3:5">
      <c r="C617" s="184">
        <v>580</v>
      </c>
      <c r="D617" s="51">
        <v>2.0819625553020566E-3</v>
      </c>
      <c r="E617" s="137">
        <v>1.6011636734891824E-2</v>
      </c>
    </row>
    <row r="618" spans="3:5">
      <c r="C618" s="184">
        <v>581</v>
      </c>
      <c r="D618" s="51">
        <v>-3.6217221982452877E-2</v>
      </c>
      <c r="E618" s="137">
        <v>-3.7608838265709592E-2</v>
      </c>
    </row>
    <row r="619" spans="3:5">
      <c r="C619" s="184">
        <v>582</v>
      </c>
      <c r="D619" s="51">
        <v>-1.6790779341768675E-2</v>
      </c>
      <c r="E619" s="137">
        <v>-6.6780917111630242E-2</v>
      </c>
    </row>
    <row r="620" spans="3:5">
      <c r="C620" s="184">
        <v>583</v>
      </c>
      <c r="D620" s="51">
        <v>5.8044167577000427E-2</v>
      </c>
      <c r="E620" s="137">
        <v>-4.4575783020947689E-2</v>
      </c>
    </row>
    <row r="621" spans="3:5">
      <c r="C621" s="184">
        <v>584</v>
      </c>
      <c r="D621" s="51">
        <v>-6.9896972953864362E-3</v>
      </c>
      <c r="E621" s="137">
        <v>-2.2831700716114574E-2</v>
      </c>
    </row>
    <row r="622" spans="3:5">
      <c r="C622" s="184">
        <v>585</v>
      </c>
      <c r="D622" s="51">
        <v>-6.6163422024437327E-3</v>
      </c>
      <c r="E622" s="137">
        <v>-2.8231186493661117E-2</v>
      </c>
    </row>
    <row r="623" spans="3:5">
      <c r="C623" s="184">
        <v>586</v>
      </c>
      <c r="D623" s="51">
        <v>-7.7435696738698103E-3</v>
      </c>
      <c r="E623" s="137">
        <v>2.8978383807400712E-2</v>
      </c>
    </row>
    <row r="624" spans="3:5">
      <c r="C624" s="184">
        <v>587</v>
      </c>
      <c r="D624" s="51">
        <v>-1.0176126858083393E-2</v>
      </c>
      <c r="E624" s="137">
        <v>4.4704595614687488E-2</v>
      </c>
    </row>
    <row r="625" spans="3:5">
      <c r="C625" s="184">
        <v>588</v>
      </c>
      <c r="D625" s="51">
        <v>-9.4239259550101626E-3</v>
      </c>
      <c r="E625" s="137">
        <v>-2.3790503852085101E-2</v>
      </c>
    </row>
    <row r="626" spans="3:5">
      <c r="C626" s="184">
        <v>589</v>
      </c>
      <c r="D626" s="51">
        <v>-1.4789761414233099E-2</v>
      </c>
      <c r="E626" s="137">
        <v>-4.0550625312345573E-2</v>
      </c>
    </row>
    <row r="627" spans="3:5">
      <c r="C627" s="184">
        <v>590</v>
      </c>
      <c r="D627" s="51">
        <v>1.1009088220918731E-2</v>
      </c>
      <c r="E627" s="137">
        <v>-3.6030870036449822E-2</v>
      </c>
    </row>
    <row r="628" spans="3:5">
      <c r="C628" s="184">
        <v>591</v>
      </c>
      <c r="D628" s="51">
        <v>4.4077662058476701E-3</v>
      </c>
      <c r="E628" s="137">
        <v>2.3999531361364179E-2</v>
      </c>
    </row>
    <row r="629" spans="3:5">
      <c r="C629" s="184">
        <v>592</v>
      </c>
      <c r="D629" s="51">
        <v>4.474468969585723E-3</v>
      </c>
      <c r="E629" s="137">
        <v>2.133344284965584E-2</v>
      </c>
    </row>
    <row r="630" spans="3:5">
      <c r="C630" s="184">
        <v>593</v>
      </c>
      <c r="D630" s="51">
        <v>-2.0344810745575061E-2</v>
      </c>
      <c r="E630" s="137">
        <v>1.8089581610220486E-2</v>
      </c>
    </row>
    <row r="631" spans="3:5">
      <c r="C631" s="184">
        <v>594</v>
      </c>
      <c r="D631" s="51">
        <v>-2.0024375883750454E-3</v>
      </c>
      <c r="E631" s="137">
        <v>-9.4707980380321114E-4</v>
      </c>
    </row>
    <row r="632" spans="3:5">
      <c r="C632" s="184">
        <v>595</v>
      </c>
      <c r="D632" s="51">
        <v>-3.2519656996795893E-3</v>
      </c>
      <c r="E632" s="137">
        <v>-2.6996977814993363E-2</v>
      </c>
    </row>
    <row r="633" spans="3:5">
      <c r="C633" s="184">
        <v>596</v>
      </c>
      <c r="D633" s="51">
        <v>1.002291440608377E-3</v>
      </c>
      <c r="E633" s="137">
        <v>-1.5454886819642535E-3</v>
      </c>
    </row>
    <row r="634" spans="3:5">
      <c r="C634" s="184">
        <v>597</v>
      </c>
      <c r="D634" s="51">
        <v>-1.8791031855442666E-4</v>
      </c>
      <c r="E634" s="137">
        <v>1.6420369556678326E-2</v>
      </c>
    </row>
    <row r="635" spans="3:5">
      <c r="C635" s="184">
        <v>598</v>
      </c>
      <c r="D635" s="51">
        <v>-2.1290909576049529E-3</v>
      </c>
      <c r="E635" s="137">
        <v>3.9792350051328765E-2</v>
      </c>
    </row>
    <row r="636" spans="3:5">
      <c r="C636" s="184">
        <v>599</v>
      </c>
      <c r="D636" s="51">
        <v>5.1854236967617314E-3</v>
      </c>
      <c r="E636" s="137">
        <v>1.7316282606803783E-2</v>
      </c>
    </row>
    <row r="637" spans="3:5">
      <c r="C637" s="184">
        <v>600</v>
      </c>
      <c r="D637" s="51">
        <v>9.9074632078716123E-3</v>
      </c>
      <c r="E637" s="137">
        <v>-2.1417070159741895E-3</v>
      </c>
    </row>
    <row r="638" spans="3:5">
      <c r="C638" s="184">
        <v>601</v>
      </c>
      <c r="D638" s="51">
        <v>-3.4090921534902091E-3</v>
      </c>
      <c r="E638" s="137">
        <v>2.2109988670266395E-2</v>
      </c>
    </row>
    <row r="639" spans="3:5">
      <c r="C639" s="184">
        <v>602</v>
      </c>
      <c r="D639" s="51">
        <v>4.125435860522054E-3</v>
      </c>
      <c r="E639" s="137">
        <v>2.6760038058982307E-3</v>
      </c>
    </row>
    <row r="640" spans="3:5">
      <c r="C640" s="184">
        <v>603</v>
      </c>
      <c r="D640" s="51">
        <v>1.628965020370737E-2</v>
      </c>
      <c r="E640" s="137">
        <v>5.3137825188702463E-2</v>
      </c>
    </row>
    <row r="641" spans="3:5">
      <c r="C641" s="184">
        <v>604</v>
      </c>
      <c r="D641" s="51">
        <v>6.3600614914863874E-3</v>
      </c>
      <c r="E641" s="137">
        <v>-1.8517943599195646E-3</v>
      </c>
    </row>
    <row r="642" spans="3:5">
      <c r="C642" s="184">
        <v>605</v>
      </c>
      <c r="D642" s="51">
        <v>4.6088710236148215E-3</v>
      </c>
      <c r="E642" s="137">
        <v>-1.1102260567433797E-2</v>
      </c>
    </row>
    <row r="643" spans="3:5">
      <c r="C643" s="184">
        <v>606</v>
      </c>
      <c r="D643" s="51">
        <v>-8.9016285037338654E-3</v>
      </c>
      <c r="E643" s="137">
        <v>-2.633709952474083E-2</v>
      </c>
    </row>
    <row r="644" spans="3:5">
      <c r="C644" s="184">
        <v>607</v>
      </c>
      <c r="D644" s="51">
        <v>-5.7787900865010604E-3</v>
      </c>
      <c r="E644" s="137">
        <v>5.6624749868920174E-2</v>
      </c>
    </row>
    <row r="645" spans="3:5">
      <c r="C645" s="184">
        <v>608</v>
      </c>
      <c r="D645" s="51">
        <v>-8.250780202113849E-4</v>
      </c>
      <c r="E645" s="137">
        <v>-2.1991922567907531E-2</v>
      </c>
    </row>
    <row r="646" spans="3:5">
      <c r="C646" s="184">
        <v>609</v>
      </c>
      <c r="D646" s="51">
        <v>1.4339393009772061E-2</v>
      </c>
      <c r="E646" s="137">
        <v>0.11088584613287727</v>
      </c>
    </row>
    <row r="647" spans="3:5">
      <c r="C647" s="184">
        <v>610</v>
      </c>
      <c r="D647" s="51">
        <v>2.5634817215348174E-3</v>
      </c>
      <c r="E647" s="137">
        <v>-4.7126978550543E-2</v>
      </c>
    </row>
    <row r="648" spans="3:5">
      <c r="C648" s="184">
        <v>611</v>
      </c>
      <c r="D648" s="51">
        <v>1.4586431448055518E-2</v>
      </c>
      <c r="E648" s="137">
        <v>3.2137111518149566E-3</v>
      </c>
    </row>
    <row r="649" spans="3:5">
      <c r="C649" s="184">
        <v>612</v>
      </c>
      <c r="D649" s="51">
        <v>1.0716187249011876E-3</v>
      </c>
      <c r="E649" s="137">
        <v>4.6115283774967902E-2</v>
      </c>
    </row>
    <row r="650" spans="3:5">
      <c r="C650" s="184">
        <v>613</v>
      </c>
      <c r="D650" s="51">
        <v>1.2361470208425989E-3</v>
      </c>
      <c r="E650" s="137">
        <v>3.1927841389226361E-3</v>
      </c>
    </row>
    <row r="651" spans="3:5">
      <c r="C651" s="184">
        <v>614</v>
      </c>
      <c r="D651" s="51">
        <v>-9.150976673213497E-3</v>
      </c>
      <c r="E651" s="137">
        <v>-1.6822070319410558E-2</v>
      </c>
    </row>
    <row r="652" spans="3:5">
      <c r="C652" s="184">
        <v>615</v>
      </c>
      <c r="D652" s="51">
        <v>-1.1341055335403404E-2</v>
      </c>
      <c r="E652" s="137">
        <v>-3.4827891564079907E-2</v>
      </c>
    </row>
    <row r="653" spans="3:5">
      <c r="C653" s="184">
        <v>616</v>
      </c>
      <c r="D653" s="51">
        <v>1.2770530482450436E-2</v>
      </c>
      <c r="E653" s="137">
        <v>6.3556562332121688E-2</v>
      </c>
    </row>
    <row r="654" spans="3:5">
      <c r="C654" s="184">
        <v>617</v>
      </c>
      <c r="D654" s="51">
        <v>-3.6117167893389701E-3</v>
      </c>
      <c r="E654" s="137">
        <v>2.2049803071891587E-4</v>
      </c>
    </row>
    <row r="655" spans="3:5">
      <c r="C655" s="184">
        <v>618</v>
      </c>
      <c r="D655" s="51">
        <v>1.2233462239132586E-2</v>
      </c>
      <c r="E655" s="137">
        <v>-1.8565306652284778E-2</v>
      </c>
    </row>
    <row r="656" spans="3:5">
      <c r="C656" s="184">
        <v>619</v>
      </c>
      <c r="D656" s="51">
        <v>-3.481801991781934E-2</v>
      </c>
      <c r="E656" s="137">
        <v>4.1176230082804077E-2</v>
      </c>
    </row>
    <row r="657" spans="3:5">
      <c r="C657" s="184">
        <v>620</v>
      </c>
      <c r="D657" s="51">
        <v>1.2922363449439055E-4</v>
      </c>
      <c r="E657" s="137">
        <v>-1.0101179275190289E-2</v>
      </c>
    </row>
    <row r="658" spans="3:5">
      <c r="C658" s="184">
        <v>621</v>
      </c>
      <c r="D658" s="51">
        <v>-1.6968374069073221E-2</v>
      </c>
      <c r="E658" s="137">
        <v>-1.6145131332072883E-2</v>
      </c>
    </row>
    <row r="659" spans="3:5">
      <c r="C659" s="184">
        <v>622</v>
      </c>
      <c r="D659" s="51">
        <v>-1.2031821519364298E-2</v>
      </c>
      <c r="E659" s="137">
        <v>6.9273217094147303E-3</v>
      </c>
    </row>
    <row r="660" spans="3:5">
      <c r="C660" s="184">
        <v>623</v>
      </c>
      <c r="D660" s="51">
        <v>-2.9757298066567794E-2</v>
      </c>
      <c r="E660" s="137">
        <v>-1.8289831216817466E-2</v>
      </c>
    </row>
    <row r="661" spans="3:5">
      <c r="C661" s="184">
        <v>624</v>
      </c>
      <c r="D661" s="51">
        <v>-3.3952780713717096E-3</v>
      </c>
      <c r="E661" s="137">
        <v>1.4385536684478126E-2</v>
      </c>
    </row>
    <row r="662" spans="3:5">
      <c r="C662" s="184">
        <v>625</v>
      </c>
      <c r="D662" s="51">
        <v>1.7750148040277718E-4</v>
      </c>
      <c r="E662" s="137">
        <v>-2.5488616050366288E-3</v>
      </c>
    </row>
    <row r="663" spans="3:5">
      <c r="C663" s="184">
        <v>626</v>
      </c>
      <c r="D663" s="51">
        <v>-7.7844087836745684E-3</v>
      </c>
      <c r="E663" s="137">
        <v>1.0972097640304591E-2</v>
      </c>
    </row>
    <row r="664" spans="3:5">
      <c r="C664" s="184">
        <v>627</v>
      </c>
      <c r="D664" s="51">
        <v>1.4589200771672098E-2</v>
      </c>
      <c r="E664" s="137">
        <v>7.7484065834883417E-2</v>
      </c>
    </row>
    <row r="665" spans="3:5">
      <c r="C665" s="184">
        <v>628</v>
      </c>
      <c r="D665" s="51">
        <v>-6.9884669267823996E-3</v>
      </c>
      <c r="E665" s="137">
        <v>-6.5540509909334851E-3</v>
      </c>
    </row>
    <row r="666" spans="3:5">
      <c r="C666" s="184">
        <v>629</v>
      </c>
      <c r="D666" s="51">
        <v>6.3000330199070266E-3</v>
      </c>
      <c r="E666" s="137">
        <v>1.5176364170909029E-2</v>
      </c>
    </row>
    <row r="667" spans="3:5">
      <c r="C667" s="184">
        <v>630</v>
      </c>
      <c r="D667" s="51">
        <v>-1.6482253884673805E-2</v>
      </c>
      <c r="E667" s="137">
        <v>-5.8586056075975494E-2</v>
      </c>
    </row>
    <row r="668" spans="3:5">
      <c r="C668" s="184">
        <v>631</v>
      </c>
      <c r="D668" s="51">
        <v>3.5137140735185018E-4</v>
      </c>
      <c r="E668" s="137">
        <v>2.6801524516349194E-3</v>
      </c>
    </row>
    <row r="669" spans="3:5">
      <c r="C669" s="184">
        <v>632</v>
      </c>
      <c r="D669" s="51">
        <v>-7.4405983623466497E-3</v>
      </c>
      <c r="E669" s="137">
        <v>-1.9804037242771386E-3</v>
      </c>
    </row>
    <row r="670" spans="3:5">
      <c r="C670" s="184">
        <v>633</v>
      </c>
      <c r="D670" s="51">
        <v>5.03262437218797E-3</v>
      </c>
      <c r="E670" s="137">
        <v>-1.4858415975175935E-2</v>
      </c>
    </row>
    <row r="671" spans="3:5">
      <c r="C671" s="184">
        <v>634</v>
      </c>
      <c r="D671" s="51">
        <v>2.3559624144758981E-3</v>
      </c>
      <c r="E671" s="137">
        <v>2.9779059134814274E-2</v>
      </c>
    </row>
    <row r="672" spans="3:5">
      <c r="C672" s="184">
        <v>635</v>
      </c>
      <c r="D672" s="51">
        <v>-7.3104496488934695E-3</v>
      </c>
      <c r="E672" s="137">
        <v>-6.7723963489657923E-2</v>
      </c>
    </row>
    <row r="673" spans="3:5">
      <c r="C673" s="184">
        <v>636</v>
      </c>
      <c r="D673" s="51">
        <v>-3.3742238016996641E-3</v>
      </c>
      <c r="E673" s="137">
        <v>-2.5089168712223199E-2</v>
      </c>
    </row>
    <row r="674" spans="3:5">
      <c r="C674" s="184">
        <v>637</v>
      </c>
      <c r="D674" s="51">
        <v>-2.1492589381353028E-3</v>
      </c>
      <c r="E674" s="137">
        <v>2.896662175870526E-3</v>
      </c>
    </row>
    <row r="675" spans="3:5">
      <c r="C675" s="184">
        <v>638</v>
      </c>
      <c r="D675" s="51">
        <v>2.43522712090974E-4</v>
      </c>
      <c r="E675" s="137">
        <v>3.7921045683635093E-2</v>
      </c>
    </row>
    <row r="676" spans="3:5">
      <c r="C676" s="184">
        <v>639</v>
      </c>
      <c r="D676" s="51">
        <v>-3.1655014356558129E-3</v>
      </c>
      <c r="E676" s="137">
        <v>-2.1164846095177853E-2</v>
      </c>
    </row>
    <row r="677" spans="3:5">
      <c r="C677" s="184">
        <v>640</v>
      </c>
      <c r="D677" s="51">
        <v>1.1527781071915405E-3</v>
      </c>
      <c r="E677" s="137">
        <v>9.7592920012865049E-3</v>
      </c>
    </row>
    <row r="678" spans="3:5">
      <c r="C678" s="184">
        <v>641</v>
      </c>
      <c r="D678" s="51">
        <v>9.3554583648850832E-4</v>
      </c>
      <c r="E678" s="137">
        <v>2.7763790322726911E-2</v>
      </c>
    </row>
    <row r="679" spans="3:5">
      <c r="C679" s="184">
        <v>642</v>
      </c>
      <c r="D679" s="51">
        <v>-1.5675101691959882E-2</v>
      </c>
      <c r="E679" s="137">
        <v>9.2325229449593069E-3</v>
      </c>
    </row>
    <row r="680" spans="3:5">
      <c r="C680" s="184">
        <v>643</v>
      </c>
      <c r="D680" s="51">
        <v>-2.51134501217281E-3</v>
      </c>
      <c r="E680" s="137">
        <v>1.5484250887476516E-2</v>
      </c>
    </row>
    <row r="681" spans="3:5">
      <c r="C681" s="184">
        <v>644</v>
      </c>
      <c r="D681" s="51">
        <v>8.9937201415593963E-3</v>
      </c>
      <c r="E681" s="137">
        <v>-2.1810692049505205E-2</v>
      </c>
    </row>
    <row r="682" spans="3:5">
      <c r="C682" s="184">
        <v>645</v>
      </c>
      <c r="D682" s="51">
        <v>-1.6611916803487101E-4</v>
      </c>
      <c r="E682" s="137">
        <v>-1.9609305181739332E-2</v>
      </c>
    </row>
    <row r="683" spans="3:5">
      <c r="C683" s="184">
        <v>646</v>
      </c>
      <c r="D683" s="51">
        <v>-7.1826708419409817E-3</v>
      </c>
      <c r="E683" s="137">
        <v>1.0560489057901416E-2</v>
      </c>
    </row>
    <row r="684" spans="3:5">
      <c r="C684" s="184">
        <v>647</v>
      </c>
      <c r="D684" s="51">
        <v>7.7974890640629627E-3</v>
      </c>
      <c r="E684" s="137">
        <v>6.685547177139619E-3</v>
      </c>
    </row>
    <row r="685" spans="3:5">
      <c r="C685" s="184">
        <v>648</v>
      </c>
      <c r="D685" s="51">
        <v>-2.2056717909839157E-3</v>
      </c>
      <c r="E685" s="137">
        <v>-5.3673082802576334E-3</v>
      </c>
    </row>
    <row r="686" spans="3:5">
      <c r="C686" s="184">
        <v>649</v>
      </c>
      <c r="D686" s="51">
        <v>-4.6227137081840657E-3</v>
      </c>
      <c r="E686" s="137">
        <v>-4.5147768650004215E-2</v>
      </c>
    </row>
    <row r="687" spans="3:5">
      <c r="C687" s="184">
        <v>650</v>
      </c>
      <c r="D687" s="51">
        <v>-4.7004301419767934E-3</v>
      </c>
      <c r="E687" s="137">
        <v>1.6332280963431707E-2</v>
      </c>
    </row>
    <row r="688" spans="3:5">
      <c r="C688" s="184">
        <v>651</v>
      </c>
      <c r="D688" s="51">
        <v>-1.2029126330933148E-2</v>
      </c>
      <c r="E688" s="137">
        <v>-4.6684875132958978E-2</v>
      </c>
    </row>
    <row r="689" spans="3:5">
      <c r="C689" s="184">
        <v>652</v>
      </c>
      <c r="D689" s="51">
        <v>-2.2765874462916513E-2</v>
      </c>
      <c r="E689" s="137">
        <v>-3.4083024437510665E-3</v>
      </c>
    </row>
    <row r="690" spans="3:5">
      <c r="C690" s="184">
        <v>653</v>
      </c>
      <c r="D690" s="51">
        <v>5.7910251587127738E-2</v>
      </c>
      <c r="E690" s="137">
        <v>5.9900646262100433E-2</v>
      </c>
    </row>
    <row r="691" spans="3:5">
      <c r="C691" s="184">
        <v>654</v>
      </c>
      <c r="D691" s="51">
        <v>9.590549462759208E-3</v>
      </c>
      <c r="E691" s="137">
        <v>-2.5048887519056207E-2</v>
      </c>
    </row>
    <row r="692" spans="3:5">
      <c r="C692" s="184">
        <v>655</v>
      </c>
      <c r="D692" s="51">
        <v>-6.1505484428202037E-3</v>
      </c>
      <c r="E692" s="137">
        <v>-2.2802694019044292E-2</v>
      </c>
    </row>
    <row r="693" spans="3:5">
      <c r="C693" s="184">
        <v>656</v>
      </c>
      <c r="D693" s="51">
        <v>-1.5027681622696527E-2</v>
      </c>
      <c r="E693" s="137">
        <v>-3.1418022738911297E-2</v>
      </c>
    </row>
    <row r="694" spans="3:5">
      <c r="C694" s="184">
        <v>657</v>
      </c>
      <c r="D694" s="51">
        <v>-9.545978735779316E-3</v>
      </c>
      <c r="E694" s="137">
        <v>3.588476961069445E-2</v>
      </c>
    </row>
    <row r="695" spans="3:5">
      <c r="C695" s="184">
        <v>658</v>
      </c>
      <c r="D695" s="51">
        <v>1.148838693112971E-2</v>
      </c>
      <c r="E695" s="137">
        <v>-5.3917972032245312E-3</v>
      </c>
    </row>
    <row r="696" spans="3:5">
      <c r="C696" s="184">
        <v>659</v>
      </c>
      <c r="D696" s="51">
        <v>-1.3257035941429494E-2</v>
      </c>
      <c r="E696" s="137">
        <v>-3.7918654260035191E-2</v>
      </c>
    </row>
    <row r="697" spans="3:5">
      <c r="C697" s="184">
        <v>660</v>
      </c>
      <c r="D697" s="51">
        <v>-8.3493106991683746E-3</v>
      </c>
      <c r="E697" s="137">
        <v>1.1017644490754321E-3</v>
      </c>
    </row>
    <row r="698" spans="3:5">
      <c r="C698" s="184">
        <v>661</v>
      </c>
      <c r="D698" s="51">
        <v>1.7217349337227657E-3</v>
      </c>
      <c r="E698" s="137">
        <v>-2.5903069826177606E-2</v>
      </c>
    </row>
    <row r="699" spans="3:5">
      <c r="C699" s="184">
        <v>662</v>
      </c>
      <c r="D699" s="51">
        <v>6.100129727583458E-3</v>
      </c>
      <c r="E699" s="137">
        <v>-3.0408226069996401E-3</v>
      </c>
    </row>
    <row r="700" spans="3:5">
      <c r="C700" s="184">
        <v>663</v>
      </c>
      <c r="D700" s="51">
        <v>-1.4227352900438578E-2</v>
      </c>
      <c r="E700" s="137">
        <v>-1.9292095555555652E-2</v>
      </c>
    </row>
    <row r="701" spans="3:5">
      <c r="C701" s="184">
        <v>664</v>
      </c>
      <c r="D701" s="51">
        <v>3.9756802573701656E-3</v>
      </c>
      <c r="E701" s="137">
        <v>1.6338993567786897E-2</v>
      </c>
    </row>
    <row r="702" spans="3:5">
      <c r="C702" s="184">
        <v>665</v>
      </c>
      <c r="D702" s="51">
        <v>2.143599223062548E-3</v>
      </c>
      <c r="E702" s="137">
        <v>-2.0892367173208796E-2</v>
      </c>
    </row>
    <row r="703" spans="3:5">
      <c r="C703" s="184">
        <v>666</v>
      </c>
      <c r="D703" s="51">
        <v>-9.4675913272775666E-5</v>
      </c>
      <c r="E703" s="137">
        <v>-4.7433974713078864E-2</v>
      </c>
    </row>
    <row r="704" spans="3:5">
      <c r="C704" s="184">
        <v>667</v>
      </c>
      <c r="D704" s="51">
        <v>-6.9278682732815487E-3</v>
      </c>
      <c r="E704" s="137">
        <v>-1.3645207017815582E-2</v>
      </c>
    </row>
    <row r="705" spans="3:5">
      <c r="C705" s="184">
        <v>668</v>
      </c>
      <c r="D705" s="51">
        <v>-3.9396923322617215E-3</v>
      </c>
      <c r="E705" s="137">
        <v>3.4381830561011004E-2</v>
      </c>
    </row>
    <row r="706" spans="3:5">
      <c r="C706" s="184">
        <v>669</v>
      </c>
      <c r="D706" s="51">
        <v>-1.6891739295613445E-3</v>
      </c>
      <c r="E706" s="137">
        <v>-5.7642897157008342E-2</v>
      </c>
    </row>
    <row r="707" spans="3:5">
      <c r="C707" s="184">
        <v>670</v>
      </c>
      <c r="D707" s="51">
        <v>3.1272445648427949E-3</v>
      </c>
      <c r="E707" s="137">
        <v>-1.6400280074549495E-2</v>
      </c>
    </row>
    <row r="708" spans="3:5">
      <c r="C708" s="184">
        <v>671</v>
      </c>
      <c r="D708" s="51">
        <v>9.0627127991165339E-3</v>
      </c>
      <c r="E708" s="137">
        <v>5.3877842507829669E-2</v>
      </c>
    </row>
    <row r="709" spans="3:5">
      <c r="C709" s="184">
        <v>672</v>
      </c>
      <c r="D709" s="51">
        <v>-9.1699139603855749E-3</v>
      </c>
      <c r="E709" s="137">
        <v>-1.6560058963897461E-2</v>
      </c>
    </row>
    <row r="710" spans="3:5">
      <c r="C710" s="184">
        <v>673</v>
      </c>
      <c r="D710" s="51">
        <v>-3.0612362788703515E-3</v>
      </c>
      <c r="E710" s="137">
        <v>-4.4897154675184779E-3</v>
      </c>
    </row>
    <row r="711" spans="3:5">
      <c r="C711" s="184">
        <v>674</v>
      </c>
      <c r="D711" s="51">
        <v>1.9424355921433632E-3</v>
      </c>
      <c r="E711" s="137">
        <v>-8.8348567056905219E-3</v>
      </c>
    </row>
    <row r="712" spans="3:5">
      <c r="C712" s="184">
        <v>675</v>
      </c>
      <c r="D712" s="51">
        <v>-1.346712347314548E-2</v>
      </c>
      <c r="E712" s="137">
        <v>-4.6791811842372279E-2</v>
      </c>
    </row>
    <row r="713" spans="3:5">
      <c r="C713" s="184">
        <v>676</v>
      </c>
      <c r="D713" s="51">
        <v>5.3044641319549219E-3</v>
      </c>
      <c r="E713" s="137">
        <v>4.233343370415212E-3</v>
      </c>
    </row>
    <row r="714" spans="3:5">
      <c r="C714" s="184">
        <v>677</v>
      </c>
      <c r="D714" s="51">
        <v>1.4975629676037558E-2</v>
      </c>
      <c r="E714" s="137">
        <v>-1.6227863495115917E-3</v>
      </c>
    </row>
    <row r="715" spans="3:5">
      <c r="C715" s="184">
        <v>678</v>
      </c>
      <c r="D715" s="51">
        <v>8.9140034948967072E-3</v>
      </c>
      <c r="E715" s="137">
        <v>-4.4448049531361659E-2</v>
      </c>
    </row>
    <row r="716" spans="3:5">
      <c r="C716" s="184">
        <v>679</v>
      </c>
      <c r="D716" s="51">
        <v>4.159155601514912E-3</v>
      </c>
      <c r="E716" s="137">
        <v>-1.4136345345804466E-2</v>
      </c>
    </row>
    <row r="717" spans="3:5">
      <c r="C717" s="184">
        <v>680</v>
      </c>
      <c r="D717" s="51">
        <v>-1.6173601936665914E-2</v>
      </c>
      <c r="E717" s="137">
        <v>-3.192729150601973E-2</v>
      </c>
    </row>
    <row r="718" spans="3:5">
      <c r="C718" s="184">
        <v>681</v>
      </c>
      <c r="D718" s="51">
        <v>1.7030671722032438E-2</v>
      </c>
      <c r="E718" s="137">
        <v>1.771056476380534E-3</v>
      </c>
    </row>
    <row r="719" spans="3:5">
      <c r="C719" s="184">
        <v>682</v>
      </c>
      <c r="D719" s="51">
        <v>-3.1693974093941722E-3</v>
      </c>
      <c r="E719" s="137">
        <v>1.8198812684195541E-3</v>
      </c>
    </row>
    <row r="720" spans="3:5">
      <c r="C720" s="184">
        <v>683</v>
      </c>
      <c r="D720" s="51">
        <v>4.0116878474631889E-3</v>
      </c>
      <c r="E720" s="137">
        <v>-2.3195305257048E-2</v>
      </c>
    </row>
    <row r="721" spans="3:5">
      <c r="C721" s="184">
        <v>684</v>
      </c>
      <c r="D721" s="51">
        <v>1.0374444088917354E-2</v>
      </c>
      <c r="E721" s="137">
        <v>1.2482003512114195E-2</v>
      </c>
    </row>
    <row r="722" spans="3:5">
      <c r="C722" s="184">
        <v>685</v>
      </c>
      <c r="D722" s="51">
        <v>-5.2323965022638558E-3</v>
      </c>
      <c r="E722" s="137">
        <v>-1.9963315768909619E-2</v>
      </c>
    </row>
    <row r="723" spans="3:5">
      <c r="C723" s="184">
        <v>686</v>
      </c>
      <c r="D723" s="51">
        <v>-8.0217967151990867E-4</v>
      </c>
      <c r="E723" s="137">
        <v>-3.5136575106857186E-2</v>
      </c>
    </row>
    <row r="724" spans="3:5">
      <c r="C724" s="184">
        <v>687</v>
      </c>
      <c r="D724" s="51">
        <v>3.7614755408594078E-3</v>
      </c>
      <c r="E724" s="137">
        <v>1.5998237556540264E-2</v>
      </c>
    </row>
    <row r="725" spans="3:5">
      <c r="C725" s="184">
        <v>688</v>
      </c>
      <c r="D725" s="51">
        <v>-2.9901978420080882E-3</v>
      </c>
      <c r="E725" s="137">
        <v>-2.2630336129918376E-2</v>
      </c>
    </row>
    <row r="726" spans="3:5">
      <c r="C726" s="184">
        <v>689</v>
      </c>
      <c r="D726" s="51">
        <v>-4.2569532849638936E-3</v>
      </c>
      <c r="E726" s="137">
        <v>-1.6722459951268268E-2</v>
      </c>
    </row>
    <row r="727" spans="3:5">
      <c r="C727" s="184">
        <v>690</v>
      </c>
      <c r="D727" s="51">
        <v>-1.3231347054132224E-2</v>
      </c>
      <c r="E727" s="137">
        <v>4.3088399592321906E-2</v>
      </c>
    </row>
    <row r="728" spans="3:5">
      <c r="C728" s="184">
        <v>691</v>
      </c>
      <c r="D728" s="51">
        <v>-1.5359180030316524E-2</v>
      </c>
      <c r="E728" s="137">
        <v>-7.6686464826820386E-2</v>
      </c>
    </row>
    <row r="729" spans="3:5">
      <c r="C729" s="184">
        <v>692</v>
      </c>
      <c r="D729" s="51">
        <v>-3.7914619782987496E-3</v>
      </c>
      <c r="E729" s="137">
        <v>3.5874302794541612E-3</v>
      </c>
    </row>
    <row r="730" spans="3:5">
      <c r="C730" s="184">
        <v>693</v>
      </c>
      <c r="D730" s="51">
        <v>1.6737381922807753E-2</v>
      </c>
      <c r="E730" s="137">
        <v>4.9497830810668379E-2</v>
      </c>
    </row>
    <row r="731" spans="3:5">
      <c r="C731" s="184">
        <v>694</v>
      </c>
      <c r="D731" s="51">
        <v>4.7466710909819409E-4</v>
      </c>
      <c r="E731" s="137">
        <v>-1.8802568392189668E-2</v>
      </c>
    </row>
    <row r="732" spans="3:5">
      <c r="C732" s="184">
        <v>695</v>
      </c>
      <c r="D732" s="51">
        <v>2.7151719816885592E-3</v>
      </c>
      <c r="E732" s="137">
        <v>2.0721399629846697E-2</v>
      </c>
    </row>
    <row r="733" spans="3:5">
      <c r="C733" s="184">
        <v>696</v>
      </c>
      <c r="D733" s="51">
        <v>9.1701464807460963E-3</v>
      </c>
      <c r="E733" s="137">
        <v>-1.1907756914384882E-2</v>
      </c>
    </row>
    <row r="734" spans="3:5">
      <c r="C734" s="184">
        <v>697</v>
      </c>
      <c r="D734" s="51">
        <v>-3.1249488990833289E-2</v>
      </c>
      <c r="E734" s="137">
        <v>-2.4236164178431385E-2</v>
      </c>
    </row>
    <row r="735" spans="3:5">
      <c r="C735" s="184">
        <v>698</v>
      </c>
      <c r="D735" s="51">
        <v>-2.6851537931838905E-3</v>
      </c>
      <c r="E735" s="137">
        <v>1.4732030781712332E-2</v>
      </c>
    </row>
    <row r="736" spans="3:5">
      <c r="C736" s="184">
        <v>699</v>
      </c>
      <c r="D736" s="51">
        <v>-1.3202303145217399E-2</v>
      </c>
      <c r="E736" s="137">
        <v>1.7450360577592767E-3</v>
      </c>
    </row>
    <row r="737" spans="3:5">
      <c r="C737" s="184">
        <v>700</v>
      </c>
      <c r="D737" s="51">
        <v>2.6603895803598665E-3</v>
      </c>
      <c r="E737" s="137">
        <v>1.1011596250941334E-2</v>
      </c>
    </row>
    <row r="738" spans="3:5">
      <c r="C738" s="184">
        <v>701</v>
      </c>
      <c r="D738" s="51">
        <v>2.1448743965771781E-2</v>
      </c>
      <c r="E738" s="137">
        <v>1.3818620236335061E-2</v>
      </c>
    </row>
    <row r="739" spans="3:5">
      <c r="C739" s="184">
        <v>702</v>
      </c>
      <c r="D739" s="51">
        <v>-1.8232931672361705E-2</v>
      </c>
      <c r="E739" s="137">
        <v>1.9526406281903481E-4</v>
      </c>
    </row>
    <row r="740" spans="3:5">
      <c r="C740" s="184">
        <v>703</v>
      </c>
      <c r="D740" s="51">
        <v>-1.129568142931801E-3</v>
      </c>
      <c r="E740" s="137">
        <v>-9.0644357344907122E-3</v>
      </c>
    </row>
    <row r="741" spans="3:5">
      <c r="C741" s="184">
        <v>704</v>
      </c>
      <c r="D741" s="51">
        <v>-8.3270766362897684E-3</v>
      </c>
      <c r="E741" s="137">
        <v>2.4377915607078825E-2</v>
      </c>
    </row>
    <row r="742" spans="3:5">
      <c r="C742" s="184">
        <v>705</v>
      </c>
      <c r="D742" s="51">
        <v>-1.1875097246037684E-2</v>
      </c>
      <c r="E742" s="137">
        <v>-1.3127278238479605E-2</v>
      </c>
    </row>
    <row r="743" spans="3:5">
      <c r="C743" s="184">
        <v>706</v>
      </c>
      <c r="D743" s="51">
        <v>4.1104305802132316E-3</v>
      </c>
      <c r="E743" s="137">
        <v>1.2443119718958992E-2</v>
      </c>
    </row>
    <row r="744" spans="3:5">
      <c r="C744" s="184">
        <v>707</v>
      </c>
      <c r="D744" s="51">
        <v>5.0436262808311195E-3</v>
      </c>
      <c r="E744" s="137">
        <v>3.4803952450640475E-2</v>
      </c>
    </row>
    <row r="745" spans="3:5">
      <c r="C745" s="184">
        <v>708</v>
      </c>
      <c r="D745" s="51">
        <v>1.4643573768911475E-3</v>
      </c>
      <c r="E745" s="137">
        <v>1.9923802769374825E-2</v>
      </c>
    </row>
    <row r="746" spans="3:5">
      <c r="C746" s="184">
        <v>709</v>
      </c>
      <c r="D746" s="51">
        <v>-1.0091647529526284E-2</v>
      </c>
      <c r="E746" s="137">
        <v>2.3341710195629417E-2</v>
      </c>
    </row>
    <row r="747" spans="3:5">
      <c r="C747" s="184">
        <v>710</v>
      </c>
      <c r="D747" s="51">
        <v>-1.2758509434667332E-4</v>
      </c>
      <c r="E747" s="137">
        <v>-2.3393927410521625E-2</v>
      </c>
    </row>
    <row r="748" spans="3:5">
      <c r="C748" s="184">
        <v>711</v>
      </c>
      <c r="D748" s="51">
        <v>-3.7130290925767889E-2</v>
      </c>
      <c r="E748" s="137">
        <v>-1.2090870915123319E-2</v>
      </c>
    </row>
    <row r="749" spans="3:5">
      <c r="C749" s="184">
        <v>712</v>
      </c>
      <c r="D749" s="51">
        <v>-6.7332609014859384E-3</v>
      </c>
      <c r="E749" s="137">
        <v>-1.020546000653815E-2</v>
      </c>
    </row>
    <row r="750" spans="3:5">
      <c r="C750" s="184">
        <v>713</v>
      </c>
      <c r="D750" s="51">
        <v>1.1009096569362765E-2</v>
      </c>
      <c r="E750" s="137">
        <v>2.3527821396114645E-2</v>
      </c>
    </row>
    <row r="751" spans="3:5">
      <c r="C751" s="184">
        <v>714</v>
      </c>
      <c r="D751" s="51">
        <v>-2.5573976621998964E-3</v>
      </c>
      <c r="E751" s="137">
        <v>-1.5836208178531583E-2</v>
      </c>
    </row>
    <row r="752" spans="3:5">
      <c r="C752" s="184">
        <v>715</v>
      </c>
      <c r="D752" s="51">
        <v>-7.5604958426796704E-3</v>
      </c>
      <c r="E752" s="137">
        <v>-3.118525151335852E-2</v>
      </c>
    </row>
    <row r="753" spans="3:5">
      <c r="C753" s="184">
        <v>716</v>
      </c>
      <c r="D753" s="51">
        <v>5.1714048137517319E-3</v>
      </c>
      <c r="E753" s="137">
        <v>3.0808060055632098E-3</v>
      </c>
    </row>
    <row r="754" spans="3:5">
      <c r="C754" s="184">
        <v>717</v>
      </c>
      <c r="D754" s="51">
        <v>-9.8974861075371411E-3</v>
      </c>
      <c r="E754" s="137">
        <v>-2.356292886899982E-2</v>
      </c>
    </row>
    <row r="755" spans="3:5">
      <c r="C755" s="184">
        <v>718</v>
      </c>
      <c r="D755" s="51">
        <v>1.2418854434330935E-3</v>
      </c>
      <c r="E755" s="137">
        <v>4.3722753931710332E-3</v>
      </c>
    </row>
    <row r="756" spans="3:5">
      <c r="C756" s="184">
        <v>719</v>
      </c>
      <c r="D756" s="51">
        <v>2.66989257870286E-3</v>
      </c>
      <c r="E756" s="137">
        <v>4.6798443783794006E-3</v>
      </c>
    </row>
    <row r="757" spans="3:5">
      <c r="C757" s="184">
        <v>720</v>
      </c>
      <c r="D757" s="51">
        <v>-9.8651219727508739E-3</v>
      </c>
      <c r="E757" s="137">
        <v>-0.11557168839525499</v>
      </c>
    </row>
    <row r="758" spans="3:5">
      <c r="C758" s="184">
        <v>721</v>
      </c>
      <c r="D758" s="51">
        <v>2.8161986005633944E-3</v>
      </c>
      <c r="E758" s="137">
        <v>-2.1008892292039829E-3</v>
      </c>
    </row>
    <row r="759" spans="3:5">
      <c r="C759" s="184">
        <v>722</v>
      </c>
      <c r="D759" s="51">
        <v>-1.9335860767057543E-3</v>
      </c>
      <c r="E759" s="137">
        <v>-3.6141394015986372E-2</v>
      </c>
    </row>
    <row r="760" spans="3:5">
      <c r="C760" s="184">
        <v>723</v>
      </c>
      <c r="D760" s="51">
        <v>2.4867586353275285E-2</v>
      </c>
      <c r="E760" s="137">
        <v>1.2484352415923751E-2</v>
      </c>
    </row>
    <row r="761" spans="3:5">
      <c r="C761" s="184">
        <v>724</v>
      </c>
      <c r="D761" s="51">
        <v>4.1933776834329126E-3</v>
      </c>
      <c r="E761" s="137">
        <v>3.4315640914645597E-3</v>
      </c>
    </row>
    <row r="762" spans="3:5">
      <c r="C762" s="184">
        <v>725</v>
      </c>
      <c r="D762" s="51">
        <v>-2.0989879141127592E-2</v>
      </c>
      <c r="E762" s="137">
        <v>4.2357327207798355E-2</v>
      </c>
    </row>
    <row r="763" spans="3:5">
      <c r="C763" s="184">
        <v>726</v>
      </c>
      <c r="D763" s="51">
        <v>1.9905747865977912E-2</v>
      </c>
      <c r="E763" s="137">
        <v>3.266928695012767E-2</v>
      </c>
    </row>
    <row r="764" spans="3:5">
      <c r="C764" s="184">
        <v>727</v>
      </c>
      <c r="D764" s="51">
        <v>-1.1304366484461993E-2</v>
      </c>
      <c r="E764" s="137">
        <v>2.3397904553224019E-2</v>
      </c>
    </row>
    <row r="765" spans="3:5">
      <c r="C765" s="184">
        <v>728</v>
      </c>
      <c r="D765" s="51">
        <v>-5.5729613996479523E-3</v>
      </c>
      <c r="E765" s="137">
        <v>-1.6635737978632242E-2</v>
      </c>
    </row>
    <row r="766" spans="3:5">
      <c r="C766" s="184">
        <v>729</v>
      </c>
      <c r="D766" s="51">
        <v>2.4382574216907447E-2</v>
      </c>
      <c r="E766" s="137">
        <v>7.5633641087129826E-3</v>
      </c>
    </row>
    <row r="767" spans="3:5">
      <c r="C767" s="184">
        <v>730</v>
      </c>
      <c r="D767" s="51">
        <v>6.1632405635168881E-3</v>
      </c>
      <c r="E767" s="137">
        <v>-3.0936633430216749E-2</v>
      </c>
    </row>
    <row r="768" spans="3:5">
      <c r="C768" s="184">
        <v>731</v>
      </c>
      <c r="D768" s="51">
        <v>-1.7743825671941542E-2</v>
      </c>
      <c r="E768" s="137">
        <v>-5.2311947101307099E-2</v>
      </c>
    </row>
    <row r="769" spans="3:5">
      <c r="C769" s="184">
        <v>732</v>
      </c>
      <c r="D769" s="51">
        <v>-7.3840328567482015E-3</v>
      </c>
      <c r="E769" s="137">
        <v>-9.8897549730269999E-3</v>
      </c>
    </row>
    <row r="770" spans="3:5">
      <c r="C770" s="184">
        <v>733</v>
      </c>
      <c r="D770" s="51">
        <v>1.7267636817933005E-2</v>
      </c>
      <c r="E770" s="137">
        <v>-1.1183995733717903E-2</v>
      </c>
    </row>
    <row r="771" spans="3:5">
      <c r="C771" s="184">
        <v>734</v>
      </c>
      <c r="D771" s="51">
        <v>1.3278284680867709E-2</v>
      </c>
      <c r="E771" s="137">
        <v>-4.5286908885418455E-2</v>
      </c>
    </row>
    <row r="772" spans="3:5">
      <c r="C772" s="184">
        <v>735</v>
      </c>
      <c r="D772" s="51">
        <v>-1.7911557131528824E-2</v>
      </c>
      <c r="E772" s="137">
        <v>6.6563345195931156E-2</v>
      </c>
    </row>
    <row r="773" spans="3:5">
      <c r="C773" s="184">
        <v>736</v>
      </c>
      <c r="D773" s="51">
        <v>1.6078247771405433E-2</v>
      </c>
      <c r="E773" s="137">
        <v>5.7883092463657309E-3</v>
      </c>
    </row>
    <row r="774" spans="3:5">
      <c r="C774" s="184">
        <v>737</v>
      </c>
      <c r="D774" s="51">
        <v>1.4971817676153988E-3</v>
      </c>
      <c r="E774" s="137">
        <v>-3.7355057391772938E-2</v>
      </c>
    </row>
    <row r="775" spans="3:5">
      <c r="C775" s="184">
        <v>738</v>
      </c>
      <c r="D775" s="51">
        <v>-1.3603252658347799E-3</v>
      </c>
      <c r="E775" s="137">
        <v>3.3844903027853396E-2</v>
      </c>
    </row>
    <row r="776" spans="3:5">
      <c r="C776" s="184">
        <v>739</v>
      </c>
      <c r="D776" s="51">
        <v>-5.7640195593465842E-3</v>
      </c>
      <c r="E776" s="137">
        <v>-4.5233449669221618E-2</v>
      </c>
    </row>
    <row r="777" spans="3:5">
      <c r="C777" s="184">
        <v>740</v>
      </c>
      <c r="D777" s="51">
        <v>2.3254307829506191E-2</v>
      </c>
      <c r="E777" s="137">
        <v>-2.3821078904134541E-2</v>
      </c>
    </row>
    <row r="778" spans="3:5">
      <c r="C778" s="184">
        <v>741</v>
      </c>
      <c r="D778" s="51">
        <v>-2.6051608979748904E-2</v>
      </c>
      <c r="E778" s="137">
        <v>-8.8303503423442023E-2</v>
      </c>
    </row>
    <row r="779" spans="3:5">
      <c r="C779" s="184">
        <v>742</v>
      </c>
      <c r="D779" s="51">
        <v>6.4000844357653287E-3</v>
      </c>
      <c r="E779" s="137">
        <v>-1.1798423047553522E-2</v>
      </c>
    </row>
    <row r="780" spans="3:5">
      <c r="C780" s="184">
        <v>743</v>
      </c>
      <c r="D780" s="51">
        <v>8.0681927360935352E-3</v>
      </c>
      <c r="E780" s="137">
        <v>-4.2944862440348862E-3</v>
      </c>
    </row>
    <row r="781" spans="3:5">
      <c r="C781" s="184">
        <v>744</v>
      </c>
      <c r="D781" s="51">
        <v>3.6148279683366289E-3</v>
      </c>
      <c r="E781" s="137">
        <v>8.5358854095822057E-2</v>
      </c>
    </row>
    <row r="782" spans="3:5">
      <c r="C782" s="184">
        <v>745</v>
      </c>
      <c r="D782" s="51">
        <v>2.0917706372029646E-4</v>
      </c>
      <c r="E782" s="137">
        <v>-5.8513038611384495E-2</v>
      </c>
    </row>
    <row r="783" spans="3:5">
      <c r="C783" s="184">
        <v>746</v>
      </c>
      <c r="D783" s="51">
        <v>-6.3289067976818134E-3</v>
      </c>
      <c r="E783" s="137">
        <v>4.0968031932102071E-2</v>
      </c>
    </row>
    <row r="784" spans="3:5">
      <c r="C784" s="184">
        <v>747</v>
      </c>
      <c r="D784" s="51">
        <v>7.5412146218435507E-3</v>
      </c>
      <c r="E784" s="137">
        <v>-7.5982238320864096E-3</v>
      </c>
    </row>
    <row r="785" spans="3:5">
      <c r="C785" s="184">
        <v>748</v>
      </c>
      <c r="D785" s="51">
        <v>3.3202901419972756E-4</v>
      </c>
      <c r="E785" s="137">
        <v>5.8081807344690537E-3</v>
      </c>
    </row>
    <row r="786" spans="3:5">
      <c r="C786" s="184">
        <v>749</v>
      </c>
      <c r="D786" s="51">
        <v>-3.8597724266262092E-3</v>
      </c>
      <c r="E786" s="137">
        <v>-5.800713130796905E-2</v>
      </c>
    </row>
    <row r="787" spans="3:5">
      <c r="C787" s="184">
        <v>750</v>
      </c>
      <c r="D787" s="51">
        <v>-7.5656835120799576E-3</v>
      </c>
      <c r="E787" s="137">
        <v>-2.6355719616497263E-2</v>
      </c>
    </row>
    <row r="788" spans="3:5">
      <c r="C788" s="184">
        <v>751</v>
      </c>
      <c r="D788" s="51">
        <v>7.6998538916893868E-3</v>
      </c>
      <c r="E788" s="137">
        <v>-2.8591342004775686E-2</v>
      </c>
    </row>
    <row r="789" spans="3:5">
      <c r="C789" s="184">
        <v>752</v>
      </c>
      <c r="D789" s="51">
        <v>-1.3897461737239571E-2</v>
      </c>
      <c r="E789" s="137">
        <v>-2.1194574389602143E-2</v>
      </c>
    </row>
    <row r="790" spans="3:5">
      <c r="C790" s="184">
        <v>753</v>
      </c>
      <c r="D790" s="51">
        <v>-7.2817222493180072E-3</v>
      </c>
      <c r="E790" s="137">
        <v>-6.3669798069637216E-3</v>
      </c>
    </row>
    <row r="791" spans="3:5">
      <c r="C791" s="184">
        <v>754</v>
      </c>
      <c r="D791" s="51">
        <v>2.0260404092640932E-2</v>
      </c>
      <c r="E791" s="137">
        <v>-2.78971189102638E-2</v>
      </c>
    </row>
    <row r="792" spans="3:5">
      <c r="C792" s="184">
        <v>755</v>
      </c>
      <c r="D792" s="51">
        <v>6.1324670594360619E-3</v>
      </c>
      <c r="E792" s="137">
        <v>-2.0923545526657338E-3</v>
      </c>
    </row>
    <row r="793" spans="3:5">
      <c r="C793" s="184">
        <v>756</v>
      </c>
      <c r="D793" s="51">
        <v>-9.0597986755759519E-3</v>
      </c>
      <c r="E793" s="137">
        <v>-7.6084020916078092E-3</v>
      </c>
    </row>
    <row r="794" spans="3:5">
      <c r="C794" s="184">
        <v>757</v>
      </c>
      <c r="D794" s="51">
        <v>1.3199332398062615E-2</v>
      </c>
      <c r="E794" s="137">
        <v>2.2390255478338117E-2</v>
      </c>
    </row>
    <row r="795" spans="3:5">
      <c r="C795" s="184">
        <v>758</v>
      </c>
      <c r="D795" s="51">
        <v>-6.3793012556696135E-3</v>
      </c>
      <c r="E795" s="137">
        <v>1.8361229552545995E-2</v>
      </c>
    </row>
    <row r="796" spans="3:5">
      <c r="C796" s="184">
        <v>759</v>
      </c>
      <c r="D796" s="51">
        <v>9.7973072470769768E-3</v>
      </c>
      <c r="E796" s="137">
        <v>-5.2270439310998108E-3</v>
      </c>
    </row>
    <row r="797" spans="3:5">
      <c r="C797" s="184">
        <v>760</v>
      </c>
      <c r="D797" s="51">
        <v>-1.2790346594415868E-2</v>
      </c>
      <c r="E797" s="137">
        <v>-4.2303455145347134E-3</v>
      </c>
    </row>
    <row r="798" spans="3:5">
      <c r="C798" s="184">
        <v>761</v>
      </c>
      <c r="D798" s="51">
        <v>-2.5329283602139478E-2</v>
      </c>
      <c r="E798" s="137">
        <v>3.3234268150702838E-3</v>
      </c>
    </row>
    <row r="799" spans="3:5">
      <c r="C799" s="184">
        <v>762</v>
      </c>
      <c r="D799" s="51">
        <v>-1.3158766920140681E-3</v>
      </c>
      <c r="E799" s="137">
        <v>9.2063582427499638E-3</v>
      </c>
    </row>
    <row r="800" spans="3:5">
      <c r="C800" s="184">
        <v>763</v>
      </c>
      <c r="D800" s="51">
        <v>1.5379086970410214E-3</v>
      </c>
      <c r="E800" s="137">
        <v>-1.0305249046592218E-4</v>
      </c>
    </row>
    <row r="801" spans="3:5">
      <c r="C801" s="184">
        <v>764</v>
      </c>
      <c r="D801" s="51">
        <v>1.0118577779918321E-3</v>
      </c>
      <c r="E801" s="137">
        <v>0.11620213938261054</v>
      </c>
    </row>
    <row r="802" spans="3:5">
      <c r="C802" s="184">
        <v>765</v>
      </c>
      <c r="D802" s="51">
        <v>-2.0325356084269584E-2</v>
      </c>
      <c r="E802" s="137">
        <v>5.1087111424885723E-3</v>
      </c>
    </row>
    <row r="803" spans="3:5">
      <c r="C803" s="184">
        <v>766</v>
      </c>
      <c r="D803" s="51">
        <v>-2.2515046208629813E-3</v>
      </c>
      <c r="E803" s="137">
        <v>3.3098080468696015E-2</v>
      </c>
    </row>
    <row r="804" spans="3:5">
      <c r="C804" s="184">
        <v>767</v>
      </c>
      <c r="D804" s="51">
        <v>-9.3953878589721346E-3</v>
      </c>
      <c r="E804" s="137">
        <v>2.1058320887176699E-2</v>
      </c>
    </row>
    <row r="805" spans="3:5">
      <c r="C805" s="184">
        <v>768</v>
      </c>
      <c r="D805" s="51">
        <v>1.2242466541330563E-3</v>
      </c>
      <c r="E805" s="137">
        <v>-3.0615742967285184E-2</v>
      </c>
    </row>
    <row r="806" spans="3:5">
      <c r="C806" s="184">
        <v>769</v>
      </c>
      <c r="D806" s="51">
        <v>2.3342437726895384E-3</v>
      </c>
      <c r="E806" s="137">
        <v>3.4718225261403432E-2</v>
      </c>
    </row>
    <row r="807" spans="3:5">
      <c r="C807" s="184">
        <v>770</v>
      </c>
      <c r="D807" s="51">
        <v>2.3355705897756443E-2</v>
      </c>
      <c r="E807" s="137">
        <v>3.0958691782579352E-2</v>
      </c>
    </row>
    <row r="808" spans="3:5">
      <c r="C808" s="184">
        <v>771</v>
      </c>
      <c r="D808" s="51">
        <v>3.334265699443523E-3</v>
      </c>
      <c r="E808" s="137">
        <v>-5.6981896511665809E-3</v>
      </c>
    </row>
    <row r="809" spans="3:5">
      <c r="C809" s="184">
        <v>772</v>
      </c>
      <c r="D809" s="51">
        <v>-3.4810382708975185E-3</v>
      </c>
      <c r="E809" s="137">
        <v>-2.3725428469022002E-2</v>
      </c>
    </row>
    <row r="810" spans="3:5">
      <c r="C810" s="184">
        <v>773</v>
      </c>
      <c r="D810" s="51">
        <v>8.5781131359388765E-3</v>
      </c>
      <c r="E810" s="137">
        <v>-1.5842571724112445E-3</v>
      </c>
    </row>
    <row r="811" spans="3:5">
      <c r="C811" s="184">
        <v>774</v>
      </c>
      <c r="D811" s="51">
        <v>-3.4395163224557275E-2</v>
      </c>
      <c r="E811" s="137">
        <v>-7.1917088355685378E-3</v>
      </c>
    </row>
    <row r="812" spans="3:5">
      <c r="C812" s="184">
        <v>775</v>
      </c>
      <c r="D812" s="51">
        <v>5.5355531075655592E-3</v>
      </c>
      <c r="E812" s="137">
        <v>-2.2043513990977717E-2</v>
      </c>
    </row>
    <row r="813" spans="3:5">
      <c r="C813" s="184">
        <v>776</v>
      </c>
      <c r="D813" s="51">
        <v>1.5869826440342457E-2</v>
      </c>
      <c r="E813" s="137">
        <v>5.2011102854295256E-3</v>
      </c>
    </row>
    <row r="814" spans="3:5">
      <c r="C814" s="184">
        <v>777</v>
      </c>
      <c r="D814" s="51">
        <v>-1.4559202346899197E-2</v>
      </c>
      <c r="E814" s="137">
        <v>6.6004919752808394E-2</v>
      </c>
    </row>
    <row r="815" spans="3:5">
      <c r="C815" s="184">
        <v>778</v>
      </c>
      <c r="D815" s="51">
        <v>-8.2044668753580748E-3</v>
      </c>
      <c r="E815" s="137">
        <v>-6.9622791032962969E-3</v>
      </c>
    </row>
    <row r="816" spans="3:5">
      <c r="C816" s="184">
        <v>779</v>
      </c>
      <c r="D816" s="51">
        <v>1.0196894018345542E-2</v>
      </c>
      <c r="E816" s="137">
        <v>-4.9703101051933589E-2</v>
      </c>
    </row>
    <row r="817" spans="3:5">
      <c r="C817" s="184">
        <v>780</v>
      </c>
      <c r="D817" s="51">
        <v>1.814973093917024E-3</v>
      </c>
      <c r="E817" s="137">
        <v>-1.4627630030461794E-3</v>
      </c>
    </row>
    <row r="818" spans="3:5">
      <c r="C818" s="184">
        <v>781</v>
      </c>
      <c r="D818" s="51">
        <v>2.7286795623417785E-2</v>
      </c>
      <c r="E818" s="137">
        <v>-7.3595006497517625E-3</v>
      </c>
    </row>
    <row r="819" spans="3:5">
      <c r="C819" s="184">
        <v>782</v>
      </c>
      <c r="D819" s="51">
        <v>-1.1851726969527372E-3</v>
      </c>
      <c r="E819" s="137">
        <v>3.6147160267282229E-2</v>
      </c>
    </row>
    <row r="820" spans="3:5">
      <c r="C820" s="184">
        <v>783</v>
      </c>
      <c r="D820" s="51">
        <v>-5.6295876287888761E-3</v>
      </c>
      <c r="E820" s="137">
        <v>1.9493282692049467E-3</v>
      </c>
    </row>
    <row r="821" spans="3:5">
      <c r="C821" s="184">
        <v>784</v>
      </c>
      <c r="D821" s="51">
        <v>-2.6182558733385286E-3</v>
      </c>
      <c r="E821" s="137">
        <v>2.8639962272270988E-3</v>
      </c>
    </row>
    <row r="822" spans="3:5">
      <c r="C822" s="184">
        <v>785</v>
      </c>
      <c r="D822" s="51">
        <v>-5.2968625503517211E-3</v>
      </c>
      <c r="E822" s="137">
        <v>-7.6983461520574621E-3</v>
      </c>
    </row>
    <row r="823" spans="3:5">
      <c r="C823" s="184">
        <v>786</v>
      </c>
      <c r="D823" s="51">
        <v>-1.3345695605799481E-2</v>
      </c>
      <c r="E823" s="137">
        <v>2.121924678264487E-3</v>
      </c>
    </row>
    <row r="824" spans="3:5">
      <c r="C824" s="184">
        <v>787</v>
      </c>
      <c r="D824" s="51">
        <v>-5.7398307298541324E-3</v>
      </c>
      <c r="E824" s="137">
        <v>-3.7074205436038281E-2</v>
      </c>
    </row>
    <row r="825" spans="3:5">
      <c r="C825" s="184">
        <v>788</v>
      </c>
      <c r="D825" s="51">
        <v>2.2650587177062576E-2</v>
      </c>
      <c r="E825" s="137">
        <v>0.15047722253030429</v>
      </c>
    </row>
    <row r="826" spans="3:5">
      <c r="C826" s="184">
        <v>789</v>
      </c>
      <c r="D826" s="51">
        <v>2.7648605324060045E-4</v>
      </c>
      <c r="E826" s="137">
        <v>-7.6842562550313246E-3</v>
      </c>
    </row>
    <row r="827" spans="3:5">
      <c r="C827" s="184">
        <v>790</v>
      </c>
      <c r="D827" s="51">
        <v>7.4176006030363291E-3</v>
      </c>
      <c r="E827" s="137">
        <v>2.6657071681785077E-2</v>
      </c>
    </row>
    <row r="828" spans="3:5">
      <c r="C828" s="184">
        <v>791</v>
      </c>
      <c r="D828" s="51">
        <v>-3.0051096229919956E-4</v>
      </c>
      <c r="E828" s="137">
        <v>-3.956378969888351E-3</v>
      </c>
    </row>
    <row r="829" spans="3:5">
      <c r="C829" s="184">
        <v>792</v>
      </c>
      <c r="D829" s="51">
        <v>-4.0071400016020282E-2</v>
      </c>
      <c r="E829" s="137">
        <v>-2.193180674919095E-2</v>
      </c>
    </row>
    <row r="830" spans="3:5">
      <c r="C830" s="184">
        <v>793</v>
      </c>
      <c r="D830" s="51">
        <v>1.0744166844825634E-2</v>
      </c>
      <c r="E830" s="137">
        <v>-5.1856060716521137E-3</v>
      </c>
    </row>
    <row r="831" spans="3:5">
      <c r="C831" s="184">
        <v>794</v>
      </c>
      <c r="D831" s="51">
        <v>-5.4917563656040422E-3</v>
      </c>
      <c r="E831" s="137">
        <v>1.8169873069270794E-2</v>
      </c>
    </row>
    <row r="832" spans="3:5">
      <c r="C832" s="184">
        <v>795</v>
      </c>
      <c r="D832" s="51">
        <v>1.4662826531035414E-2</v>
      </c>
      <c r="E832" s="137">
        <v>7.5646664290782047E-3</v>
      </c>
    </row>
    <row r="833" spans="3:5">
      <c r="C833" s="184">
        <v>796</v>
      </c>
      <c r="D833" s="51">
        <v>-4.0954580252759061E-3</v>
      </c>
      <c r="E833" s="137">
        <v>-1.0818740573615333E-2</v>
      </c>
    </row>
    <row r="834" spans="3:5">
      <c r="C834" s="184">
        <v>797</v>
      </c>
      <c r="D834" s="51">
        <v>-1.8055103235602651E-3</v>
      </c>
      <c r="E834" s="137">
        <v>4.5182112751438134E-3</v>
      </c>
    </row>
    <row r="835" spans="3:5">
      <c r="C835" s="184">
        <v>798</v>
      </c>
      <c r="D835" s="51">
        <v>6.2354013008548859E-3</v>
      </c>
      <c r="E835" s="137">
        <v>8.5550229262235985E-3</v>
      </c>
    </row>
    <row r="836" spans="3:5">
      <c r="C836" s="184">
        <v>799</v>
      </c>
      <c r="D836" s="51">
        <v>6.9957959068150952E-3</v>
      </c>
      <c r="E836" s="137">
        <v>2.0964966993938065E-2</v>
      </c>
    </row>
    <row r="837" spans="3:5">
      <c r="C837" s="184">
        <v>800</v>
      </c>
      <c r="D837" s="51">
        <v>1.146114994165877E-2</v>
      </c>
      <c r="E837" s="137">
        <v>4.1068510534863031E-2</v>
      </c>
    </row>
    <row r="838" spans="3:5">
      <c r="C838" s="184">
        <v>801</v>
      </c>
      <c r="D838" s="51">
        <v>8.2946024908157941E-3</v>
      </c>
      <c r="E838" s="137">
        <v>-3.9364928347025825E-2</v>
      </c>
    </row>
    <row r="839" spans="3:5">
      <c r="C839" s="184">
        <v>802</v>
      </c>
      <c r="D839" s="51">
        <v>1.0461621932000306E-2</v>
      </c>
      <c r="E839" s="137">
        <v>4.1034091279643484E-2</v>
      </c>
    </row>
    <row r="840" spans="3:5">
      <c r="C840" s="184">
        <v>803</v>
      </c>
      <c r="D840" s="51">
        <v>1.5408313256512133E-3</v>
      </c>
      <c r="E840" s="137">
        <v>-1.0925061711049018E-2</v>
      </c>
    </row>
    <row r="841" spans="3:5">
      <c r="C841" s="184">
        <v>804</v>
      </c>
      <c r="D841" s="51">
        <v>-7.5080872153947481E-3</v>
      </c>
      <c r="E841" s="137">
        <v>-1.1307361293676538E-2</v>
      </c>
    </row>
    <row r="842" spans="3:5">
      <c r="C842" s="184">
        <v>805</v>
      </c>
      <c r="D842" s="51">
        <v>4.9978184920419291E-3</v>
      </c>
      <c r="E842" s="137">
        <v>-3.5328520698210436E-2</v>
      </c>
    </row>
    <row r="843" spans="3:5">
      <c r="C843" s="184">
        <v>806</v>
      </c>
      <c r="D843" s="51">
        <v>-6.157340793986785E-3</v>
      </c>
      <c r="E843" s="137">
        <v>-1.0038314789539437E-2</v>
      </c>
    </row>
    <row r="844" spans="3:5">
      <c r="C844" s="184">
        <v>807</v>
      </c>
      <c r="D844" s="51">
        <v>-1.4405154354362531E-2</v>
      </c>
      <c r="E844" s="137">
        <v>-1.0513988858753381E-2</v>
      </c>
    </row>
    <row r="845" spans="3:5">
      <c r="C845" s="184">
        <v>808</v>
      </c>
      <c r="D845" s="51">
        <v>-3.7862659324307164E-3</v>
      </c>
      <c r="E845" s="137">
        <v>-1.7346651128819522E-2</v>
      </c>
    </row>
    <row r="846" spans="3:5">
      <c r="C846" s="184">
        <v>809</v>
      </c>
      <c r="D846" s="51">
        <v>-1.3236935701461476E-2</v>
      </c>
      <c r="E846" s="137">
        <v>-5.103275829581708E-3</v>
      </c>
    </row>
    <row r="847" spans="3:5">
      <c r="C847" s="184">
        <v>810</v>
      </c>
      <c r="D847" s="51">
        <v>1.5009396906054372E-3</v>
      </c>
      <c r="E847" s="137">
        <v>1.7783364296459811E-2</v>
      </c>
    </row>
    <row r="848" spans="3:5">
      <c r="C848" s="184">
        <v>811</v>
      </c>
      <c r="D848" s="51">
        <v>-6.0253722388158119E-3</v>
      </c>
      <c r="E848" s="137">
        <v>1.4803037726629926E-2</v>
      </c>
    </row>
    <row r="849" spans="3:5">
      <c r="C849" s="184">
        <v>812</v>
      </c>
      <c r="D849" s="51">
        <v>8.042892488282374E-3</v>
      </c>
      <c r="E849" s="137">
        <v>4.7027594605448454E-2</v>
      </c>
    </row>
    <row r="850" spans="3:5">
      <c r="C850" s="184">
        <v>813</v>
      </c>
      <c r="D850" s="51">
        <v>-5.2639545210555567E-3</v>
      </c>
      <c r="E850" s="137">
        <v>1.896319134285463E-3</v>
      </c>
    </row>
    <row r="851" spans="3:5">
      <c r="C851" s="184">
        <v>814</v>
      </c>
      <c r="D851" s="51">
        <v>6.8011468601510234E-3</v>
      </c>
      <c r="E851" s="137">
        <v>-4.3879974840758423E-2</v>
      </c>
    </row>
    <row r="852" spans="3:5">
      <c r="C852" s="184">
        <v>815</v>
      </c>
      <c r="D852" s="51">
        <v>-7.9274385045131415E-3</v>
      </c>
      <c r="E852" s="137">
        <v>-0.11329233632313603</v>
      </c>
    </row>
    <row r="853" spans="3:5">
      <c r="C853" s="184">
        <v>816</v>
      </c>
      <c r="D853" s="51">
        <v>-2.3627576722889719E-3</v>
      </c>
      <c r="E853" s="137">
        <v>3.0647017419340268E-3</v>
      </c>
    </row>
    <row r="854" spans="3:5">
      <c r="C854" s="184">
        <v>817</v>
      </c>
      <c r="D854" s="51">
        <v>-2.3667306804650779E-2</v>
      </c>
      <c r="E854" s="137">
        <v>5.6789671356753122E-3</v>
      </c>
    </row>
    <row r="855" spans="3:5">
      <c r="C855" s="184">
        <v>818</v>
      </c>
      <c r="D855" s="51">
        <v>-2.0758198864577804E-2</v>
      </c>
      <c r="E855" s="137">
        <v>-1.1160337746906078E-2</v>
      </c>
    </row>
    <row r="856" spans="3:5">
      <c r="C856" s="184">
        <v>819</v>
      </c>
      <c r="D856" s="51">
        <v>1.3769695148062006E-2</v>
      </c>
      <c r="E856" s="137">
        <v>2.6878860171625003E-2</v>
      </c>
    </row>
    <row r="857" spans="3:5">
      <c r="C857" s="184">
        <v>820</v>
      </c>
      <c r="D857" s="51">
        <v>-6.287579110401717E-3</v>
      </c>
      <c r="E857" s="137">
        <v>1.9469267304976644E-3</v>
      </c>
    </row>
    <row r="858" spans="3:5">
      <c r="C858" s="184">
        <v>821</v>
      </c>
      <c r="D858" s="51">
        <v>6.7255345906226307E-3</v>
      </c>
      <c r="E858" s="137">
        <v>-2.3359535472195804E-2</v>
      </c>
    </row>
    <row r="859" spans="3:5">
      <c r="C859" s="184">
        <v>822</v>
      </c>
      <c r="D859" s="51">
        <v>3.2636693291370898E-3</v>
      </c>
      <c r="E859" s="137">
        <v>-2.5650551826074527E-5</v>
      </c>
    </row>
    <row r="860" spans="3:5">
      <c r="C860" s="184">
        <v>823</v>
      </c>
      <c r="D860" s="51">
        <v>2.7965706577271292E-3</v>
      </c>
      <c r="E860" s="137">
        <v>3.9437596332677058E-2</v>
      </c>
    </row>
    <row r="861" spans="3:5">
      <c r="C861" s="184">
        <v>824</v>
      </c>
      <c r="D861" s="51">
        <v>1.4000590975213716E-2</v>
      </c>
      <c r="E861" s="137">
        <v>1.3342638265202074E-2</v>
      </c>
    </row>
    <row r="862" spans="3:5">
      <c r="C862" s="184">
        <v>825</v>
      </c>
      <c r="D862" s="51">
        <v>-8.8836310289255524E-3</v>
      </c>
      <c r="E862" s="137">
        <v>5.4839063844431477E-3</v>
      </c>
    </row>
    <row r="863" spans="3:5">
      <c r="C863" s="184">
        <v>826</v>
      </c>
      <c r="D863" s="51">
        <v>-3.8570214002096931E-3</v>
      </c>
      <c r="E863" s="137">
        <v>-2.78813435826748E-2</v>
      </c>
    </row>
    <row r="864" spans="3:5">
      <c r="C864" s="184">
        <v>827</v>
      </c>
      <c r="D864" s="51">
        <v>-4.2797321019978291E-3</v>
      </c>
      <c r="E864" s="137">
        <v>7.1742327242030807E-2</v>
      </c>
    </row>
    <row r="865" spans="3:5">
      <c r="C865" s="184">
        <v>828</v>
      </c>
      <c r="D865" s="51">
        <v>-3.8479739511608647E-3</v>
      </c>
      <c r="E865" s="137">
        <v>6.5922104939696927E-2</v>
      </c>
    </row>
    <row r="866" spans="3:5">
      <c r="C866" s="184">
        <v>829</v>
      </c>
      <c r="D866" s="51">
        <v>6.7627846774976023E-3</v>
      </c>
      <c r="E866" s="137">
        <v>-2.0782251767852943E-2</v>
      </c>
    </row>
    <row r="867" spans="3:5">
      <c r="C867" s="184">
        <v>830</v>
      </c>
      <c r="D867" s="51">
        <v>3.3663097865271177E-2</v>
      </c>
      <c r="E867" s="137">
        <v>8.3970903718888559E-2</v>
      </c>
    </row>
    <row r="868" spans="3:5">
      <c r="C868" s="184">
        <v>831</v>
      </c>
      <c r="D868" s="51">
        <v>1.6488462128312056E-3</v>
      </c>
      <c r="E868" s="137">
        <v>-1.7842119178215897E-2</v>
      </c>
    </row>
    <row r="869" spans="3:5">
      <c r="C869" s="184">
        <v>832</v>
      </c>
      <c r="D869" s="51">
        <v>-3.6707602365507695E-4</v>
      </c>
      <c r="E869" s="137">
        <v>9.1537813125859829E-4</v>
      </c>
    </row>
    <row r="870" spans="3:5">
      <c r="C870" s="184">
        <v>833</v>
      </c>
      <c r="D870" s="51">
        <v>1.387554810849514E-2</v>
      </c>
      <c r="E870" s="137">
        <v>2.7222531418939822E-2</v>
      </c>
    </row>
    <row r="871" spans="3:5">
      <c r="C871" s="184">
        <v>834</v>
      </c>
      <c r="D871" s="51">
        <v>-3.006412358637769E-4</v>
      </c>
      <c r="E871" s="137">
        <v>-2.0037882026288978E-2</v>
      </c>
    </row>
    <row r="872" spans="3:5">
      <c r="C872" s="184">
        <v>835</v>
      </c>
      <c r="D872" s="51">
        <v>-7.5988329626828386E-3</v>
      </c>
      <c r="E872" s="137">
        <v>4.0760967820096302E-3</v>
      </c>
    </row>
    <row r="873" spans="3:5">
      <c r="C873" s="184">
        <v>836</v>
      </c>
      <c r="D873" s="51">
        <v>5.6939702948168632E-5</v>
      </c>
      <c r="E873" s="137">
        <v>-4.6852247148724262E-2</v>
      </c>
    </row>
    <row r="874" spans="3:5">
      <c r="C874" s="184">
        <v>837</v>
      </c>
      <c r="D874" s="51">
        <v>6.0503579127277538E-3</v>
      </c>
      <c r="E874" s="137">
        <v>-2.0115443896222232E-2</v>
      </c>
    </row>
    <row r="875" spans="3:5">
      <c r="C875" s="184">
        <v>838</v>
      </c>
      <c r="D875" s="51">
        <v>-4.4422453710431988E-3</v>
      </c>
      <c r="E875" s="137">
        <v>4.1202269580685623E-3</v>
      </c>
    </row>
    <row r="876" spans="3:5">
      <c r="C876" s="184">
        <v>839</v>
      </c>
      <c r="D876" s="51">
        <v>-6.9701563784368582E-3</v>
      </c>
      <c r="E876" s="137">
        <v>-4.2806553269657911E-2</v>
      </c>
    </row>
    <row r="877" spans="3:5">
      <c r="C877" s="184">
        <v>840</v>
      </c>
      <c r="D877" s="51">
        <v>1.7786975068796046E-4</v>
      </c>
      <c r="E877" s="137">
        <v>2.2448740111305036E-2</v>
      </c>
    </row>
    <row r="878" spans="3:5">
      <c r="C878" s="184">
        <v>841</v>
      </c>
      <c r="D878" s="51">
        <v>7.2846305118117001E-3</v>
      </c>
      <c r="E878" s="137">
        <v>8.8559018120037535E-3</v>
      </c>
    </row>
    <row r="879" spans="3:5">
      <c r="C879" s="184">
        <v>842</v>
      </c>
      <c r="D879" s="51">
        <v>6.9772554706489702E-3</v>
      </c>
      <c r="E879" s="137">
        <v>3.9084940321881652E-2</v>
      </c>
    </row>
    <row r="880" spans="3:5">
      <c r="C880" s="184">
        <v>843</v>
      </c>
      <c r="D880" s="51">
        <v>-2.3070580080953962E-3</v>
      </c>
      <c r="E880" s="137">
        <v>1.397616601781448E-3</v>
      </c>
    </row>
    <row r="881" spans="3:5">
      <c r="C881" s="184">
        <v>844</v>
      </c>
      <c r="D881" s="51">
        <v>1.378538044187691E-2</v>
      </c>
      <c r="E881" s="137">
        <v>-1.6030291674799281E-2</v>
      </c>
    </row>
    <row r="882" spans="3:5">
      <c r="C882" s="184">
        <v>845</v>
      </c>
      <c r="D882" s="51">
        <v>3.6059258959994013E-3</v>
      </c>
      <c r="E882" s="137">
        <v>4.3526184581495299E-2</v>
      </c>
    </row>
    <row r="883" spans="3:5">
      <c r="C883" s="184">
        <v>846</v>
      </c>
      <c r="D883" s="51">
        <v>1.0027231125419179E-4</v>
      </c>
      <c r="E883" s="137">
        <v>1.0758016446726387E-2</v>
      </c>
    </row>
    <row r="884" spans="3:5">
      <c r="C884" s="184">
        <v>847</v>
      </c>
      <c r="D884" s="51">
        <v>1.368474994814485E-2</v>
      </c>
      <c r="E884" s="137">
        <v>3.7644474084247662E-2</v>
      </c>
    </row>
    <row r="885" spans="3:5">
      <c r="C885" s="184">
        <v>848</v>
      </c>
      <c r="D885" s="51">
        <v>1.2216211791858597E-2</v>
      </c>
      <c r="E885" s="137">
        <v>1.4837014372269747E-2</v>
      </c>
    </row>
    <row r="886" spans="3:5">
      <c r="C886" s="184">
        <v>849</v>
      </c>
      <c r="D886" s="51">
        <v>-2.6232505135531051E-3</v>
      </c>
      <c r="E886" s="137">
        <v>8.3108002305275208E-4</v>
      </c>
    </row>
    <row r="887" spans="3:5">
      <c r="C887" s="184">
        <v>850</v>
      </c>
      <c r="D887" s="51">
        <v>-4.6448205061780867E-4</v>
      </c>
      <c r="E887" s="137">
        <v>1.1452300256231045E-3</v>
      </c>
    </row>
    <row r="888" spans="3:5">
      <c r="C888" s="184">
        <v>851</v>
      </c>
      <c r="D888" s="51">
        <v>3.5619473620350996E-3</v>
      </c>
      <c r="E888" s="137">
        <v>3.030591392373802E-2</v>
      </c>
    </row>
    <row r="889" spans="3:5">
      <c r="C889" s="184">
        <v>852</v>
      </c>
      <c r="D889" s="51">
        <v>-1.2048800718855309E-2</v>
      </c>
      <c r="E889" s="137">
        <v>-6.0934303812046973E-2</v>
      </c>
    </row>
    <row r="890" spans="3:5">
      <c r="C890" s="184">
        <v>853</v>
      </c>
      <c r="D890" s="51">
        <v>1.5857738666735961E-3</v>
      </c>
      <c r="E890" s="137">
        <v>-6.9008980722041749E-3</v>
      </c>
    </row>
    <row r="891" spans="3:5">
      <c r="C891" s="184">
        <v>854</v>
      </c>
      <c r="D891" s="51">
        <v>2.8837680236375639E-2</v>
      </c>
      <c r="E891" s="137">
        <v>6.4374108788157969E-2</v>
      </c>
    </row>
    <row r="892" spans="3:5">
      <c r="C892" s="184">
        <v>855</v>
      </c>
      <c r="D892" s="51">
        <v>9.7031277312339482E-4</v>
      </c>
      <c r="E892" s="137">
        <v>-1.1673567730399495E-2</v>
      </c>
    </row>
    <row r="893" spans="3:5">
      <c r="C893" s="184">
        <v>856</v>
      </c>
      <c r="D893" s="51">
        <v>1.301272978002079E-2</v>
      </c>
      <c r="E893" s="137">
        <v>1.4999112488175604E-2</v>
      </c>
    </row>
    <row r="894" spans="3:5">
      <c r="C894" s="184">
        <v>857</v>
      </c>
      <c r="D894" s="51">
        <v>1.0034444149908471E-2</v>
      </c>
      <c r="E894" s="137">
        <v>-1.5869411857030211E-2</v>
      </c>
    </row>
    <row r="895" spans="3:5">
      <c r="C895" s="184">
        <v>858</v>
      </c>
      <c r="D895" s="51">
        <v>-5.5290585806741606E-3</v>
      </c>
      <c r="E895" s="137">
        <v>4.9341982738814551E-2</v>
      </c>
    </row>
    <row r="896" spans="3:5">
      <c r="C896" s="184">
        <v>859</v>
      </c>
      <c r="D896" s="51">
        <v>-7.5111600240681574E-3</v>
      </c>
      <c r="E896" s="137">
        <v>9.6940112117797819E-3</v>
      </c>
    </row>
    <row r="897" spans="3:5">
      <c r="C897" s="184">
        <v>860</v>
      </c>
      <c r="D897" s="51">
        <v>-1.5066404138220323E-3</v>
      </c>
      <c r="E897" s="137">
        <v>-1.2477939101926776E-2</v>
      </c>
    </row>
    <row r="898" spans="3:5">
      <c r="C898" s="184">
        <v>861</v>
      </c>
      <c r="D898" s="51">
        <v>1.4134319812854354E-2</v>
      </c>
      <c r="E898" s="137">
        <v>-1.2881699097986178E-2</v>
      </c>
    </row>
    <row r="899" spans="3:5">
      <c r="C899" s="184">
        <v>862</v>
      </c>
      <c r="D899" s="51">
        <v>1.5915369004733539E-2</v>
      </c>
      <c r="E899" s="137">
        <v>4.1506970167983728E-2</v>
      </c>
    </row>
    <row r="900" spans="3:5">
      <c r="C900" s="184">
        <v>863</v>
      </c>
      <c r="D900" s="51">
        <v>1.532396370312249E-2</v>
      </c>
      <c r="E900" s="137">
        <v>3.3936115338848556E-2</v>
      </c>
    </row>
    <row r="901" spans="3:5">
      <c r="C901" s="184">
        <v>864</v>
      </c>
      <c r="D901" s="51">
        <v>-1.0321231767206E-2</v>
      </c>
      <c r="E901" s="137">
        <v>-4.2563101133545361E-2</v>
      </c>
    </row>
    <row r="902" spans="3:5">
      <c r="C902" s="184">
        <v>865</v>
      </c>
      <c r="D902" s="51">
        <v>1.0398727012901973E-2</v>
      </c>
      <c r="E902" s="137">
        <v>2.4817384589119432E-2</v>
      </c>
    </row>
    <row r="903" spans="3:5">
      <c r="C903" s="184">
        <v>866</v>
      </c>
      <c r="D903" s="51">
        <v>-1.4849950596183186E-4</v>
      </c>
      <c r="E903" s="137">
        <v>1.851913372846585E-2</v>
      </c>
    </row>
    <row r="904" spans="3:5">
      <c r="C904" s="184">
        <v>867</v>
      </c>
      <c r="D904" s="51">
        <v>2.4603723069352621E-3</v>
      </c>
      <c r="E904" s="137">
        <v>1.1259055749635656E-2</v>
      </c>
    </row>
    <row r="905" spans="3:5">
      <c r="C905" s="184">
        <v>868</v>
      </c>
      <c r="D905" s="51">
        <v>2.3308347358903651E-3</v>
      </c>
      <c r="E905" s="137">
        <v>-5.7583413373811912E-2</v>
      </c>
    </row>
    <row r="906" spans="3:5">
      <c r="C906" s="184">
        <v>869</v>
      </c>
      <c r="D906" s="51">
        <v>9.226053085846805E-3</v>
      </c>
      <c r="E906" s="137">
        <v>-0.11528252906064276</v>
      </c>
    </row>
    <row r="907" spans="3:5">
      <c r="C907" s="184">
        <v>870</v>
      </c>
      <c r="D907" s="51">
        <v>-1.8473171596526016E-2</v>
      </c>
      <c r="E907" s="137">
        <v>-4.0220128856052417E-2</v>
      </c>
    </row>
    <row r="908" spans="3:5">
      <c r="C908" s="184">
        <v>871</v>
      </c>
      <c r="D908" s="51">
        <v>-1.87937606214186E-2</v>
      </c>
      <c r="E908" s="137">
        <v>2.6964258594989743E-3</v>
      </c>
    </row>
    <row r="909" spans="3:5">
      <c r="C909" s="184">
        <v>872</v>
      </c>
      <c r="D909" s="51">
        <v>6.1460174418877453E-3</v>
      </c>
      <c r="E909" s="137">
        <v>2.017465574071596E-2</v>
      </c>
    </row>
    <row r="910" spans="3:5">
      <c r="C910" s="184">
        <v>873</v>
      </c>
      <c r="D910" s="51">
        <v>9.746215190573471E-3</v>
      </c>
      <c r="E910" s="137">
        <v>-5.3542992416503489E-3</v>
      </c>
    </row>
    <row r="911" spans="3:5">
      <c r="C911" s="184">
        <v>874</v>
      </c>
      <c r="D911" s="51">
        <v>5.3148323065675199E-3</v>
      </c>
      <c r="E911" s="137">
        <v>-3.9202528197048864E-2</v>
      </c>
    </row>
    <row r="912" spans="3:5">
      <c r="C912" s="184">
        <v>875</v>
      </c>
      <c r="D912" s="51">
        <v>-7.0846360116680164E-3</v>
      </c>
      <c r="E912" s="137">
        <v>1.4554583324111433E-2</v>
      </c>
    </row>
    <row r="913" spans="3:5">
      <c r="C913" s="184">
        <v>876</v>
      </c>
      <c r="D913" s="51">
        <v>-1.3217068656063147E-3</v>
      </c>
      <c r="E913" s="137">
        <v>-2.4254194303245315E-3</v>
      </c>
    </row>
    <row r="914" spans="3:5">
      <c r="C914" s="184">
        <v>877</v>
      </c>
      <c r="D914" s="51">
        <v>5.3126146512833443E-3</v>
      </c>
      <c r="E914" s="137">
        <v>2.0647197752227814E-2</v>
      </c>
    </row>
    <row r="915" spans="3:5">
      <c r="C915" s="184">
        <v>878</v>
      </c>
      <c r="D915" s="51">
        <v>8.2733297884632611E-3</v>
      </c>
      <c r="E915" s="137">
        <v>-2.688878991076999E-2</v>
      </c>
    </row>
    <row r="916" spans="3:5">
      <c r="C916" s="184">
        <v>879</v>
      </c>
      <c r="D916" s="51">
        <v>-9.7517896176635612E-3</v>
      </c>
      <c r="E916" s="137">
        <v>-6.6026376252887764E-2</v>
      </c>
    </row>
    <row r="917" spans="3:5">
      <c r="C917" s="184">
        <v>880</v>
      </c>
      <c r="D917" s="51">
        <v>9.898593115578027E-3</v>
      </c>
      <c r="E917" s="137">
        <v>0.10914803652455035</v>
      </c>
    </row>
    <row r="918" spans="3:5">
      <c r="C918" s="184">
        <v>881</v>
      </c>
      <c r="D918" s="51">
        <v>-1.9739817997875692E-2</v>
      </c>
      <c r="E918" s="137">
        <v>-5.4148338222806403E-3</v>
      </c>
    </row>
    <row r="919" spans="3:5">
      <c r="C919" s="184">
        <v>882</v>
      </c>
      <c r="D919" s="51">
        <v>-1.5119077784808976E-2</v>
      </c>
      <c r="E919" s="137">
        <v>-4.8146421937107966E-3</v>
      </c>
    </row>
    <row r="920" spans="3:5">
      <c r="C920" s="184">
        <v>883</v>
      </c>
      <c r="D920" s="51">
        <v>-8.7004320784004371E-4</v>
      </c>
      <c r="E920" s="137">
        <v>-2.8850762219345336E-2</v>
      </c>
    </row>
    <row r="921" spans="3:5">
      <c r="C921" s="184">
        <v>884</v>
      </c>
      <c r="D921" s="51">
        <v>-1.9373358524804288E-3</v>
      </c>
      <c r="E921" s="137">
        <v>3.9106226644081274E-3</v>
      </c>
    </row>
    <row r="922" spans="3:5">
      <c r="C922" s="184">
        <v>885</v>
      </c>
      <c r="D922" s="51">
        <v>1.1991624162662782E-2</v>
      </c>
      <c r="E922" s="137">
        <v>-1.6364033261596259E-2</v>
      </c>
    </row>
    <row r="923" spans="3:5">
      <c r="C923" s="184">
        <v>886</v>
      </c>
      <c r="D923" s="51">
        <v>-1.178101242450645E-3</v>
      </c>
      <c r="E923" s="137">
        <v>1.7424847949032631E-2</v>
      </c>
    </row>
    <row r="924" spans="3:5">
      <c r="C924" s="184">
        <v>887</v>
      </c>
      <c r="D924" s="51">
        <v>4.7096119002130845E-3</v>
      </c>
      <c r="E924" s="137">
        <v>-5.1471686091265546E-2</v>
      </c>
    </row>
    <row r="925" spans="3:5">
      <c r="C925" s="184">
        <v>888</v>
      </c>
      <c r="D925" s="51">
        <v>3.6365952084313059E-3</v>
      </c>
      <c r="E925" s="137">
        <v>-3.4251445622621939E-2</v>
      </c>
    </row>
    <row r="926" spans="3:5">
      <c r="C926" s="184">
        <v>889</v>
      </c>
      <c r="D926" s="51">
        <v>-3.494374601547447E-3</v>
      </c>
      <c r="E926" s="137">
        <v>-5.9807111027584941E-3</v>
      </c>
    </row>
    <row r="927" spans="3:5">
      <c r="C927" s="184">
        <v>890</v>
      </c>
      <c r="D927" s="51">
        <v>-4.7630750645982576E-3</v>
      </c>
      <c r="E927" s="137">
        <v>1.552252179955343E-2</v>
      </c>
    </row>
    <row r="928" spans="3:5">
      <c r="C928" s="184">
        <v>891</v>
      </c>
      <c r="D928" s="51">
        <v>-1.5176654787845287E-2</v>
      </c>
      <c r="E928" s="137">
        <v>-1.2672830610900354E-2</v>
      </c>
    </row>
    <row r="929" spans="3:5">
      <c r="C929" s="184">
        <v>892</v>
      </c>
      <c r="D929" s="51">
        <v>-1.4305714669293628E-2</v>
      </c>
      <c r="E929" s="137">
        <v>8.0258869040542538E-2</v>
      </c>
    </row>
    <row r="930" spans="3:5">
      <c r="C930" s="184">
        <v>893</v>
      </c>
      <c r="D930" s="51">
        <v>2.9589118257006843E-3</v>
      </c>
      <c r="E930" s="137">
        <v>1.3179272259750191E-2</v>
      </c>
    </row>
    <row r="931" spans="3:5">
      <c r="C931" s="184">
        <v>894</v>
      </c>
      <c r="D931" s="51">
        <v>-8.4267327447972787E-3</v>
      </c>
      <c r="E931" s="137">
        <v>2.7738898420647327E-2</v>
      </c>
    </row>
    <row r="932" spans="3:5">
      <c r="C932" s="184">
        <v>895</v>
      </c>
      <c r="D932" s="51">
        <v>6.5898164732920159E-3</v>
      </c>
      <c r="E932" s="137">
        <v>1.9083756994516345E-3</v>
      </c>
    </row>
    <row r="933" spans="3:5">
      <c r="C933" s="184">
        <v>896</v>
      </c>
      <c r="D933" s="51">
        <v>4.442557109171753E-3</v>
      </c>
      <c r="E933" s="137">
        <v>1.0911897519411132E-2</v>
      </c>
    </row>
    <row r="934" spans="3:5">
      <c r="C934" s="184">
        <v>897</v>
      </c>
      <c r="D934" s="51">
        <v>-5.6108532832446047E-3</v>
      </c>
      <c r="E934" s="137">
        <v>3.3797010928682588E-3</v>
      </c>
    </row>
    <row r="935" spans="3:5">
      <c r="C935" s="184">
        <v>898</v>
      </c>
      <c r="D935" s="51">
        <v>9.0192277283350833E-4</v>
      </c>
      <c r="E935" s="137">
        <v>9.597715414567061E-2</v>
      </c>
    </row>
    <row r="936" spans="3:5">
      <c r="C936" s="184">
        <v>899</v>
      </c>
      <c r="D936" s="51">
        <v>2.4695020946452506E-3</v>
      </c>
      <c r="E936" s="137">
        <v>1.3948206310581624E-2</v>
      </c>
    </row>
    <row r="937" spans="3:5">
      <c r="C937" s="184">
        <v>900</v>
      </c>
      <c r="D937" s="51">
        <v>-5.5151573065030798E-4</v>
      </c>
      <c r="E937" s="137">
        <v>-1.7784036799613608E-2</v>
      </c>
    </row>
    <row r="938" spans="3:5">
      <c r="C938" s="184">
        <v>901</v>
      </c>
      <c r="D938" s="51">
        <v>9.2922805368444612E-3</v>
      </c>
      <c r="E938" s="137">
        <v>4.2256403898049619E-2</v>
      </c>
    </row>
    <row r="939" spans="3:5">
      <c r="C939" s="184">
        <v>902</v>
      </c>
      <c r="D939" s="51">
        <v>-4.7659550932882379E-3</v>
      </c>
      <c r="E939" s="137">
        <v>-1.1138823751015619E-2</v>
      </c>
    </row>
    <row r="940" spans="3:5">
      <c r="C940" s="184">
        <v>903</v>
      </c>
      <c r="D940" s="51">
        <v>3.4275465099681277E-3</v>
      </c>
      <c r="E940" s="137">
        <v>1.5599906462156343E-2</v>
      </c>
    </row>
    <row r="941" spans="3:5">
      <c r="C941" s="184">
        <v>904</v>
      </c>
      <c r="D941" s="51">
        <v>4.0305252987455509E-3</v>
      </c>
      <c r="E941" s="137">
        <v>-1.4622960595716637E-2</v>
      </c>
    </row>
    <row r="942" spans="3:5">
      <c r="C942" s="184">
        <v>905</v>
      </c>
      <c r="D942" s="51">
        <v>3.2084934949493933E-3</v>
      </c>
      <c r="E942" s="137">
        <v>-1.7432316926654041E-2</v>
      </c>
    </row>
    <row r="943" spans="3:5">
      <c r="C943" s="184">
        <v>906</v>
      </c>
      <c r="D943" s="51">
        <v>1.1560446306085067E-2</v>
      </c>
      <c r="E943" s="137">
        <v>-3.5208005710543402E-2</v>
      </c>
    </row>
    <row r="944" spans="3:5">
      <c r="C944" s="184">
        <v>907</v>
      </c>
      <c r="D944" s="51">
        <v>-3.2111124709497502E-4</v>
      </c>
      <c r="E944" s="137">
        <v>-8.7946425731614594E-3</v>
      </c>
    </row>
    <row r="945" spans="3:5">
      <c r="C945" s="184">
        <v>908</v>
      </c>
      <c r="D945" s="51">
        <v>-3.4514510424908046E-3</v>
      </c>
      <c r="E945" s="137">
        <v>1.009053295296918E-2</v>
      </c>
    </row>
    <row r="946" spans="3:5">
      <c r="C946" s="184">
        <v>909</v>
      </c>
      <c r="D946" s="51">
        <v>3.292704949753806E-3</v>
      </c>
      <c r="E946" s="137">
        <v>-3.1071114720436659E-2</v>
      </c>
    </row>
    <row r="947" spans="3:5">
      <c r="C947" s="184">
        <v>910</v>
      </c>
      <c r="D947" s="51">
        <v>-8.0390713901017652E-3</v>
      </c>
      <c r="E947" s="137">
        <v>5.3335861567403208E-3</v>
      </c>
    </row>
    <row r="948" spans="3:5">
      <c r="C948" s="184">
        <v>911</v>
      </c>
      <c r="D948" s="51">
        <v>-4.1163752323450835E-3</v>
      </c>
      <c r="E948" s="137">
        <v>3.6921132436936226E-2</v>
      </c>
    </row>
    <row r="949" spans="3:5">
      <c r="C949" s="184">
        <v>912</v>
      </c>
      <c r="D949" s="51">
        <v>-6.5840224664447987E-3</v>
      </c>
      <c r="E949" s="137">
        <v>1.0799827889126999E-2</v>
      </c>
    </row>
    <row r="950" spans="3:5">
      <c r="C950" s="184">
        <v>913</v>
      </c>
      <c r="D950" s="51">
        <v>-3.5972282201146332E-3</v>
      </c>
      <c r="E950" s="137">
        <v>1.1231755557335601E-2</v>
      </c>
    </row>
    <row r="951" spans="3:5">
      <c r="C951" s="184">
        <v>914</v>
      </c>
      <c r="D951" s="51">
        <v>4.9768739858664411E-3</v>
      </c>
      <c r="E951" s="137">
        <v>-2.659486957069894E-2</v>
      </c>
    </row>
    <row r="952" spans="3:5">
      <c r="C952" s="184">
        <v>915</v>
      </c>
      <c r="D952" s="51">
        <v>5.7050765669264579E-3</v>
      </c>
      <c r="E952" s="137">
        <v>6.2031272900206269E-2</v>
      </c>
    </row>
    <row r="953" spans="3:5">
      <c r="C953" s="184">
        <v>916</v>
      </c>
      <c r="D953" s="51">
        <v>2.6247839652404563E-2</v>
      </c>
      <c r="E953" s="137">
        <v>6.850947973708589E-3</v>
      </c>
    </row>
    <row r="954" spans="3:5">
      <c r="C954" s="184">
        <v>917</v>
      </c>
      <c r="D954" s="51">
        <v>-1.8180635536464183E-2</v>
      </c>
      <c r="E954" s="137">
        <v>-1.0263389249011141E-2</v>
      </c>
    </row>
    <row r="955" spans="3:5">
      <c r="C955" s="184">
        <v>918</v>
      </c>
      <c r="D955" s="51">
        <v>-1.5037221966478472E-3</v>
      </c>
      <c r="E955" s="137">
        <v>-8.9208155366828218E-3</v>
      </c>
    </row>
    <row r="956" spans="3:5">
      <c r="C956" s="184">
        <v>919</v>
      </c>
      <c r="D956" s="51">
        <v>1.1832041414940994E-2</v>
      </c>
      <c r="E956" s="137">
        <v>3.2116228578762597E-2</v>
      </c>
    </row>
    <row r="957" spans="3:5">
      <c r="C957" s="184">
        <v>920</v>
      </c>
      <c r="D957" s="51">
        <v>-1.1847428561648493E-2</v>
      </c>
      <c r="E957" s="137">
        <v>4.9601185637211335E-3</v>
      </c>
    </row>
    <row r="958" spans="3:5">
      <c r="C958" s="184">
        <v>921</v>
      </c>
      <c r="D958" s="51">
        <v>8.9592636603575554E-4</v>
      </c>
      <c r="E958" s="137">
        <v>-5.5031689725891203E-2</v>
      </c>
    </row>
    <row r="959" spans="3:5">
      <c r="C959" s="184">
        <v>922</v>
      </c>
      <c r="D959" s="51">
        <v>1.6562705621005962E-4</v>
      </c>
      <c r="E959" s="137">
        <v>-1.2036005860467091E-2</v>
      </c>
    </row>
    <row r="960" spans="3:5">
      <c r="C960" s="184">
        <v>923</v>
      </c>
      <c r="D960" s="51">
        <v>-1.8372269935775464E-4</v>
      </c>
      <c r="E960" s="137">
        <v>-1.2053422564377336E-2</v>
      </c>
    </row>
    <row r="961" spans="3:5">
      <c r="C961" s="184">
        <v>924</v>
      </c>
      <c r="D961" s="51">
        <v>-3.4344292925378257E-3</v>
      </c>
      <c r="E961" s="137">
        <v>-4.4081456738998867E-2</v>
      </c>
    </row>
    <row r="962" spans="3:5">
      <c r="C962" s="184">
        <v>925</v>
      </c>
      <c r="D962" s="51">
        <v>9.3355154653439031E-3</v>
      </c>
      <c r="E962" s="137">
        <v>1.7373157620530211E-2</v>
      </c>
    </row>
    <row r="963" spans="3:5">
      <c r="C963" s="184">
        <v>926</v>
      </c>
      <c r="D963" s="51">
        <v>5.4943530647727943E-3</v>
      </c>
      <c r="E963" s="137">
        <v>1.8711346555488631E-2</v>
      </c>
    </row>
    <row r="964" spans="3:5">
      <c r="C964" s="184">
        <v>927</v>
      </c>
      <c r="D964" s="51">
        <v>4.7232021924648064E-3</v>
      </c>
      <c r="E964" s="137">
        <v>-6.4432989500646243E-3</v>
      </c>
    </row>
    <row r="965" spans="3:5">
      <c r="C965" s="184">
        <v>928</v>
      </c>
      <c r="D965" s="51">
        <v>-7.6639134443025629E-4</v>
      </c>
      <c r="E965" s="137">
        <v>-4.6706515180618066E-3</v>
      </c>
    </row>
    <row r="966" spans="3:5">
      <c r="C966" s="184">
        <v>929</v>
      </c>
      <c r="D966" s="51">
        <v>3.5509941279768568E-4</v>
      </c>
      <c r="E966" s="137">
        <v>1.6358415524730892E-2</v>
      </c>
    </row>
    <row r="967" spans="3:5">
      <c r="C967" s="184">
        <v>930</v>
      </c>
      <c r="D967" s="51">
        <v>2.4171942420049216E-2</v>
      </c>
      <c r="E967" s="137">
        <v>4.2440746354300014E-2</v>
      </c>
    </row>
    <row r="968" spans="3:5">
      <c r="C968" s="184">
        <v>931</v>
      </c>
      <c r="D968" s="51">
        <v>4.2489652683611202E-3</v>
      </c>
      <c r="E968" s="137">
        <v>-2.3798647986362158E-2</v>
      </c>
    </row>
    <row r="969" spans="3:5">
      <c r="C969" s="184">
        <v>932</v>
      </c>
      <c r="D969" s="51">
        <v>2.5301058501788496E-4</v>
      </c>
      <c r="E969" s="137">
        <v>2.8236462899362769E-2</v>
      </c>
    </row>
    <row r="970" spans="3:5">
      <c r="C970" s="184">
        <v>933</v>
      </c>
      <c r="D970" s="51">
        <v>8.5638141894855309E-3</v>
      </c>
      <c r="E970" s="137">
        <v>2.1109599798977495E-2</v>
      </c>
    </row>
    <row r="971" spans="3:5">
      <c r="C971" s="184">
        <v>934</v>
      </c>
      <c r="D971" s="51">
        <v>-3.382803693247091E-3</v>
      </c>
      <c r="E971" s="137">
        <v>-0.10394781797998875</v>
      </c>
    </row>
    <row r="972" spans="3:5">
      <c r="C972" s="184">
        <v>935</v>
      </c>
      <c r="D972" s="51">
        <v>-1.5767882408684077E-3</v>
      </c>
      <c r="E972" s="137">
        <v>-6.3185515629453723E-2</v>
      </c>
    </row>
    <row r="973" spans="3:5">
      <c r="C973" s="184">
        <v>936</v>
      </c>
      <c r="D973" s="51">
        <v>-8.526396531157665E-3</v>
      </c>
      <c r="E973" s="137">
        <v>3.9099206263747913E-4</v>
      </c>
    </row>
    <row r="974" spans="3:5">
      <c r="C974" s="184">
        <v>937</v>
      </c>
      <c r="D974" s="51">
        <v>4.8892249361055405E-4</v>
      </c>
      <c r="E974" s="137">
        <v>-2.1676515368491286E-2</v>
      </c>
    </row>
    <row r="975" spans="3:5">
      <c r="C975" s="184">
        <v>938</v>
      </c>
      <c r="D975" s="51">
        <v>-2.0878754751934908E-3</v>
      </c>
      <c r="E975" s="137">
        <v>-0.1141397619691838</v>
      </c>
    </row>
    <row r="976" spans="3:5">
      <c r="C976" s="184">
        <v>939</v>
      </c>
      <c r="D976" s="51">
        <v>1.7029778138341539E-2</v>
      </c>
      <c r="E976" s="137">
        <v>3.0758754518815025E-2</v>
      </c>
    </row>
    <row r="977" spans="3:5">
      <c r="C977" s="184">
        <v>940</v>
      </c>
      <c r="D977" s="51">
        <v>1.4110350807489373E-2</v>
      </c>
      <c r="E977" s="137">
        <v>-1.6479822352502113E-3</v>
      </c>
    </row>
    <row r="978" spans="3:5">
      <c r="C978" s="184">
        <v>941</v>
      </c>
      <c r="D978" s="51">
        <v>1.8673079893796892E-3</v>
      </c>
      <c r="E978" s="137">
        <v>7.7400477842828989E-3</v>
      </c>
    </row>
    <row r="979" spans="3:5">
      <c r="C979" s="184">
        <v>942</v>
      </c>
      <c r="D979" s="51">
        <v>-6.4711878687550026E-3</v>
      </c>
      <c r="E979" s="137">
        <v>8.3614917415774467E-2</v>
      </c>
    </row>
    <row r="980" spans="3:5">
      <c r="C980" s="184">
        <v>943</v>
      </c>
      <c r="D980" s="51">
        <v>-6.8579821491899784E-3</v>
      </c>
      <c r="E980" s="137">
        <v>-1.5725844160803887E-2</v>
      </c>
    </row>
    <row r="981" spans="3:5">
      <c r="C981" s="184">
        <v>944</v>
      </c>
      <c r="D981" s="51">
        <v>-1.841411910064903E-2</v>
      </c>
      <c r="E981" s="137">
        <v>4.7689690672576231E-2</v>
      </c>
    </row>
    <row r="982" spans="3:5">
      <c r="C982" s="184">
        <v>945</v>
      </c>
      <c r="D982" s="51">
        <v>1.624950856782029E-2</v>
      </c>
      <c r="E982" s="137">
        <v>1.7740538040635592E-2</v>
      </c>
    </row>
    <row r="983" spans="3:5">
      <c r="C983" s="184">
        <v>946</v>
      </c>
      <c r="D983" s="51">
        <v>1.291704558975184E-2</v>
      </c>
      <c r="E983" s="137">
        <v>9.17322491209056E-3</v>
      </c>
    </row>
    <row r="984" spans="3:5">
      <c r="C984" s="184">
        <v>947</v>
      </c>
      <c r="D984" s="51">
        <v>1.5844673323521307E-2</v>
      </c>
      <c r="E984" s="137">
        <v>-1.1044406259185962E-2</v>
      </c>
    </row>
    <row r="985" spans="3:5">
      <c r="C985" s="184">
        <v>948</v>
      </c>
      <c r="D985" s="51">
        <v>9.7725199886964948E-4</v>
      </c>
      <c r="E985" s="137">
        <v>-8.8681200848408706E-3</v>
      </c>
    </row>
    <row r="986" spans="3:5">
      <c r="C986" s="184">
        <v>949</v>
      </c>
      <c r="D986" s="51">
        <v>-2.646220759007184E-2</v>
      </c>
      <c r="E986" s="137">
        <v>-4.3964869985457476E-3</v>
      </c>
    </row>
    <row r="987" spans="3:5">
      <c r="C987" s="184">
        <v>950</v>
      </c>
      <c r="D987" s="51">
        <v>-3.8514155973438631E-3</v>
      </c>
      <c r="E987" s="137">
        <v>6.1570177205249052E-3</v>
      </c>
    </row>
    <row r="988" spans="3:5">
      <c r="C988" s="184">
        <v>951</v>
      </c>
      <c r="D988" s="51">
        <v>-2.4172870042443264E-3</v>
      </c>
      <c r="E988" s="137">
        <v>-4.9378585533372283E-3</v>
      </c>
    </row>
    <row r="989" spans="3:5">
      <c r="C989" s="184">
        <v>952</v>
      </c>
      <c r="D989" s="51">
        <v>-4.8120068644993816E-3</v>
      </c>
      <c r="E989" s="137">
        <v>-0.12046372907201179</v>
      </c>
    </row>
    <row r="990" spans="3:5">
      <c r="C990" s="184">
        <v>953</v>
      </c>
      <c r="D990" s="51">
        <v>1.2047810337098704E-2</v>
      </c>
      <c r="E990" s="137">
        <v>1.4031897319721614E-2</v>
      </c>
    </row>
    <row r="991" spans="3:5">
      <c r="C991" s="184">
        <v>954</v>
      </c>
      <c r="D991" s="51">
        <v>1.9387093140976982E-3</v>
      </c>
      <c r="E991" s="137">
        <v>-1.128548200533816E-2</v>
      </c>
    </row>
    <row r="992" spans="3:5">
      <c r="C992" s="184">
        <v>955</v>
      </c>
      <c r="D992" s="51">
        <v>-8.6794582567333977E-3</v>
      </c>
      <c r="E992" s="137">
        <v>7.9671579275916778E-3</v>
      </c>
    </row>
    <row r="993" spans="3:5">
      <c r="C993" s="184">
        <v>956</v>
      </c>
      <c r="D993" s="51">
        <v>-1.1574436372983582E-2</v>
      </c>
      <c r="E993" s="137">
        <v>4.0585722732157919E-3</v>
      </c>
    </row>
    <row r="994" spans="3:5">
      <c r="C994" s="184">
        <v>957</v>
      </c>
      <c r="D994" s="51">
        <v>3.3133062137350941E-3</v>
      </c>
      <c r="E994" s="137">
        <v>4.8668257493896756E-2</v>
      </c>
    </row>
    <row r="995" spans="3:5">
      <c r="C995" s="184">
        <v>958</v>
      </c>
      <c r="D995" s="51">
        <v>-2.9647633824712084E-3</v>
      </c>
      <c r="E995" s="137">
        <v>4.8374988629648785E-2</v>
      </c>
    </row>
    <row r="996" spans="3:5">
      <c r="C996" s="184">
        <v>959</v>
      </c>
      <c r="D996" s="51">
        <v>4.3973438255313028E-3</v>
      </c>
      <c r="E996" s="137">
        <v>-2.2966827128770316E-2</v>
      </c>
    </row>
    <row r="997" spans="3:5">
      <c r="C997" s="184">
        <v>960</v>
      </c>
      <c r="D997" s="51">
        <v>-8.8253383020391492E-3</v>
      </c>
      <c r="E997" s="137">
        <v>-5.5447840599440051E-3</v>
      </c>
    </row>
    <row r="998" spans="3:5">
      <c r="C998" s="184">
        <v>961</v>
      </c>
      <c r="D998" s="51">
        <v>3.3512539927858001E-4</v>
      </c>
      <c r="E998" s="137">
        <v>2.3636734014778171E-2</v>
      </c>
    </row>
    <row r="999" spans="3:5">
      <c r="C999" s="184">
        <v>962</v>
      </c>
      <c r="D999" s="51">
        <v>-3.3796749218768405E-3</v>
      </c>
      <c r="E999" s="137">
        <v>-4.1338216699275798E-3</v>
      </c>
    </row>
    <row r="1000" spans="3:5">
      <c r="C1000" s="184">
        <v>963</v>
      </c>
      <c r="D1000" s="51">
        <v>-1.0434828183765673E-2</v>
      </c>
      <c r="E1000" s="137">
        <v>5.517908805869237E-3</v>
      </c>
    </row>
    <row r="1001" spans="3:5">
      <c r="C1001" s="184">
        <v>964</v>
      </c>
      <c r="D1001" s="51">
        <v>-4.1561650587567623E-3</v>
      </c>
      <c r="E1001" s="137">
        <v>1.5871789352474588E-2</v>
      </c>
    </row>
    <row r="1002" spans="3:5">
      <c r="C1002" s="184">
        <v>965</v>
      </c>
      <c r="D1002" s="51">
        <v>-6.7627329026725934E-3</v>
      </c>
      <c r="E1002" s="137">
        <v>1.5061316187937259E-2</v>
      </c>
    </row>
    <row r="1003" spans="3:5">
      <c r="C1003" s="184">
        <v>966</v>
      </c>
      <c r="D1003" s="51">
        <v>-1.83859063700524E-3</v>
      </c>
      <c r="E1003" s="137">
        <v>1.0101088478799645E-2</v>
      </c>
    </row>
    <row r="1004" spans="3:5">
      <c r="C1004" s="184">
        <v>967</v>
      </c>
      <c r="D1004" s="51">
        <v>-5.6060974760448442E-3</v>
      </c>
      <c r="E1004" s="137">
        <v>2.8782156856508249E-2</v>
      </c>
    </row>
    <row r="1005" spans="3:5">
      <c r="C1005" s="184">
        <v>968</v>
      </c>
      <c r="D1005" s="51">
        <v>3.6071715901611324E-3</v>
      </c>
      <c r="E1005" s="137">
        <v>5.8385605795511783E-3</v>
      </c>
    </row>
    <row r="1006" spans="3:5">
      <c r="C1006" s="184">
        <v>969</v>
      </c>
      <c r="D1006" s="51">
        <v>-1.0846336073981298E-3</v>
      </c>
      <c r="E1006" s="137">
        <v>-1.5492722805777822E-2</v>
      </c>
    </row>
    <row r="1007" spans="3:5">
      <c r="C1007" s="184">
        <v>970</v>
      </c>
      <c r="D1007" s="51">
        <v>5.2738393159835169E-3</v>
      </c>
      <c r="E1007" s="137">
        <v>4.4962328891617893E-2</v>
      </c>
    </row>
    <row r="1008" spans="3:5">
      <c r="C1008" s="184">
        <v>971</v>
      </c>
      <c r="D1008" s="51">
        <v>-7.4993190195742901E-3</v>
      </c>
      <c r="E1008" s="137">
        <v>5.6503459980530329E-2</v>
      </c>
    </row>
    <row r="1009" spans="3:5">
      <c r="C1009" s="184">
        <v>972</v>
      </c>
      <c r="D1009" s="51">
        <v>9.9088913239122611E-3</v>
      </c>
      <c r="E1009" s="137">
        <v>2.3789109469673698E-2</v>
      </c>
    </row>
    <row r="1010" spans="3:5">
      <c r="C1010" s="184">
        <v>973</v>
      </c>
      <c r="D1010" s="51">
        <v>1.982438043629443E-2</v>
      </c>
      <c r="E1010" s="137">
        <v>1.2590651270694886E-2</v>
      </c>
    </row>
    <row r="1011" spans="3:5">
      <c r="C1011" s="184">
        <v>974</v>
      </c>
      <c r="D1011" s="51">
        <v>5.4596025675107511E-3</v>
      </c>
      <c r="E1011" s="137">
        <v>1.7294224096122746E-2</v>
      </c>
    </row>
    <row r="1012" spans="3:5">
      <c r="C1012" s="184">
        <v>975</v>
      </c>
      <c r="D1012" s="51">
        <v>-1.1735006089862448E-2</v>
      </c>
      <c r="E1012" s="137">
        <v>-3.2043578422539007E-2</v>
      </c>
    </row>
    <row r="1013" spans="3:5">
      <c r="C1013" s="184">
        <v>976</v>
      </c>
      <c r="D1013" s="51">
        <v>-2.7159931237065887E-3</v>
      </c>
      <c r="E1013" s="137">
        <v>-1.5168506895198346E-2</v>
      </c>
    </row>
    <row r="1014" spans="3:5">
      <c r="C1014" s="184">
        <v>977</v>
      </c>
      <c r="D1014" s="51">
        <v>-1.3181079652018254E-3</v>
      </c>
      <c r="E1014" s="137">
        <v>3.2708414738162588E-3</v>
      </c>
    </row>
    <row r="1015" spans="3:5">
      <c r="C1015" s="184">
        <v>978</v>
      </c>
      <c r="D1015" s="51">
        <v>1.3874939309437784E-2</v>
      </c>
      <c r="E1015" s="137">
        <v>1.8233775553138779E-2</v>
      </c>
    </row>
    <row r="1016" spans="3:5">
      <c r="C1016" s="184">
        <v>979</v>
      </c>
      <c r="D1016" s="51">
        <v>-1.026515916177192E-2</v>
      </c>
      <c r="E1016" s="137">
        <v>-4.8774334779447598E-3</v>
      </c>
    </row>
    <row r="1017" spans="3:5">
      <c r="C1017" s="184">
        <v>980</v>
      </c>
      <c r="D1017" s="51">
        <v>-1.1043994605028281E-2</v>
      </c>
      <c r="E1017" s="137">
        <v>-3.076819142286108E-2</v>
      </c>
    </row>
    <row r="1018" spans="3:5">
      <c r="C1018" s="184">
        <v>981</v>
      </c>
      <c r="D1018" s="51">
        <v>-1.5771458326356499E-2</v>
      </c>
      <c r="E1018" s="137">
        <v>-2.60643714091102E-2</v>
      </c>
    </row>
    <row r="1019" spans="3:5">
      <c r="C1019" s="184">
        <v>982</v>
      </c>
      <c r="D1019" s="51">
        <v>7.2242990960506475E-3</v>
      </c>
      <c r="E1019" s="137">
        <v>-2.5640374127939285E-2</v>
      </c>
    </row>
    <row r="1020" spans="3:5">
      <c r="C1020" s="184">
        <v>983</v>
      </c>
      <c r="D1020" s="51">
        <v>-5.3836792552001723E-3</v>
      </c>
      <c r="E1020" s="137">
        <v>-1.429515345978722E-2</v>
      </c>
    </row>
    <row r="1021" spans="3:5">
      <c r="C1021" s="184">
        <v>984</v>
      </c>
      <c r="D1021" s="51">
        <v>2.1377261175256873E-2</v>
      </c>
      <c r="E1021" s="137">
        <v>7.1397720697288537E-3</v>
      </c>
    </row>
    <row r="1022" spans="3:5">
      <c r="C1022" s="184">
        <v>985</v>
      </c>
      <c r="D1022" s="51">
        <v>4.4784494543305846E-2</v>
      </c>
      <c r="E1022" s="137">
        <v>9.017308649886379E-3</v>
      </c>
    </row>
    <row r="1023" spans="3:5">
      <c r="C1023" s="184">
        <v>986</v>
      </c>
      <c r="D1023" s="51">
        <v>4.1357301878342722E-3</v>
      </c>
      <c r="E1023" s="137">
        <v>3.2752939854654779E-2</v>
      </c>
    </row>
    <row r="1024" spans="3:5">
      <c r="C1024" s="184">
        <v>987</v>
      </c>
      <c r="D1024" s="51">
        <v>-8.310032544499503E-3</v>
      </c>
      <c r="E1024" s="137">
        <v>-2.1228832739161548E-2</v>
      </c>
    </row>
    <row r="1025" spans="3:5">
      <c r="C1025" s="184">
        <v>988</v>
      </c>
      <c r="D1025" s="51">
        <v>-5.9944414708100521E-3</v>
      </c>
      <c r="E1025" s="137">
        <v>-6.3863168292014631E-3</v>
      </c>
    </row>
    <row r="1026" spans="3:5">
      <c r="C1026" s="184">
        <v>989</v>
      </c>
      <c r="D1026" s="51">
        <v>-6.6841900206074788E-3</v>
      </c>
      <c r="E1026" s="137">
        <v>-2.9853515917537245E-2</v>
      </c>
    </row>
    <row r="1027" spans="3:5">
      <c r="C1027" s="184">
        <v>990</v>
      </c>
      <c r="D1027" s="51">
        <v>-7.8887259369575557E-4</v>
      </c>
      <c r="E1027" s="137">
        <v>-2.6800613210861149E-2</v>
      </c>
    </row>
    <row r="1028" spans="3:5">
      <c r="C1028" s="184">
        <v>991</v>
      </c>
      <c r="D1028" s="51">
        <v>5.4712312521553322E-3</v>
      </c>
      <c r="E1028" s="137">
        <v>1.7088436573598487E-2</v>
      </c>
    </row>
    <row r="1029" spans="3:5">
      <c r="C1029" s="184">
        <v>992</v>
      </c>
      <c r="D1029" s="51">
        <v>-1.1277272960199359E-2</v>
      </c>
      <c r="E1029" s="137">
        <v>2.6658343115362214E-2</v>
      </c>
    </row>
    <row r="1030" spans="3:5">
      <c r="C1030" s="184">
        <v>993</v>
      </c>
      <c r="D1030" s="51">
        <v>-1.5497233629467283E-2</v>
      </c>
      <c r="E1030" s="137">
        <v>-1.6749141694010886E-2</v>
      </c>
    </row>
    <row r="1031" spans="3:5">
      <c r="C1031" s="184">
        <v>994</v>
      </c>
      <c r="D1031" s="51">
        <v>-2.7649399555580208E-3</v>
      </c>
      <c r="E1031" s="137">
        <v>1.7917889165053449E-2</v>
      </c>
    </row>
    <row r="1032" spans="3:5">
      <c r="C1032" s="184">
        <v>995</v>
      </c>
      <c r="D1032" s="51">
        <v>-8.7451470646323984E-3</v>
      </c>
      <c r="E1032" s="137">
        <v>7.036191932192494E-2</v>
      </c>
    </row>
    <row r="1033" spans="3:5">
      <c r="C1033" s="184">
        <v>996</v>
      </c>
      <c r="D1033" s="51">
        <v>-7.2862946936368021E-3</v>
      </c>
      <c r="E1033" s="137">
        <v>-8.9074767867377558E-2</v>
      </c>
    </row>
    <row r="1034" spans="3:5">
      <c r="C1034" s="184">
        <v>997</v>
      </c>
      <c r="D1034" s="51">
        <v>7.9339194774265664E-3</v>
      </c>
      <c r="E1034" s="137">
        <v>-8.834177833302724E-3</v>
      </c>
    </row>
    <row r="1035" spans="3:5">
      <c r="C1035" s="184">
        <v>998</v>
      </c>
      <c r="D1035" s="51">
        <v>-2.7666878336872281E-3</v>
      </c>
      <c r="E1035" s="137">
        <v>-1.9417200303620444E-2</v>
      </c>
    </row>
    <row r="1036" spans="3:5">
      <c r="C1036" s="184">
        <v>999</v>
      </c>
      <c r="D1036" s="51">
        <v>-1.375373888235035E-3</v>
      </c>
      <c r="E1036" s="137">
        <v>2.6041567409099423E-2</v>
      </c>
    </row>
    <row r="1037" spans="3:5">
      <c r="C1037" s="185">
        <v>1000</v>
      </c>
      <c r="D1037" s="136">
        <v>5.2381221859740918E-4</v>
      </c>
      <c r="E1037" s="138">
        <v>-1.6933511302089026E-2</v>
      </c>
    </row>
    <row r="1038" spans="3:5">
      <c r="C1038" s="16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F1038"/>
  <sheetViews>
    <sheetView workbookViewId="0"/>
  </sheetViews>
  <sheetFormatPr defaultRowHeight="15"/>
  <cols>
    <col min="3" max="3" width="20.7109375" customWidth="1"/>
    <col min="4" max="5" width="24.28515625" bestFit="1" customWidth="1"/>
  </cols>
  <sheetData>
    <row r="35" spans="2:6">
      <c r="B35" s="160"/>
      <c r="C35" s="167" t="s">
        <v>286</v>
      </c>
      <c r="D35" s="168" t="s">
        <v>365</v>
      </c>
      <c r="E35" s="169" t="s">
        <v>360</v>
      </c>
      <c r="F35" s="161"/>
    </row>
    <row r="36" spans="2:6" ht="22.5">
      <c r="B36" s="160"/>
      <c r="C36" s="166" t="s">
        <v>287</v>
      </c>
      <c r="D36" s="163" t="s">
        <v>366</v>
      </c>
      <c r="E36" s="170" t="s">
        <v>361</v>
      </c>
      <c r="F36" s="161"/>
    </row>
    <row r="37" spans="2:6">
      <c r="B37" s="160"/>
      <c r="C37" s="181" t="s">
        <v>320</v>
      </c>
      <c r="D37" s="182" t="s">
        <v>325</v>
      </c>
      <c r="E37" s="183" t="s">
        <v>325</v>
      </c>
      <c r="F37" s="160"/>
    </row>
    <row r="38" spans="2:6">
      <c r="C38" s="184">
        <v>1</v>
      </c>
      <c r="D38" s="51">
        <v>-1.2101198446270408E-3</v>
      </c>
      <c r="E38" s="137">
        <v>-1.8783116314434925E-2</v>
      </c>
    </row>
    <row r="39" spans="2:6">
      <c r="C39" s="184">
        <v>2</v>
      </c>
      <c r="D39" s="51">
        <v>3.7551869717405138E-4</v>
      </c>
      <c r="E39" s="137">
        <v>-1.841360870471842E-2</v>
      </c>
    </row>
    <row r="40" spans="2:6">
      <c r="C40" s="184">
        <v>3</v>
      </c>
      <c r="D40" s="51">
        <v>-3.480277101660747E-3</v>
      </c>
      <c r="E40" s="137">
        <v>-5.5078791806637837E-3</v>
      </c>
    </row>
    <row r="41" spans="2:6">
      <c r="C41" s="184">
        <v>4</v>
      </c>
      <c r="D41" s="51">
        <v>-6.8689776272945358E-3</v>
      </c>
      <c r="E41" s="137">
        <v>-3.6075151899281711E-2</v>
      </c>
    </row>
    <row r="42" spans="2:6">
      <c r="C42" s="184">
        <v>5</v>
      </c>
      <c r="D42" s="51">
        <v>2.273494447343676E-3</v>
      </c>
      <c r="E42" s="137">
        <v>1.9436824929535974E-2</v>
      </c>
    </row>
    <row r="43" spans="2:6">
      <c r="C43" s="184">
        <v>6</v>
      </c>
      <c r="D43" s="51">
        <v>2.5098570415299455E-2</v>
      </c>
      <c r="E43" s="137">
        <v>1.0155068619594964E-2</v>
      </c>
    </row>
    <row r="44" spans="2:6">
      <c r="C44" s="184">
        <v>7</v>
      </c>
      <c r="D44" s="51">
        <v>5.061616980864969E-4</v>
      </c>
      <c r="E44" s="137">
        <v>3.6185197185365323E-2</v>
      </c>
    </row>
    <row r="45" spans="2:6">
      <c r="C45" s="184">
        <v>8</v>
      </c>
      <c r="D45" s="51">
        <v>1.6119742740518445E-2</v>
      </c>
      <c r="E45" s="137">
        <v>1.622650447477151E-2</v>
      </c>
    </row>
    <row r="46" spans="2:6">
      <c r="C46" s="184">
        <v>9</v>
      </c>
      <c r="D46" s="51">
        <v>-2.1542510656528728E-2</v>
      </c>
      <c r="E46" s="137">
        <v>-1.2467929510132949E-2</v>
      </c>
    </row>
    <row r="47" spans="2:6">
      <c r="C47" s="184">
        <v>10</v>
      </c>
      <c r="D47" s="51">
        <v>8.0774851749797183E-4</v>
      </c>
      <c r="E47" s="137">
        <v>-4.1786994870501616E-2</v>
      </c>
    </row>
    <row r="48" spans="2:6">
      <c r="C48" s="184">
        <v>11</v>
      </c>
      <c r="D48" s="51">
        <v>-2.6779467933619547E-3</v>
      </c>
      <c r="E48" s="137">
        <v>6.1169405758659742E-3</v>
      </c>
    </row>
    <row r="49" spans="3:5">
      <c r="C49" s="184">
        <v>12</v>
      </c>
      <c r="D49" s="51">
        <v>7.5652930863202216E-3</v>
      </c>
      <c r="E49" s="137">
        <v>5.0108134181944871E-3</v>
      </c>
    </row>
    <row r="50" spans="3:5">
      <c r="C50" s="184">
        <v>13</v>
      </c>
      <c r="D50" s="51">
        <v>-5.2304381782055393E-3</v>
      </c>
      <c r="E50" s="137">
        <v>7.8432468455028829E-3</v>
      </c>
    </row>
    <row r="51" spans="3:5">
      <c r="C51" s="184">
        <v>14</v>
      </c>
      <c r="D51" s="51">
        <v>7.4112643079756423E-3</v>
      </c>
      <c r="E51" s="137">
        <v>-8.6835748841900384E-3</v>
      </c>
    </row>
    <row r="52" spans="3:5">
      <c r="C52" s="184">
        <v>15</v>
      </c>
      <c r="D52" s="51">
        <v>-6.5110405465536626E-3</v>
      </c>
      <c r="E52" s="137">
        <v>-4.1614559764209635E-2</v>
      </c>
    </row>
    <row r="53" spans="3:5">
      <c r="C53" s="184">
        <v>16</v>
      </c>
      <c r="D53" s="51">
        <v>-3.5704197916099807E-3</v>
      </c>
      <c r="E53" s="137">
        <v>-1.6916148076055001E-2</v>
      </c>
    </row>
    <row r="54" spans="3:5">
      <c r="C54" s="184">
        <v>17</v>
      </c>
      <c r="D54" s="51">
        <v>5.197140460582483E-3</v>
      </c>
      <c r="E54" s="137">
        <v>1.5013756027782316E-2</v>
      </c>
    </row>
    <row r="55" spans="3:5">
      <c r="C55" s="184">
        <v>18</v>
      </c>
      <c r="D55" s="51">
        <v>2.1850185307644571E-3</v>
      </c>
      <c r="E55" s="137">
        <v>2.8194004629133584E-4</v>
      </c>
    </row>
    <row r="56" spans="3:5">
      <c r="C56" s="184">
        <v>19</v>
      </c>
      <c r="D56" s="51">
        <v>-5.7422961823134708E-3</v>
      </c>
      <c r="E56" s="137">
        <v>9.0144903710710957E-3</v>
      </c>
    </row>
    <row r="57" spans="3:5">
      <c r="C57" s="184">
        <v>20</v>
      </c>
      <c r="D57" s="51">
        <v>5.5771237409421104E-4</v>
      </c>
      <c r="E57" s="137">
        <v>-1.1020669773859881E-2</v>
      </c>
    </row>
    <row r="58" spans="3:5">
      <c r="C58" s="184">
        <v>21</v>
      </c>
      <c r="D58" s="51">
        <v>6.5822548007440128E-3</v>
      </c>
      <c r="E58" s="137">
        <v>7.4518311438767013E-2</v>
      </c>
    </row>
    <row r="59" spans="3:5">
      <c r="C59" s="184">
        <v>22</v>
      </c>
      <c r="D59" s="51">
        <v>8.0439854837776187E-3</v>
      </c>
      <c r="E59" s="137">
        <v>-2.2766276098897559E-2</v>
      </c>
    </row>
    <row r="60" spans="3:5">
      <c r="C60" s="184">
        <v>23</v>
      </c>
      <c r="D60" s="51">
        <v>-4.1156661978072042E-3</v>
      </c>
      <c r="E60" s="137">
        <v>2.9571612062337792E-2</v>
      </c>
    </row>
    <row r="61" spans="3:5">
      <c r="C61" s="184">
        <v>24</v>
      </c>
      <c r="D61" s="51">
        <v>4.3854274761711189E-3</v>
      </c>
      <c r="E61" s="137">
        <v>3.120270522831739E-2</v>
      </c>
    </row>
    <row r="62" spans="3:5">
      <c r="C62" s="184">
        <v>25</v>
      </c>
      <c r="D62" s="51">
        <v>-6.7326386977646364E-4</v>
      </c>
      <c r="E62" s="137">
        <v>-1.5782640266712049E-2</v>
      </c>
    </row>
    <row r="63" spans="3:5">
      <c r="C63" s="184">
        <v>26</v>
      </c>
      <c r="D63" s="51">
        <v>3.71456897321862E-3</v>
      </c>
      <c r="E63" s="137">
        <v>-4.7141655950037322E-3</v>
      </c>
    </row>
    <row r="64" spans="3:5">
      <c r="C64" s="184">
        <v>27</v>
      </c>
      <c r="D64" s="51">
        <v>5.5322941599535262E-3</v>
      </c>
      <c r="E64" s="137">
        <v>-2.0807130559600635E-3</v>
      </c>
    </row>
    <row r="65" spans="3:5">
      <c r="C65" s="184">
        <v>28</v>
      </c>
      <c r="D65" s="51">
        <v>1.2393575217346164E-2</v>
      </c>
      <c r="E65" s="137">
        <v>2.3356532640267298E-3</v>
      </c>
    </row>
    <row r="66" spans="3:5">
      <c r="C66" s="184">
        <v>29</v>
      </c>
      <c r="D66" s="51">
        <v>-9.4127417465080902E-3</v>
      </c>
      <c r="E66" s="137">
        <v>1.2111450646782752E-2</v>
      </c>
    </row>
    <row r="67" spans="3:5">
      <c r="C67" s="184">
        <v>30</v>
      </c>
      <c r="D67" s="51">
        <v>4.6245166259940547E-3</v>
      </c>
      <c r="E67" s="137">
        <v>8.1148328167820402E-3</v>
      </c>
    </row>
    <row r="68" spans="3:5">
      <c r="C68" s="184">
        <v>31</v>
      </c>
      <c r="D68" s="51">
        <v>-1.3408747191137845E-3</v>
      </c>
      <c r="E68" s="137">
        <v>-3.4199276163212743E-2</v>
      </c>
    </row>
    <row r="69" spans="3:5">
      <c r="C69" s="184">
        <v>32</v>
      </c>
      <c r="D69" s="51">
        <v>-1.5408915564670317E-3</v>
      </c>
      <c r="E69" s="137">
        <v>-4.7631110538692064E-3</v>
      </c>
    </row>
    <row r="70" spans="3:5">
      <c r="C70" s="184">
        <v>33</v>
      </c>
      <c r="D70" s="51">
        <v>-3.7049362688030135E-3</v>
      </c>
      <c r="E70" s="137">
        <v>7.5299035892871347E-2</v>
      </c>
    </row>
    <row r="71" spans="3:5">
      <c r="C71" s="184">
        <v>34</v>
      </c>
      <c r="D71" s="51">
        <v>1.5619776792160311E-3</v>
      </c>
      <c r="E71" s="137">
        <v>-1.856829780824356E-2</v>
      </c>
    </row>
    <row r="72" spans="3:5">
      <c r="C72" s="184">
        <v>35</v>
      </c>
      <c r="D72" s="51">
        <v>-1.5100205996112065E-3</v>
      </c>
      <c r="E72" s="137">
        <v>-6.6511181799289595E-2</v>
      </c>
    </row>
    <row r="73" spans="3:5">
      <c r="C73" s="184">
        <v>36</v>
      </c>
      <c r="D73" s="51">
        <v>5.4944834723205096E-3</v>
      </c>
      <c r="E73" s="137">
        <v>-3.175618305996479E-2</v>
      </c>
    </row>
    <row r="74" spans="3:5">
      <c r="C74" s="184">
        <v>37</v>
      </c>
      <c r="D74" s="51">
        <v>4.2864168802351083E-3</v>
      </c>
      <c r="E74" s="137">
        <v>-2.2378453589948971E-2</v>
      </c>
    </row>
    <row r="75" spans="3:5">
      <c r="C75" s="184">
        <v>38</v>
      </c>
      <c r="D75" s="51">
        <v>4.1133173830277519E-3</v>
      </c>
      <c r="E75" s="137">
        <v>-3.7509882778288442E-2</v>
      </c>
    </row>
    <row r="76" spans="3:5">
      <c r="C76" s="184">
        <v>39</v>
      </c>
      <c r="D76" s="51">
        <v>6.543483456645518E-5</v>
      </c>
      <c r="E76" s="137">
        <v>1.9562030767434055E-2</v>
      </c>
    </row>
    <row r="77" spans="3:5">
      <c r="C77" s="184">
        <v>40</v>
      </c>
      <c r="D77" s="51">
        <v>-1.8856749369381559E-3</v>
      </c>
      <c r="E77" s="137">
        <v>4.9649542667272228E-2</v>
      </c>
    </row>
    <row r="78" spans="3:5">
      <c r="C78" s="184">
        <v>41</v>
      </c>
      <c r="D78" s="51">
        <v>-5.3060034021198358E-4</v>
      </c>
      <c r="E78" s="137">
        <v>-2.0197967616676221E-2</v>
      </c>
    </row>
    <row r="79" spans="3:5">
      <c r="C79" s="184">
        <v>42</v>
      </c>
      <c r="D79" s="51">
        <v>9.7346898416732046E-3</v>
      </c>
      <c r="E79" s="137">
        <v>5.7365987824418724E-3</v>
      </c>
    </row>
    <row r="80" spans="3:5">
      <c r="C80" s="184">
        <v>43</v>
      </c>
      <c r="D80" s="51">
        <v>1.238947481600782E-3</v>
      </c>
      <c r="E80" s="137">
        <v>3.8373333749019169E-3</v>
      </c>
    </row>
    <row r="81" spans="3:5">
      <c r="C81" s="184">
        <v>44</v>
      </c>
      <c r="D81" s="51">
        <v>5.1174215607682951E-3</v>
      </c>
      <c r="E81" s="137">
        <v>6.9601299371902549E-3</v>
      </c>
    </row>
    <row r="82" spans="3:5">
      <c r="C82" s="184">
        <v>45</v>
      </c>
      <c r="D82" s="51">
        <v>-1.9079453670052024E-2</v>
      </c>
      <c r="E82" s="137">
        <v>-1.8836979173334843E-2</v>
      </c>
    </row>
    <row r="83" spans="3:5">
      <c r="C83" s="184">
        <v>46</v>
      </c>
      <c r="D83" s="51">
        <v>3.6342530848390954E-3</v>
      </c>
      <c r="E83" s="137">
        <v>1.0982658314742707E-2</v>
      </c>
    </row>
    <row r="84" spans="3:5">
      <c r="C84" s="184">
        <v>47</v>
      </c>
      <c r="D84" s="51">
        <v>-7.2418906737584544E-4</v>
      </c>
      <c r="E84" s="137">
        <v>4.7281987659781167E-4</v>
      </c>
    </row>
    <row r="85" spans="3:5">
      <c r="C85" s="184">
        <v>48</v>
      </c>
      <c r="D85" s="51">
        <v>1.5392690265980216E-2</v>
      </c>
      <c r="E85" s="137">
        <v>-2.2239884664524423E-2</v>
      </c>
    </row>
    <row r="86" spans="3:5">
      <c r="C86" s="184">
        <v>49</v>
      </c>
      <c r="D86" s="51">
        <v>4.775337498530788E-3</v>
      </c>
      <c r="E86" s="137">
        <v>-5.1931070088494331E-3</v>
      </c>
    </row>
    <row r="87" spans="3:5">
      <c r="C87" s="184">
        <v>50</v>
      </c>
      <c r="D87" s="51">
        <v>-9.8217276105571679E-3</v>
      </c>
      <c r="E87" s="137">
        <v>2.2917002818136981E-2</v>
      </c>
    </row>
    <row r="88" spans="3:5">
      <c r="C88" s="184">
        <v>51</v>
      </c>
      <c r="D88" s="51">
        <v>1.5426003828571337E-3</v>
      </c>
      <c r="E88" s="137">
        <v>-4.6677256738827722E-2</v>
      </c>
    </row>
    <row r="89" spans="3:5">
      <c r="C89" s="184">
        <v>52</v>
      </c>
      <c r="D89" s="51">
        <v>2.9463413084840483E-2</v>
      </c>
      <c r="E89" s="137">
        <v>-1.3050990497315663E-2</v>
      </c>
    </row>
    <row r="90" spans="3:5">
      <c r="C90" s="184">
        <v>53</v>
      </c>
      <c r="D90" s="51">
        <v>-5.3916696145651774E-3</v>
      </c>
      <c r="E90" s="137">
        <v>-5.6834268893646761E-2</v>
      </c>
    </row>
    <row r="91" spans="3:5">
      <c r="C91" s="184">
        <v>54</v>
      </c>
      <c r="D91" s="51">
        <v>2.2992918331864921E-4</v>
      </c>
      <c r="E91" s="137">
        <v>-2.7610875505866008E-3</v>
      </c>
    </row>
    <row r="92" spans="3:5">
      <c r="C92" s="184">
        <v>55</v>
      </c>
      <c r="D92" s="51">
        <v>-7.0176179442396338E-3</v>
      </c>
      <c r="E92" s="137">
        <v>-1.3521830422392675E-2</v>
      </c>
    </row>
    <row r="93" spans="3:5">
      <c r="C93" s="184">
        <v>56</v>
      </c>
      <c r="D93" s="51">
        <v>7.3067790551670153E-3</v>
      </c>
      <c r="E93" s="137">
        <v>-2.735953469051676E-2</v>
      </c>
    </row>
    <row r="94" spans="3:5">
      <c r="C94" s="184">
        <v>57</v>
      </c>
      <c r="D94" s="51">
        <v>-7.4873825327775607E-3</v>
      </c>
      <c r="E94" s="137">
        <v>-1.8000095994572897E-2</v>
      </c>
    </row>
    <row r="95" spans="3:5">
      <c r="C95" s="184">
        <v>58</v>
      </c>
      <c r="D95" s="51">
        <v>1.1062078899050086E-2</v>
      </c>
      <c r="E95" s="137">
        <v>9.6999464414063014E-3</v>
      </c>
    </row>
    <row r="96" spans="3:5">
      <c r="C96" s="184">
        <v>59</v>
      </c>
      <c r="D96" s="51">
        <v>-2.1988250135345382E-3</v>
      </c>
      <c r="E96" s="137">
        <v>-1.2032252040640949E-2</v>
      </c>
    </row>
    <row r="97" spans="3:5">
      <c r="C97" s="184">
        <v>60</v>
      </c>
      <c r="D97" s="51">
        <v>3.4778114538573991E-3</v>
      </c>
      <c r="E97" s="137">
        <v>-2.1267029173211383E-2</v>
      </c>
    </row>
    <row r="98" spans="3:5">
      <c r="C98" s="184">
        <v>61</v>
      </c>
      <c r="D98" s="51">
        <v>-3.1464746752398135E-3</v>
      </c>
      <c r="E98" s="137">
        <v>-6.0819389431776887E-2</v>
      </c>
    </row>
    <row r="99" spans="3:5">
      <c r="C99" s="184">
        <v>62</v>
      </c>
      <c r="D99" s="51">
        <v>-9.4198815752148885E-4</v>
      </c>
      <c r="E99" s="137">
        <v>-2.9458129504130445E-2</v>
      </c>
    </row>
    <row r="100" spans="3:5">
      <c r="C100" s="184">
        <v>63</v>
      </c>
      <c r="D100" s="51">
        <v>-6.000861390423046E-3</v>
      </c>
      <c r="E100" s="137">
        <v>7.6796075212129614E-3</v>
      </c>
    </row>
    <row r="101" spans="3:5">
      <c r="C101" s="184">
        <v>64</v>
      </c>
      <c r="D101" s="51">
        <v>5.3181090754492333E-3</v>
      </c>
      <c r="E101" s="137">
        <v>-7.9219629143603802E-3</v>
      </c>
    </row>
    <row r="102" spans="3:5">
      <c r="C102" s="184">
        <v>65</v>
      </c>
      <c r="D102" s="51">
        <v>-1.1037546564964227E-2</v>
      </c>
      <c r="E102" s="137">
        <v>-6.4391978332388865E-3</v>
      </c>
    </row>
    <row r="103" spans="3:5">
      <c r="C103" s="184">
        <v>66</v>
      </c>
      <c r="D103" s="51">
        <v>-5.8043808609039169E-2</v>
      </c>
      <c r="E103" s="137">
        <v>-5.2683464340291912E-2</v>
      </c>
    </row>
    <row r="104" spans="3:5">
      <c r="C104" s="184">
        <v>67</v>
      </c>
      <c r="D104" s="51">
        <v>1.0689029580759582E-2</v>
      </c>
      <c r="E104" s="137">
        <v>-2.5562077034425826E-2</v>
      </c>
    </row>
    <row r="105" spans="3:5">
      <c r="C105" s="184">
        <v>68</v>
      </c>
      <c r="D105" s="51">
        <v>1.3130415913921124E-2</v>
      </c>
      <c r="E105" s="137">
        <v>-3.9832839362106374E-2</v>
      </c>
    </row>
    <row r="106" spans="3:5">
      <c r="C106" s="184">
        <v>69</v>
      </c>
      <c r="D106" s="51">
        <v>-3.7642837800427398E-3</v>
      </c>
      <c r="E106" s="137">
        <v>-2.39455323382105E-2</v>
      </c>
    </row>
    <row r="107" spans="3:5">
      <c r="C107" s="184">
        <v>70</v>
      </c>
      <c r="D107" s="51">
        <v>1.8146299504200825E-2</v>
      </c>
      <c r="E107" s="137">
        <v>1.6202663115974097E-2</v>
      </c>
    </row>
    <row r="108" spans="3:5">
      <c r="C108" s="184">
        <v>71</v>
      </c>
      <c r="D108" s="51">
        <v>-1.8511722092848328E-2</v>
      </c>
      <c r="E108" s="137">
        <v>-1.7292201303893931E-2</v>
      </c>
    </row>
    <row r="109" spans="3:5">
      <c r="C109" s="184">
        <v>72</v>
      </c>
      <c r="D109" s="51">
        <v>-1.2152210233774335E-2</v>
      </c>
      <c r="E109" s="137">
        <v>-0.12059602848966496</v>
      </c>
    </row>
    <row r="110" spans="3:5">
      <c r="C110" s="184">
        <v>73</v>
      </c>
      <c r="D110" s="51">
        <v>3.6642512298920974E-3</v>
      </c>
      <c r="E110" s="137">
        <v>-1.7583079419924922E-3</v>
      </c>
    </row>
    <row r="111" spans="3:5">
      <c r="C111" s="184">
        <v>74</v>
      </c>
      <c r="D111" s="51">
        <v>1.9540862636078975E-3</v>
      </c>
      <c r="E111" s="137">
        <v>9.5764572952092772E-3</v>
      </c>
    </row>
    <row r="112" spans="3:5">
      <c r="C112" s="184">
        <v>75</v>
      </c>
      <c r="D112" s="51">
        <v>1.3243604543860619E-2</v>
      </c>
      <c r="E112" s="137">
        <v>8.9122409492466761E-2</v>
      </c>
    </row>
    <row r="113" spans="3:5">
      <c r="C113" s="184">
        <v>76</v>
      </c>
      <c r="D113" s="51">
        <v>-4.9360293028783151E-3</v>
      </c>
      <c r="E113" s="137">
        <v>-1.3876710295432446E-2</v>
      </c>
    </row>
    <row r="114" spans="3:5">
      <c r="C114" s="184">
        <v>77</v>
      </c>
      <c r="D114" s="51">
        <v>7.9779278955264751E-3</v>
      </c>
      <c r="E114" s="137">
        <v>6.7769948330264947E-3</v>
      </c>
    </row>
    <row r="115" spans="3:5">
      <c r="C115" s="184">
        <v>78</v>
      </c>
      <c r="D115" s="51">
        <v>6.8422121755477524E-4</v>
      </c>
      <c r="E115" s="137">
        <v>-5.4720401266250916E-3</v>
      </c>
    </row>
    <row r="116" spans="3:5">
      <c r="C116" s="184">
        <v>79</v>
      </c>
      <c r="D116" s="51">
        <v>-2.0577209060473984E-3</v>
      </c>
      <c r="E116" s="137">
        <v>4.127770241277029E-2</v>
      </c>
    </row>
    <row r="117" spans="3:5">
      <c r="C117" s="184">
        <v>80</v>
      </c>
      <c r="D117" s="51">
        <v>-5.895568797937796E-3</v>
      </c>
      <c r="E117" s="137">
        <v>8.1495838650887682E-3</v>
      </c>
    </row>
    <row r="118" spans="3:5">
      <c r="C118" s="184">
        <v>81</v>
      </c>
      <c r="D118" s="51">
        <v>-1.1402041034618362E-3</v>
      </c>
      <c r="E118" s="137">
        <v>-5.7482511620083835E-3</v>
      </c>
    </row>
    <row r="119" spans="3:5">
      <c r="C119" s="184">
        <v>82</v>
      </c>
      <c r="D119" s="51">
        <v>-2.2911974693302435E-3</v>
      </c>
      <c r="E119" s="137">
        <v>-1.0604160738994353E-2</v>
      </c>
    </row>
    <row r="120" spans="3:5">
      <c r="C120" s="184">
        <v>83</v>
      </c>
      <c r="D120" s="51">
        <v>7.1088633322184561E-4</v>
      </c>
      <c r="E120" s="137">
        <v>7.548252934187127E-3</v>
      </c>
    </row>
    <row r="121" spans="3:5">
      <c r="C121" s="184">
        <v>84</v>
      </c>
      <c r="D121" s="51">
        <v>1.0759102531894731E-2</v>
      </c>
      <c r="E121" s="137">
        <v>7.456909947967999E-2</v>
      </c>
    </row>
    <row r="122" spans="3:5">
      <c r="C122" s="184">
        <v>85</v>
      </c>
      <c r="D122" s="51">
        <v>-1.0723224026776138E-4</v>
      </c>
      <c r="E122" s="137">
        <v>-2.4499843308228179E-2</v>
      </c>
    </row>
    <row r="123" spans="3:5">
      <c r="C123" s="184">
        <v>86</v>
      </c>
      <c r="D123" s="51">
        <v>2.0034605047700282E-3</v>
      </c>
      <c r="E123" s="137">
        <v>-1.5750199833254076E-3</v>
      </c>
    </row>
    <row r="124" spans="3:5">
      <c r="C124" s="184">
        <v>87</v>
      </c>
      <c r="D124" s="51">
        <v>1.3374606034171873E-3</v>
      </c>
      <c r="E124" s="137">
        <v>8.3789140381713935E-4</v>
      </c>
    </row>
    <row r="125" spans="3:5">
      <c r="C125" s="184">
        <v>88</v>
      </c>
      <c r="D125" s="51">
        <v>1.3909684466712658E-3</v>
      </c>
      <c r="E125" s="137">
        <v>-1.0831672128670008E-3</v>
      </c>
    </row>
    <row r="126" spans="3:5">
      <c r="C126" s="184">
        <v>89</v>
      </c>
      <c r="D126" s="51">
        <v>-1.2579583635227804E-2</v>
      </c>
      <c r="E126" s="137">
        <v>-7.0544185462020181E-2</v>
      </c>
    </row>
    <row r="127" spans="3:5">
      <c r="C127" s="184">
        <v>90</v>
      </c>
      <c r="D127" s="51">
        <v>9.204593955766326E-3</v>
      </c>
      <c r="E127" s="137">
        <v>3.9060870056733463E-2</v>
      </c>
    </row>
    <row r="128" spans="3:5">
      <c r="C128" s="184">
        <v>91</v>
      </c>
      <c r="D128" s="51">
        <v>1.2091813439375379E-3</v>
      </c>
      <c r="E128" s="137">
        <v>-7.6476373739345974E-2</v>
      </c>
    </row>
    <row r="129" spans="3:5">
      <c r="C129" s="184">
        <v>92</v>
      </c>
      <c r="D129" s="51">
        <v>-5.7998958626454275E-3</v>
      </c>
      <c r="E129" s="137">
        <v>-3.4246292915827176E-2</v>
      </c>
    </row>
    <row r="130" spans="3:5">
      <c r="C130" s="184">
        <v>93</v>
      </c>
      <c r="D130" s="51">
        <v>4.9165701955114797E-4</v>
      </c>
      <c r="E130" s="137">
        <v>-6.045086804895702E-3</v>
      </c>
    </row>
    <row r="131" spans="3:5">
      <c r="C131" s="184">
        <v>94</v>
      </c>
      <c r="D131" s="51">
        <v>7.370990534323954E-5</v>
      </c>
      <c r="E131" s="137">
        <v>-3.2821103653984898E-2</v>
      </c>
    </row>
    <row r="132" spans="3:5">
      <c r="C132" s="184">
        <v>95</v>
      </c>
      <c r="D132" s="51">
        <v>-4.990868945608894E-3</v>
      </c>
      <c r="E132" s="137">
        <v>3.6414847309848758E-2</v>
      </c>
    </row>
    <row r="133" spans="3:5">
      <c r="C133" s="184">
        <v>96</v>
      </c>
      <c r="D133" s="51">
        <v>-3.0519307275566963E-3</v>
      </c>
      <c r="E133" s="137">
        <v>-1.1746002292662473E-2</v>
      </c>
    </row>
    <row r="134" spans="3:5">
      <c r="C134" s="184">
        <v>97</v>
      </c>
      <c r="D134" s="51">
        <v>-8.495101878446272E-3</v>
      </c>
      <c r="E134" s="137">
        <v>-2.0476753364555497E-2</v>
      </c>
    </row>
    <row r="135" spans="3:5">
      <c r="C135" s="184">
        <v>98</v>
      </c>
      <c r="D135" s="51">
        <v>-1.9000561021250296E-3</v>
      </c>
      <c r="E135" s="137">
        <v>-5.6245978268719125E-2</v>
      </c>
    </row>
    <row r="136" spans="3:5">
      <c r="C136" s="184">
        <v>99</v>
      </c>
      <c r="D136" s="51">
        <v>-5.2400086964111883E-3</v>
      </c>
      <c r="E136" s="137">
        <v>1.3275500414601446E-2</v>
      </c>
    </row>
    <row r="137" spans="3:5">
      <c r="C137" s="184">
        <v>100</v>
      </c>
      <c r="D137" s="51">
        <v>-1.9232956142396979E-2</v>
      </c>
      <c r="E137" s="137">
        <v>-4.8765851992282512E-2</v>
      </c>
    </row>
    <row r="138" spans="3:5">
      <c r="C138" s="184">
        <v>101</v>
      </c>
      <c r="D138" s="51">
        <v>5.0623972637912863E-3</v>
      </c>
      <c r="E138" s="137">
        <v>-4.7443245982152389E-3</v>
      </c>
    </row>
    <row r="139" spans="3:5">
      <c r="C139" s="184">
        <v>102</v>
      </c>
      <c r="D139" s="51">
        <v>6.9499461666601633E-3</v>
      </c>
      <c r="E139" s="137">
        <v>1.3882238752893626E-2</v>
      </c>
    </row>
    <row r="140" spans="3:5">
      <c r="C140" s="184">
        <v>103</v>
      </c>
      <c r="D140" s="51">
        <v>1.2512195727507584E-2</v>
      </c>
      <c r="E140" s="137">
        <v>2.7964812689500722E-3</v>
      </c>
    </row>
    <row r="141" spans="3:5">
      <c r="C141" s="184">
        <v>104</v>
      </c>
      <c r="D141" s="51">
        <v>-3.6649302775053003E-2</v>
      </c>
      <c r="E141" s="137">
        <v>-3.933138466617004E-2</v>
      </c>
    </row>
    <row r="142" spans="3:5">
      <c r="C142" s="184">
        <v>105</v>
      </c>
      <c r="D142" s="51">
        <v>1.8727208449779369E-2</v>
      </c>
      <c r="E142" s="137">
        <v>7.9007222290012669E-2</v>
      </c>
    </row>
    <row r="143" spans="3:5">
      <c r="C143" s="184">
        <v>106</v>
      </c>
      <c r="D143" s="51">
        <v>-5.3391200112752014E-3</v>
      </c>
      <c r="E143" s="137">
        <v>3.6186054219631045E-2</v>
      </c>
    </row>
    <row r="144" spans="3:5">
      <c r="C144" s="184">
        <v>107</v>
      </c>
      <c r="D144" s="51">
        <v>4.4411133077857463E-4</v>
      </c>
      <c r="E144" s="137">
        <v>1.1945282712386074E-2</v>
      </c>
    </row>
    <row r="145" spans="3:5">
      <c r="C145" s="184">
        <v>108</v>
      </c>
      <c r="D145" s="51">
        <v>-1.9317033731924439E-3</v>
      </c>
      <c r="E145" s="137">
        <v>2.478819202807836E-2</v>
      </c>
    </row>
    <row r="146" spans="3:5">
      <c r="C146" s="184">
        <v>109</v>
      </c>
      <c r="D146" s="51">
        <v>2.5996623664232645E-2</v>
      </c>
      <c r="E146" s="137">
        <v>6.0052431024735058E-2</v>
      </c>
    </row>
    <row r="147" spans="3:5">
      <c r="C147" s="184">
        <v>110</v>
      </c>
      <c r="D147" s="51">
        <v>-4.1663216964301537E-3</v>
      </c>
      <c r="E147" s="137">
        <v>9.4313866137893613E-3</v>
      </c>
    </row>
    <row r="148" spans="3:5">
      <c r="C148" s="184">
        <v>111</v>
      </c>
      <c r="D148" s="51">
        <v>1.1688882027312999E-3</v>
      </c>
      <c r="E148" s="137">
        <v>1.1992986612306966E-2</v>
      </c>
    </row>
    <row r="149" spans="3:5">
      <c r="C149" s="184">
        <v>112</v>
      </c>
      <c r="D149" s="51">
        <v>1.4130893952996591E-3</v>
      </c>
      <c r="E149" s="137">
        <v>-8.8982277820459762E-4</v>
      </c>
    </row>
    <row r="150" spans="3:5">
      <c r="C150" s="184">
        <v>113</v>
      </c>
      <c r="D150" s="51">
        <v>-7.8138587749419768E-3</v>
      </c>
      <c r="E150" s="137">
        <v>-5.4319147128678892E-2</v>
      </c>
    </row>
    <row r="151" spans="3:5">
      <c r="C151" s="184">
        <v>114</v>
      </c>
      <c r="D151" s="51">
        <v>1.1738836875077297E-3</v>
      </c>
      <c r="E151" s="137">
        <v>-2.7317421808111678E-3</v>
      </c>
    </row>
    <row r="152" spans="3:5">
      <c r="C152" s="184">
        <v>115</v>
      </c>
      <c r="D152" s="51">
        <v>2.7031597576988456E-3</v>
      </c>
      <c r="E152" s="137">
        <v>1.1853835859517239E-2</v>
      </c>
    </row>
    <row r="153" spans="3:5">
      <c r="C153" s="184">
        <v>116</v>
      </c>
      <c r="D153" s="51">
        <v>-8.5130081953562909E-3</v>
      </c>
      <c r="E153" s="137">
        <v>-5.6132379051452831E-2</v>
      </c>
    </row>
    <row r="154" spans="3:5">
      <c r="C154" s="184">
        <v>117</v>
      </c>
      <c r="D154" s="51">
        <v>1.2393685946160343E-2</v>
      </c>
      <c r="E154" s="137">
        <v>9.7649384945891329E-2</v>
      </c>
    </row>
    <row r="155" spans="3:5">
      <c r="C155" s="184">
        <v>118</v>
      </c>
      <c r="D155" s="51">
        <v>-6.018535995618756E-3</v>
      </c>
      <c r="E155" s="137">
        <v>-2.9686021194463737E-2</v>
      </c>
    </row>
    <row r="156" spans="3:5">
      <c r="C156" s="184">
        <v>119</v>
      </c>
      <c r="D156" s="51">
        <v>-2.4500867634484808E-2</v>
      </c>
      <c r="E156" s="137">
        <v>-1.5117866938801003E-2</v>
      </c>
    </row>
    <row r="157" spans="3:5">
      <c r="C157" s="184">
        <v>120</v>
      </c>
      <c r="D157" s="51">
        <v>-7.2666542524299216E-3</v>
      </c>
      <c r="E157" s="137">
        <v>1.8704559550806792E-2</v>
      </c>
    </row>
    <row r="158" spans="3:5">
      <c r="C158" s="184">
        <v>121</v>
      </c>
      <c r="D158" s="51">
        <v>1.4337875766382596E-2</v>
      </c>
      <c r="E158" s="137">
        <v>3.8108531351347175E-2</v>
      </c>
    </row>
    <row r="159" spans="3:5">
      <c r="C159" s="184">
        <v>122</v>
      </c>
      <c r="D159" s="51">
        <v>4.3636433771582703E-3</v>
      </c>
      <c r="E159" s="137">
        <v>4.6102356021301187E-2</v>
      </c>
    </row>
    <row r="160" spans="3:5">
      <c r="C160" s="184">
        <v>123</v>
      </c>
      <c r="D160" s="51">
        <v>1.7916430071927519E-3</v>
      </c>
      <c r="E160" s="137">
        <v>-5.9394601172125475E-5</v>
      </c>
    </row>
    <row r="161" spans="3:5">
      <c r="C161" s="184">
        <v>124</v>
      </c>
      <c r="D161" s="51">
        <v>9.37170949124627E-3</v>
      </c>
      <c r="E161" s="137">
        <v>1.8974858127518784E-2</v>
      </c>
    </row>
    <row r="162" spans="3:5">
      <c r="C162" s="184">
        <v>125</v>
      </c>
      <c r="D162" s="51">
        <v>-6.8753442938619949E-3</v>
      </c>
      <c r="E162" s="137">
        <v>-2.3914080699990105E-2</v>
      </c>
    </row>
    <row r="163" spans="3:5">
      <c r="C163" s="184">
        <v>126</v>
      </c>
      <c r="D163" s="51">
        <v>1.6547905917888824E-3</v>
      </c>
      <c r="E163" s="137">
        <v>-4.688958574568633E-2</v>
      </c>
    </row>
    <row r="164" spans="3:5">
      <c r="C164" s="184">
        <v>127</v>
      </c>
      <c r="D164" s="51">
        <v>3.6384988128454879E-2</v>
      </c>
      <c r="E164" s="137">
        <v>2.857265259317366E-2</v>
      </c>
    </row>
    <row r="165" spans="3:5">
      <c r="C165" s="184">
        <v>128</v>
      </c>
      <c r="D165" s="51">
        <v>-2.1817105433446227E-3</v>
      </c>
      <c r="E165" s="137">
        <v>-4.9599810571525078E-2</v>
      </c>
    </row>
    <row r="166" spans="3:5">
      <c r="C166" s="184">
        <v>129</v>
      </c>
      <c r="D166" s="51">
        <v>-6.3871647037618668E-4</v>
      </c>
      <c r="E166" s="137">
        <v>-2.6863875015906348E-2</v>
      </c>
    </row>
    <row r="167" spans="3:5">
      <c r="C167" s="184">
        <v>130</v>
      </c>
      <c r="D167" s="51">
        <v>1.2076843818509536E-2</v>
      </c>
      <c r="E167" s="137">
        <v>1.3183661931618896E-2</v>
      </c>
    </row>
    <row r="168" spans="3:5">
      <c r="C168" s="184">
        <v>131</v>
      </c>
      <c r="D168" s="51">
        <v>1.2505265348361636E-2</v>
      </c>
      <c r="E168" s="137">
        <v>-3.3898303410040886E-4</v>
      </c>
    </row>
    <row r="169" spans="3:5">
      <c r="C169" s="184">
        <v>132</v>
      </c>
      <c r="D169" s="51">
        <v>-4.9361109894676463E-3</v>
      </c>
      <c r="E169" s="137">
        <v>1.2969581747210938E-2</v>
      </c>
    </row>
    <row r="170" spans="3:5">
      <c r="C170" s="184">
        <v>133</v>
      </c>
      <c r="D170" s="51">
        <v>-4.7934380101462941E-3</v>
      </c>
      <c r="E170" s="137">
        <v>1.7289398632956013E-3</v>
      </c>
    </row>
    <row r="171" spans="3:5">
      <c r="C171" s="184">
        <v>134</v>
      </c>
      <c r="D171" s="51">
        <v>5.3806439187186993E-3</v>
      </c>
      <c r="E171" s="137">
        <v>-3.2748340845725914E-2</v>
      </c>
    </row>
    <row r="172" spans="3:5">
      <c r="C172" s="184">
        <v>135</v>
      </c>
      <c r="D172" s="51">
        <v>-7.7486465420772525E-3</v>
      </c>
      <c r="E172" s="137">
        <v>3.0360299522046066E-2</v>
      </c>
    </row>
    <row r="173" spans="3:5">
      <c r="C173" s="184">
        <v>136</v>
      </c>
      <c r="D173" s="51">
        <v>7.0558359558232377E-4</v>
      </c>
      <c r="E173" s="137">
        <v>-4.1111866567929874E-3</v>
      </c>
    </row>
    <row r="174" spans="3:5">
      <c r="C174" s="184">
        <v>137</v>
      </c>
      <c r="D174" s="51">
        <v>-3.4324730203390851E-3</v>
      </c>
      <c r="E174" s="137">
        <v>-1.7230127533085803E-2</v>
      </c>
    </row>
    <row r="175" spans="3:5">
      <c r="C175" s="184">
        <v>138</v>
      </c>
      <c r="D175" s="51">
        <v>-2.6894164503658904E-3</v>
      </c>
      <c r="E175" s="137">
        <v>-5.4298377736051919E-3</v>
      </c>
    </row>
    <row r="176" spans="3:5">
      <c r="C176" s="184">
        <v>139</v>
      </c>
      <c r="D176" s="51">
        <v>-6.2366482248094723E-3</v>
      </c>
      <c r="E176" s="137">
        <v>-5.1920748617836694E-2</v>
      </c>
    </row>
    <row r="177" spans="3:5">
      <c r="C177" s="184">
        <v>140</v>
      </c>
      <c r="D177" s="51">
        <v>-8.1985304664933707E-3</v>
      </c>
      <c r="E177" s="137">
        <v>-7.5094287593162529E-2</v>
      </c>
    </row>
    <row r="178" spans="3:5">
      <c r="C178" s="184">
        <v>141</v>
      </c>
      <c r="D178" s="51">
        <v>-1.1873887402975105E-3</v>
      </c>
      <c r="E178" s="137">
        <v>1.2543351341546919E-2</v>
      </c>
    </row>
    <row r="179" spans="3:5">
      <c r="C179" s="184">
        <v>142</v>
      </c>
      <c r="D179" s="51">
        <v>5.1479397048137549E-3</v>
      </c>
      <c r="E179" s="137">
        <v>-1.7614536682078227E-2</v>
      </c>
    </row>
    <row r="180" spans="3:5">
      <c r="C180" s="184">
        <v>143</v>
      </c>
      <c r="D180" s="51">
        <v>-5.9395301894017089E-3</v>
      </c>
      <c r="E180" s="137">
        <v>-4.5754822465699396E-2</v>
      </c>
    </row>
    <row r="181" spans="3:5">
      <c r="C181" s="184">
        <v>144</v>
      </c>
      <c r="D181" s="51">
        <v>7.2026361769955832E-3</v>
      </c>
      <c r="E181" s="137">
        <v>1.560791843472578E-3</v>
      </c>
    </row>
    <row r="182" spans="3:5">
      <c r="C182" s="184">
        <v>145</v>
      </c>
      <c r="D182" s="51">
        <v>-1.1719988178938046E-4</v>
      </c>
      <c r="E182" s="137">
        <v>3.778251151338145E-3</v>
      </c>
    </row>
    <row r="183" spans="3:5">
      <c r="C183" s="184">
        <v>146</v>
      </c>
      <c r="D183" s="51">
        <v>-1.2796917296752912E-2</v>
      </c>
      <c r="E183" s="137">
        <v>-3.3469794928196732E-2</v>
      </c>
    </row>
    <row r="184" spans="3:5">
      <c r="C184" s="184">
        <v>147</v>
      </c>
      <c r="D184" s="51">
        <v>1.8306942166514644E-4</v>
      </c>
      <c r="E184" s="137">
        <v>-2.3918203267823475E-3</v>
      </c>
    </row>
    <row r="185" spans="3:5">
      <c r="C185" s="184">
        <v>148</v>
      </c>
      <c r="D185" s="51">
        <v>-1.6028875133727555E-2</v>
      </c>
      <c r="E185" s="137">
        <v>-3.9689025894223864E-2</v>
      </c>
    </row>
    <row r="186" spans="3:5">
      <c r="C186" s="184">
        <v>149</v>
      </c>
      <c r="D186" s="51">
        <v>-9.1531779481757586E-3</v>
      </c>
      <c r="E186" s="137">
        <v>1.8983232130988785E-2</v>
      </c>
    </row>
    <row r="187" spans="3:5">
      <c r="C187" s="184">
        <v>150</v>
      </c>
      <c r="D187" s="51">
        <v>5.5381867741586058E-4</v>
      </c>
      <c r="E187" s="137">
        <v>4.1082937084578226E-2</v>
      </c>
    </row>
    <row r="188" spans="3:5">
      <c r="C188" s="184">
        <v>151</v>
      </c>
      <c r="D188" s="51">
        <v>-2.6220699762443595E-3</v>
      </c>
      <c r="E188" s="137">
        <v>-1.3610733451807749E-2</v>
      </c>
    </row>
    <row r="189" spans="3:5">
      <c r="C189" s="184">
        <v>152</v>
      </c>
      <c r="D189" s="51">
        <v>-1.7809970352106776E-3</v>
      </c>
      <c r="E189" s="137">
        <v>-7.8034311414712718E-3</v>
      </c>
    </row>
    <row r="190" spans="3:5">
      <c r="C190" s="184">
        <v>153</v>
      </c>
      <c r="D190" s="51">
        <v>5.0063681074855463E-3</v>
      </c>
      <c r="E190" s="137">
        <v>2.8462895121567224E-2</v>
      </c>
    </row>
    <row r="191" spans="3:5">
      <c r="C191" s="184">
        <v>154</v>
      </c>
      <c r="D191" s="51">
        <v>1.6668286068886281E-3</v>
      </c>
      <c r="E191" s="137">
        <v>1.9993690978820727E-2</v>
      </c>
    </row>
    <row r="192" spans="3:5">
      <c r="C192" s="184">
        <v>155</v>
      </c>
      <c r="D192" s="51">
        <v>1.1568798442031387E-2</v>
      </c>
      <c r="E192" s="137">
        <v>-1.0442743391972686E-2</v>
      </c>
    </row>
    <row r="193" spans="3:5">
      <c r="C193" s="184">
        <v>156</v>
      </c>
      <c r="D193" s="51">
        <v>-6.0157920884538474E-3</v>
      </c>
      <c r="E193" s="137">
        <v>-1.6936140043485273E-2</v>
      </c>
    </row>
    <row r="194" spans="3:5">
      <c r="C194" s="184">
        <v>157</v>
      </c>
      <c r="D194" s="51">
        <v>1.9645228232362888E-3</v>
      </c>
      <c r="E194" s="137">
        <v>3.0177181180026415E-2</v>
      </c>
    </row>
    <row r="195" spans="3:5">
      <c r="C195" s="184">
        <v>158</v>
      </c>
      <c r="D195" s="51">
        <v>-7.3853465881697569E-3</v>
      </c>
      <c r="E195" s="137">
        <v>0.12057159162232696</v>
      </c>
    </row>
    <row r="196" spans="3:5">
      <c r="C196" s="184">
        <v>159</v>
      </c>
      <c r="D196" s="51">
        <v>4.3666505058806197E-2</v>
      </c>
      <c r="E196" s="137">
        <v>1.1682845531093153E-2</v>
      </c>
    </row>
    <row r="197" spans="3:5">
      <c r="C197" s="184">
        <v>160</v>
      </c>
      <c r="D197" s="51">
        <v>9.1005743631105349E-3</v>
      </c>
      <c r="E197" s="137">
        <v>2.5530317215365965E-2</v>
      </c>
    </row>
    <row r="198" spans="3:5">
      <c r="C198" s="184">
        <v>161</v>
      </c>
      <c r="D198" s="51">
        <v>-2.1872064784740483E-3</v>
      </c>
      <c r="E198" s="137">
        <v>-6.9421415517750926E-4</v>
      </c>
    </row>
    <row r="199" spans="3:5">
      <c r="C199" s="184">
        <v>162</v>
      </c>
      <c r="D199" s="51">
        <v>-3.2508131968717663E-3</v>
      </c>
      <c r="E199" s="137">
        <v>-1.4820895137653637E-2</v>
      </c>
    </row>
    <row r="200" spans="3:5">
      <c r="C200" s="184">
        <v>163</v>
      </c>
      <c r="D200" s="51">
        <v>3.5449842379451884E-3</v>
      </c>
      <c r="E200" s="137">
        <v>-2.477866200666521E-2</v>
      </c>
    </row>
    <row r="201" spans="3:5">
      <c r="C201" s="184">
        <v>164</v>
      </c>
      <c r="D201" s="51">
        <v>-3.0665264399774624E-3</v>
      </c>
      <c r="E201" s="137">
        <v>2.6740216388083396E-2</v>
      </c>
    </row>
    <row r="202" spans="3:5">
      <c r="C202" s="184">
        <v>165</v>
      </c>
      <c r="D202" s="51">
        <v>-3.1339484604994338E-3</v>
      </c>
      <c r="E202" s="137">
        <v>-1.4279707745541005E-2</v>
      </c>
    </row>
    <row r="203" spans="3:5">
      <c r="C203" s="184">
        <v>166</v>
      </c>
      <c r="D203" s="51">
        <v>-4.953990599452388E-3</v>
      </c>
      <c r="E203" s="137">
        <v>2.1888583881807359E-3</v>
      </c>
    </row>
    <row r="204" spans="3:5">
      <c r="C204" s="184">
        <v>167</v>
      </c>
      <c r="D204" s="51">
        <v>-1.9004269283968813E-3</v>
      </c>
      <c r="E204" s="137">
        <v>-2.9601398176396863E-2</v>
      </c>
    </row>
    <row r="205" spans="3:5">
      <c r="C205" s="184">
        <v>168</v>
      </c>
      <c r="D205" s="51">
        <v>-3.3845484137114802E-3</v>
      </c>
      <c r="E205" s="137">
        <v>1.0146891065557367E-2</v>
      </c>
    </row>
    <row r="206" spans="3:5">
      <c r="C206" s="184">
        <v>169</v>
      </c>
      <c r="D206" s="51">
        <v>1.0514916345673213E-2</v>
      </c>
      <c r="E206" s="137">
        <v>6.2823468903056373E-2</v>
      </c>
    </row>
    <row r="207" spans="3:5">
      <c r="C207" s="184">
        <v>170</v>
      </c>
      <c r="D207" s="51">
        <v>-1.7101129130671125E-3</v>
      </c>
      <c r="E207" s="137">
        <v>1.4935719523918542E-2</v>
      </c>
    </row>
    <row r="208" spans="3:5">
      <c r="C208" s="184">
        <v>171</v>
      </c>
      <c r="D208" s="51">
        <v>-3.8761247692308629E-3</v>
      </c>
      <c r="E208" s="137">
        <v>-3.9142827538444442E-3</v>
      </c>
    </row>
    <row r="209" spans="3:5">
      <c r="C209" s="184">
        <v>172</v>
      </c>
      <c r="D209" s="51">
        <v>-3.1775769133208722E-3</v>
      </c>
      <c r="E209" s="137">
        <v>3.5894489016781571E-2</v>
      </c>
    </row>
    <row r="210" spans="3:5">
      <c r="C210" s="184">
        <v>173</v>
      </c>
      <c r="D210" s="51">
        <v>-7.4718935955950111E-3</v>
      </c>
      <c r="E210" s="137">
        <v>-7.0310567663824E-2</v>
      </c>
    </row>
    <row r="211" spans="3:5">
      <c r="C211" s="184">
        <v>174</v>
      </c>
      <c r="D211" s="51">
        <v>-1.2830802847475571E-2</v>
      </c>
      <c r="E211" s="137">
        <v>-8.6763790152234715E-3</v>
      </c>
    </row>
    <row r="212" spans="3:5">
      <c r="C212" s="184">
        <v>175</v>
      </c>
      <c r="D212" s="51">
        <v>-9.2798698058911E-3</v>
      </c>
      <c r="E212" s="137">
        <v>-6.5853797982853318E-2</v>
      </c>
    </row>
    <row r="213" spans="3:5">
      <c r="C213" s="184">
        <v>176</v>
      </c>
      <c r="D213" s="51">
        <v>5.4539426972343525E-3</v>
      </c>
      <c r="E213" s="137">
        <v>3.3086351115535942E-2</v>
      </c>
    </row>
    <row r="214" spans="3:5">
      <c r="C214" s="184">
        <v>177</v>
      </c>
      <c r="D214" s="51">
        <v>-7.7290968241338527E-3</v>
      </c>
      <c r="E214" s="137">
        <v>1.430538370659752E-2</v>
      </c>
    </row>
    <row r="215" spans="3:5">
      <c r="C215" s="184">
        <v>178</v>
      </c>
      <c r="D215" s="51">
        <v>1.1371365414360097E-3</v>
      </c>
      <c r="E215" s="137">
        <v>-3.5379061273252924E-2</v>
      </c>
    </row>
    <row r="216" spans="3:5">
      <c r="C216" s="184">
        <v>179</v>
      </c>
      <c r="D216" s="51">
        <v>3.7408363343367007E-3</v>
      </c>
      <c r="E216" s="137">
        <v>2.118092074317475E-2</v>
      </c>
    </row>
    <row r="217" spans="3:5">
      <c r="C217" s="184">
        <v>180</v>
      </c>
      <c r="D217" s="51">
        <v>-1.9866224061972295E-3</v>
      </c>
      <c r="E217" s="137">
        <v>-2.5318256829283736E-2</v>
      </c>
    </row>
    <row r="218" spans="3:5">
      <c r="C218" s="184">
        <v>181</v>
      </c>
      <c r="D218" s="51">
        <v>-8.4613610248618631E-3</v>
      </c>
      <c r="E218" s="137">
        <v>-2.0081018516626263E-3</v>
      </c>
    </row>
    <row r="219" spans="3:5">
      <c r="C219" s="184">
        <v>182</v>
      </c>
      <c r="D219" s="51">
        <v>1.3533769495055507E-3</v>
      </c>
      <c r="E219" s="137">
        <v>9.2182297457309298E-3</v>
      </c>
    </row>
    <row r="220" spans="3:5">
      <c r="C220" s="184">
        <v>183</v>
      </c>
      <c r="D220" s="51">
        <v>-2.3087120053758334E-2</v>
      </c>
      <c r="E220" s="137">
        <v>2.9895387907088233E-2</v>
      </c>
    </row>
    <row r="221" spans="3:5">
      <c r="C221" s="184">
        <v>184</v>
      </c>
      <c r="D221" s="51">
        <v>2.6174463471758405E-4</v>
      </c>
      <c r="E221" s="137">
        <v>-1.345072116289797E-2</v>
      </c>
    </row>
    <row r="222" spans="3:5">
      <c r="C222" s="184">
        <v>185</v>
      </c>
      <c r="D222" s="51">
        <v>9.3068493389952683E-3</v>
      </c>
      <c r="E222" s="137">
        <v>3.966890938435421E-2</v>
      </c>
    </row>
    <row r="223" spans="3:5">
      <c r="C223" s="184">
        <v>186</v>
      </c>
      <c r="D223" s="51">
        <v>3.2016583232047885E-3</v>
      </c>
      <c r="E223" s="137">
        <v>-4.4762359781602683E-3</v>
      </c>
    </row>
    <row r="224" spans="3:5">
      <c r="C224" s="184">
        <v>187</v>
      </c>
      <c r="D224" s="51">
        <v>-2.0957586762804089E-3</v>
      </c>
      <c r="E224" s="137">
        <v>4.974116593014926E-3</v>
      </c>
    </row>
    <row r="225" spans="3:5">
      <c r="C225" s="184">
        <v>188</v>
      </c>
      <c r="D225" s="51">
        <v>2.0401255355764585E-3</v>
      </c>
      <c r="E225" s="137">
        <v>1.2979817750930484E-2</v>
      </c>
    </row>
    <row r="226" spans="3:5">
      <c r="C226" s="184">
        <v>189</v>
      </c>
      <c r="D226" s="51">
        <v>-2.6008003186183903E-3</v>
      </c>
      <c r="E226" s="137">
        <v>-1.1622634208651826E-2</v>
      </c>
    </row>
    <row r="227" spans="3:5">
      <c r="C227" s="184">
        <v>190</v>
      </c>
      <c r="D227" s="51">
        <v>-3.624422768296982E-3</v>
      </c>
      <c r="E227" s="137">
        <v>2.1377819154340449E-2</v>
      </c>
    </row>
    <row r="228" spans="3:5">
      <c r="C228" s="184">
        <v>191</v>
      </c>
      <c r="D228" s="51">
        <v>6.5166116565178794E-3</v>
      </c>
      <c r="E228" s="137">
        <v>-5.3089319887978763E-2</v>
      </c>
    </row>
    <row r="229" spans="3:5">
      <c r="C229" s="184">
        <v>192</v>
      </c>
      <c r="D229" s="51">
        <v>1.9848759142100975E-3</v>
      </c>
      <c r="E229" s="137">
        <v>-2.2533601455843521E-4</v>
      </c>
    </row>
    <row r="230" spans="3:5">
      <c r="C230" s="184">
        <v>193</v>
      </c>
      <c r="D230" s="51">
        <v>-2.2183674304957495E-3</v>
      </c>
      <c r="E230" s="137">
        <v>-1.4775395655130818E-2</v>
      </c>
    </row>
    <row r="231" spans="3:5">
      <c r="C231" s="184">
        <v>194</v>
      </c>
      <c r="D231" s="51">
        <v>-2.4941456758963399E-3</v>
      </c>
      <c r="E231" s="137">
        <v>-1.4762706442862867E-2</v>
      </c>
    </row>
    <row r="232" spans="3:5">
      <c r="C232" s="184">
        <v>195</v>
      </c>
      <c r="D232" s="51">
        <v>7.4477048933642145E-3</v>
      </c>
      <c r="E232" s="137">
        <v>-7.7492349365268134E-3</v>
      </c>
    </row>
    <row r="233" spans="3:5">
      <c r="C233" s="184">
        <v>196</v>
      </c>
      <c r="D233" s="51">
        <v>3.1486348563548789E-3</v>
      </c>
      <c r="E233" s="137">
        <v>-8.7726525781480942E-3</v>
      </c>
    </row>
    <row r="234" spans="3:5">
      <c r="C234" s="184">
        <v>197</v>
      </c>
      <c r="D234" s="51">
        <v>-1.2203043835700466E-2</v>
      </c>
      <c r="E234" s="137">
        <v>-2.0248979097544466E-2</v>
      </c>
    </row>
    <row r="235" spans="3:5">
      <c r="C235" s="184">
        <v>198</v>
      </c>
      <c r="D235" s="51">
        <v>2.2669051017478307E-4</v>
      </c>
      <c r="E235" s="137">
        <v>3.7754918956119918E-2</v>
      </c>
    </row>
    <row r="236" spans="3:5">
      <c r="C236" s="184">
        <v>199</v>
      </c>
      <c r="D236" s="51">
        <v>1.4737246899562018E-2</v>
      </c>
      <c r="E236" s="137">
        <v>2.1637012902999374E-3</v>
      </c>
    </row>
    <row r="237" spans="3:5">
      <c r="C237" s="184">
        <v>200</v>
      </c>
      <c r="D237" s="51">
        <v>7.2581771299228938E-3</v>
      </c>
      <c r="E237" s="137">
        <v>1.1800488645755617E-2</v>
      </c>
    </row>
    <row r="238" spans="3:5">
      <c r="C238" s="184">
        <v>201</v>
      </c>
      <c r="D238" s="51">
        <v>-3.4457165162309856E-3</v>
      </c>
      <c r="E238" s="137">
        <v>-5.5873188114462981E-3</v>
      </c>
    </row>
    <row r="239" spans="3:5">
      <c r="C239" s="184">
        <v>202</v>
      </c>
      <c r="D239" s="51">
        <v>-1.3640685991788157E-3</v>
      </c>
      <c r="E239" s="137">
        <v>-1.4074198136289108E-2</v>
      </c>
    </row>
    <row r="240" spans="3:5">
      <c r="C240" s="184">
        <v>203</v>
      </c>
      <c r="D240" s="51">
        <v>2.7911157928859683E-2</v>
      </c>
      <c r="E240" s="137">
        <v>-7.2753687270264891E-2</v>
      </c>
    </row>
    <row r="241" spans="3:5">
      <c r="C241" s="184">
        <v>204</v>
      </c>
      <c r="D241" s="51">
        <v>2.1908596496365604E-2</v>
      </c>
      <c r="E241" s="137">
        <v>-1.6611650475103761E-2</v>
      </c>
    </row>
    <row r="242" spans="3:5">
      <c r="C242" s="184">
        <v>205</v>
      </c>
      <c r="D242" s="51">
        <v>7.1658963548209198E-3</v>
      </c>
      <c r="E242" s="137">
        <v>-5.4474871112630196E-3</v>
      </c>
    </row>
    <row r="243" spans="3:5">
      <c r="C243" s="184">
        <v>206</v>
      </c>
      <c r="D243" s="51">
        <v>1.5101140906275045E-3</v>
      </c>
      <c r="E243" s="137">
        <v>-4.3162049691216994E-2</v>
      </c>
    </row>
    <row r="244" spans="3:5">
      <c r="C244" s="184">
        <v>207</v>
      </c>
      <c r="D244" s="51">
        <v>-2.4863078812331164E-2</v>
      </c>
      <c r="E244" s="137">
        <v>-9.334228764484219E-2</v>
      </c>
    </row>
    <row r="245" spans="3:5">
      <c r="C245" s="184">
        <v>208</v>
      </c>
      <c r="D245" s="51">
        <v>-7.761605974537315E-3</v>
      </c>
      <c r="E245" s="137">
        <v>-6.1975462894680394E-2</v>
      </c>
    </row>
    <row r="246" spans="3:5">
      <c r="C246" s="184">
        <v>209</v>
      </c>
      <c r="D246" s="51">
        <v>-8.3964675058531254E-4</v>
      </c>
      <c r="E246" s="137">
        <v>-5.7569315744608794E-2</v>
      </c>
    </row>
    <row r="247" spans="3:5">
      <c r="C247" s="184">
        <v>210</v>
      </c>
      <c r="D247" s="51">
        <v>-4.6742102294594122E-3</v>
      </c>
      <c r="E247" s="137">
        <v>6.4645948424477379E-2</v>
      </c>
    </row>
    <row r="248" spans="3:5">
      <c r="C248" s="184">
        <v>211</v>
      </c>
      <c r="D248" s="51">
        <v>2.6295088813607184E-3</v>
      </c>
      <c r="E248" s="137">
        <v>-3.5427994351831818E-2</v>
      </c>
    </row>
    <row r="249" spans="3:5">
      <c r="C249" s="184">
        <v>212</v>
      </c>
      <c r="D249" s="51">
        <v>3.1281121755048625E-3</v>
      </c>
      <c r="E249" s="137">
        <v>2.2765769792222341E-2</v>
      </c>
    </row>
    <row r="250" spans="3:5">
      <c r="C250" s="184">
        <v>213</v>
      </c>
      <c r="D250" s="51">
        <v>-3.874482613768499E-3</v>
      </c>
      <c r="E250" s="137">
        <v>-4.8793327414209369E-3</v>
      </c>
    </row>
    <row r="251" spans="3:5">
      <c r="C251" s="184">
        <v>214</v>
      </c>
      <c r="D251" s="51">
        <v>2.7655194743649067E-2</v>
      </c>
      <c r="E251" s="137">
        <v>-0.13704196159857618</v>
      </c>
    </row>
    <row r="252" spans="3:5">
      <c r="C252" s="184">
        <v>215</v>
      </c>
      <c r="D252" s="51">
        <v>-2.6456072597197469E-3</v>
      </c>
      <c r="E252" s="137">
        <v>-4.8588262254097028E-2</v>
      </c>
    </row>
    <row r="253" spans="3:5">
      <c r="C253" s="184">
        <v>216</v>
      </c>
      <c r="D253" s="51">
        <v>3.7487776917585068E-3</v>
      </c>
      <c r="E253" s="137">
        <v>-4.4767740264131717E-2</v>
      </c>
    </row>
    <row r="254" spans="3:5">
      <c r="C254" s="184">
        <v>217</v>
      </c>
      <c r="D254" s="51">
        <v>8.4726836626214178E-3</v>
      </c>
      <c r="E254" s="137">
        <v>3.3817993791261776E-2</v>
      </c>
    </row>
    <row r="255" spans="3:5">
      <c r="C255" s="184">
        <v>218</v>
      </c>
      <c r="D255" s="51">
        <v>-9.1800936799080659E-3</v>
      </c>
      <c r="E255" s="137">
        <v>-1.3229986295312576E-2</v>
      </c>
    </row>
    <row r="256" spans="3:5">
      <c r="C256" s="184">
        <v>219</v>
      </c>
      <c r="D256" s="51">
        <v>9.7792524423424062E-4</v>
      </c>
      <c r="E256" s="137">
        <v>6.1398419017796094E-2</v>
      </c>
    </row>
    <row r="257" spans="3:5">
      <c r="C257" s="184">
        <v>220</v>
      </c>
      <c r="D257" s="51">
        <v>-1.0615082388641636E-2</v>
      </c>
      <c r="E257" s="137">
        <v>-5.6701828587039857E-2</v>
      </c>
    </row>
    <row r="258" spans="3:5">
      <c r="C258" s="184">
        <v>221</v>
      </c>
      <c r="D258" s="51">
        <v>7.4058112179066883E-3</v>
      </c>
      <c r="E258" s="137">
        <v>-3.1762543023274054E-2</v>
      </c>
    </row>
    <row r="259" spans="3:5">
      <c r="C259" s="184">
        <v>222</v>
      </c>
      <c r="D259" s="51">
        <v>2.531185158889099E-3</v>
      </c>
      <c r="E259" s="137">
        <v>-3.4189151383910182E-2</v>
      </c>
    </row>
    <row r="260" spans="3:5">
      <c r="C260" s="184">
        <v>223</v>
      </c>
      <c r="D260" s="51">
        <v>8.7954944399564697E-3</v>
      </c>
      <c r="E260" s="137">
        <v>6.8704038569066123E-2</v>
      </c>
    </row>
    <row r="261" spans="3:5">
      <c r="C261" s="184">
        <v>224</v>
      </c>
      <c r="D261" s="51">
        <v>2.0962126653511375E-2</v>
      </c>
      <c r="E261" s="137">
        <v>1.793631088631286E-2</v>
      </c>
    </row>
    <row r="262" spans="3:5">
      <c r="C262" s="184">
        <v>225</v>
      </c>
      <c r="D262" s="51">
        <v>1.4056597208362319E-3</v>
      </c>
      <c r="E262" s="137">
        <v>5.7188349841564958E-3</v>
      </c>
    </row>
    <row r="263" spans="3:5">
      <c r="C263" s="184">
        <v>226</v>
      </c>
      <c r="D263" s="51">
        <v>-8.0439188196035935E-4</v>
      </c>
      <c r="E263" s="137">
        <v>2.8361569240187894E-2</v>
      </c>
    </row>
    <row r="264" spans="3:5">
      <c r="C264" s="184">
        <v>227</v>
      </c>
      <c r="D264" s="51">
        <v>-1.3580477758720327E-2</v>
      </c>
      <c r="E264" s="137">
        <v>2.6651584000512317E-3</v>
      </c>
    </row>
    <row r="265" spans="3:5">
      <c r="C265" s="184">
        <v>228</v>
      </c>
      <c r="D265" s="51">
        <v>-1.355410520578335E-3</v>
      </c>
      <c r="E265" s="137">
        <v>-1.1042083899561277E-2</v>
      </c>
    </row>
    <row r="266" spans="3:5">
      <c r="C266" s="184">
        <v>229</v>
      </c>
      <c r="D266" s="51">
        <v>-1.2219273804442345E-3</v>
      </c>
      <c r="E266" s="137">
        <v>5.7368664481786846E-2</v>
      </c>
    </row>
    <row r="267" spans="3:5">
      <c r="C267" s="184">
        <v>230</v>
      </c>
      <c r="D267" s="51">
        <v>1.680116993921283E-2</v>
      </c>
      <c r="E267" s="137">
        <v>3.0158120551464815E-2</v>
      </c>
    </row>
    <row r="268" spans="3:5">
      <c r="C268" s="184">
        <v>231</v>
      </c>
      <c r="D268" s="51">
        <v>1.0725562793301988E-2</v>
      </c>
      <c r="E268" s="137">
        <v>1.1010888853664096E-3</v>
      </c>
    </row>
    <row r="269" spans="3:5">
      <c r="C269" s="184">
        <v>232</v>
      </c>
      <c r="D269" s="51">
        <v>-4.2699397022499296E-3</v>
      </c>
      <c r="E269" s="137">
        <v>-7.0688979686774119E-3</v>
      </c>
    </row>
    <row r="270" spans="3:5">
      <c r="C270" s="184">
        <v>233</v>
      </c>
      <c r="D270" s="51">
        <v>-4.6380598169742373E-3</v>
      </c>
      <c r="E270" s="137">
        <v>-2.5683069017279236E-2</v>
      </c>
    </row>
    <row r="271" spans="3:5">
      <c r="C271" s="184">
        <v>234</v>
      </c>
      <c r="D271" s="51">
        <v>1.8365488392984873E-2</v>
      </c>
      <c r="E271" s="137">
        <v>3.0307551115041617E-2</v>
      </c>
    </row>
    <row r="272" spans="3:5">
      <c r="C272" s="184">
        <v>235</v>
      </c>
      <c r="D272" s="51">
        <v>8.6304730818018288E-3</v>
      </c>
      <c r="E272" s="137">
        <v>-6.8769552420422668E-4</v>
      </c>
    </row>
    <row r="273" spans="3:5">
      <c r="C273" s="184">
        <v>236</v>
      </c>
      <c r="D273" s="51">
        <v>3.4546811575908438E-3</v>
      </c>
      <c r="E273" s="137">
        <v>1.291566915214052E-2</v>
      </c>
    </row>
    <row r="274" spans="3:5">
      <c r="C274" s="184">
        <v>237</v>
      </c>
      <c r="D274" s="51">
        <v>-6.1060361697923143E-3</v>
      </c>
      <c r="E274" s="137">
        <v>3.7865147297398052E-2</v>
      </c>
    </row>
    <row r="275" spans="3:5">
      <c r="C275" s="184">
        <v>238</v>
      </c>
      <c r="D275" s="51">
        <v>1.1623977404941033E-2</v>
      </c>
      <c r="E275" s="137">
        <v>-3.5208804282036495E-2</v>
      </c>
    </row>
    <row r="276" spans="3:5">
      <c r="C276" s="184">
        <v>239</v>
      </c>
      <c r="D276" s="51">
        <v>3.2945779330038536E-4</v>
      </c>
      <c r="E276" s="137">
        <v>8.3175374557266576E-3</v>
      </c>
    </row>
    <row r="277" spans="3:5">
      <c r="C277" s="184">
        <v>240</v>
      </c>
      <c r="D277" s="51">
        <v>1.8416294148845048E-3</v>
      </c>
      <c r="E277" s="137">
        <v>2.8363110890232295E-2</v>
      </c>
    </row>
    <row r="278" spans="3:5">
      <c r="C278" s="184">
        <v>241</v>
      </c>
      <c r="D278" s="51">
        <v>5.0321050319190571E-3</v>
      </c>
      <c r="E278" s="137">
        <v>-2.7962239901413333E-2</v>
      </c>
    </row>
    <row r="279" spans="3:5">
      <c r="C279" s="184">
        <v>242</v>
      </c>
      <c r="D279" s="51">
        <v>7.1844080813090261E-3</v>
      </c>
      <c r="E279" s="137">
        <v>0.10730589180611989</v>
      </c>
    </row>
    <row r="280" spans="3:5">
      <c r="C280" s="184">
        <v>243</v>
      </c>
      <c r="D280" s="51">
        <v>1.8275779005635158E-3</v>
      </c>
      <c r="E280" s="137">
        <v>-1.1994257093494425E-2</v>
      </c>
    </row>
    <row r="281" spans="3:5">
      <c r="C281" s="184">
        <v>244</v>
      </c>
      <c r="D281" s="51">
        <v>1.3632122221833668E-2</v>
      </c>
      <c r="E281" s="137">
        <v>-2.791531257834215E-2</v>
      </c>
    </row>
    <row r="282" spans="3:5">
      <c r="C282" s="184">
        <v>245</v>
      </c>
      <c r="D282" s="51">
        <v>6.967481275066004E-4</v>
      </c>
      <c r="E282" s="137">
        <v>-4.968471789568505E-2</v>
      </c>
    </row>
    <row r="283" spans="3:5">
      <c r="C283" s="184">
        <v>246</v>
      </c>
      <c r="D283" s="51">
        <v>1.4457682569319083E-2</v>
      </c>
      <c r="E283" s="137">
        <v>2.8271775307142442E-2</v>
      </c>
    </row>
    <row r="284" spans="3:5">
      <c r="C284" s="184">
        <v>247</v>
      </c>
      <c r="D284" s="51">
        <v>1.2655741221350495E-2</v>
      </c>
      <c r="E284" s="137">
        <v>-6.0984092433315394E-2</v>
      </c>
    </row>
    <row r="285" spans="3:5">
      <c r="C285" s="184">
        <v>248</v>
      </c>
      <c r="D285" s="51">
        <v>-7.9357300843078318E-3</v>
      </c>
      <c r="E285" s="137">
        <v>1.9999311763285364E-2</v>
      </c>
    </row>
    <row r="286" spans="3:5">
      <c r="C286" s="184">
        <v>249</v>
      </c>
      <c r="D286" s="51">
        <v>-5.1118578628529471E-3</v>
      </c>
      <c r="E286" s="137">
        <v>-1.9098364476248332E-2</v>
      </c>
    </row>
    <row r="287" spans="3:5">
      <c r="C287" s="184">
        <v>250</v>
      </c>
      <c r="D287" s="51">
        <v>1.6113971566695619E-2</v>
      </c>
      <c r="E287" s="137">
        <v>-1.9600351358869408E-2</v>
      </c>
    </row>
    <row r="288" spans="3:5">
      <c r="C288" s="184">
        <v>251</v>
      </c>
      <c r="D288" s="51">
        <v>-1.0098658065676537E-2</v>
      </c>
      <c r="E288" s="137">
        <v>-1.1240998293158189E-2</v>
      </c>
    </row>
    <row r="289" spans="3:5">
      <c r="C289" s="184">
        <v>252</v>
      </c>
      <c r="D289" s="51">
        <v>-1.2986578619378844E-2</v>
      </c>
      <c r="E289" s="137">
        <v>-5.9208092020376392E-2</v>
      </c>
    </row>
    <row r="290" spans="3:5">
      <c r="C290" s="184">
        <v>253</v>
      </c>
      <c r="D290" s="51">
        <v>2.8465023038084418E-3</v>
      </c>
      <c r="E290" s="137">
        <v>-4.6219481485953659E-2</v>
      </c>
    </row>
    <row r="291" spans="3:5">
      <c r="C291" s="184">
        <v>254</v>
      </c>
      <c r="D291" s="51">
        <v>-1.3007315574020159E-3</v>
      </c>
      <c r="E291" s="137">
        <v>-4.919887960064815E-2</v>
      </c>
    </row>
    <row r="292" spans="3:5">
      <c r="C292" s="184">
        <v>255</v>
      </c>
      <c r="D292" s="51">
        <v>-2.917696898071466E-2</v>
      </c>
      <c r="E292" s="137">
        <v>-3.958478847643785E-2</v>
      </c>
    </row>
    <row r="293" spans="3:5">
      <c r="C293" s="184">
        <v>256</v>
      </c>
      <c r="D293" s="51">
        <v>-8.3444018845152922E-3</v>
      </c>
      <c r="E293" s="137">
        <v>3.5882315065707118E-2</v>
      </c>
    </row>
    <row r="294" spans="3:5">
      <c r="C294" s="184">
        <v>257</v>
      </c>
      <c r="D294" s="51">
        <v>2.6268481339280801E-2</v>
      </c>
      <c r="E294" s="137">
        <v>2.7882275366024105E-2</v>
      </c>
    </row>
    <row r="295" spans="3:5">
      <c r="C295" s="184">
        <v>258</v>
      </c>
      <c r="D295" s="51">
        <v>-7.7720632098808966E-3</v>
      </c>
      <c r="E295" s="137">
        <v>-4.6813283947412986E-2</v>
      </c>
    </row>
    <row r="296" spans="3:5">
      <c r="C296" s="184">
        <v>259</v>
      </c>
      <c r="D296" s="51">
        <v>9.6251711994585817E-3</v>
      </c>
      <c r="E296" s="137">
        <v>-2.1449167755970633E-3</v>
      </c>
    </row>
    <row r="297" spans="3:5">
      <c r="C297" s="184">
        <v>260</v>
      </c>
      <c r="D297" s="51">
        <v>-3.4694432643226298E-3</v>
      </c>
      <c r="E297" s="137">
        <v>1.393026825454725E-2</v>
      </c>
    </row>
    <row r="298" spans="3:5">
      <c r="C298" s="184">
        <v>261</v>
      </c>
      <c r="D298" s="51">
        <v>-5.3873863642500668E-3</v>
      </c>
      <c r="E298" s="137">
        <v>-1.3116292394638188E-2</v>
      </c>
    </row>
    <row r="299" spans="3:5">
      <c r="C299" s="184">
        <v>262</v>
      </c>
      <c r="D299" s="51">
        <v>-8.2442820982648515E-3</v>
      </c>
      <c r="E299" s="137">
        <v>4.8306906805151519E-2</v>
      </c>
    </row>
    <row r="300" spans="3:5">
      <c r="C300" s="184">
        <v>263</v>
      </c>
      <c r="D300" s="51">
        <v>5.1453030367407098E-3</v>
      </c>
      <c r="E300" s="137">
        <v>-1.0846764120467128E-2</v>
      </c>
    </row>
    <row r="301" spans="3:5">
      <c r="C301" s="184">
        <v>264</v>
      </c>
      <c r="D301" s="51">
        <v>-7.4207750159952651E-3</v>
      </c>
      <c r="E301" s="137">
        <v>-4.6126220297845417E-2</v>
      </c>
    </row>
    <row r="302" spans="3:5">
      <c r="C302" s="184">
        <v>265</v>
      </c>
      <c r="D302" s="51">
        <v>-1.0818910957474906E-2</v>
      </c>
      <c r="E302" s="137">
        <v>-3.1991346879924776E-2</v>
      </c>
    </row>
    <row r="303" spans="3:5">
      <c r="C303" s="184">
        <v>266</v>
      </c>
      <c r="D303" s="51">
        <v>1.1033602399684173E-2</v>
      </c>
      <c r="E303" s="137">
        <v>-2.1268283504359199E-2</v>
      </c>
    </row>
    <row r="304" spans="3:5">
      <c r="C304" s="184">
        <v>267</v>
      </c>
      <c r="D304" s="51">
        <v>3.6437805344220718E-3</v>
      </c>
      <c r="E304" s="137">
        <v>-4.8627444810507521E-2</v>
      </c>
    </row>
    <row r="305" spans="3:5">
      <c r="C305" s="184">
        <v>268</v>
      </c>
      <c r="D305" s="51">
        <v>-4.1030509723540285E-3</v>
      </c>
      <c r="E305" s="137">
        <v>3.3192557058691419E-3</v>
      </c>
    </row>
    <row r="306" spans="3:5">
      <c r="C306" s="184">
        <v>269</v>
      </c>
      <c r="D306" s="51">
        <v>4.3895370214782599E-3</v>
      </c>
      <c r="E306" s="137">
        <v>9.9838599594332771E-3</v>
      </c>
    </row>
    <row r="307" spans="3:5">
      <c r="C307" s="184">
        <v>270</v>
      </c>
      <c r="D307" s="51">
        <v>-1.1506821914597081E-2</v>
      </c>
      <c r="E307" s="137">
        <v>9.0969707512425025E-4</v>
      </c>
    </row>
    <row r="308" spans="3:5">
      <c r="C308" s="184">
        <v>271</v>
      </c>
      <c r="D308" s="51">
        <v>2.8036102295805891E-3</v>
      </c>
      <c r="E308" s="137">
        <v>-1.3873320861582021E-2</v>
      </c>
    </row>
    <row r="309" spans="3:5">
      <c r="C309" s="184">
        <v>272</v>
      </c>
      <c r="D309" s="51">
        <v>-1.0538583464324321E-2</v>
      </c>
      <c r="E309" s="137">
        <v>6.2516123401083049E-2</v>
      </c>
    </row>
    <row r="310" spans="3:5">
      <c r="C310" s="184">
        <v>273</v>
      </c>
      <c r="D310" s="51">
        <v>3.783307719648338E-3</v>
      </c>
      <c r="E310" s="137">
        <v>-2.3903128265617454E-2</v>
      </c>
    </row>
    <row r="311" spans="3:5">
      <c r="C311" s="184">
        <v>274</v>
      </c>
      <c r="D311" s="51">
        <v>6.4008199237156919E-3</v>
      </c>
      <c r="E311" s="137">
        <v>-2.1767276364156964E-2</v>
      </c>
    </row>
    <row r="312" spans="3:5">
      <c r="C312" s="184">
        <v>275</v>
      </c>
      <c r="D312" s="51">
        <v>6.4655546659111917E-3</v>
      </c>
      <c r="E312" s="137">
        <v>6.0146885966008694E-2</v>
      </c>
    </row>
    <row r="313" spans="3:5">
      <c r="C313" s="184">
        <v>276</v>
      </c>
      <c r="D313" s="51">
        <v>-9.952023301928732E-5</v>
      </c>
      <c r="E313" s="137">
        <v>8.0093575288048696E-3</v>
      </c>
    </row>
    <row r="314" spans="3:5">
      <c r="C314" s="184">
        <v>277</v>
      </c>
      <c r="D314" s="51">
        <v>4.3890661512088047E-3</v>
      </c>
      <c r="E314" s="137">
        <v>7.3118893217321819E-4</v>
      </c>
    </row>
    <row r="315" spans="3:5">
      <c r="C315" s="184">
        <v>278</v>
      </c>
      <c r="D315" s="51">
        <v>1.5320455834362608E-3</v>
      </c>
      <c r="E315" s="137">
        <v>-4.3902865296005017E-3</v>
      </c>
    </row>
    <row r="316" spans="3:5">
      <c r="C316" s="184">
        <v>279</v>
      </c>
      <c r="D316" s="51">
        <v>-7.3660900128049225E-3</v>
      </c>
      <c r="E316" s="137">
        <v>1.140518734439587E-2</v>
      </c>
    </row>
    <row r="317" spans="3:5">
      <c r="C317" s="184">
        <v>280</v>
      </c>
      <c r="D317" s="51">
        <v>-8.7345276180232222E-4</v>
      </c>
      <c r="E317" s="137">
        <v>-8.8095034943687228E-3</v>
      </c>
    </row>
    <row r="318" spans="3:5">
      <c r="C318" s="184">
        <v>281</v>
      </c>
      <c r="D318" s="51">
        <v>8.4830425841635974E-4</v>
      </c>
      <c r="E318" s="137">
        <v>-3.9116708285390614E-2</v>
      </c>
    </row>
    <row r="319" spans="3:5">
      <c r="C319" s="184">
        <v>282</v>
      </c>
      <c r="D319" s="51">
        <v>-1.3814811842702715E-2</v>
      </c>
      <c r="E319" s="137">
        <v>-5.9542485776147167E-2</v>
      </c>
    </row>
    <row r="320" spans="3:5">
      <c r="C320" s="184">
        <v>283</v>
      </c>
      <c r="D320" s="51">
        <v>-5.5420572999149466E-3</v>
      </c>
      <c r="E320" s="137">
        <v>-3.0548999879937047E-2</v>
      </c>
    </row>
    <row r="321" spans="3:5">
      <c r="C321" s="184">
        <v>284</v>
      </c>
      <c r="D321" s="51">
        <v>-1.1078172579853055E-2</v>
      </c>
      <c r="E321" s="137">
        <v>2.1367445272450332E-2</v>
      </c>
    </row>
    <row r="322" spans="3:5">
      <c r="C322" s="184">
        <v>285</v>
      </c>
      <c r="D322" s="51">
        <v>-1.1493143682147041E-2</v>
      </c>
      <c r="E322" s="137">
        <v>-8.6841837764266308E-2</v>
      </c>
    </row>
    <row r="323" spans="3:5">
      <c r="C323" s="184">
        <v>286</v>
      </c>
      <c r="D323" s="51">
        <v>2.45824747892038E-2</v>
      </c>
      <c r="E323" s="137">
        <v>1.4000869781421054E-2</v>
      </c>
    </row>
    <row r="324" spans="3:5">
      <c r="C324" s="184">
        <v>287</v>
      </c>
      <c r="D324" s="51">
        <v>9.4231369639200188E-3</v>
      </c>
      <c r="E324" s="137">
        <v>1.8660661786500263E-2</v>
      </c>
    </row>
    <row r="325" spans="3:5">
      <c r="C325" s="184">
        <v>288</v>
      </c>
      <c r="D325" s="51">
        <v>-7.3003207199327704E-4</v>
      </c>
      <c r="E325" s="137">
        <v>4.9305983643023292E-2</v>
      </c>
    </row>
    <row r="326" spans="3:5">
      <c r="C326" s="184">
        <v>289</v>
      </c>
      <c r="D326" s="51">
        <v>9.508512481408494E-4</v>
      </c>
      <c r="E326" s="137">
        <v>-1.449750541688943E-2</v>
      </c>
    </row>
    <row r="327" spans="3:5">
      <c r="C327" s="184">
        <v>290</v>
      </c>
      <c r="D327" s="51">
        <v>4.5918453365699687E-3</v>
      </c>
      <c r="E327" s="137">
        <v>1.9504289043720438E-2</v>
      </c>
    </row>
    <row r="328" spans="3:5">
      <c r="C328" s="184">
        <v>291</v>
      </c>
      <c r="D328" s="51">
        <v>9.7488313680391802E-3</v>
      </c>
      <c r="E328" s="137">
        <v>-2.0262990688201081E-2</v>
      </c>
    </row>
    <row r="329" spans="3:5">
      <c r="C329" s="184">
        <v>292</v>
      </c>
      <c r="D329" s="51">
        <v>-8.2479062667302344E-3</v>
      </c>
      <c r="E329" s="137">
        <v>3.3171776989352295E-2</v>
      </c>
    </row>
    <row r="330" spans="3:5">
      <c r="C330" s="184">
        <v>293</v>
      </c>
      <c r="D330" s="51">
        <v>6.4979183747238519E-3</v>
      </c>
      <c r="E330" s="137">
        <v>-2.3702629638999891E-3</v>
      </c>
    </row>
    <row r="331" spans="3:5">
      <c r="C331" s="184">
        <v>294</v>
      </c>
      <c r="D331" s="51">
        <v>-4.1313990183244973E-3</v>
      </c>
      <c r="E331" s="137">
        <v>-6.0821894392723348E-2</v>
      </c>
    </row>
    <row r="332" spans="3:5">
      <c r="C332" s="184">
        <v>295</v>
      </c>
      <c r="D332" s="51">
        <v>-5.4604492787298595E-3</v>
      </c>
      <c r="E332" s="137">
        <v>2.9426666184383977E-2</v>
      </c>
    </row>
    <row r="333" spans="3:5">
      <c r="C333" s="184">
        <v>296</v>
      </c>
      <c r="D333" s="51">
        <v>7.0037685901617568E-3</v>
      </c>
      <c r="E333" s="137">
        <v>-1.2973247321686419E-2</v>
      </c>
    </row>
    <row r="334" spans="3:5">
      <c r="C334" s="184">
        <v>297</v>
      </c>
      <c r="D334" s="51">
        <v>-7.1264681591179813E-3</v>
      </c>
      <c r="E334" s="137">
        <v>-2.934247155051238E-3</v>
      </c>
    </row>
    <row r="335" spans="3:5">
      <c r="C335" s="184">
        <v>298</v>
      </c>
      <c r="D335" s="51">
        <v>-4.9774096749915743E-3</v>
      </c>
      <c r="E335" s="137">
        <v>-1.6383248565320235E-2</v>
      </c>
    </row>
    <row r="336" spans="3:5">
      <c r="C336" s="184">
        <v>299</v>
      </c>
      <c r="D336" s="51">
        <v>1.6195567566551307E-2</v>
      </c>
      <c r="E336" s="137">
        <v>-4.4835098583185497E-2</v>
      </c>
    </row>
    <row r="337" spans="3:5">
      <c r="C337" s="184">
        <v>300</v>
      </c>
      <c r="D337" s="51">
        <v>9.2292296554917117E-4</v>
      </c>
      <c r="E337" s="137">
        <v>7.6385655937003371E-3</v>
      </c>
    </row>
    <row r="338" spans="3:5">
      <c r="C338" s="184">
        <v>301</v>
      </c>
      <c r="D338" s="51">
        <v>-3.9560784093623314E-3</v>
      </c>
      <c r="E338" s="137">
        <v>1.5785245494626725E-2</v>
      </c>
    </row>
    <row r="339" spans="3:5">
      <c r="C339" s="184">
        <v>302</v>
      </c>
      <c r="D339" s="51">
        <v>-7.2656381491246055E-3</v>
      </c>
      <c r="E339" s="137">
        <v>-2.4465883988492608E-2</v>
      </c>
    </row>
    <row r="340" spans="3:5">
      <c r="C340" s="184">
        <v>303</v>
      </c>
      <c r="D340" s="51">
        <v>-2.3106141118160294E-3</v>
      </c>
      <c r="E340" s="137">
        <v>-3.6487566421093552E-3</v>
      </c>
    </row>
    <row r="341" spans="3:5">
      <c r="C341" s="184">
        <v>304</v>
      </c>
      <c r="D341" s="51">
        <v>-4.8616961912228756E-3</v>
      </c>
      <c r="E341" s="137">
        <v>-3.5371987112620046E-2</v>
      </c>
    </row>
    <row r="342" spans="3:5">
      <c r="C342" s="184">
        <v>305</v>
      </c>
      <c r="D342" s="51">
        <v>-5.9585320864247778E-4</v>
      </c>
      <c r="E342" s="137">
        <v>1.2058036206461812E-2</v>
      </c>
    </row>
    <row r="343" spans="3:5">
      <c r="C343" s="184">
        <v>306</v>
      </c>
      <c r="D343" s="51">
        <v>-1.2553719273707042E-3</v>
      </c>
      <c r="E343" s="137">
        <v>5.6528034654044568E-3</v>
      </c>
    </row>
    <row r="344" spans="3:5">
      <c r="C344" s="184">
        <v>307</v>
      </c>
      <c r="D344" s="51">
        <v>-2.0491005718921221E-3</v>
      </c>
      <c r="E344" s="137">
        <v>-4.0360607622736203E-3</v>
      </c>
    </row>
    <row r="345" spans="3:5">
      <c r="C345" s="184">
        <v>308</v>
      </c>
      <c r="D345" s="51">
        <v>-5.0955637339933054E-3</v>
      </c>
      <c r="E345" s="137">
        <v>-3.7174895792754951E-2</v>
      </c>
    </row>
    <row r="346" spans="3:5">
      <c r="C346" s="184">
        <v>309</v>
      </c>
      <c r="D346" s="51">
        <v>3.2753819967917919E-3</v>
      </c>
      <c r="E346" s="137">
        <v>9.6755686859532879E-3</v>
      </c>
    </row>
    <row r="347" spans="3:5">
      <c r="C347" s="184">
        <v>310</v>
      </c>
      <c r="D347" s="51">
        <v>8.996725611419799E-3</v>
      </c>
      <c r="E347" s="137">
        <v>1.8013000805895754E-2</v>
      </c>
    </row>
    <row r="348" spans="3:5">
      <c r="C348" s="184">
        <v>311</v>
      </c>
      <c r="D348" s="51">
        <v>-1.0860233819647703E-3</v>
      </c>
      <c r="E348" s="137">
        <v>5.9516786891935007E-2</v>
      </c>
    </row>
    <row r="349" spans="3:5">
      <c r="C349" s="184">
        <v>312</v>
      </c>
      <c r="D349" s="51">
        <v>1.5163381445550211E-2</v>
      </c>
      <c r="E349" s="137">
        <v>-8.8194658387776344E-3</v>
      </c>
    </row>
    <row r="350" spans="3:5">
      <c r="C350" s="184">
        <v>313</v>
      </c>
      <c r="D350" s="51">
        <v>5.3440747883363266E-3</v>
      </c>
      <c r="E350" s="137">
        <v>-4.2988032919585542E-2</v>
      </c>
    </row>
    <row r="351" spans="3:5">
      <c r="C351" s="184">
        <v>314</v>
      </c>
      <c r="D351" s="51">
        <v>1.4922526971821243E-2</v>
      </c>
      <c r="E351" s="137">
        <v>5.4983810215033992E-2</v>
      </c>
    </row>
    <row r="352" spans="3:5">
      <c r="C352" s="184">
        <v>315</v>
      </c>
      <c r="D352" s="51">
        <v>-2.4767056644907606E-3</v>
      </c>
      <c r="E352" s="137">
        <v>2.9225377731122146E-2</v>
      </c>
    </row>
    <row r="353" spans="3:5">
      <c r="C353" s="184">
        <v>316</v>
      </c>
      <c r="D353" s="51">
        <v>9.4246577794508801E-3</v>
      </c>
      <c r="E353" s="137">
        <v>6.8383438569960195E-2</v>
      </c>
    </row>
    <row r="354" spans="3:5">
      <c r="C354" s="184">
        <v>317</v>
      </c>
      <c r="D354" s="51">
        <v>-9.0406878769193821E-5</v>
      </c>
      <c r="E354" s="137">
        <v>-4.6669401773495857E-2</v>
      </c>
    </row>
    <row r="355" spans="3:5">
      <c r="C355" s="184">
        <v>318</v>
      </c>
      <c r="D355" s="51">
        <v>4.2860980714883295E-3</v>
      </c>
      <c r="E355" s="137">
        <v>3.0245711702506742E-2</v>
      </c>
    </row>
    <row r="356" spans="3:5">
      <c r="C356" s="184">
        <v>319</v>
      </c>
      <c r="D356" s="51">
        <v>1.5188630837995775E-2</v>
      </c>
      <c r="E356" s="137">
        <v>-1.4235005087807473E-2</v>
      </c>
    </row>
    <row r="357" spans="3:5">
      <c r="C357" s="184">
        <v>320</v>
      </c>
      <c r="D357" s="51">
        <v>1.7893744317269041E-2</v>
      </c>
      <c r="E357" s="137">
        <v>-0.10511626174367157</v>
      </c>
    </row>
    <row r="358" spans="3:5">
      <c r="C358" s="184">
        <v>321</v>
      </c>
      <c r="D358" s="51">
        <v>-6.3794517530313182E-3</v>
      </c>
      <c r="E358" s="137">
        <v>-8.1385796331000862E-2</v>
      </c>
    </row>
    <row r="359" spans="3:5">
      <c r="C359" s="184">
        <v>322</v>
      </c>
      <c r="D359" s="51">
        <v>6.732266344650433E-3</v>
      </c>
      <c r="E359" s="137">
        <v>-9.175742323440729E-4</v>
      </c>
    </row>
    <row r="360" spans="3:5">
      <c r="C360" s="184">
        <v>323</v>
      </c>
      <c r="D360" s="51">
        <v>5.0249389061877616E-3</v>
      </c>
      <c r="E360" s="137">
        <v>1.9681277532304468E-2</v>
      </c>
    </row>
    <row r="361" spans="3:5">
      <c r="C361" s="184">
        <v>324</v>
      </c>
      <c r="D361" s="51">
        <v>-2.4669839781706351E-3</v>
      </c>
      <c r="E361" s="137">
        <v>7.8159221282057476E-3</v>
      </c>
    </row>
    <row r="362" spans="3:5">
      <c r="C362" s="184">
        <v>325</v>
      </c>
      <c r="D362" s="51">
        <v>9.6982221777093744E-3</v>
      </c>
      <c r="E362" s="137">
        <v>2.1975359393128974E-2</v>
      </c>
    </row>
    <row r="363" spans="3:5">
      <c r="C363" s="184">
        <v>326</v>
      </c>
      <c r="D363" s="51">
        <v>7.0740193299199602E-4</v>
      </c>
      <c r="E363" s="137">
        <v>-1.5928627118619094E-2</v>
      </c>
    </row>
    <row r="364" spans="3:5">
      <c r="C364" s="184">
        <v>327</v>
      </c>
      <c r="D364" s="51">
        <v>4.7220713465189719E-3</v>
      </c>
      <c r="E364" s="137">
        <v>2.7235683179545972E-2</v>
      </c>
    </row>
    <row r="365" spans="3:5">
      <c r="C365" s="184">
        <v>328</v>
      </c>
      <c r="D365" s="51">
        <v>5.6695351572394817E-3</v>
      </c>
      <c r="E365" s="137">
        <v>1.8559350801006465E-2</v>
      </c>
    </row>
    <row r="366" spans="3:5">
      <c r="C366" s="184">
        <v>329</v>
      </c>
      <c r="D366" s="51">
        <v>1.4830632336939669E-2</v>
      </c>
      <c r="E366" s="137">
        <v>-6.8436247010538409E-2</v>
      </c>
    </row>
    <row r="367" spans="3:5">
      <c r="C367" s="184">
        <v>330</v>
      </c>
      <c r="D367" s="51">
        <v>-3.0240979639897074E-3</v>
      </c>
      <c r="E367" s="137">
        <v>-2.6902455733594066E-2</v>
      </c>
    </row>
    <row r="368" spans="3:5">
      <c r="C368" s="184">
        <v>331</v>
      </c>
      <c r="D368" s="51">
        <v>-9.2725265151227896E-3</v>
      </c>
      <c r="E368" s="137">
        <v>-5.859120806243367E-3</v>
      </c>
    </row>
    <row r="369" spans="3:5">
      <c r="C369" s="184">
        <v>332</v>
      </c>
      <c r="D369" s="51">
        <v>1.060564999049263E-3</v>
      </c>
      <c r="E369" s="137">
        <v>-2.1914366441843643E-2</v>
      </c>
    </row>
    <row r="370" spans="3:5">
      <c r="C370" s="184">
        <v>333</v>
      </c>
      <c r="D370" s="51">
        <v>-1.4359251673506089E-4</v>
      </c>
      <c r="E370" s="137">
        <v>-3.3855569903326756E-2</v>
      </c>
    </row>
    <row r="371" spans="3:5">
      <c r="C371" s="184">
        <v>334</v>
      </c>
      <c r="D371" s="51">
        <v>-3.6261106818954334E-3</v>
      </c>
      <c r="E371" s="137">
        <v>-3.5000112293680891E-3</v>
      </c>
    </row>
    <row r="372" spans="3:5">
      <c r="C372" s="184">
        <v>335</v>
      </c>
      <c r="D372" s="51">
        <v>7.4495737657627311E-3</v>
      </c>
      <c r="E372" s="137">
        <v>1.3085934479820763E-2</v>
      </c>
    </row>
    <row r="373" spans="3:5">
      <c r="C373" s="184">
        <v>336</v>
      </c>
      <c r="D373" s="51">
        <v>-7.4817791292125253E-4</v>
      </c>
      <c r="E373" s="137">
        <v>2.8494719484719738E-2</v>
      </c>
    </row>
    <row r="374" spans="3:5">
      <c r="C374" s="184">
        <v>337</v>
      </c>
      <c r="D374" s="51">
        <v>4.8696320334152884E-3</v>
      </c>
      <c r="E374" s="137">
        <v>2.0138947728172429E-2</v>
      </c>
    </row>
    <row r="375" spans="3:5">
      <c r="C375" s="184">
        <v>338</v>
      </c>
      <c r="D375" s="51">
        <v>-1.4795578052986175E-2</v>
      </c>
      <c r="E375" s="137">
        <v>2.2590827253341585E-2</v>
      </c>
    </row>
    <row r="376" spans="3:5">
      <c r="C376" s="184">
        <v>339</v>
      </c>
      <c r="D376" s="51">
        <v>1.0852934162680164E-2</v>
      </c>
      <c r="E376" s="137">
        <v>4.110797207795306E-2</v>
      </c>
    </row>
    <row r="377" spans="3:5">
      <c r="C377" s="184">
        <v>340</v>
      </c>
      <c r="D377" s="51">
        <v>-9.4339762449383944E-3</v>
      </c>
      <c r="E377" s="137">
        <v>-5.0153582888254541E-3</v>
      </c>
    </row>
    <row r="378" spans="3:5">
      <c r="C378" s="184">
        <v>341</v>
      </c>
      <c r="D378" s="51">
        <v>3.6462127490589167E-3</v>
      </c>
      <c r="E378" s="137">
        <v>-4.9526901460055957E-3</v>
      </c>
    </row>
    <row r="379" spans="3:5">
      <c r="C379" s="184">
        <v>342</v>
      </c>
      <c r="D379" s="51">
        <v>-2.2318807408422854E-2</v>
      </c>
      <c r="E379" s="137">
        <v>7.0527100440890098E-2</v>
      </c>
    </row>
    <row r="380" spans="3:5">
      <c r="C380" s="184">
        <v>343</v>
      </c>
      <c r="D380" s="51">
        <v>-2.7153484167630844E-4</v>
      </c>
      <c r="E380" s="137">
        <v>-1.1845232612842673E-3</v>
      </c>
    </row>
    <row r="381" spans="3:5">
      <c r="C381" s="184">
        <v>344</v>
      </c>
      <c r="D381" s="51">
        <v>4.3045232301151103E-3</v>
      </c>
      <c r="E381" s="137">
        <v>9.028396129318246E-2</v>
      </c>
    </row>
    <row r="382" spans="3:5">
      <c r="C382" s="184">
        <v>345</v>
      </c>
      <c r="D382" s="51">
        <v>4.9094874205629427E-3</v>
      </c>
      <c r="E382" s="137">
        <v>1.9929256574135454E-2</v>
      </c>
    </row>
    <row r="383" spans="3:5">
      <c r="C383" s="184">
        <v>346</v>
      </c>
      <c r="D383" s="51">
        <v>1.8466953448711645E-2</v>
      </c>
      <c r="E383" s="137">
        <v>-2.2115900760860674E-4</v>
      </c>
    </row>
    <row r="384" spans="3:5">
      <c r="C384" s="184">
        <v>347</v>
      </c>
      <c r="D384" s="51">
        <v>9.7948091144138567E-3</v>
      </c>
      <c r="E384" s="137">
        <v>9.6654652035530831E-4</v>
      </c>
    </row>
    <row r="385" spans="3:5">
      <c r="C385" s="184">
        <v>348</v>
      </c>
      <c r="D385" s="51">
        <v>-7.4782789273298376E-3</v>
      </c>
      <c r="E385" s="137">
        <v>-3.9060529469495599E-2</v>
      </c>
    </row>
    <row r="386" spans="3:5">
      <c r="C386" s="184">
        <v>349</v>
      </c>
      <c r="D386" s="51">
        <v>1.9352758215979492E-3</v>
      </c>
      <c r="E386" s="137">
        <v>-5.1013670775162966E-2</v>
      </c>
    </row>
    <row r="387" spans="3:5">
      <c r="C387" s="184">
        <v>350</v>
      </c>
      <c r="D387" s="51">
        <v>3.4574615112631965E-3</v>
      </c>
      <c r="E387" s="137">
        <v>-6.6529804578470643E-3</v>
      </c>
    </row>
    <row r="388" spans="3:5">
      <c r="C388" s="184">
        <v>351</v>
      </c>
      <c r="D388" s="51">
        <v>-8.4373229872069279E-3</v>
      </c>
      <c r="E388" s="137">
        <v>2.0007444622737104E-2</v>
      </c>
    </row>
    <row r="389" spans="3:5">
      <c r="C389" s="184">
        <v>352</v>
      </c>
      <c r="D389" s="51">
        <v>4.5483423252544869E-3</v>
      </c>
      <c r="E389" s="137">
        <v>-4.3802904608103696E-2</v>
      </c>
    </row>
    <row r="390" spans="3:5">
      <c r="C390" s="184">
        <v>353</v>
      </c>
      <c r="D390" s="51">
        <v>7.1633866287039013E-3</v>
      </c>
      <c r="E390" s="137">
        <v>-6.4040260788802345E-2</v>
      </c>
    </row>
    <row r="391" spans="3:5">
      <c r="C391" s="184">
        <v>354</v>
      </c>
      <c r="D391" s="51">
        <v>-4.5856753074924707E-3</v>
      </c>
      <c r="E391" s="137">
        <v>-9.2574572781514188E-3</v>
      </c>
    </row>
    <row r="392" spans="3:5">
      <c r="C392" s="184">
        <v>355</v>
      </c>
      <c r="D392" s="51">
        <v>1.2087465536025375E-2</v>
      </c>
      <c r="E392" s="137">
        <v>4.1031024894883611E-2</v>
      </c>
    </row>
    <row r="393" spans="3:5">
      <c r="C393" s="184">
        <v>356</v>
      </c>
      <c r="D393" s="51">
        <v>-1.3022778503618878E-3</v>
      </c>
      <c r="E393" s="137">
        <v>-3.4952154539254002E-2</v>
      </c>
    </row>
    <row r="394" spans="3:5">
      <c r="C394" s="184">
        <v>357</v>
      </c>
      <c r="D394" s="51">
        <v>4.5783288577908388E-3</v>
      </c>
      <c r="E394" s="137">
        <v>-3.3900746950419287E-2</v>
      </c>
    </row>
    <row r="395" spans="3:5">
      <c r="C395" s="184">
        <v>358</v>
      </c>
      <c r="D395" s="51">
        <v>-1.1749765268911103E-3</v>
      </c>
      <c r="E395" s="137">
        <v>2.9788555523111139E-2</v>
      </c>
    </row>
    <row r="396" spans="3:5">
      <c r="C396" s="184">
        <v>359</v>
      </c>
      <c r="D396" s="51">
        <v>2.2891481078340043E-3</v>
      </c>
      <c r="E396" s="137">
        <v>-2.6124176690111099E-2</v>
      </c>
    </row>
    <row r="397" spans="3:5">
      <c r="C397" s="184">
        <v>360</v>
      </c>
      <c r="D397" s="51">
        <v>-2.4192975682847365E-3</v>
      </c>
      <c r="E397" s="137">
        <v>-1.378587542011786E-2</v>
      </c>
    </row>
    <row r="398" spans="3:5">
      <c r="C398" s="184">
        <v>361</v>
      </c>
      <c r="D398" s="51">
        <v>3.3058707932337498E-3</v>
      </c>
      <c r="E398" s="137">
        <v>-2.3589972911675769E-3</v>
      </c>
    </row>
    <row r="399" spans="3:5">
      <c r="C399" s="184">
        <v>362</v>
      </c>
      <c r="D399" s="51">
        <v>-8.036382411478105E-3</v>
      </c>
      <c r="E399" s="137">
        <v>3.458458053395215E-2</v>
      </c>
    </row>
    <row r="400" spans="3:5">
      <c r="C400" s="184">
        <v>363</v>
      </c>
      <c r="D400" s="51">
        <v>1.0113421442113437E-2</v>
      </c>
      <c r="E400" s="137">
        <v>2.9268967485191394E-2</v>
      </c>
    </row>
    <row r="401" spans="3:5">
      <c r="C401" s="184">
        <v>364</v>
      </c>
      <c r="D401" s="51">
        <v>-2.7565921252578995E-3</v>
      </c>
      <c r="E401" s="137">
        <v>-4.8148579642579951E-3</v>
      </c>
    </row>
    <row r="402" spans="3:5">
      <c r="C402" s="184">
        <v>365</v>
      </c>
      <c r="D402" s="51">
        <v>9.9898125690944979E-3</v>
      </c>
      <c r="E402" s="137">
        <v>3.7477538130878597E-2</v>
      </c>
    </row>
    <row r="403" spans="3:5">
      <c r="C403" s="184">
        <v>366</v>
      </c>
      <c r="D403" s="51">
        <v>-2.6738469354912779E-3</v>
      </c>
      <c r="E403" s="137">
        <v>-1.7936183947107179E-2</v>
      </c>
    </row>
    <row r="404" spans="3:5">
      <c r="C404" s="184">
        <v>367</v>
      </c>
      <c r="D404" s="51">
        <v>5.735550895739446E-3</v>
      </c>
      <c r="E404" s="137">
        <v>1.0589249865995123E-2</v>
      </c>
    </row>
    <row r="405" spans="3:5">
      <c r="C405" s="184">
        <v>368</v>
      </c>
      <c r="D405" s="51">
        <v>1.6332355281972466E-2</v>
      </c>
      <c r="E405" s="137">
        <v>-1.8354985348935988E-2</v>
      </c>
    </row>
    <row r="406" spans="3:5">
      <c r="C406" s="184">
        <v>369</v>
      </c>
      <c r="D406" s="51">
        <v>3.6818607978818447E-3</v>
      </c>
      <c r="E406" s="137">
        <v>2.7251319407928472E-2</v>
      </c>
    </row>
    <row r="407" spans="3:5">
      <c r="C407" s="184">
        <v>370</v>
      </c>
      <c r="D407" s="51">
        <v>3.5257216273384758E-3</v>
      </c>
      <c r="E407" s="137">
        <v>2.0851917324572457E-2</v>
      </c>
    </row>
    <row r="408" spans="3:5">
      <c r="C408" s="184">
        <v>371</v>
      </c>
      <c r="D408" s="51">
        <v>3.3263051501905574E-2</v>
      </c>
      <c r="E408" s="137">
        <v>2.8874029689026248E-2</v>
      </c>
    </row>
    <row r="409" spans="3:5">
      <c r="C409" s="184">
        <v>372</v>
      </c>
      <c r="D409" s="51">
        <v>-1.1037681013424047E-2</v>
      </c>
      <c r="E409" s="137">
        <v>-2.4317604194990017E-2</v>
      </c>
    </row>
    <row r="410" spans="3:5">
      <c r="C410" s="184">
        <v>373</v>
      </c>
      <c r="D410" s="51">
        <v>4.5581775454220192E-3</v>
      </c>
      <c r="E410" s="137">
        <v>5.9763150870712267E-2</v>
      </c>
    </row>
    <row r="411" spans="3:5">
      <c r="C411" s="184">
        <v>374</v>
      </c>
      <c r="D411" s="51">
        <v>3.5238654373264074E-3</v>
      </c>
      <c r="E411" s="137">
        <v>-1.4242190725852588E-2</v>
      </c>
    </row>
    <row r="412" spans="3:5">
      <c r="C412" s="184">
        <v>375</v>
      </c>
      <c r="D412" s="51">
        <v>3.5581098163915081E-3</v>
      </c>
      <c r="E412" s="137">
        <v>2.6321760409858813E-2</v>
      </c>
    </row>
    <row r="413" spans="3:5">
      <c r="C413" s="184">
        <v>376</v>
      </c>
      <c r="D413" s="51">
        <v>6.8066731467784775E-3</v>
      </c>
      <c r="E413" s="137">
        <v>-5.6452416814197125E-2</v>
      </c>
    </row>
    <row r="414" spans="3:5">
      <c r="C414" s="184">
        <v>377</v>
      </c>
      <c r="D414" s="51">
        <v>-1.3595891056040038E-2</v>
      </c>
      <c r="E414" s="137">
        <v>-1.5120884901231289E-2</v>
      </c>
    </row>
    <row r="415" spans="3:5">
      <c r="C415" s="184">
        <v>378</v>
      </c>
      <c r="D415" s="51">
        <v>-1.3384710808705833E-2</v>
      </c>
      <c r="E415" s="137">
        <v>-5.6086537239426618E-3</v>
      </c>
    </row>
    <row r="416" spans="3:5">
      <c r="C416" s="184">
        <v>379</v>
      </c>
      <c r="D416" s="51">
        <v>9.6963256355889432E-4</v>
      </c>
      <c r="E416" s="137">
        <v>2.3864674675244453E-2</v>
      </c>
    </row>
    <row r="417" spans="3:5">
      <c r="C417" s="184">
        <v>380</v>
      </c>
      <c r="D417" s="51">
        <v>1.3843225912472419E-2</v>
      </c>
      <c r="E417" s="137">
        <v>6.7083226776676278E-3</v>
      </c>
    </row>
    <row r="418" spans="3:5">
      <c r="C418" s="184">
        <v>381</v>
      </c>
      <c r="D418" s="51">
        <v>-6.7259582557600037E-4</v>
      </c>
      <c r="E418" s="137">
        <v>-9.2136228640432357E-3</v>
      </c>
    </row>
    <row r="419" spans="3:5">
      <c r="C419" s="184">
        <v>382</v>
      </c>
      <c r="D419" s="51">
        <v>-2.8658566390744303E-4</v>
      </c>
      <c r="E419" s="137">
        <v>-1.9810671080107652E-2</v>
      </c>
    </row>
    <row r="420" spans="3:5">
      <c r="C420" s="184">
        <v>383</v>
      </c>
      <c r="D420" s="51">
        <v>4.5092213953618213E-3</v>
      </c>
      <c r="E420" s="137">
        <v>1.1353402743579795E-2</v>
      </c>
    </row>
    <row r="421" spans="3:5">
      <c r="C421" s="184">
        <v>384</v>
      </c>
      <c r="D421" s="51">
        <v>-9.3892477562438105E-3</v>
      </c>
      <c r="E421" s="137">
        <v>5.2504027322546522E-3</v>
      </c>
    </row>
    <row r="422" spans="3:5">
      <c r="C422" s="184">
        <v>385</v>
      </c>
      <c r="D422" s="51">
        <v>-4.0224166876341022E-4</v>
      </c>
      <c r="E422" s="137">
        <v>-1.1493078745024522E-2</v>
      </c>
    </row>
    <row r="423" spans="3:5">
      <c r="C423" s="184">
        <v>386</v>
      </c>
      <c r="D423" s="51">
        <v>1.063234998781675E-2</v>
      </c>
      <c r="E423" s="137">
        <v>-1.1884470788106758E-2</v>
      </c>
    </row>
    <row r="424" spans="3:5">
      <c r="C424" s="184">
        <v>387</v>
      </c>
      <c r="D424" s="51">
        <v>1.9742545302029457E-2</v>
      </c>
      <c r="E424" s="137">
        <v>-1.8593701108882747E-2</v>
      </c>
    </row>
    <row r="425" spans="3:5">
      <c r="C425" s="184">
        <v>388</v>
      </c>
      <c r="D425" s="51">
        <v>-1.4141549299147411E-2</v>
      </c>
      <c r="E425" s="137">
        <v>-5.0546712000974301E-3</v>
      </c>
    </row>
    <row r="426" spans="3:5">
      <c r="C426" s="184">
        <v>389</v>
      </c>
      <c r="D426" s="51">
        <v>-2.5972855275771096E-3</v>
      </c>
      <c r="E426" s="137">
        <v>2.0343084268130793E-2</v>
      </c>
    </row>
    <row r="427" spans="3:5">
      <c r="C427" s="184">
        <v>390</v>
      </c>
      <c r="D427" s="51">
        <v>-2.3146103847473197E-2</v>
      </c>
      <c r="E427" s="137">
        <v>-5.0159087476495896E-2</v>
      </c>
    </row>
    <row r="428" spans="3:5">
      <c r="C428" s="184">
        <v>391</v>
      </c>
      <c r="D428" s="51">
        <v>2.7462184426523588E-2</v>
      </c>
      <c r="E428" s="137">
        <v>5.3280295764054471E-2</v>
      </c>
    </row>
    <row r="429" spans="3:5">
      <c r="C429" s="184">
        <v>392</v>
      </c>
      <c r="D429" s="51">
        <v>1.2991830658262893E-2</v>
      </c>
      <c r="E429" s="137">
        <v>-3.4912227562005356E-2</v>
      </c>
    </row>
    <row r="430" spans="3:5">
      <c r="C430" s="184">
        <v>393</v>
      </c>
      <c r="D430" s="51">
        <v>3.3073797709362268E-3</v>
      </c>
      <c r="E430" s="137">
        <v>-3.3863089103564987E-3</v>
      </c>
    </row>
    <row r="431" spans="3:5">
      <c r="C431" s="184">
        <v>394</v>
      </c>
      <c r="D431" s="51">
        <v>1.0471790824742576E-2</v>
      </c>
      <c r="E431" s="137">
        <v>4.480124127367649E-2</v>
      </c>
    </row>
    <row r="432" spans="3:5">
      <c r="C432" s="184">
        <v>395</v>
      </c>
      <c r="D432" s="51">
        <v>3.4390114488722181E-3</v>
      </c>
      <c r="E432" s="137">
        <v>-4.1271221939725516E-2</v>
      </c>
    </row>
    <row r="433" spans="3:5">
      <c r="C433" s="184">
        <v>396</v>
      </c>
      <c r="D433" s="51">
        <v>-7.7953333141697074E-3</v>
      </c>
      <c r="E433" s="137">
        <v>1.8884635269087562E-2</v>
      </c>
    </row>
    <row r="434" spans="3:5">
      <c r="C434" s="184">
        <v>397</v>
      </c>
      <c r="D434" s="51">
        <v>-5.1674775922124277E-3</v>
      </c>
      <c r="E434" s="137">
        <v>-1.7245590146010969E-3</v>
      </c>
    </row>
    <row r="435" spans="3:5">
      <c r="C435" s="184">
        <v>398</v>
      </c>
      <c r="D435" s="51">
        <v>-5.4631399036927843E-3</v>
      </c>
      <c r="E435" s="137">
        <v>-1.4363564082363884E-2</v>
      </c>
    </row>
    <row r="436" spans="3:5">
      <c r="C436" s="184">
        <v>399</v>
      </c>
      <c r="D436" s="51">
        <v>4.2593470857682711E-3</v>
      </c>
      <c r="E436" s="137">
        <v>2.8701814971577562E-3</v>
      </c>
    </row>
    <row r="437" spans="3:5">
      <c r="C437" s="184">
        <v>400</v>
      </c>
      <c r="D437" s="51">
        <v>3.5102567107295111E-3</v>
      </c>
      <c r="E437" s="137">
        <v>-2.4122085481123136E-2</v>
      </c>
    </row>
    <row r="438" spans="3:5">
      <c r="C438" s="184">
        <v>401</v>
      </c>
      <c r="D438" s="51">
        <v>1.6514090021835348E-2</v>
      </c>
      <c r="E438" s="137">
        <v>0.11799319748576532</v>
      </c>
    </row>
    <row r="439" spans="3:5">
      <c r="C439" s="184">
        <v>402</v>
      </c>
      <c r="D439" s="51">
        <v>1.3537455329120636E-2</v>
      </c>
      <c r="E439" s="137">
        <v>2.2457370414761799E-2</v>
      </c>
    </row>
    <row r="440" spans="3:5">
      <c r="C440" s="184">
        <v>403</v>
      </c>
      <c r="D440" s="51">
        <v>1.9786388251285801E-3</v>
      </c>
      <c r="E440" s="137">
        <v>-3.3584566165582837E-3</v>
      </c>
    </row>
    <row r="441" spans="3:5">
      <c r="C441" s="184">
        <v>404</v>
      </c>
      <c r="D441" s="51">
        <v>-8.3580744491873107E-3</v>
      </c>
      <c r="E441" s="137">
        <v>1.2933834456543015E-2</v>
      </c>
    </row>
    <row r="442" spans="3:5">
      <c r="C442" s="184">
        <v>405</v>
      </c>
      <c r="D442" s="51">
        <v>-9.07594178242104E-3</v>
      </c>
      <c r="E442" s="137">
        <v>-1.4452940652046771E-3</v>
      </c>
    </row>
    <row r="443" spans="3:5">
      <c r="C443" s="184">
        <v>406</v>
      </c>
      <c r="D443" s="51">
        <v>1.3956558418054773E-3</v>
      </c>
      <c r="E443" s="137">
        <v>1.1962746738020549E-2</v>
      </c>
    </row>
    <row r="444" spans="3:5">
      <c r="C444" s="184">
        <v>407</v>
      </c>
      <c r="D444" s="51">
        <v>3.6617608093846649E-2</v>
      </c>
      <c r="E444" s="137">
        <v>5.4216032598983922E-2</v>
      </c>
    </row>
    <row r="445" spans="3:5">
      <c r="C445" s="184">
        <v>408</v>
      </c>
      <c r="D445" s="51">
        <v>4.2711117953106847E-3</v>
      </c>
      <c r="E445" s="137">
        <v>3.2409739585264115E-2</v>
      </c>
    </row>
    <row r="446" spans="3:5">
      <c r="C446" s="184">
        <v>409</v>
      </c>
      <c r="D446" s="51">
        <v>-9.1151736779895871E-3</v>
      </c>
      <c r="E446" s="137">
        <v>-2.2472075949781511E-2</v>
      </c>
    </row>
    <row r="447" spans="3:5">
      <c r="C447" s="184">
        <v>410</v>
      </c>
      <c r="D447" s="51">
        <v>2.3410744108568219E-3</v>
      </c>
      <c r="E447" s="137">
        <v>-1.5195428251380497E-2</v>
      </c>
    </row>
    <row r="448" spans="3:5">
      <c r="C448" s="184">
        <v>411</v>
      </c>
      <c r="D448" s="51">
        <v>8.1146956164972611E-3</v>
      </c>
      <c r="E448" s="137">
        <v>9.6779522351162599E-3</v>
      </c>
    </row>
    <row r="449" spans="3:5">
      <c r="C449" s="184">
        <v>412</v>
      </c>
      <c r="D449" s="51">
        <v>7.732924644452641E-3</v>
      </c>
      <c r="E449" s="137">
        <v>1.4325648768946106E-2</v>
      </c>
    </row>
    <row r="450" spans="3:5">
      <c r="C450" s="184">
        <v>413</v>
      </c>
      <c r="D450" s="51">
        <v>7.6789647203308244E-4</v>
      </c>
      <c r="E450" s="137">
        <v>2.736584009526654E-2</v>
      </c>
    </row>
    <row r="451" spans="3:5">
      <c r="C451" s="184">
        <v>414</v>
      </c>
      <c r="D451" s="51">
        <v>4.3028574543116822E-3</v>
      </c>
      <c r="E451" s="137">
        <v>-1.0058340415396397E-3</v>
      </c>
    </row>
    <row r="452" spans="3:5">
      <c r="C452" s="184">
        <v>415</v>
      </c>
      <c r="D452" s="51">
        <v>2.2466831404529486E-2</v>
      </c>
      <c r="E452" s="137">
        <v>-7.3674659855215991E-4</v>
      </c>
    </row>
    <row r="453" spans="3:5">
      <c r="C453" s="184">
        <v>416</v>
      </c>
      <c r="D453" s="51">
        <v>1.8132807742501234E-3</v>
      </c>
      <c r="E453" s="137">
        <v>2.5894895312663646E-2</v>
      </c>
    </row>
    <row r="454" spans="3:5">
      <c r="C454" s="184">
        <v>417</v>
      </c>
      <c r="D454" s="51">
        <v>8.3545521336401297E-3</v>
      </c>
      <c r="E454" s="137">
        <v>-5.1236778112964156E-2</v>
      </c>
    </row>
    <row r="455" spans="3:5">
      <c r="C455" s="184">
        <v>418</v>
      </c>
      <c r="D455" s="51">
        <v>-1.6334559545447644E-2</v>
      </c>
      <c r="E455" s="137">
        <v>-6.4053844332791956E-3</v>
      </c>
    </row>
    <row r="456" spans="3:5">
      <c r="C456" s="184">
        <v>419</v>
      </c>
      <c r="D456" s="51">
        <v>-2.9054317301580833E-3</v>
      </c>
      <c r="E456" s="137">
        <v>-3.7043984564159131E-3</v>
      </c>
    </row>
    <row r="457" spans="3:5">
      <c r="C457" s="184">
        <v>420</v>
      </c>
      <c r="D457" s="51">
        <v>-2.1477699761598208E-4</v>
      </c>
      <c r="E457" s="137">
        <v>-3.2876631662088457E-2</v>
      </c>
    </row>
    <row r="458" spans="3:5">
      <c r="C458" s="184">
        <v>421</v>
      </c>
      <c r="D458" s="51">
        <v>-1.1009291815514178E-3</v>
      </c>
      <c r="E458" s="137">
        <v>1.2663940858980384E-3</v>
      </c>
    </row>
    <row r="459" spans="3:5">
      <c r="C459" s="184">
        <v>422</v>
      </c>
      <c r="D459" s="51">
        <v>2.1790234603186046E-4</v>
      </c>
      <c r="E459" s="137">
        <v>-6.0352708648345181E-2</v>
      </c>
    </row>
    <row r="460" spans="3:5">
      <c r="C460" s="184">
        <v>423</v>
      </c>
      <c r="D460" s="51">
        <v>4.3256748517899214E-3</v>
      </c>
      <c r="E460" s="137">
        <v>7.4429267251439016E-2</v>
      </c>
    </row>
    <row r="461" spans="3:5">
      <c r="C461" s="184">
        <v>424</v>
      </c>
      <c r="D461" s="51">
        <v>1.5623056220101499E-2</v>
      </c>
      <c r="E461" s="137">
        <v>-9.3028678961118424E-2</v>
      </c>
    </row>
    <row r="462" spans="3:5">
      <c r="C462" s="184">
        <v>425</v>
      </c>
      <c r="D462" s="51">
        <v>7.2077209195774514E-3</v>
      </c>
      <c r="E462" s="137">
        <v>-3.0498225192273007E-2</v>
      </c>
    </row>
    <row r="463" spans="3:5">
      <c r="C463" s="184">
        <v>426</v>
      </c>
      <c r="D463" s="51">
        <v>1.8778618926925929E-2</v>
      </c>
      <c r="E463" s="137">
        <v>-8.3770316942179415E-2</v>
      </c>
    </row>
    <row r="464" spans="3:5">
      <c r="C464" s="184">
        <v>427</v>
      </c>
      <c r="D464" s="51">
        <v>5.452394397611051E-3</v>
      </c>
      <c r="E464" s="137">
        <v>1.5462558955730349E-2</v>
      </c>
    </row>
    <row r="465" spans="3:5">
      <c r="C465" s="184">
        <v>428</v>
      </c>
      <c r="D465" s="51">
        <v>1.1545602791754336E-2</v>
      </c>
      <c r="E465" s="137">
        <v>-7.7596851213191003E-3</v>
      </c>
    </row>
    <row r="466" spans="3:5">
      <c r="C466" s="184">
        <v>429</v>
      </c>
      <c r="D466" s="51">
        <v>-2.4574380348145685E-3</v>
      </c>
      <c r="E466" s="137">
        <v>8.4558085148790253E-3</v>
      </c>
    </row>
    <row r="467" spans="3:5">
      <c r="C467" s="184">
        <v>430</v>
      </c>
      <c r="D467" s="51">
        <v>-5.5531424833016535E-3</v>
      </c>
      <c r="E467" s="137">
        <v>-6.1551750807953699E-2</v>
      </c>
    </row>
    <row r="468" spans="3:5">
      <c r="C468" s="184">
        <v>431</v>
      </c>
      <c r="D468" s="51">
        <v>-1.1622831124103131E-3</v>
      </c>
      <c r="E468" s="137">
        <v>-2.5642961995648389E-2</v>
      </c>
    </row>
    <row r="469" spans="3:5">
      <c r="C469" s="184">
        <v>432</v>
      </c>
      <c r="D469" s="51">
        <v>4.393003935369289E-4</v>
      </c>
      <c r="E469" s="137">
        <v>5.2234027613024911E-2</v>
      </c>
    </row>
    <row r="470" spans="3:5">
      <c r="C470" s="184">
        <v>433</v>
      </c>
      <c r="D470" s="51">
        <v>-1.4066243773339256E-2</v>
      </c>
      <c r="E470" s="137">
        <v>-1.8203939208693556E-4</v>
      </c>
    </row>
    <row r="471" spans="3:5">
      <c r="C471" s="184">
        <v>434</v>
      </c>
      <c r="D471" s="51">
        <v>4.2145152661805917E-3</v>
      </c>
      <c r="E471" s="137">
        <v>-4.9855706521817124E-2</v>
      </c>
    </row>
    <row r="472" spans="3:5">
      <c r="C472" s="184">
        <v>435</v>
      </c>
      <c r="D472" s="51">
        <v>1.9126579583771928E-3</v>
      </c>
      <c r="E472" s="137">
        <v>-1.0108434115515033E-2</v>
      </c>
    </row>
    <row r="473" spans="3:5">
      <c r="C473" s="184">
        <v>436</v>
      </c>
      <c r="D473" s="51">
        <v>-2.2934291689242761E-3</v>
      </c>
      <c r="E473" s="137">
        <v>5.6599088450435799E-2</v>
      </c>
    </row>
    <row r="474" spans="3:5">
      <c r="C474" s="184">
        <v>437</v>
      </c>
      <c r="D474" s="51">
        <v>-5.9907781406407443E-3</v>
      </c>
      <c r="E474" s="137">
        <v>4.563322173914205E-3</v>
      </c>
    </row>
    <row r="475" spans="3:5">
      <c r="C475" s="184">
        <v>438</v>
      </c>
      <c r="D475" s="51">
        <v>-3.996109958044251E-3</v>
      </c>
      <c r="E475" s="137">
        <v>1.8185846497232691E-2</v>
      </c>
    </row>
    <row r="476" spans="3:5">
      <c r="C476" s="184">
        <v>439</v>
      </c>
      <c r="D476" s="51">
        <v>2.2657505081285032E-3</v>
      </c>
      <c r="E476" s="137">
        <v>7.2501790808764094E-2</v>
      </c>
    </row>
    <row r="477" spans="3:5">
      <c r="C477" s="184">
        <v>440</v>
      </c>
      <c r="D477" s="51">
        <v>1.0586938384993531E-2</v>
      </c>
      <c r="E477" s="137">
        <v>-2.9355931223724513E-2</v>
      </c>
    </row>
    <row r="478" spans="3:5">
      <c r="C478" s="184">
        <v>441</v>
      </c>
      <c r="D478" s="51">
        <v>3.57941696482159E-3</v>
      </c>
      <c r="E478" s="137">
        <v>6.4752237663663007E-3</v>
      </c>
    </row>
    <row r="479" spans="3:5">
      <c r="C479" s="184">
        <v>442</v>
      </c>
      <c r="D479" s="51">
        <v>3.838788994667444E-3</v>
      </c>
      <c r="E479" s="137">
        <v>3.4447674977755381E-2</v>
      </c>
    </row>
    <row r="480" spans="3:5">
      <c r="C480" s="184">
        <v>443</v>
      </c>
      <c r="D480" s="51">
        <v>1.0032892408051788E-3</v>
      </c>
      <c r="E480" s="137">
        <v>-1.3772242789660747E-2</v>
      </c>
    </row>
    <row r="481" spans="3:5">
      <c r="C481" s="184">
        <v>444</v>
      </c>
      <c r="D481" s="51">
        <v>1.0516898183321723E-2</v>
      </c>
      <c r="E481" s="137">
        <v>3.1805052506459555E-2</v>
      </c>
    </row>
    <row r="482" spans="3:5">
      <c r="C482" s="184">
        <v>445</v>
      </c>
      <c r="D482" s="51">
        <v>-9.8857514730395289E-4</v>
      </c>
      <c r="E482" s="137">
        <v>-2.285478694427601E-3</v>
      </c>
    </row>
    <row r="483" spans="3:5">
      <c r="C483" s="184">
        <v>446</v>
      </c>
      <c r="D483" s="51">
        <v>-5.6882079233781411E-3</v>
      </c>
      <c r="E483" s="137">
        <v>3.0974951947310224E-2</v>
      </c>
    </row>
    <row r="484" spans="3:5">
      <c r="C484" s="184">
        <v>447</v>
      </c>
      <c r="D484" s="51">
        <v>-7.756420354279113E-3</v>
      </c>
      <c r="E484" s="137">
        <v>-6.6145984926088905E-2</v>
      </c>
    </row>
    <row r="485" spans="3:5">
      <c r="C485" s="184">
        <v>448</v>
      </c>
      <c r="D485" s="51">
        <v>-2.5206305095660949E-3</v>
      </c>
      <c r="E485" s="137">
        <v>-8.486712042745885E-2</v>
      </c>
    </row>
    <row r="486" spans="3:5">
      <c r="C486" s="184">
        <v>449</v>
      </c>
      <c r="D486" s="51">
        <v>1.7501107175944448E-2</v>
      </c>
      <c r="E486" s="137">
        <v>1.5751922508782948E-2</v>
      </c>
    </row>
    <row r="487" spans="3:5">
      <c r="C487" s="184">
        <v>450</v>
      </c>
      <c r="D487" s="51">
        <v>-1.1443112359019963E-2</v>
      </c>
      <c r="E487" s="137">
        <v>-1.3698774983606313E-2</v>
      </c>
    </row>
    <row r="488" spans="3:5">
      <c r="C488" s="184">
        <v>451</v>
      </c>
      <c r="D488" s="51">
        <v>2.7135104574563165E-3</v>
      </c>
      <c r="E488" s="137">
        <v>-2.8644571464963853E-2</v>
      </c>
    </row>
    <row r="489" spans="3:5">
      <c r="C489" s="184">
        <v>452</v>
      </c>
      <c r="D489" s="51">
        <v>-3.6036501095224605E-3</v>
      </c>
      <c r="E489" s="137">
        <v>0.12706580399544709</v>
      </c>
    </row>
    <row r="490" spans="3:5">
      <c r="C490" s="184">
        <v>453</v>
      </c>
      <c r="D490" s="51">
        <v>-2.0122674485377273E-2</v>
      </c>
      <c r="E490" s="137">
        <v>-7.3259750353201022E-2</v>
      </c>
    </row>
    <row r="491" spans="3:5">
      <c r="C491" s="184">
        <v>454</v>
      </c>
      <c r="D491" s="51">
        <v>1.3081311150776767E-3</v>
      </c>
      <c r="E491" s="137">
        <v>4.1429841708375562E-2</v>
      </c>
    </row>
    <row r="492" spans="3:5">
      <c r="C492" s="184">
        <v>455</v>
      </c>
      <c r="D492" s="51">
        <v>-2.3432339421680325E-3</v>
      </c>
      <c r="E492" s="137">
        <v>2.3881350519978847E-2</v>
      </c>
    </row>
    <row r="493" spans="3:5">
      <c r="C493" s="184">
        <v>456</v>
      </c>
      <c r="D493" s="51">
        <v>5.0096939172733857E-3</v>
      </c>
      <c r="E493" s="137">
        <v>-2.3492047488303844E-2</v>
      </c>
    </row>
    <row r="494" spans="3:5">
      <c r="C494" s="184">
        <v>457</v>
      </c>
      <c r="D494" s="51">
        <v>7.1234428063638089E-3</v>
      </c>
      <c r="E494" s="137">
        <v>2.8902514711544924E-2</v>
      </c>
    </row>
    <row r="495" spans="3:5">
      <c r="C495" s="184">
        <v>458</v>
      </c>
      <c r="D495" s="51">
        <v>-6.1600199206901414E-3</v>
      </c>
      <c r="E495" s="137">
        <v>-1.6549648809688705E-2</v>
      </c>
    </row>
    <row r="496" spans="3:5">
      <c r="C496" s="184">
        <v>459</v>
      </c>
      <c r="D496" s="51">
        <v>9.7060830445275664E-3</v>
      </c>
      <c r="E496" s="137">
        <v>9.3335885414459144E-4</v>
      </c>
    </row>
    <row r="497" spans="3:5">
      <c r="C497" s="184">
        <v>460</v>
      </c>
      <c r="D497" s="51">
        <v>-1.0998270142252979E-2</v>
      </c>
      <c r="E497" s="137">
        <v>-7.2022946407580596E-4</v>
      </c>
    </row>
    <row r="498" spans="3:5">
      <c r="C498" s="184">
        <v>461</v>
      </c>
      <c r="D498" s="51">
        <v>7.0869211666972579E-3</v>
      </c>
      <c r="E498" s="137">
        <v>3.4785667535351485E-2</v>
      </c>
    </row>
    <row r="499" spans="3:5">
      <c r="C499" s="184">
        <v>462</v>
      </c>
      <c r="D499" s="51">
        <v>9.6202940237784373E-3</v>
      </c>
      <c r="E499" s="137">
        <v>-1.0616898550196329E-2</v>
      </c>
    </row>
    <row r="500" spans="3:5">
      <c r="C500" s="184">
        <v>463</v>
      </c>
      <c r="D500" s="51">
        <v>-1.0474952442208509E-2</v>
      </c>
      <c r="E500" s="137">
        <v>1.343044485933139E-2</v>
      </c>
    </row>
    <row r="501" spans="3:5">
      <c r="C501" s="184">
        <v>464</v>
      </c>
      <c r="D501" s="51">
        <v>1.2262071615855774E-3</v>
      </c>
      <c r="E501" s="137">
        <v>-1.1316090224423947E-2</v>
      </c>
    </row>
    <row r="502" spans="3:5">
      <c r="C502" s="184">
        <v>465</v>
      </c>
      <c r="D502" s="51">
        <v>-3.0330516409105327E-5</v>
      </c>
      <c r="E502" s="137">
        <v>3.3178856165077833E-2</v>
      </c>
    </row>
    <row r="503" spans="3:5">
      <c r="C503" s="184">
        <v>466</v>
      </c>
      <c r="D503" s="51">
        <v>-3.9681043536746521E-2</v>
      </c>
      <c r="E503" s="137">
        <v>2.2847264246489064E-2</v>
      </c>
    </row>
    <row r="504" spans="3:5">
      <c r="C504" s="184">
        <v>467</v>
      </c>
      <c r="D504" s="51">
        <v>1.0642351688631145E-2</v>
      </c>
      <c r="E504" s="137">
        <v>1.5544204580683323E-3</v>
      </c>
    </row>
    <row r="505" spans="3:5">
      <c r="C505" s="184">
        <v>468</v>
      </c>
      <c r="D505" s="51">
        <v>-1.5049671799873529E-2</v>
      </c>
      <c r="E505" s="137">
        <v>-1.5414137432003044E-2</v>
      </c>
    </row>
    <row r="506" spans="3:5">
      <c r="C506" s="184">
        <v>469</v>
      </c>
      <c r="D506" s="51">
        <v>3.2776999571544176E-3</v>
      </c>
      <c r="E506" s="137">
        <v>-0.11869811130116029</v>
      </c>
    </row>
    <row r="507" spans="3:5">
      <c r="C507" s="184">
        <v>470</v>
      </c>
      <c r="D507" s="51">
        <v>3.9800422823067245E-3</v>
      </c>
      <c r="E507" s="137">
        <v>1.9917493234026619E-2</v>
      </c>
    </row>
    <row r="508" spans="3:5">
      <c r="C508" s="184">
        <v>471</v>
      </c>
      <c r="D508" s="51">
        <v>1.1493182927753042E-2</v>
      </c>
      <c r="E508" s="137">
        <v>-4.9863925559768825E-2</v>
      </c>
    </row>
    <row r="509" spans="3:5">
      <c r="C509" s="184">
        <v>472</v>
      </c>
      <c r="D509" s="51">
        <v>-9.6078056785453472E-3</v>
      </c>
      <c r="E509" s="137">
        <v>-2.1379794400090545E-2</v>
      </c>
    </row>
    <row r="510" spans="3:5">
      <c r="C510" s="184">
        <v>473</v>
      </c>
      <c r="D510" s="51">
        <v>6.8157100611215323E-3</v>
      </c>
      <c r="E510" s="137">
        <v>8.462936311492363E-4</v>
      </c>
    </row>
    <row r="511" spans="3:5">
      <c r="C511" s="184">
        <v>474</v>
      </c>
      <c r="D511" s="51">
        <v>-8.5402386041753212E-3</v>
      </c>
      <c r="E511" s="137">
        <v>1.285808795693798E-3</v>
      </c>
    </row>
    <row r="512" spans="3:5">
      <c r="C512" s="184">
        <v>475</v>
      </c>
      <c r="D512" s="51">
        <v>-2.3489273899551237E-2</v>
      </c>
      <c r="E512" s="137">
        <v>3.040702251435054E-2</v>
      </c>
    </row>
    <row r="513" spans="3:5">
      <c r="C513" s="184">
        <v>476</v>
      </c>
      <c r="D513" s="51">
        <v>-1.6221224653261868E-2</v>
      </c>
      <c r="E513" s="137">
        <v>-3.4990241937974113E-2</v>
      </c>
    </row>
    <row r="514" spans="3:5">
      <c r="C514" s="184">
        <v>477</v>
      </c>
      <c r="D514" s="51">
        <v>-2.4438689825234091E-3</v>
      </c>
      <c r="E514" s="137">
        <v>-1.2480297064574826E-2</v>
      </c>
    </row>
    <row r="515" spans="3:5">
      <c r="C515" s="184">
        <v>478</v>
      </c>
      <c r="D515" s="51">
        <v>2.4175419452076938E-3</v>
      </c>
      <c r="E515" s="137">
        <v>-3.583717240491343E-2</v>
      </c>
    </row>
    <row r="516" spans="3:5">
      <c r="C516" s="184">
        <v>479</v>
      </c>
      <c r="D516" s="51">
        <v>1.6933912548723631E-3</v>
      </c>
      <c r="E516" s="137">
        <v>-2.2529143087070776E-2</v>
      </c>
    </row>
    <row r="517" spans="3:5">
      <c r="C517" s="184">
        <v>480</v>
      </c>
      <c r="D517" s="51">
        <v>-1.121678118391682E-2</v>
      </c>
      <c r="E517" s="137">
        <v>-8.8151705006144082E-3</v>
      </c>
    </row>
    <row r="518" spans="3:5">
      <c r="C518" s="184">
        <v>481</v>
      </c>
      <c r="D518" s="51">
        <v>-3.101701391468952E-3</v>
      </c>
      <c r="E518" s="137">
        <v>2.7873027080422053E-2</v>
      </c>
    </row>
    <row r="519" spans="3:5">
      <c r="C519" s="184">
        <v>482</v>
      </c>
      <c r="D519" s="51">
        <v>2.223156993104624E-2</v>
      </c>
      <c r="E519" s="137">
        <v>-1.0102834999490927E-2</v>
      </c>
    </row>
    <row r="520" spans="3:5">
      <c r="C520" s="184">
        <v>483</v>
      </c>
      <c r="D520" s="51">
        <v>2.0378064253446966E-2</v>
      </c>
      <c r="E520" s="137">
        <v>5.4069947702759205E-2</v>
      </c>
    </row>
    <row r="521" spans="3:5">
      <c r="C521" s="184">
        <v>484</v>
      </c>
      <c r="D521" s="51">
        <v>4.2318623384758752E-3</v>
      </c>
      <c r="E521" s="137">
        <v>4.237935518094255E-3</v>
      </c>
    </row>
    <row r="522" spans="3:5">
      <c r="C522" s="184">
        <v>485</v>
      </c>
      <c r="D522" s="51">
        <v>-1.4657385326669077E-2</v>
      </c>
      <c r="E522" s="137">
        <v>4.7461882236702786E-3</v>
      </c>
    </row>
    <row r="523" spans="3:5">
      <c r="C523" s="184">
        <v>486</v>
      </c>
      <c r="D523" s="51">
        <v>-1.9601032133963218E-3</v>
      </c>
      <c r="E523" s="137">
        <v>-6.6667071814173239E-3</v>
      </c>
    </row>
    <row r="524" spans="3:5">
      <c r="C524" s="184">
        <v>487</v>
      </c>
      <c r="D524" s="51">
        <v>2.827354784364746E-2</v>
      </c>
      <c r="E524" s="137">
        <v>3.4640816248661908E-2</v>
      </c>
    </row>
    <row r="525" spans="3:5">
      <c r="C525" s="184">
        <v>488</v>
      </c>
      <c r="D525" s="51">
        <v>7.2800254242645071E-3</v>
      </c>
      <c r="E525" s="137">
        <v>2.4723994804886421E-3</v>
      </c>
    </row>
    <row r="526" spans="3:5">
      <c r="C526" s="184">
        <v>489</v>
      </c>
      <c r="D526" s="51">
        <v>-1.8526028990052033E-2</v>
      </c>
      <c r="E526" s="137">
        <v>1.8206169705699271E-2</v>
      </c>
    </row>
    <row r="527" spans="3:5">
      <c r="C527" s="184">
        <v>490</v>
      </c>
      <c r="D527" s="51">
        <v>-1.9352765008143883E-3</v>
      </c>
      <c r="E527" s="137">
        <v>2.4892503812293069E-2</v>
      </c>
    </row>
    <row r="528" spans="3:5">
      <c r="C528" s="184">
        <v>491</v>
      </c>
      <c r="D528" s="51">
        <v>-4.153365563417187E-3</v>
      </c>
      <c r="E528" s="137">
        <v>-1.9300945298929263E-2</v>
      </c>
    </row>
    <row r="529" spans="3:5">
      <c r="C529" s="184">
        <v>492</v>
      </c>
      <c r="D529" s="51">
        <v>-6.978434023206595E-4</v>
      </c>
      <c r="E529" s="137">
        <v>-2.6305328257077334E-2</v>
      </c>
    </row>
    <row r="530" spans="3:5">
      <c r="C530" s="184">
        <v>493</v>
      </c>
      <c r="D530" s="51">
        <v>-3.8293663432957563E-3</v>
      </c>
      <c r="E530" s="137">
        <v>3.6438569111620317E-4</v>
      </c>
    </row>
    <row r="531" spans="3:5">
      <c r="C531" s="184">
        <v>494</v>
      </c>
      <c r="D531" s="51">
        <v>1.9217816723575074E-2</v>
      </c>
      <c r="E531" s="137">
        <v>1.7458610255745771E-2</v>
      </c>
    </row>
    <row r="532" spans="3:5">
      <c r="C532" s="184">
        <v>495</v>
      </c>
      <c r="D532" s="51">
        <v>5.107916914596928E-4</v>
      </c>
      <c r="E532" s="137">
        <v>1.4199525425946475E-2</v>
      </c>
    </row>
    <row r="533" spans="3:5">
      <c r="C533" s="184">
        <v>496</v>
      </c>
      <c r="D533" s="51">
        <v>-1.1830542379471442E-2</v>
      </c>
      <c r="E533" s="137">
        <v>6.3866357175946964E-2</v>
      </c>
    </row>
    <row r="534" spans="3:5">
      <c r="C534" s="184">
        <v>497</v>
      </c>
      <c r="D534" s="51">
        <v>-1.290181740593278E-2</v>
      </c>
      <c r="E534" s="137">
        <v>-1.212597551065512E-2</v>
      </c>
    </row>
    <row r="535" spans="3:5">
      <c r="C535" s="184">
        <v>498</v>
      </c>
      <c r="D535" s="51">
        <v>-2.8360437322223049E-2</v>
      </c>
      <c r="E535" s="137">
        <v>1.2416651046680705E-2</v>
      </c>
    </row>
    <row r="536" spans="3:5">
      <c r="C536" s="184">
        <v>499</v>
      </c>
      <c r="D536" s="51">
        <v>9.4731344145180529E-3</v>
      </c>
      <c r="E536" s="137">
        <v>9.1944000043997706E-3</v>
      </c>
    </row>
    <row r="537" spans="3:5">
      <c r="C537" s="184">
        <v>500</v>
      </c>
      <c r="D537" s="51">
        <v>5.0261315743447166E-4</v>
      </c>
      <c r="E537" s="137">
        <v>5.3244917059019542E-2</v>
      </c>
    </row>
    <row r="538" spans="3:5">
      <c r="C538" s="184">
        <v>501</v>
      </c>
      <c r="D538" s="51">
        <v>1.1260239032061936E-4</v>
      </c>
      <c r="E538" s="137">
        <v>0.10127794398820661</v>
      </c>
    </row>
    <row r="539" spans="3:5">
      <c r="C539" s="184">
        <v>502</v>
      </c>
      <c r="D539" s="51">
        <v>-1.1583023150951156E-2</v>
      </c>
      <c r="E539" s="137">
        <v>2.1099869947617748E-2</v>
      </c>
    </row>
    <row r="540" spans="3:5">
      <c r="C540" s="184">
        <v>503</v>
      </c>
      <c r="D540" s="51">
        <v>2.8624615370240634E-3</v>
      </c>
      <c r="E540" s="137">
        <v>-5.9553398548910603E-3</v>
      </c>
    </row>
    <row r="541" spans="3:5">
      <c r="C541" s="184">
        <v>504</v>
      </c>
      <c r="D541" s="51">
        <v>-1.7707884014357017E-3</v>
      </c>
      <c r="E541" s="137">
        <v>4.2563625569833315E-3</v>
      </c>
    </row>
    <row r="542" spans="3:5">
      <c r="C542" s="184">
        <v>505</v>
      </c>
      <c r="D542" s="51">
        <v>3.5952775942152443E-3</v>
      </c>
      <c r="E542" s="137">
        <v>-1.8821720724556408E-2</v>
      </c>
    </row>
    <row r="543" spans="3:5">
      <c r="C543" s="184">
        <v>506</v>
      </c>
      <c r="D543" s="51">
        <v>3.8514796186428996E-3</v>
      </c>
      <c r="E543" s="137">
        <v>-2.9294696251929472E-2</v>
      </c>
    </row>
    <row r="544" spans="3:5">
      <c r="C544" s="184">
        <v>507</v>
      </c>
      <c r="D544" s="51">
        <v>4.9167396581807077E-3</v>
      </c>
      <c r="E544" s="137">
        <v>0.18278867282655234</v>
      </c>
    </row>
    <row r="545" spans="3:5">
      <c r="C545" s="184">
        <v>508</v>
      </c>
      <c r="D545" s="51">
        <v>7.4209944062932575E-4</v>
      </c>
      <c r="E545" s="137">
        <v>2.4011389744909788E-2</v>
      </c>
    </row>
    <row r="546" spans="3:5">
      <c r="C546" s="184">
        <v>509</v>
      </c>
      <c r="D546" s="51">
        <v>-7.2106529506690406E-3</v>
      </c>
      <c r="E546" s="137">
        <v>-1.2155285074956343E-2</v>
      </c>
    </row>
    <row r="547" spans="3:5">
      <c r="C547" s="184">
        <v>510</v>
      </c>
      <c r="D547" s="51">
        <v>5.1362007429111194E-3</v>
      </c>
      <c r="E547" s="137">
        <v>-2.0455805786242724E-2</v>
      </c>
    </row>
    <row r="548" spans="3:5">
      <c r="C548" s="184">
        <v>511</v>
      </c>
      <c r="D548" s="51">
        <v>8.7048197428193329E-3</v>
      </c>
      <c r="E548" s="137">
        <v>-2.1846601335621468E-2</v>
      </c>
    </row>
    <row r="549" spans="3:5">
      <c r="C549" s="184">
        <v>512</v>
      </c>
      <c r="D549" s="51">
        <v>5.1048154946346522E-3</v>
      </c>
      <c r="E549" s="137">
        <v>4.1672387472359927E-2</v>
      </c>
    </row>
    <row r="550" spans="3:5">
      <c r="C550" s="184">
        <v>513</v>
      </c>
      <c r="D550" s="51">
        <v>6.2654976887344619E-3</v>
      </c>
      <c r="E550" s="137">
        <v>1.1999699726315951E-2</v>
      </c>
    </row>
    <row r="551" spans="3:5">
      <c r="C551" s="184">
        <v>514</v>
      </c>
      <c r="D551" s="51">
        <v>6.1680771338396955E-4</v>
      </c>
      <c r="E551" s="137">
        <v>1.2080376098304636E-2</v>
      </c>
    </row>
    <row r="552" spans="3:5">
      <c r="C552" s="184">
        <v>515</v>
      </c>
      <c r="D552" s="51">
        <v>-9.3247605691554607E-4</v>
      </c>
      <c r="E552" s="137">
        <v>-5.7091235046016729E-3</v>
      </c>
    </row>
    <row r="553" spans="3:5">
      <c r="C553" s="184">
        <v>516</v>
      </c>
      <c r="D553" s="51">
        <v>7.2900026765109031E-3</v>
      </c>
      <c r="E553" s="137">
        <v>7.7578556338056132E-3</v>
      </c>
    </row>
    <row r="554" spans="3:5">
      <c r="C554" s="184">
        <v>517</v>
      </c>
      <c r="D554" s="51">
        <v>1.2660975180586499E-2</v>
      </c>
      <c r="E554" s="137">
        <v>7.3251589389412064E-2</v>
      </c>
    </row>
    <row r="555" spans="3:5">
      <c r="C555" s="184">
        <v>518</v>
      </c>
      <c r="D555" s="51">
        <v>1.4824125736096896E-2</v>
      </c>
      <c r="E555" s="137">
        <v>2.0410130937916294E-3</v>
      </c>
    </row>
    <row r="556" spans="3:5">
      <c r="C556" s="184">
        <v>519</v>
      </c>
      <c r="D556" s="51">
        <v>3.0230084095173829E-4</v>
      </c>
      <c r="E556" s="137">
        <v>-2.8359603512545725E-2</v>
      </c>
    </row>
    <row r="557" spans="3:5">
      <c r="C557" s="184">
        <v>520</v>
      </c>
      <c r="D557" s="51">
        <v>-4.0516792404247486E-3</v>
      </c>
      <c r="E557" s="137">
        <v>2.2832341798335549E-2</v>
      </c>
    </row>
    <row r="558" spans="3:5">
      <c r="C558" s="184">
        <v>521</v>
      </c>
      <c r="D558" s="51">
        <v>1.9677895939924804E-3</v>
      </c>
      <c r="E558" s="137">
        <v>5.307044284986618E-3</v>
      </c>
    </row>
    <row r="559" spans="3:5">
      <c r="C559" s="184">
        <v>522</v>
      </c>
      <c r="D559" s="51">
        <v>1.480769127001611E-2</v>
      </c>
      <c r="E559" s="137">
        <v>-7.38557645093101E-3</v>
      </c>
    </row>
    <row r="560" spans="3:5">
      <c r="C560" s="184">
        <v>523</v>
      </c>
      <c r="D560" s="51">
        <v>1.0121837873647023E-2</v>
      </c>
      <c r="E560" s="137">
        <v>-3.4033268281953945E-2</v>
      </c>
    </row>
    <row r="561" spans="3:5">
      <c r="C561" s="184">
        <v>524</v>
      </c>
      <c r="D561" s="51">
        <v>-9.4017683820134604E-4</v>
      </c>
      <c r="E561" s="137">
        <v>-1.648550602553802E-2</v>
      </c>
    </row>
    <row r="562" spans="3:5">
      <c r="C562" s="184">
        <v>525</v>
      </c>
      <c r="D562" s="51">
        <v>-3.6148333434577332E-3</v>
      </c>
      <c r="E562" s="137">
        <v>-1.9376419754281275E-2</v>
      </c>
    </row>
    <row r="563" spans="3:5">
      <c r="C563" s="184">
        <v>526</v>
      </c>
      <c r="D563" s="51">
        <v>-3.1031464681456657E-3</v>
      </c>
      <c r="E563" s="137">
        <v>3.0104233409535041E-3</v>
      </c>
    </row>
    <row r="564" spans="3:5">
      <c r="C564" s="184">
        <v>527</v>
      </c>
      <c r="D564" s="51">
        <v>-4.8838749334523951E-3</v>
      </c>
      <c r="E564" s="137">
        <v>-1.8910909825412492E-2</v>
      </c>
    </row>
    <row r="565" spans="3:5">
      <c r="C565" s="184">
        <v>528</v>
      </c>
      <c r="D565" s="51">
        <v>8.9996683128907764E-3</v>
      </c>
      <c r="E565" s="137">
        <v>-2.9418300509864444E-2</v>
      </c>
    </row>
    <row r="566" spans="3:5">
      <c r="C566" s="184">
        <v>529</v>
      </c>
      <c r="D566" s="51">
        <v>-2.7179504553949067E-2</v>
      </c>
      <c r="E566" s="137">
        <v>3.6294546354897995E-3</v>
      </c>
    </row>
    <row r="567" spans="3:5">
      <c r="C567" s="184">
        <v>530</v>
      </c>
      <c r="D567" s="51">
        <v>4.2450128398961607E-3</v>
      </c>
      <c r="E567" s="137">
        <v>-7.0251580065589916E-2</v>
      </c>
    </row>
    <row r="568" spans="3:5">
      <c r="C568" s="184">
        <v>531</v>
      </c>
      <c r="D568" s="51">
        <v>-8.2615103332096254E-4</v>
      </c>
      <c r="E568" s="137">
        <v>4.6021289631074262E-2</v>
      </c>
    </row>
    <row r="569" spans="3:5">
      <c r="C569" s="184">
        <v>532</v>
      </c>
      <c r="D569" s="51">
        <v>-9.4943759540164576E-4</v>
      </c>
      <c r="E569" s="137">
        <v>1.5646540857950945E-3</v>
      </c>
    </row>
    <row r="570" spans="3:5">
      <c r="C570" s="184">
        <v>533</v>
      </c>
      <c r="D570" s="51">
        <v>-1.376346396323865E-2</v>
      </c>
      <c r="E570" s="137">
        <v>6.8120632882257125E-3</v>
      </c>
    </row>
    <row r="571" spans="3:5">
      <c r="C571" s="184">
        <v>534</v>
      </c>
      <c r="D571" s="51">
        <v>-4.7580825026378136E-4</v>
      </c>
      <c r="E571" s="137">
        <v>-2.7749587647477635E-3</v>
      </c>
    </row>
    <row r="572" spans="3:5">
      <c r="C572" s="184">
        <v>535</v>
      </c>
      <c r="D572" s="51">
        <v>2.7317043780892072E-3</v>
      </c>
      <c r="E572" s="137">
        <v>-6.5644294084457794E-2</v>
      </c>
    </row>
    <row r="573" spans="3:5">
      <c r="C573" s="184">
        <v>536</v>
      </c>
      <c r="D573" s="51">
        <v>8.3896664138536636E-3</v>
      </c>
      <c r="E573" s="137">
        <v>-1.6630013767954316E-3</v>
      </c>
    </row>
    <row r="574" spans="3:5">
      <c r="C574" s="184">
        <v>537</v>
      </c>
      <c r="D574" s="51">
        <v>1.4361475519994296E-2</v>
      </c>
      <c r="E574" s="137">
        <v>-2.4111447546108021E-2</v>
      </c>
    </row>
    <row r="575" spans="3:5">
      <c r="C575" s="184">
        <v>538</v>
      </c>
      <c r="D575" s="51">
        <v>-1.9668230574657686E-3</v>
      </c>
      <c r="E575" s="137">
        <v>-2.814102906172998E-2</v>
      </c>
    </row>
    <row r="576" spans="3:5">
      <c r="C576" s="184">
        <v>539</v>
      </c>
      <c r="D576" s="51">
        <v>1.3874362098264689E-2</v>
      </c>
      <c r="E576" s="137">
        <v>-9.7233771110125772E-4</v>
      </c>
    </row>
    <row r="577" spans="3:5">
      <c r="C577" s="184">
        <v>540</v>
      </c>
      <c r="D577" s="51">
        <v>-1.0372429150383711E-2</v>
      </c>
      <c r="E577" s="137">
        <v>-3.0162107366911918E-2</v>
      </c>
    </row>
    <row r="578" spans="3:5">
      <c r="C578" s="184">
        <v>541</v>
      </c>
      <c r="D578" s="51">
        <v>6.2662136071550663E-3</v>
      </c>
      <c r="E578" s="137">
        <v>-3.525913111448379E-3</v>
      </c>
    </row>
    <row r="579" spans="3:5">
      <c r="C579" s="184">
        <v>542</v>
      </c>
      <c r="D579" s="51">
        <v>-2.3574219066874315E-3</v>
      </c>
      <c r="E579" s="137">
        <v>3.1225501697373023E-2</v>
      </c>
    </row>
    <row r="580" spans="3:5">
      <c r="C580" s="184">
        <v>543</v>
      </c>
      <c r="D580" s="51">
        <v>3.0163969738208419E-4</v>
      </c>
      <c r="E580" s="137">
        <v>-6.0331406278680139E-3</v>
      </c>
    </row>
    <row r="581" spans="3:5">
      <c r="C581" s="184">
        <v>544</v>
      </c>
      <c r="D581" s="51">
        <v>5.9316960503540059E-3</v>
      </c>
      <c r="E581" s="137">
        <v>-3.4491371705314411E-3</v>
      </c>
    </row>
    <row r="582" spans="3:5">
      <c r="C582" s="184">
        <v>545</v>
      </c>
      <c r="D582" s="51">
        <v>5.162250254130845E-3</v>
      </c>
      <c r="E582" s="137">
        <v>3.9785799365490031E-2</v>
      </c>
    </row>
    <row r="583" spans="3:5">
      <c r="C583" s="184">
        <v>546</v>
      </c>
      <c r="D583" s="51">
        <v>2.4179546734270597E-3</v>
      </c>
      <c r="E583" s="137">
        <v>1.3690020269146867E-2</v>
      </c>
    </row>
    <row r="584" spans="3:5">
      <c r="C584" s="184">
        <v>547</v>
      </c>
      <c r="D584" s="51">
        <v>2.34790965773248E-3</v>
      </c>
      <c r="E584" s="137">
        <v>4.7964288256465142E-2</v>
      </c>
    </row>
    <row r="585" spans="3:5">
      <c r="C585" s="184">
        <v>548</v>
      </c>
      <c r="D585" s="51">
        <v>-1.6756581471155177E-3</v>
      </c>
      <c r="E585" s="137">
        <v>8.1493633785119906E-3</v>
      </c>
    </row>
    <row r="586" spans="3:5">
      <c r="C586" s="184">
        <v>549</v>
      </c>
      <c r="D586" s="51">
        <v>1.6100121196525839E-2</v>
      </c>
      <c r="E586" s="137">
        <v>-3.3817359791761675E-3</v>
      </c>
    </row>
    <row r="587" spans="3:5">
      <c r="C587" s="184">
        <v>550</v>
      </c>
      <c r="D587" s="51">
        <v>3.7441417018474121E-3</v>
      </c>
      <c r="E587" s="137">
        <v>2.1311904872855982E-2</v>
      </c>
    </row>
    <row r="588" spans="3:5">
      <c r="C588" s="184">
        <v>551</v>
      </c>
      <c r="D588" s="51">
        <v>1.4846096077517088E-2</v>
      </c>
      <c r="E588" s="137">
        <v>2.7243139913295453E-2</v>
      </c>
    </row>
    <row r="589" spans="3:5">
      <c r="C589" s="184">
        <v>552</v>
      </c>
      <c r="D589" s="51">
        <v>7.4943613656310304E-3</v>
      </c>
      <c r="E589" s="137">
        <v>-3.4983403935864368E-2</v>
      </c>
    </row>
    <row r="590" spans="3:5">
      <c r="C590" s="184">
        <v>553</v>
      </c>
      <c r="D590" s="51">
        <v>-5.7486171608006533E-3</v>
      </c>
      <c r="E590" s="137">
        <v>-2.2516556658137482E-2</v>
      </c>
    </row>
    <row r="591" spans="3:5">
      <c r="C591" s="184">
        <v>554</v>
      </c>
      <c r="D591" s="51">
        <v>-8.0642484858778687E-3</v>
      </c>
      <c r="E591" s="137">
        <v>-5.452358704018876E-2</v>
      </c>
    </row>
    <row r="592" spans="3:5">
      <c r="C592" s="184">
        <v>555</v>
      </c>
      <c r="D592" s="51">
        <v>6.5909097847894251E-3</v>
      </c>
      <c r="E592" s="137">
        <v>2.6337194060733857E-2</v>
      </c>
    </row>
    <row r="593" spans="3:5">
      <c r="C593" s="184">
        <v>556</v>
      </c>
      <c r="D593" s="51">
        <v>8.6372876502642127E-3</v>
      </c>
      <c r="E593" s="137">
        <v>-7.4090360903519316E-4</v>
      </c>
    </row>
    <row r="594" spans="3:5">
      <c r="C594" s="184">
        <v>557</v>
      </c>
      <c r="D594" s="51">
        <v>8.9920334370837589E-4</v>
      </c>
      <c r="E594" s="137">
        <v>-1.0153312098788356E-4</v>
      </c>
    </row>
    <row r="595" spans="3:5">
      <c r="C595" s="184">
        <v>558</v>
      </c>
      <c r="D595" s="51">
        <v>-1.9838856831965346E-5</v>
      </c>
      <c r="E595" s="137">
        <v>-4.362887147573187E-2</v>
      </c>
    </row>
    <row r="596" spans="3:5">
      <c r="C596" s="184">
        <v>559</v>
      </c>
      <c r="D596" s="51">
        <v>-7.9152408090700562E-3</v>
      </c>
      <c r="E596" s="137">
        <v>-2.4160867697578955E-2</v>
      </c>
    </row>
    <row r="597" spans="3:5">
      <c r="C597" s="184">
        <v>560</v>
      </c>
      <c r="D597" s="51">
        <v>2.3086072361680797E-3</v>
      </c>
      <c r="E597" s="137">
        <v>-2.2245016045413575E-2</v>
      </c>
    </row>
    <row r="598" spans="3:5">
      <c r="C598" s="184">
        <v>561</v>
      </c>
      <c r="D598" s="51">
        <v>-6.1476239746009404E-3</v>
      </c>
      <c r="E598" s="137">
        <v>4.0722755342279683E-2</v>
      </c>
    </row>
    <row r="599" spans="3:5">
      <c r="C599" s="184">
        <v>562</v>
      </c>
      <c r="D599" s="51">
        <v>4.6846743930724728E-3</v>
      </c>
      <c r="E599" s="137">
        <v>8.3761377253135719E-3</v>
      </c>
    </row>
    <row r="600" spans="3:5">
      <c r="C600" s="184">
        <v>563</v>
      </c>
      <c r="D600" s="51">
        <v>8.6946720867566839E-3</v>
      </c>
      <c r="E600" s="137">
        <v>-5.6049064645955007E-2</v>
      </c>
    </row>
    <row r="601" spans="3:5">
      <c r="C601" s="184">
        <v>564</v>
      </c>
      <c r="D601" s="51">
        <v>1.0832465032714532E-2</v>
      </c>
      <c r="E601" s="137">
        <v>3.870352842165966E-2</v>
      </c>
    </row>
    <row r="602" spans="3:5">
      <c r="C602" s="184">
        <v>565</v>
      </c>
      <c r="D602" s="51">
        <v>6.0303766717326396E-3</v>
      </c>
      <c r="E602" s="137">
        <v>-1.5433598821310433E-2</v>
      </c>
    </row>
    <row r="603" spans="3:5">
      <c r="C603" s="184">
        <v>566</v>
      </c>
      <c r="D603" s="51">
        <v>4.9883804323749541E-3</v>
      </c>
      <c r="E603" s="137">
        <v>4.7673687457835375E-3</v>
      </c>
    </row>
    <row r="604" spans="3:5">
      <c r="C604" s="184">
        <v>567</v>
      </c>
      <c r="D604" s="51">
        <v>-6.7786061329043199E-3</v>
      </c>
      <c r="E604" s="137">
        <v>-1.7455947605891614E-2</v>
      </c>
    </row>
    <row r="605" spans="3:5">
      <c r="C605" s="184">
        <v>568</v>
      </c>
      <c r="D605" s="51">
        <v>-5.7552342428955114E-2</v>
      </c>
      <c r="E605" s="137">
        <v>-7.877216946391026E-2</v>
      </c>
    </row>
    <row r="606" spans="3:5">
      <c r="C606" s="184">
        <v>569</v>
      </c>
      <c r="D606" s="51">
        <v>1.0904082006562491E-2</v>
      </c>
      <c r="E606" s="137">
        <v>-5.253488542234809E-2</v>
      </c>
    </row>
    <row r="607" spans="3:5">
      <c r="C607" s="184">
        <v>570</v>
      </c>
      <c r="D607" s="51">
        <v>1.8001939269015756E-2</v>
      </c>
      <c r="E607" s="137">
        <v>-3.9512329898693244E-3</v>
      </c>
    </row>
    <row r="608" spans="3:5">
      <c r="C608" s="184">
        <v>571</v>
      </c>
      <c r="D608" s="51">
        <v>-1.6901066887353468E-2</v>
      </c>
      <c r="E608" s="137">
        <v>-6.3848181471193198E-3</v>
      </c>
    </row>
    <row r="609" spans="3:5">
      <c r="C609" s="184">
        <v>572</v>
      </c>
      <c r="D609" s="51">
        <v>-9.7292555418737395E-3</v>
      </c>
      <c r="E609" s="137">
        <v>3.0613399288039793E-2</v>
      </c>
    </row>
    <row r="610" spans="3:5">
      <c r="C610" s="184">
        <v>573</v>
      </c>
      <c r="D610" s="51">
        <v>1.5692453256383757E-2</v>
      </c>
      <c r="E610" s="137">
        <v>1.223329781816245E-2</v>
      </c>
    </row>
    <row r="611" spans="3:5">
      <c r="C611" s="184">
        <v>574</v>
      </c>
      <c r="D611" s="51">
        <v>-4.2663695163691557E-3</v>
      </c>
      <c r="E611" s="137">
        <v>-1.2867828641373999E-2</v>
      </c>
    </row>
    <row r="612" spans="3:5">
      <c r="C612" s="184">
        <v>575</v>
      </c>
      <c r="D612" s="51">
        <v>6.8620810125527999E-4</v>
      </c>
      <c r="E612" s="137">
        <v>-5.7023743452026356E-2</v>
      </c>
    </row>
    <row r="613" spans="3:5">
      <c r="C613" s="184">
        <v>576</v>
      </c>
      <c r="D613" s="51">
        <v>-5.7241646524842068E-3</v>
      </c>
      <c r="E613" s="137">
        <v>-1.7465131330504848E-2</v>
      </c>
    </row>
    <row r="614" spans="3:5">
      <c r="C614" s="184">
        <v>577</v>
      </c>
      <c r="D614" s="51">
        <v>-1.0221947879129636E-2</v>
      </c>
      <c r="E614" s="137">
        <v>-3.9591920612248144E-2</v>
      </c>
    </row>
    <row r="615" spans="3:5">
      <c r="C615" s="184">
        <v>578</v>
      </c>
      <c r="D615" s="51">
        <v>-1.5012064890978444E-3</v>
      </c>
      <c r="E615" s="137">
        <v>-1.4142672669346143E-2</v>
      </c>
    </row>
    <row r="616" spans="3:5">
      <c r="C616" s="184">
        <v>579</v>
      </c>
      <c r="D616" s="51">
        <v>-2.7531131236561779E-3</v>
      </c>
      <c r="E616" s="137">
        <v>-5.4214367870480923E-2</v>
      </c>
    </row>
    <row r="617" spans="3:5">
      <c r="C617" s="184">
        <v>580</v>
      </c>
      <c r="D617" s="51">
        <v>1.2066049276219973E-2</v>
      </c>
      <c r="E617" s="137">
        <v>1.6011636734891824E-2</v>
      </c>
    </row>
    <row r="618" spans="3:5">
      <c r="C618" s="184">
        <v>581</v>
      </c>
      <c r="D618" s="51">
        <v>1.3090163144217229E-3</v>
      </c>
      <c r="E618" s="137">
        <v>-3.7608838265709592E-2</v>
      </c>
    </row>
    <row r="619" spans="3:5">
      <c r="C619" s="184">
        <v>582</v>
      </c>
      <c r="D619" s="51">
        <v>-8.37890861159119E-3</v>
      </c>
      <c r="E619" s="137">
        <v>-6.6780917111630242E-2</v>
      </c>
    </row>
    <row r="620" spans="3:5">
      <c r="C620" s="184">
        <v>583</v>
      </c>
      <c r="D620" s="51">
        <v>3.1663437874757554E-2</v>
      </c>
      <c r="E620" s="137">
        <v>-4.4575783020947689E-2</v>
      </c>
    </row>
    <row r="621" spans="3:5">
      <c r="C621" s="184">
        <v>584</v>
      </c>
      <c r="D621" s="51">
        <v>7.2404488395860171E-4</v>
      </c>
      <c r="E621" s="137">
        <v>-2.2831700716114574E-2</v>
      </c>
    </row>
    <row r="622" spans="3:5">
      <c r="C622" s="184">
        <v>585</v>
      </c>
      <c r="D622" s="51">
        <v>-1.5248835974169527E-2</v>
      </c>
      <c r="E622" s="137">
        <v>-2.8231186493661117E-2</v>
      </c>
    </row>
    <row r="623" spans="3:5">
      <c r="C623" s="184">
        <v>586</v>
      </c>
      <c r="D623" s="51">
        <v>-2.8663727443955633E-3</v>
      </c>
      <c r="E623" s="137">
        <v>2.8978383807400712E-2</v>
      </c>
    </row>
    <row r="624" spans="3:5">
      <c r="C624" s="184">
        <v>587</v>
      </c>
      <c r="D624" s="51">
        <v>1.1760985219038738E-3</v>
      </c>
      <c r="E624" s="137">
        <v>4.4704595614687488E-2</v>
      </c>
    </row>
    <row r="625" spans="3:5">
      <c r="C625" s="184">
        <v>588</v>
      </c>
      <c r="D625" s="51">
        <v>-1.059521648654848E-2</v>
      </c>
      <c r="E625" s="137">
        <v>-2.3790503852085101E-2</v>
      </c>
    </row>
    <row r="626" spans="3:5">
      <c r="C626" s="184">
        <v>589</v>
      </c>
      <c r="D626" s="51">
        <v>-1.7208189855619477E-2</v>
      </c>
      <c r="E626" s="137">
        <v>-4.0550625312345573E-2</v>
      </c>
    </row>
    <row r="627" spans="3:5">
      <c r="C627" s="184">
        <v>590</v>
      </c>
      <c r="D627" s="51">
        <v>2.1511282935661707E-2</v>
      </c>
      <c r="E627" s="137">
        <v>-3.6030870036449822E-2</v>
      </c>
    </row>
    <row r="628" spans="3:5">
      <c r="C628" s="184">
        <v>591</v>
      </c>
      <c r="D628" s="51">
        <v>6.8749212295577504E-3</v>
      </c>
      <c r="E628" s="137">
        <v>2.3999531361364179E-2</v>
      </c>
    </row>
    <row r="629" spans="3:5">
      <c r="C629" s="184">
        <v>592</v>
      </c>
      <c r="D629" s="51">
        <v>-3.1142542509681134E-3</v>
      </c>
      <c r="E629" s="137">
        <v>2.133344284965584E-2</v>
      </c>
    </row>
    <row r="630" spans="3:5">
      <c r="C630" s="184">
        <v>593</v>
      </c>
      <c r="D630" s="51">
        <v>3.2427397247699477E-3</v>
      </c>
      <c r="E630" s="137">
        <v>1.8089581610220486E-2</v>
      </c>
    </row>
    <row r="631" spans="3:5">
      <c r="C631" s="184">
        <v>594</v>
      </c>
      <c r="D631" s="51">
        <v>-4.2313211912560584E-3</v>
      </c>
      <c r="E631" s="137">
        <v>-9.4707980380321114E-4</v>
      </c>
    </row>
    <row r="632" spans="3:5">
      <c r="C632" s="184">
        <v>595</v>
      </c>
      <c r="D632" s="51">
        <v>-5.6719216476780751E-3</v>
      </c>
      <c r="E632" s="137">
        <v>-2.6996977814993363E-2</v>
      </c>
    </row>
    <row r="633" spans="3:5">
      <c r="C633" s="184">
        <v>596</v>
      </c>
      <c r="D633" s="51">
        <v>-7.2517669633930513E-4</v>
      </c>
      <c r="E633" s="137">
        <v>-1.5454886819642535E-3</v>
      </c>
    </row>
    <row r="634" spans="3:5">
      <c r="C634" s="184">
        <v>597</v>
      </c>
      <c r="D634" s="51">
        <v>4.7338960894235324E-3</v>
      </c>
      <c r="E634" s="137">
        <v>1.6420369556678326E-2</v>
      </c>
    </row>
    <row r="635" spans="3:5">
      <c r="C635" s="184">
        <v>598</v>
      </c>
      <c r="D635" s="51">
        <v>1.2649235543940409E-3</v>
      </c>
      <c r="E635" s="137">
        <v>3.9792350051328765E-2</v>
      </c>
    </row>
    <row r="636" spans="3:5">
      <c r="C636" s="184">
        <v>599</v>
      </c>
      <c r="D636" s="51">
        <v>9.7888900235579002E-3</v>
      </c>
      <c r="E636" s="137">
        <v>1.7316282606803783E-2</v>
      </c>
    </row>
    <row r="637" spans="3:5">
      <c r="C637" s="184">
        <v>600</v>
      </c>
      <c r="D637" s="51">
        <v>-4.5605964824650333E-4</v>
      </c>
      <c r="E637" s="137">
        <v>-2.1417070159741895E-3</v>
      </c>
    </row>
    <row r="638" spans="3:5">
      <c r="C638" s="184">
        <v>601</v>
      </c>
      <c r="D638" s="51">
        <v>-7.8259785964231391E-3</v>
      </c>
      <c r="E638" s="137">
        <v>2.2109988670266395E-2</v>
      </c>
    </row>
    <row r="639" spans="3:5">
      <c r="C639" s="184">
        <v>602</v>
      </c>
      <c r="D639" s="51">
        <v>5.4184704623687525E-3</v>
      </c>
      <c r="E639" s="137">
        <v>2.6760038058982307E-3</v>
      </c>
    </row>
    <row r="640" spans="3:5">
      <c r="C640" s="184">
        <v>603</v>
      </c>
      <c r="D640" s="51">
        <v>6.9207814819472026E-3</v>
      </c>
      <c r="E640" s="137">
        <v>5.3137825188702463E-2</v>
      </c>
    </row>
    <row r="641" spans="3:5">
      <c r="C641" s="184">
        <v>604</v>
      </c>
      <c r="D641" s="51">
        <v>-1.7188386612101796E-4</v>
      </c>
      <c r="E641" s="137">
        <v>-1.8517943599195646E-3</v>
      </c>
    </row>
    <row r="642" spans="3:5">
      <c r="C642" s="184">
        <v>605</v>
      </c>
      <c r="D642" s="51">
        <v>-1.2225654284820594E-3</v>
      </c>
      <c r="E642" s="137">
        <v>-1.1102260567433797E-2</v>
      </c>
    </row>
    <row r="643" spans="3:5">
      <c r="C643" s="184">
        <v>606</v>
      </c>
      <c r="D643" s="51">
        <v>-1.5868246365266158E-3</v>
      </c>
      <c r="E643" s="137">
        <v>-2.633709952474083E-2</v>
      </c>
    </row>
    <row r="644" spans="3:5">
      <c r="C644" s="184">
        <v>607</v>
      </c>
      <c r="D644" s="51">
        <v>7.4668661110626937E-3</v>
      </c>
      <c r="E644" s="137">
        <v>5.6624749868920174E-2</v>
      </c>
    </row>
    <row r="645" spans="3:5">
      <c r="C645" s="184">
        <v>608</v>
      </c>
      <c r="D645" s="51">
        <v>-3.3321636181000039E-3</v>
      </c>
      <c r="E645" s="137">
        <v>-2.1991922567907531E-2</v>
      </c>
    </row>
    <row r="646" spans="3:5">
      <c r="C646" s="184">
        <v>609</v>
      </c>
      <c r="D646" s="51">
        <v>2.0561411800528251E-3</v>
      </c>
      <c r="E646" s="137">
        <v>0.11088584613287727</v>
      </c>
    </row>
    <row r="647" spans="3:5">
      <c r="C647" s="184">
        <v>610</v>
      </c>
      <c r="D647" s="51">
        <v>1.033726126716285E-3</v>
      </c>
      <c r="E647" s="137">
        <v>-4.7126978550543E-2</v>
      </c>
    </row>
    <row r="648" spans="3:5">
      <c r="C648" s="184">
        <v>611</v>
      </c>
      <c r="D648" s="51">
        <v>-9.9163165062310793E-3</v>
      </c>
      <c r="E648" s="137">
        <v>3.2137111518149566E-3</v>
      </c>
    </row>
    <row r="649" spans="3:5">
      <c r="C649" s="184">
        <v>612</v>
      </c>
      <c r="D649" s="51">
        <v>-3.0101143912740339E-3</v>
      </c>
      <c r="E649" s="137">
        <v>4.6115283774967902E-2</v>
      </c>
    </row>
    <row r="650" spans="3:5">
      <c r="C650" s="184">
        <v>613</v>
      </c>
      <c r="D650" s="51">
        <v>2.9898355678598928E-4</v>
      </c>
      <c r="E650" s="137">
        <v>3.1927841389226361E-3</v>
      </c>
    </row>
    <row r="651" spans="3:5">
      <c r="C651" s="184">
        <v>614</v>
      </c>
      <c r="D651" s="51">
        <v>-2.3440905106863383E-3</v>
      </c>
      <c r="E651" s="137">
        <v>-1.6822070319410558E-2</v>
      </c>
    </row>
    <row r="652" spans="3:5">
      <c r="C652" s="184">
        <v>615</v>
      </c>
      <c r="D652" s="51">
        <v>1.3197321878452551E-3</v>
      </c>
      <c r="E652" s="137">
        <v>-3.4827891564079907E-2</v>
      </c>
    </row>
    <row r="653" spans="3:5">
      <c r="C653" s="184">
        <v>616</v>
      </c>
      <c r="D653" s="51">
        <v>2.5898514580748717E-2</v>
      </c>
      <c r="E653" s="137">
        <v>6.3556562332121688E-2</v>
      </c>
    </row>
    <row r="654" spans="3:5">
      <c r="C654" s="184">
        <v>617</v>
      </c>
      <c r="D654" s="51">
        <v>-3.7028924335405142E-4</v>
      </c>
      <c r="E654" s="137">
        <v>2.2049803071891587E-4</v>
      </c>
    </row>
    <row r="655" spans="3:5">
      <c r="C655" s="184">
        <v>618</v>
      </c>
      <c r="D655" s="51">
        <v>7.5559476872190806E-3</v>
      </c>
      <c r="E655" s="137">
        <v>-1.8565306652284778E-2</v>
      </c>
    </row>
    <row r="656" spans="3:5">
      <c r="C656" s="184">
        <v>619</v>
      </c>
      <c r="D656" s="51">
        <v>-1.132439314678859E-2</v>
      </c>
      <c r="E656" s="137">
        <v>4.1176230082804077E-2</v>
      </c>
    </row>
    <row r="657" spans="3:5">
      <c r="C657" s="184">
        <v>620</v>
      </c>
      <c r="D657" s="51">
        <v>7.709479420007645E-3</v>
      </c>
      <c r="E657" s="137">
        <v>-1.0101179275190289E-2</v>
      </c>
    </row>
    <row r="658" spans="3:5">
      <c r="C658" s="184">
        <v>621</v>
      </c>
      <c r="D658" s="51">
        <v>-2.0782496848114035E-2</v>
      </c>
      <c r="E658" s="137">
        <v>-1.6145131332072883E-2</v>
      </c>
    </row>
    <row r="659" spans="3:5">
      <c r="C659" s="184">
        <v>622</v>
      </c>
      <c r="D659" s="51">
        <v>-6.4185697726260277E-4</v>
      </c>
      <c r="E659" s="137">
        <v>6.9273217094147303E-3</v>
      </c>
    </row>
    <row r="660" spans="3:5">
      <c r="C660" s="184">
        <v>623</v>
      </c>
      <c r="D660" s="51">
        <v>-8.3170444428517162E-3</v>
      </c>
      <c r="E660" s="137">
        <v>-1.8289831216817466E-2</v>
      </c>
    </row>
    <row r="661" spans="3:5">
      <c r="C661" s="184">
        <v>624</v>
      </c>
      <c r="D661" s="51">
        <v>-2.3111337785092388E-3</v>
      </c>
      <c r="E661" s="137">
        <v>1.4385536684478126E-2</v>
      </c>
    </row>
    <row r="662" spans="3:5">
      <c r="C662" s="184">
        <v>625</v>
      </c>
      <c r="D662" s="51">
        <v>-1.5561983070824657E-3</v>
      </c>
      <c r="E662" s="137">
        <v>-2.5488616050366288E-3</v>
      </c>
    </row>
    <row r="663" spans="3:5">
      <c r="C663" s="184">
        <v>626</v>
      </c>
      <c r="D663" s="51">
        <v>-2.4638253866289962E-4</v>
      </c>
      <c r="E663" s="137">
        <v>1.0972097640304591E-2</v>
      </c>
    </row>
    <row r="664" spans="3:5">
      <c r="C664" s="184">
        <v>627</v>
      </c>
      <c r="D664" s="51">
        <v>-7.6975677704529868E-3</v>
      </c>
      <c r="E664" s="137">
        <v>7.7484065834883417E-2</v>
      </c>
    </row>
    <row r="665" spans="3:5">
      <c r="C665" s="184">
        <v>628</v>
      </c>
      <c r="D665" s="51">
        <v>1.0116235381987852E-2</v>
      </c>
      <c r="E665" s="137">
        <v>-6.5540509909334851E-3</v>
      </c>
    </row>
    <row r="666" spans="3:5">
      <c r="C666" s="184">
        <v>629</v>
      </c>
      <c r="D666" s="51">
        <v>-7.7818756320911482E-4</v>
      </c>
      <c r="E666" s="137">
        <v>1.5176364170909029E-2</v>
      </c>
    </row>
    <row r="667" spans="3:5">
      <c r="C667" s="184">
        <v>630</v>
      </c>
      <c r="D667" s="51">
        <v>-2.1860405587858879E-2</v>
      </c>
      <c r="E667" s="137">
        <v>-5.8586056075975494E-2</v>
      </c>
    </row>
    <row r="668" spans="3:5">
      <c r="C668" s="184">
        <v>631</v>
      </c>
      <c r="D668" s="51">
        <v>4.1731579098760792E-3</v>
      </c>
      <c r="E668" s="137">
        <v>2.6801524516349194E-3</v>
      </c>
    </row>
    <row r="669" spans="3:5">
      <c r="C669" s="184">
        <v>632</v>
      </c>
      <c r="D669" s="51">
        <v>9.3532284571904779E-4</v>
      </c>
      <c r="E669" s="137">
        <v>-1.9804037242771386E-3</v>
      </c>
    </row>
    <row r="670" spans="3:5">
      <c r="C670" s="184">
        <v>633</v>
      </c>
      <c r="D670" s="51">
        <v>3.8255244132509374E-4</v>
      </c>
      <c r="E670" s="137">
        <v>-1.4858415975175935E-2</v>
      </c>
    </row>
    <row r="671" spans="3:5">
      <c r="C671" s="184">
        <v>634</v>
      </c>
      <c r="D671" s="51">
        <v>-1.2679249958547395E-3</v>
      </c>
      <c r="E671" s="137">
        <v>2.9779059134814274E-2</v>
      </c>
    </row>
    <row r="672" spans="3:5">
      <c r="C672" s="184">
        <v>635</v>
      </c>
      <c r="D672" s="51">
        <v>3.3436914508370714E-3</v>
      </c>
      <c r="E672" s="137">
        <v>-6.7723963489657923E-2</v>
      </c>
    </row>
    <row r="673" spans="3:5">
      <c r="C673" s="184">
        <v>636</v>
      </c>
      <c r="D673" s="51">
        <v>1.2219974154039231E-2</v>
      </c>
      <c r="E673" s="137">
        <v>-2.5089168712223199E-2</v>
      </c>
    </row>
    <row r="674" spans="3:5">
      <c r="C674" s="184">
        <v>637</v>
      </c>
      <c r="D674" s="51">
        <v>-5.3317492336355625E-3</v>
      </c>
      <c r="E674" s="137">
        <v>2.896662175870526E-3</v>
      </c>
    </row>
    <row r="675" spans="3:5">
      <c r="C675" s="184">
        <v>638</v>
      </c>
      <c r="D675" s="51">
        <v>5.9184860281106654E-3</v>
      </c>
      <c r="E675" s="137">
        <v>3.7921045683635093E-2</v>
      </c>
    </row>
    <row r="676" spans="3:5">
      <c r="C676" s="184">
        <v>639</v>
      </c>
      <c r="D676" s="51">
        <v>-3.3738587580568586E-3</v>
      </c>
      <c r="E676" s="137">
        <v>-2.1164846095177853E-2</v>
      </c>
    </row>
    <row r="677" spans="3:5">
      <c r="C677" s="184">
        <v>640</v>
      </c>
      <c r="D677" s="51">
        <v>-1.1459342929317736E-2</v>
      </c>
      <c r="E677" s="137">
        <v>9.7592920012865049E-3</v>
      </c>
    </row>
    <row r="678" spans="3:5">
      <c r="C678" s="184">
        <v>641</v>
      </c>
      <c r="D678" s="51">
        <v>-4.4095247129536698E-3</v>
      </c>
      <c r="E678" s="137">
        <v>2.7763790322726911E-2</v>
      </c>
    </row>
    <row r="679" spans="3:5">
      <c r="C679" s="184">
        <v>642</v>
      </c>
      <c r="D679" s="51">
        <v>-1.4102198449152436E-2</v>
      </c>
      <c r="E679" s="137">
        <v>9.2325229449593069E-3</v>
      </c>
    </row>
    <row r="680" spans="3:5">
      <c r="C680" s="184">
        <v>643</v>
      </c>
      <c r="D680" s="51">
        <v>2.5829423992048219E-3</v>
      </c>
      <c r="E680" s="137">
        <v>1.5484250887476516E-2</v>
      </c>
    </row>
    <row r="681" spans="3:5">
      <c r="C681" s="184">
        <v>644</v>
      </c>
      <c r="D681" s="51">
        <v>1.0832951987998028E-2</v>
      </c>
      <c r="E681" s="137">
        <v>-2.1810692049505205E-2</v>
      </c>
    </row>
    <row r="682" spans="3:5">
      <c r="C682" s="184">
        <v>645</v>
      </c>
      <c r="D682" s="51">
        <v>6.6489881298346437E-3</v>
      </c>
      <c r="E682" s="137">
        <v>-1.9609305181739332E-2</v>
      </c>
    </row>
    <row r="683" spans="3:5">
      <c r="C683" s="184">
        <v>646</v>
      </c>
      <c r="D683" s="51">
        <v>-3.453237615107344E-3</v>
      </c>
      <c r="E683" s="137">
        <v>1.0560489057901416E-2</v>
      </c>
    </row>
    <row r="684" spans="3:5">
      <c r="C684" s="184">
        <v>647</v>
      </c>
      <c r="D684" s="51">
        <v>3.4060148506595757E-2</v>
      </c>
      <c r="E684" s="137">
        <v>6.685547177139619E-3</v>
      </c>
    </row>
    <row r="685" spans="3:5">
      <c r="C685" s="184">
        <v>648</v>
      </c>
      <c r="D685" s="51">
        <v>-2.4757513931775391E-3</v>
      </c>
      <c r="E685" s="137">
        <v>-5.3673082802576334E-3</v>
      </c>
    </row>
    <row r="686" spans="3:5">
      <c r="C686" s="184">
        <v>649</v>
      </c>
      <c r="D686" s="51">
        <v>-2.71595266149537E-3</v>
      </c>
      <c r="E686" s="137">
        <v>-4.5147768650004215E-2</v>
      </c>
    </row>
    <row r="687" spans="3:5">
      <c r="C687" s="184">
        <v>650</v>
      </c>
      <c r="D687" s="51">
        <v>-7.2586679772788333E-3</v>
      </c>
      <c r="E687" s="137">
        <v>1.6332280963431707E-2</v>
      </c>
    </row>
    <row r="688" spans="3:5">
      <c r="C688" s="184">
        <v>651</v>
      </c>
      <c r="D688" s="51">
        <v>-2.2941520427312932E-3</v>
      </c>
      <c r="E688" s="137">
        <v>-4.6684875132958978E-2</v>
      </c>
    </row>
    <row r="689" spans="3:5">
      <c r="C689" s="184">
        <v>652</v>
      </c>
      <c r="D689" s="51">
        <v>-1.5076920445690334E-2</v>
      </c>
      <c r="E689" s="137">
        <v>-3.4083024437510665E-3</v>
      </c>
    </row>
    <row r="690" spans="3:5">
      <c r="C690" s="184">
        <v>653</v>
      </c>
      <c r="D690" s="51">
        <v>5.8241220838262577E-3</v>
      </c>
      <c r="E690" s="137">
        <v>5.9900646262100433E-2</v>
      </c>
    </row>
    <row r="691" spans="3:5">
      <c r="C691" s="184">
        <v>654</v>
      </c>
      <c r="D691" s="51">
        <v>2.155110307190871E-2</v>
      </c>
      <c r="E691" s="137">
        <v>-2.5048887519056207E-2</v>
      </c>
    </row>
    <row r="692" spans="3:5">
      <c r="C692" s="184">
        <v>655</v>
      </c>
      <c r="D692" s="51">
        <v>-1.2332634137108249E-2</v>
      </c>
      <c r="E692" s="137">
        <v>-2.2802694019044292E-2</v>
      </c>
    </row>
    <row r="693" spans="3:5">
      <c r="C693" s="184">
        <v>656</v>
      </c>
      <c r="D693" s="51">
        <v>-8.4310697525414105E-4</v>
      </c>
      <c r="E693" s="137">
        <v>-3.1418022738911297E-2</v>
      </c>
    </row>
    <row r="694" spans="3:5">
      <c r="C694" s="184">
        <v>657</v>
      </c>
      <c r="D694" s="51">
        <v>-1.3018826242900145E-3</v>
      </c>
      <c r="E694" s="137">
        <v>3.588476961069445E-2</v>
      </c>
    </row>
    <row r="695" spans="3:5">
      <c r="C695" s="184">
        <v>658</v>
      </c>
      <c r="D695" s="51">
        <v>2.5371321596065009E-3</v>
      </c>
      <c r="E695" s="137">
        <v>-5.3917972032245312E-3</v>
      </c>
    </row>
    <row r="696" spans="3:5">
      <c r="C696" s="184">
        <v>659</v>
      </c>
      <c r="D696" s="51">
        <v>-2.4341494663074718E-3</v>
      </c>
      <c r="E696" s="137">
        <v>-3.7918654260035191E-2</v>
      </c>
    </row>
    <row r="697" spans="3:5">
      <c r="C697" s="184">
        <v>660</v>
      </c>
      <c r="D697" s="51">
        <v>-1.0617216727949552E-2</v>
      </c>
      <c r="E697" s="137">
        <v>1.1017644490754321E-3</v>
      </c>
    </row>
    <row r="698" spans="3:5">
      <c r="C698" s="184">
        <v>661</v>
      </c>
      <c r="D698" s="51">
        <v>-1.0246632628966955E-2</v>
      </c>
      <c r="E698" s="137">
        <v>-2.5903069826177606E-2</v>
      </c>
    </row>
    <row r="699" spans="3:5">
      <c r="C699" s="184">
        <v>662</v>
      </c>
      <c r="D699" s="51">
        <v>-6.6506133841418907E-3</v>
      </c>
      <c r="E699" s="137">
        <v>-3.0408226069996401E-3</v>
      </c>
    </row>
    <row r="700" spans="3:5">
      <c r="C700" s="184">
        <v>663</v>
      </c>
      <c r="D700" s="51">
        <v>-4.2432114789721235E-3</v>
      </c>
      <c r="E700" s="137">
        <v>-1.9292095555555652E-2</v>
      </c>
    </row>
    <row r="701" spans="3:5">
      <c r="C701" s="184">
        <v>664</v>
      </c>
      <c r="D701" s="51">
        <v>1.782615133854628E-2</v>
      </c>
      <c r="E701" s="137">
        <v>1.6338993567786897E-2</v>
      </c>
    </row>
    <row r="702" spans="3:5">
      <c r="C702" s="184">
        <v>665</v>
      </c>
      <c r="D702" s="51">
        <v>-6.2361469586733696E-3</v>
      </c>
      <c r="E702" s="137">
        <v>-2.0892367173208796E-2</v>
      </c>
    </row>
    <row r="703" spans="3:5">
      <c r="C703" s="184">
        <v>666</v>
      </c>
      <c r="D703" s="51">
        <v>-1.983370989314703E-3</v>
      </c>
      <c r="E703" s="137">
        <v>-4.7433974713078864E-2</v>
      </c>
    </row>
    <row r="704" spans="3:5">
      <c r="C704" s="184">
        <v>667</v>
      </c>
      <c r="D704" s="51">
        <v>-5.9354817486312328E-5</v>
      </c>
      <c r="E704" s="137">
        <v>-1.3645207017815582E-2</v>
      </c>
    </row>
    <row r="705" spans="3:5">
      <c r="C705" s="184">
        <v>668</v>
      </c>
      <c r="D705" s="51">
        <v>-3.6629914439038061E-3</v>
      </c>
      <c r="E705" s="137">
        <v>3.4381830561011004E-2</v>
      </c>
    </row>
    <row r="706" spans="3:5">
      <c r="C706" s="184">
        <v>669</v>
      </c>
      <c r="D706" s="51">
        <v>-1.4242659749972575E-2</v>
      </c>
      <c r="E706" s="137">
        <v>-5.7642897157008342E-2</v>
      </c>
    </row>
    <row r="707" spans="3:5">
      <c r="C707" s="184">
        <v>670</v>
      </c>
      <c r="D707" s="51">
        <v>2.1800196707282889E-3</v>
      </c>
      <c r="E707" s="137">
        <v>-1.6400280074549495E-2</v>
      </c>
    </row>
    <row r="708" spans="3:5">
      <c r="C708" s="184">
        <v>671</v>
      </c>
      <c r="D708" s="51">
        <v>1.8465004202077053E-3</v>
      </c>
      <c r="E708" s="137">
        <v>5.3877842507829669E-2</v>
      </c>
    </row>
    <row r="709" spans="3:5">
      <c r="C709" s="184">
        <v>672</v>
      </c>
      <c r="D709" s="51">
        <v>-2.7041310605365916E-2</v>
      </c>
      <c r="E709" s="137">
        <v>-1.6560058963897461E-2</v>
      </c>
    </row>
    <row r="710" spans="3:5">
      <c r="C710" s="184">
        <v>673</v>
      </c>
      <c r="D710" s="51">
        <v>-1.5186914094726242E-2</v>
      </c>
      <c r="E710" s="137">
        <v>-4.4897154675184779E-3</v>
      </c>
    </row>
    <row r="711" spans="3:5">
      <c r="C711" s="184">
        <v>674</v>
      </c>
      <c r="D711" s="51">
        <v>5.0496435382051674E-3</v>
      </c>
      <c r="E711" s="137">
        <v>-8.8348567056905219E-3</v>
      </c>
    </row>
    <row r="712" spans="3:5">
      <c r="C712" s="184">
        <v>675</v>
      </c>
      <c r="D712" s="51">
        <v>-2.8119136428196518E-3</v>
      </c>
      <c r="E712" s="137">
        <v>-4.6791811842372279E-2</v>
      </c>
    </row>
    <row r="713" spans="3:5">
      <c r="C713" s="184">
        <v>676</v>
      </c>
      <c r="D713" s="51">
        <v>7.0465192747743389E-3</v>
      </c>
      <c r="E713" s="137">
        <v>4.233343370415212E-3</v>
      </c>
    </row>
    <row r="714" spans="3:5">
      <c r="C714" s="184">
        <v>677</v>
      </c>
      <c r="D714" s="51">
        <v>1.2164514475173683E-3</v>
      </c>
      <c r="E714" s="137">
        <v>-1.6227863495115917E-3</v>
      </c>
    </row>
    <row r="715" spans="3:5">
      <c r="C715" s="184">
        <v>678</v>
      </c>
      <c r="D715" s="51">
        <v>-2.0144689063923056E-3</v>
      </c>
      <c r="E715" s="137">
        <v>-4.4448049531361659E-2</v>
      </c>
    </row>
    <row r="716" spans="3:5">
      <c r="C716" s="184">
        <v>679</v>
      </c>
      <c r="D716" s="51">
        <v>3.8861027759289281E-3</v>
      </c>
      <c r="E716" s="137">
        <v>-1.4136345345804466E-2</v>
      </c>
    </row>
    <row r="717" spans="3:5">
      <c r="C717" s="184">
        <v>680</v>
      </c>
      <c r="D717" s="51">
        <v>-1.8255471197159041E-2</v>
      </c>
      <c r="E717" s="137">
        <v>-3.192729150601973E-2</v>
      </c>
    </row>
    <row r="718" spans="3:5">
      <c r="C718" s="184">
        <v>681</v>
      </c>
      <c r="D718" s="51">
        <v>-1.4145171583062068E-3</v>
      </c>
      <c r="E718" s="137">
        <v>1.771056476380534E-3</v>
      </c>
    </row>
    <row r="719" spans="3:5">
      <c r="C719" s="184">
        <v>682</v>
      </c>
      <c r="D719" s="51">
        <v>-6.7943227452604889E-3</v>
      </c>
      <c r="E719" s="137">
        <v>1.8198812684195541E-3</v>
      </c>
    </row>
    <row r="720" spans="3:5">
      <c r="C720" s="184">
        <v>683</v>
      </c>
      <c r="D720" s="51">
        <v>8.4596147388811306E-3</v>
      </c>
      <c r="E720" s="137">
        <v>-2.3195305257048E-2</v>
      </c>
    </row>
    <row r="721" spans="3:5">
      <c r="C721" s="184">
        <v>684</v>
      </c>
      <c r="D721" s="51">
        <v>-3.6661918034170187E-3</v>
      </c>
      <c r="E721" s="137">
        <v>1.2482003512114195E-2</v>
      </c>
    </row>
    <row r="722" spans="3:5">
      <c r="C722" s="184">
        <v>685</v>
      </c>
      <c r="D722" s="51">
        <v>-6.6715027941469584E-3</v>
      </c>
      <c r="E722" s="137">
        <v>-1.9963315768909619E-2</v>
      </c>
    </row>
    <row r="723" spans="3:5">
      <c r="C723" s="184">
        <v>686</v>
      </c>
      <c r="D723" s="51">
        <v>-3.9428814040257335E-3</v>
      </c>
      <c r="E723" s="137">
        <v>-3.5136575106857186E-2</v>
      </c>
    </row>
    <row r="724" spans="3:5">
      <c r="C724" s="184">
        <v>687</v>
      </c>
      <c r="D724" s="51">
        <v>1.334132286436019E-3</v>
      </c>
      <c r="E724" s="137">
        <v>1.5998237556540264E-2</v>
      </c>
    </row>
    <row r="725" spans="3:5">
      <c r="C725" s="184">
        <v>688</v>
      </c>
      <c r="D725" s="51">
        <v>5.3313277143668646E-3</v>
      </c>
      <c r="E725" s="137">
        <v>-2.2630336129918376E-2</v>
      </c>
    </row>
    <row r="726" spans="3:5">
      <c r="C726" s="184">
        <v>689</v>
      </c>
      <c r="D726" s="51">
        <v>-2.4729126739430852E-3</v>
      </c>
      <c r="E726" s="137">
        <v>-1.6722459951268268E-2</v>
      </c>
    </row>
    <row r="727" spans="3:5">
      <c r="C727" s="184">
        <v>690</v>
      </c>
      <c r="D727" s="51">
        <v>-1.8994322591293546E-3</v>
      </c>
      <c r="E727" s="137">
        <v>4.3088399592321906E-2</v>
      </c>
    </row>
    <row r="728" spans="3:5">
      <c r="C728" s="184">
        <v>691</v>
      </c>
      <c r="D728" s="51">
        <v>-1.8070797837690666E-2</v>
      </c>
      <c r="E728" s="137">
        <v>-7.6686464826820386E-2</v>
      </c>
    </row>
    <row r="729" spans="3:5">
      <c r="C729" s="184">
        <v>692</v>
      </c>
      <c r="D729" s="51">
        <v>-1.8461898960824202E-2</v>
      </c>
      <c r="E729" s="137">
        <v>3.5874302794541612E-3</v>
      </c>
    </row>
    <row r="730" spans="3:5">
      <c r="C730" s="184">
        <v>693</v>
      </c>
      <c r="D730" s="51">
        <v>5.3147444748191421E-3</v>
      </c>
      <c r="E730" s="137">
        <v>4.9497830810668379E-2</v>
      </c>
    </row>
    <row r="731" spans="3:5">
      <c r="C731" s="184">
        <v>694</v>
      </c>
      <c r="D731" s="51">
        <v>-1.6857822726336597E-2</v>
      </c>
      <c r="E731" s="137">
        <v>-1.8802568392189668E-2</v>
      </c>
    </row>
    <row r="732" spans="3:5">
      <c r="C732" s="184">
        <v>695</v>
      </c>
      <c r="D732" s="51">
        <v>8.343269530520149E-3</v>
      </c>
      <c r="E732" s="137">
        <v>2.0721399629846697E-2</v>
      </c>
    </row>
    <row r="733" spans="3:5">
      <c r="C733" s="184">
        <v>696</v>
      </c>
      <c r="D733" s="51">
        <v>3.2311667107247236E-3</v>
      </c>
      <c r="E733" s="137">
        <v>-1.1907756914384882E-2</v>
      </c>
    </row>
    <row r="734" spans="3:5">
      <c r="C734" s="184">
        <v>697</v>
      </c>
      <c r="D734" s="51">
        <v>-2.9090014846884976E-2</v>
      </c>
      <c r="E734" s="137">
        <v>-2.4236164178431385E-2</v>
      </c>
    </row>
    <row r="735" spans="3:5">
      <c r="C735" s="184">
        <v>698</v>
      </c>
      <c r="D735" s="51">
        <v>-1.0451947515384722E-4</v>
      </c>
      <c r="E735" s="137">
        <v>1.4732030781712332E-2</v>
      </c>
    </row>
    <row r="736" spans="3:5">
      <c r="C736" s="184">
        <v>699</v>
      </c>
      <c r="D736" s="51">
        <v>-1.2107492943076476E-2</v>
      </c>
      <c r="E736" s="137">
        <v>1.7450360577592767E-3</v>
      </c>
    </row>
    <row r="737" spans="3:5">
      <c r="C737" s="184">
        <v>700</v>
      </c>
      <c r="D737" s="51">
        <v>9.8509260381524771E-4</v>
      </c>
      <c r="E737" s="137">
        <v>1.1011596250941334E-2</v>
      </c>
    </row>
    <row r="738" spans="3:5">
      <c r="C738" s="184">
        <v>701</v>
      </c>
      <c r="D738" s="51">
        <v>1.2568498021632953E-2</v>
      </c>
      <c r="E738" s="137">
        <v>1.3818620236335061E-2</v>
      </c>
    </row>
    <row r="739" spans="3:5">
      <c r="C739" s="184">
        <v>702</v>
      </c>
      <c r="D739" s="51">
        <v>5.2417846980970465E-3</v>
      </c>
      <c r="E739" s="137">
        <v>1.9526406281903481E-4</v>
      </c>
    </row>
    <row r="740" spans="3:5">
      <c r="C740" s="184">
        <v>703</v>
      </c>
      <c r="D740" s="51">
        <v>2.7851219648273762E-3</v>
      </c>
      <c r="E740" s="137">
        <v>-9.0644357344907122E-3</v>
      </c>
    </row>
    <row r="741" spans="3:5">
      <c r="C741" s="184">
        <v>704</v>
      </c>
      <c r="D741" s="51">
        <v>-2.4563129447400804E-3</v>
      </c>
      <c r="E741" s="137">
        <v>2.4377915607078825E-2</v>
      </c>
    </row>
    <row r="742" spans="3:5">
      <c r="C742" s="184">
        <v>705</v>
      </c>
      <c r="D742" s="51">
        <v>-8.8162246883958222E-3</v>
      </c>
      <c r="E742" s="137">
        <v>-1.3127278238479605E-2</v>
      </c>
    </row>
    <row r="743" spans="3:5">
      <c r="C743" s="184">
        <v>706</v>
      </c>
      <c r="D743" s="51">
        <v>6.4335220777075597E-3</v>
      </c>
      <c r="E743" s="137">
        <v>1.2443119718958992E-2</v>
      </c>
    </row>
    <row r="744" spans="3:5">
      <c r="C744" s="184">
        <v>707</v>
      </c>
      <c r="D744" s="51">
        <v>4.1528528198664901E-3</v>
      </c>
      <c r="E744" s="137">
        <v>3.4803952450640475E-2</v>
      </c>
    </row>
    <row r="745" spans="3:5">
      <c r="C745" s="184">
        <v>708</v>
      </c>
      <c r="D745" s="51">
        <v>3.5428665387410047E-4</v>
      </c>
      <c r="E745" s="137">
        <v>1.9923802769374825E-2</v>
      </c>
    </row>
    <row r="746" spans="3:5">
      <c r="C746" s="184">
        <v>709</v>
      </c>
      <c r="D746" s="51">
        <v>-8.4797434467202368E-3</v>
      </c>
      <c r="E746" s="137">
        <v>2.3341710195629417E-2</v>
      </c>
    </row>
    <row r="747" spans="3:5">
      <c r="C747" s="184">
        <v>710</v>
      </c>
      <c r="D747" s="51">
        <v>-5.9159462485884606E-3</v>
      </c>
      <c r="E747" s="137">
        <v>-2.3393927410521625E-2</v>
      </c>
    </row>
    <row r="748" spans="3:5">
      <c r="C748" s="184">
        <v>711</v>
      </c>
      <c r="D748" s="51">
        <v>-3.3511998600002868E-2</v>
      </c>
      <c r="E748" s="137">
        <v>-1.2090870915123319E-2</v>
      </c>
    </row>
    <row r="749" spans="3:5">
      <c r="C749" s="184">
        <v>712</v>
      </c>
      <c r="D749" s="51">
        <v>-5.6648262981068001E-3</v>
      </c>
      <c r="E749" s="137">
        <v>-1.020546000653815E-2</v>
      </c>
    </row>
    <row r="750" spans="3:5">
      <c r="C750" s="184">
        <v>713</v>
      </c>
      <c r="D750" s="51">
        <v>2.389102291888566E-2</v>
      </c>
      <c r="E750" s="137">
        <v>2.3527821396114645E-2</v>
      </c>
    </row>
    <row r="751" spans="3:5">
      <c r="C751" s="184">
        <v>714</v>
      </c>
      <c r="D751" s="51">
        <v>1.2796925098963719E-5</v>
      </c>
      <c r="E751" s="137">
        <v>-1.5836208178531583E-2</v>
      </c>
    </row>
    <row r="752" spans="3:5">
      <c r="C752" s="184">
        <v>715</v>
      </c>
      <c r="D752" s="51">
        <v>-9.5140646037777891E-3</v>
      </c>
      <c r="E752" s="137">
        <v>-3.118525151335852E-2</v>
      </c>
    </row>
    <row r="753" spans="3:5">
      <c r="C753" s="184">
        <v>716</v>
      </c>
      <c r="D753" s="51">
        <v>-6.7148517981675572E-3</v>
      </c>
      <c r="E753" s="137">
        <v>3.0808060055632098E-3</v>
      </c>
    </row>
    <row r="754" spans="3:5">
      <c r="C754" s="184">
        <v>717</v>
      </c>
      <c r="D754" s="51">
        <v>-1.6276584072692932E-2</v>
      </c>
      <c r="E754" s="137">
        <v>-2.356292886899982E-2</v>
      </c>
    </row>
    <row r="755" spans="3:5">
      <c r="C755" s="184">
        <v>718</v>
      </c>
      <c r="D755" s="51">
        <v>5.2167231903204221E-3</v>
      </c>
      <c r="E755" s="137">
        <v>4.3722753931710332E-3</v>
      </c>
    </row>
    <row r="756" spans="3:5">
      <c r="C756" s="184">
        <v>719</v>
      </c>
      <c r="D756" s="51">
        <v>1.1222013177714331E-2</v>
      </c>
      <c r="E756" s="137">
        <v>4.6798443783794006E-3</v>
      </c>
    </row>
    <row r="757" spans="3:5">
      <c r="C757" s="184">
        <v>720</v>
      </c>
      <c r="D757" s="51">
        <v>-1.9899608828863477E-2</v>
      </c>
      <c r="E757" s="137">
        <v>-0.11557168839525499</v>
      </c>
    </row>
    <row r="758" spans="3:5">
      <c r="C758" s="184">
        <v>721</v>
      </c>
      <c r="D758" s="51">
        <v>3.1234592623014521E-4</v>
      </c>
      <c r="E758" s="137">
        <v>-2.1008892292039829E-3</v>
      </c>
    </row>
    <row r="759" spans="3:5">
      <c r="C759" s="184">
        <v>722</v>
      </c>
      <c r="D759" s="51">
        <v>4.4893341795926509E-3</v>
      </c>
      <c r="E759" s="137">
        <v>-3.6141394015986372E-2</v>
      </c>
    </row>
    <row r="760" spans="3:5">
      <c r="C760" s="184">
        <v>723</v>
      </c>
      <c r="D760" s="51">
        <v>5.3107127075374535E-3</v>
      </c>
      <c r="E760" s="137">
        <v>1.2484352415923751E-2</v>
      </c>
    </row>
    <row r="761" spans="3:5">
      <c r="C761" s="184">
        <v>724</v>
      </c>
      <c r="D761" s="51">
        <v>-1.6169699912494768E-3</v>
      </c>
      <c r="E761" s="137">
        <v>3.4315640914645597E-3</v>
      </c>
    </row>
    <row r="762" spans="3:5">
      <c r="C762" s="184">
        <v>725</v>
      </c>
      <c r="D762" s="51">
        <v>-3.1532058057881736E-2</v>
      </c>
      <c r="E762" s="137">
        <v>4.2357327207798355E-2</v>
      </c>
    </row>
    <row r="763" spans="3:5">
      <c r="C763" s="184">
        <v>726</v>
      </c>
      <c r="D763" s="51">
        <v>2.6577185779550622E-2</v>
      </c>
      <c r="E763" s="137">
        <v>3.266928695012767E-2</v>
      </c>
    </row>
    <row r="764" spans="3:5">
      <c r="C764" s="184">
        <v>727</v>
      </c>
      <c r="D764" s="51">
        <v>3.775807699671627E-3</v>
      </c>
      <c r="E764" s="137">
        <v>2.3397904553224019E-2</v>
      </c>
    </row>
    <row r="765" spans="3:5">
      <c r="C765" s="184">
        <v>728</v>
      </c>
      <c r="D765" s="51">
        <v>1.7482099544006864E-3</v>
      </c>
      <c r="E765" s="137">
        <v>-1.6635737978632242E-2</v>
      </c>
    </row>
    <row r="766" spans="3:5">
      <c r="C766" s="184">
        <v>729</v>
      </c>
      <c r="D766" s="51">
        <v>1.0778777923244011E-2</v>
      </c>
      <c r="E766" s="137">
        <v>7.5633641087129826E-3</v>
      </c>
    </row>
    <row r="767" spans="3:5">
      <c r="C767" s="184">
        <v>730</v>
      </c>
      <c r="D767" s="51">
        <v>8.9176673010577315E-3</v>
      </c>
      <c r="E767" s="137">
        <v>-3.0936633430216749E-2</v>
      </c>
    </row>
    <row r="768" spans="3:5">
      <c r="C768" s="184">
        <v>731</v>
      </c>
      <c r="D768" s="51">
        <v>-1.2197409789251037E-2</v>
      </c>
      <c r="E768" s="137">
        <v>-5.2311947101307099E-2</v>
      </c>
    </row>
    <row r="769" spans="3:5">
      <c r="C769" s="184">
        <v>732</v>
      </c>
      <c r="D769" s="51">
        <v>-2.8367444314809573E-4</v>
      </c>
      <c r="E769" s="137">
        <v>-9.8897549730269999E-3</v>
      </c>
    </row>
    <row r="770" spans="3:5">
      <c r="C770" s="184">
        <v>733</v>
      </c>
      <c r="D770" s="51">
        <v>2.3236142082104067E-3</v>
      </c>
      <c r="E770" s="137">
        <v>-1.1183995733717903E-2</v>
      </c>
    </row>
    <row r="771" spans="3:5">
      <c r="C771" s="184">
        <v>734</v>
      </c>
      <c r="D771" s="51">
        <v>-1.6409258774489439E-3</v>
      </c>
      <c r="E771" s="137">
        <v>-4.5286908885418455E-2</v>
      </c>
    </row>
    <row r="772" spans="3:5">
      <c r="C772" s="184">
        <v>735</v>
      </c>
      <c r="D772" s="51">
        <v>-2.1885688644876665E-3</v>
      </c>
      <c r="E772" s="137">
        <v>6.6563345195931156E-2</v>
      </c>
    </row>
    <row r="773" spans="3:5">
      <c r="C773" s="184">
        <v>736</v>
      </c>
      <c r="D773" s="51">
        <v>1.673874165464396E-3</v>
      </c>
      <c r="E773" s="137">
        <v>5.7883092463657309E-3</v>
      </c>
    </row>
    <row r="774" spans="3:5">
      <c r="C774" s="184">
        <v>737</v>
      </c>
      <c r="D774" s="51">
        <v>-5.3756599608745228E-3</v>
      </c>
      <c r="E774" s="137">
        <v>-3.7355057391772938E-2</v>
      </c>
    </row>
    <row r="775" spans="3:5">
      <c r="C775" s="184">
        <v>738</v>
      </c>
      <c r="D775" s="51">
        <v>7.0532870492647599E-3</v>
      </c>
      <c r="E775" s="137">
        <v>3.3844903027853396E-2</v>
      </c>
    </row>
    <row r="776" spans="3:5">
      <c r="C776" s="184">
        <v>739</v>
      </c>
      <c r="D776" s="51">
        <v>-4.7650470553087312E-3</v>
      </c>
      <c r="E776" s="137">
        <v>-4.5233449669221618E-2</v>
      </c>
    </row>
    <row r="777" spans="3:5">
      <c r="C777" s="184">
        <v>740</v>
      </c>
      <c r="D777" s="51">
        <v>2.5012072056051229E-2</v>
      </c>
      <c r="E777" s="137">
        <v>-2.3821078904134541E-2</v>
      </c>
    </row>
    <row r="778" spans="3:5">
      <c r="C778" s="184">
        <v>741</v>
      </c>
      <c r="D778" s="51">
        <v>-1.8601117445532066E-3</v>
      </c>
      <c r="E778" s="137">
        <v>-8.8303503423442023E-2</v>
      </c>
    </row>
    <row r="779" spans="3:5">
      <c r="C779" s="184">
        <v>742</v>
      </c>
      <c r="D779" s="51">
        <v>-4.8583215718349124E-3</v>
      </c>
      <c r="E779" s="137">
        <v>-1.1798423047553522E-2</v>
      </c>
    </row>
    <row r="780" spans="3:5">
      <c r="C780" s="184">
        <v>743</v>
      </c>
      <c r="D780" s="51">
        <v>3.7422818378962785E-3</v>
      </c>
      <c r="E780" s="137">
        <v>-4.2944862440348862E-3</v>
      </c>
    </row>
    <row r="781" spans="3:5">
      <c r="C781" s="184">
        <v>744</v>
      </c>
      <c r="D781" s="51">
        <v>2.25821854605055E-3</v>
      </c>
      <c r="E781" s="137">
        <v>8.5358854095822057E-2</v>
      </c>
    </row>
    <row r="782" spans="3:5">
      <c r="C782" s="184">
        <v>745</v>
      </c>
      <c r="D782" s="51">
        <v>-8.7951182857516456E-4</v>
      </c>
      <c r="E782" s="137">
        <v>-5.8513038611384495E-2</v>
      </c>
    </row>
    <row r="783" spans="3:5">
      <c r="C783" s="184">
        <v>746</v>
      </c>
      <c r="D783" s="51">
        <v>2.245314482163213E-3</v>
      </c>
      <c r="E783" s="137">
        <v>4.0968031932102071E-2</v>
      </c>
    </row>
    <row r="784" spans="3:5">
      <c r="C784" s="184">
        <v>747</v>
      </c>
      <c r="D784" s="51">
        <v>-3.1658742528744197E-3</v>
      </c>
      <c r="E784" s="137">
        <v>-7.5982238320864096E-3</v>
      </c>
    </row>
    <row r="785" spans="3:5">
      <c r="C785" s="184">
        <v>748</v>
      </c>
      <c r="D785" s="51">
        <v>-3.0507205068985052E-3</v>
      </c>
      <c r="E785" s="137">
        <v>5.8081807344690537E-3</v>
      </c>
    </row>
    <row r="786" spans="3:5">
      <c r="C786" s="184">
        <v>749</v>
      </c>
      <c r="D786" s="51">
        <v>-2.4641136173353452E-3</v>
      </c>
      <c r="E786" s="137">
        <v>-5.800713130796905E-2</v>
      </c>
    </row>
    <row r="787" spans="3:5">
      <c r="C787" s="184">
        <v>750</v>
      </c>
      <c r="D787" s="51">
        <v>-8.8201298327349382E-4</v>
      </c>
      <c r="E787" s="137">
        <v>-2.6355719616497263E-2</v>
      </c>
    </row>
    <row r="788" spans="3:5">
      <c r="C788" s="184">
        <v>751</v>
      </c>
      <c r="D788" s="51">
        <v>3.0271997420776287E-4</v>
      </c>
      <c r="E788" s="137">
        <v>-2.8591342004775686E-2</v>
      </c>
    </row>
    <row r="789" spans="3:5">
      <c r="C789" s="184">
        <v>752</v>
      </c>
      <c r="D789" s="51">
        <v>-1.6535685189070351E-2</v>
      </c>
      <c r="E789" s="137">
        <v>-2.1194574389602143E-2</v>
      </c>
    </row>
    <row r="790" spans="3:5">
      <c r="C790" s="184">
        <v>753</v>
      </c>
      <c r="D790" s="51">
        <v>5.4504731071961599E-3</v>
      </c>
      <c r="E790" s="137">
        <v>-6.3669798069637216E-3</v>
      </c>
    </row>
    <row r="791" spans="3:5">
      <c r="C791" s="184">
        <v>754</v>
      </c>
      <c r="D791" s="51">
        <v>-3.0972371176423558E-4</v>
      </c>
      <c r="E791" s="137">
        <v>-2.78971189102638E-2</v>
      </c>
    </row>
    <row r="792" spans="3:5">
      <c r="C792" s="184">
        <v>755</v>
      </c>
      <c r="D792" s="51">
        <v>1.5625210199987791E-2</v>
      </c>
      <c r="E792" s="137">
        <v>-2.0923545526657338E-3</v>
      </c>
    </row>
    <row r="793" spans="3:5">
      <c r="C793" s="184">
        <v>756</v>
      </c>
      <c r="D793" s="51">
        <v>-3.7125337638550448E-3</v>
      </c>
      <c r="E793" s="137">
        <v>-7.6084020916078092E-3</v>
      </c>
    </row>
    <row r="794" spans="3:5">
      <c r="C794" s="184">
        <v>757</v>
      </c>
      <c r="D794" s="51">
        <v>-1.7291211681099467E-3</v>
      </c>
      <c r="E794" s="137">
        <v>2.2390255478338117E-2</v>
      </c>
    </row>
    <row r="795" spans="3:5">
      <c r="C795" s="184">
        <v>758</v>
      </c>
      <c r="D795" s="51">
        <v>-1.5413037935084082E-2</v>
      </c>
      <c r="E795" s="137">
        <v>1.8361229552545995E-2</v>
      </c>
    </row>
    <row r="796" spans="3:5">
      <c r="C796" s="184">
        <v>759</v>
      </c>
      <c r="D796" s="51">
        <v>2.2038066240031179E-4</v>
      </c>
      <c r="E796" s="137">
        <v>-5.2270439310998108E-3</v>
      </c>
    </row>
    <row r="797" spans="3:5">
      <c r="C797" s="184">
        <v>760</v>
      </c>
      <c r="D797" s="51">
        <v>-5.9562848296416141E-3</v>
      </c>
      <c r="E797" s="137">
        <v>-4.2303455145347134E-3</v>
      </c>
    </row>
    <row r="798" spans="3:5">
      <c r="C798" s="184">
        <v>761</v>
      </c>
      <c r="D798" s="51">
        <v>-7.4493511086539815E-3</v>
      </c>
      <c r="E798" s="137">
        <v>3.3234268150702838E-3</v>
      </c>
    </row>
    <row r="799" spans="3:5">
      <c r="C799" s="184">
        <v>762</v>
      </c>
      <c r="D799" s="51">
        <v>3.741712271876088E-3</v>
      </c>
      <c r="E799" s="137">
        <v>9.2063582427499638E-3</v>
      </c>
    </row>
    <row r="800" spans="3:5">
      <c r="C800" s="184">
        <v>763</v>
      </c>
      <c r="D800" s="51">
        <v>-1.5995780713430846E-3</v>
      </c>
      <c r="E800" s="137">
        <v>-1.0305249046592218E-4</v>
      </c>
    </row>
    <row r="801" spans="3:5">
      <c r="C801" s="184">
        <v>764</v>
      </c>
      <c r="D801" s="51">
        <v>1.4391333767881436E-2</v>
      </c>
      <c r="E801" s="137">
        <v>0.11620213938261054</v>
      </c>
    </row>
    <row r="802" spans="3:5">
      <c r="C802" s="184">
        <v>765</v>
      </c>
      <c r="D802" s="51">
        <v>2.3405997453884962E-3</v>
      </c>
      <c r="E802" s="137">
        <v>5.1087111424885723E-3</v>
      </c>
    </row>
    <row r="803" spans="3:5">
      <c r="C803" s="184">
        <v>766</v>
      </c>
      <c r="D803" s="51">
        <v>-5.125728961257044E-3</v>
      </c>
      <c r="E803" s="137">
        <v>3.3098080468696015E-2</v>
      </c>
    </row>
    <row r="804" spans="3:5">
      <c r="C804" s="184">
        <v>767</v>
      </c>
      <c r="D804" s="51">
        <v>-1.2748049488023397E-2</v>
      </c>
      <c r="E804" s="137">
        <v>2.1058320887176699E-2</v>
      </c>
    </row>
    <row r="805" spans="3:5">
      <c r="C805" s="184">
        <v>768</v>
      </c>
      <c r="D805" s="51">
        <v>-4.0799479461226676E-3</v>
      </c>
      <c r="E805" s="137">
        <v>-3.0615742967285184E-2</v>
      </c>
    </row>
    <row r="806" spans="3:5">
      <c r="C806" s="184">
        <v>769</v>
      </c>
      <c r="D806" s="51">
        <v>-2.5591392709360997E-3</v>
      </c>
      <c r="E806" s="137">
        <v>3.4718225261403432E-2</v>
      </c>
    </row>
    <row r="807" spans="3:5">
      <c r="C807" s="184">
        <v>770</v>
      </c>
      <c r="D807" s="51">
        <v>6.9147675580972469E-3</v>
      </c>
      <c r="E807" s="137">
        <v>3.0958691782579352E-2</v>
      </c>
    </row>
    <row r="808" spans="3:5">
      <c r="C808" s="184">
        <v>771</v>
      </c>
      <c r="D808" s="51">
        <v>-7.8263113724553884E-3</v>
      </c>
      <c r="E808" s="137">
        <v>-5.6981896511665809E-3</v>
      </c>
    </row>
    <row r="809" spans="3:5">
      <c r="C809" s="184">
        <v>772</v>
      </c>
      <c r="D809" s="51">
        <v>8.1761064874781506E-3</v>
      </c>
      <c r="E809" s="137">
        <v>-2.3725428469022002E-2</v>
      </c>
    </row>
    <row r="810" spans="3:5">
      <c r="C810" s="184">
        <v>773</v>
      </c>
      <c r="D810" s="51">
        <v>3.794271435934696E-3</v>
      </c>
      <c r="E810" s="137">
        <v>-1.5842571724112445E-3</v>
      </c>
    </row>
    <row r="811" spans="3:5">
      <c r="C811" s="184">
        <v>774</v>
      </c>
      <c r="D811" s="51">
        <v>-8.7154468671174438E-3</v>
      </c>
      <c r="E811" s="137">
        <v>-7.1917088355685378E-3</v>
      </c>
    </row>
    <row r="812" spans="3:5">
      <c r="C812" s="184">
        <v>775</v>
      </c>
      <c r="D812" s="51">
        <v>-9.4588232960888998E-4</v>
      </c>
      <c r="E812" s="137">
        <v>-2.2043513990977717E-2</v>
      </c>
    </row>
    <row r="813" spans="3:5">
      <c r="C813" s="184">
        <v>776</v>
      </c>
      <c r="D813" s="51">
        <v>6.2955167985425577E-3</v>
      </c>
      <c r="E813" s="137">
        <v>5.2011102854295256E-3</v>
      </c>
    </row>
    <row r="814" spans="3:5">
      <c r="C814" s="184">
        <v>777</v>
      </c>
      <c r="D814" s="51">
        <v>2.9688518483788873E-3</v>
      </c>
      <c r="E814" s="137">
        <v>6.6004919752808394E-2</v>
      </c>
    </row>
    <row r="815" spans="3:5">
      <c r="C815" s="184">
        <v>778</v>
      </c>
      <c r="D815" s="51">
        <v>-4.8437930114219718E-3</v>
      </c>
      <c r="E815" s="137">
        <v>-6.9622791032962969E-3</v>
      </c>
    </row>
    <row r="816" spans="3:5">
      <c r="C816" s="184">
        <v>779</v>
      </c>
      <c r="D816" s="51">
        <v>-2.5201675149346594E-3</v>
      </c>
      <c r="E816" s="137">
        <v>-4.9703101051933589E-2</v>
      </c>
    </row>
    <row r="817" spans="3:5">
      <c r="C817" s="184">
        <v>780</v>
      </c>
      <c r="D817" s="51">
        <v>6.3670284495493347E-3</v>
      </c>
      <c r="E817" s="137">
        <v>-1.4627630030461794E-3</v>
      </c>
    </row>
    <row r="818" spans="3:5">
      <c r="C818" s="184">
        <v>781</v>
      </c>
      <c r="D818" s="51">
        <v>3.537124932442346E-3</v>
      </c>
      <c r="E818" s="137">
        <v>-7.3595006497517625E-3</v>
      </c>
    </row>
    <row r="819" spans="3:5">
      <c r="C819" s="184">
        <v>782</v>
      </c>
      <c r="D819" s="51">
        <v>-9.1163748240530897E-3</v>
      </c>
      <c r="E819" s="137">
        <v>3.6147160267282229E-2</v>
      </c>
    </row>
    <row r="820" spans="3:5">
      <c r="C820" s="184">
        <v>783</v>
      </c>
      <c r="D820" s="51">
        <v>1.1940937869131798E-2</v>
      </c>
      <c r="E820" s="137">
        <v>1.9493282692049467E-3</v>
      </c>
    </row>
    <row r="821" spans="3:5">
      <c r="C821" s="184">
        <v>784</v>
      </c>
      <c r="D821" s="51">
        <v>-1.1896835493944838E-2</v>
      </c>
      <c r="E821" s="137">
        <v>2.8639962272270988E-3</v>
      </c>
    </row>
    <row r="822" spans="3:5">
      <c r="C822" s="184">
        <v>785</v>
      </c>
      <c r="D822" s="51">
        <v>1.9108223427965487E-3</v>
      </c>
      <c r="E822" s="137">
        <v>-7.6983461520574621E-3</v>
      </c>
    </row>
    <row r="823" spans="3:5">
      <c r="C823" s="184">
        <v>786</v>
      </c>
      <c r="D823" s="51">
        <v>-2.0106003174535585E-2</v>
      </c>
      <c r="E823" s="137">
        <v>2.121924678264487E-3</v>
      </c>
    </row>
    <row r="824" spans="3:5">
      <c r="C824" s="184">
        <v>787</v>
      </c>
      <c r="D824" s="51">
        <v>-9.4800780294841056E-3</v>
      </c>
      <c r="E824" s="137">
        <v>-3.7074205436038281E-2</v>
      </c>
    </row>
    <row r="825" spans="3:5">
      <c r="C825" s="184">
        <v>788</v>
      </c>
      <c r="D825" s="51">
        <v>7.6005075788046356E-3</v>
      </c>
      <c r="E825" s="137">
        <v>0.15047722253030429</v>
      </c>
    </row>
    <row r="826" spans="3:5">
      <c r="C826" s="184">
        <v>789</v>
      </c>
      <c r="D826" s="51">
        <v>5.0382810121508007E-3</v>
      </c>
      <c r="E826" s="137">
        <v>-7.6842562550313246E-3</v>
      </c>
    </row>
    <row r="827" spans="3:5">
      <c r="C827" s="184">
        <v>790</v>
      </c>
      <c r="D827" s="51">
        <v>4.0959916765814421E-3</v>
      </c>
      <c r="E827" s="137">
        <v>2.6657071681785077E-2</v>
      </c>
    </row>
    <row r="828" spans="3:5">
      <c r="C828" s="184">
        <v>791</v>
      </c>
      <c r="D828" s="51">
        <v>1.2208773930644208E-3</v>
      </c>
      <c r="E828" s="137">
        <v>-3.956378969888351E-3</v>
      </c>
    </row>
    <row r="829" spans="3:5">
      <c r="C829" s="184">
        <v>792</v>
      </c>
      <c r="D829" s="51">
        <v>-2.1206592460446753E-2</v>
      </c>
      <c r="E829" s="137">
        <v>-2.193180674919095E-2</v>
      </c>
    </row>
    <row r="830" spans="3:5">
      <c r="C830" s="184">
        <v>793</v>
      </c>
      <c r="D830" s="51">
        <v>-3.8613282174050044E-3</v>
      </c>
      <c r="E830" s="137">
        <v>-5.1856060716521137E-3</v>
      </c>
    </row>
    <row r="831" spans="3:5">
      <c r="C831" s="184">
        <v>794</v>
      </c>
      <c r="D831" s="51">
        <v>6.2739952252596348E-3</v>
      </c>
      <c r="E831" s="137">
        <v>1.8169873069270794E-2</v>
      </c>
    </row>
    <row r="832" spans="3:5">
      <c r="C832" s="184">
        <v>795</v>
      </c>
      <c r="D832" s="51">
        <v>6.8362069607558994E-3</v>
      </c>
      <c r="E832" s="137">
        <v>7.5646664290782047E-3</v>
      </c>
    </row>
    <row r="833" spans="3:5">
      <c r="C833" s="184">
        <v>796</v>
      </c>
      <c r="D833" s="51">
        <v>-8.7270050052713714E-3</v>
      </c>
      <c r="E833" s="137">
        <v>-1.0818740573615333E-2</v>
      </c>
    </row>
    <row r="834" spans="3:5">
      <c r="C834" s="184">
        <v>797</v>
      </c>
      <c r="D834" s="51">
        <v>-2.2665269757406463E-3</v>
      </c>
      <c r="E834" s="137">
        <v>4.5182112751438134E-3</v>
      </c>
    </row>
    <row r="835" spans="3:5">
      <c r="C835" s="184">
        <v>798</v>
      </c>
      <c r="D835" s="51">
        <v>1.4898649557219836E-3</v>
      </c>
      <c r="E835" s="137">
        <v>8.5550229262235985E-3</v>
      </c>
    </row>
    <row r="836" spans="3:5">
      <c r="C836" s="184">
        <v>799</v>
      </c>
      <c r="D836" s="51">
        <v>-8.0091374257314305E-4</v>
      </c>
      <c r="E836" s="137">
        <v>2.0964966993938065E-2</v>
      </c>
    </row>
    <row r="837" spans="3:5">
      <c r="C837" s="184">
        <v>800</v>
      </c>
      <c r="D837" s="51">
        <v>1.0048705402576512E-2</v>
      </c>
      <c r="E837" s="137">
        <v>4.1068510534863031E-2</v>
      </c>
    </row>
    <row r="838" spans="3:5">
      <c r="C838" s="184">
        <v>801</v>
      </c>
      <c r="D838" s="51">
        <v>3.7344988372490021E-2</v>
      </c>
      <c r="E838" s="137">
        <v>-3.9364928347025825E-2</v>
      </c>
    </row>
    <row r="839" spans="3:5">
      <c r="C839" s="184">
        <v>802</v>
      </c>
      <c r="D839" s="51">
        <v>1.849512254771148E-3</v>
      </c>
      <c r="E839" s="137">
        <v>4.1034091279643484E-2</v>
      </c>
    </row>
    <row r="840" spans="3:5">
      <c r="C840" s="184">
        <v>803</v>
      </c>
      <c r="D840" s="51">
        <v>6.2432004644983764E-3</v>
      </c>
      <c r="E840" s="137">
        <v>-1.0925061711049018E-2</v>
      </c>
    </row>
    <row r="841" spans="3:5">
      <c r="C841" s="184">
        <v>804</v>
      </c>
      <c r="D841" s="51">
        <v>2.5905131063494306E-3</v>
      </c>
      <c r="E841" s="137">
        <v>-1.1307361293676538E-2</v>
      </c>
    </row>
    <row r="842" spans="3:5">
      <c r="C842" s="184">
        <v>805</v>
      </c>
      <c r="D842" s="51">
        <v>1.0631635072650547E-2</v>
      </c>
      <c r="E842" s="137">
        <v>-3.5328520698210436E-2</v>
      </c>
    </row>
    <row r="843" spans="3:5">
      <c r="C843" s="184">
        <v>806</v>
      </c>
      <c r="D843" s="51">
        <v>-4.0757732310923722E-3</v>
      </c>
      <c r="E843" s="137">
        <v>-1.0038314789539437E-2</v>
      </c>
    </row>
    <row r="844" spans="3:5">
      <c r="C844" s="184">
        <v>807</v>
      </c>
      <c r="D844" s="51">
        <v>-5.7657124057056532E-3</v>
      </c>
      <c r="E844" s="137">
        <v>-1.0513988858753381E-2</v>
      </c>
    </row>
    <row r="845" spans="3:5">
      <c r="C845" s="184">
        <v>808</v>
      </c>
      <c r="D845" s="51">
        <v>-1.3368333805146461E-2</v>
      </c>
      <c r="E845" s="137">
        <v>-1.7346651128819522E-2</v>
      </c>
    </row>
    <row r="846" spans="3:5">
      <c r="C846" s="184">
        <v>809</v>
      </c>
      <c r="D846" s="51">
        <v>-1.1689878725675474E-2</v>
      </c>
      <c r="E846" s="137">
        <v>-5.103275829581708E-3</v>
      </c>
    </row>
    <row r="847" spans="3:5">
      <c r="C847" s="184">
        <v>810</v>
      </c>
      <c r="D847" s="51">
        <v>-6.2711904487644451E-3</v>
      </c>
      <c r="E847" s="137">
        <v>1.7783364296459811E-2</v>
      </c>
    </row>
    <row r="848" spans="3:5">
      <c r="C848" s="184">
        <v>811</v>
      </c>
      <c r="D848" s="51">
        <v>-9.8331256898511973E-4</v>
      </c>
      <c r="E848" s="137">
        <v>1.4803037726629926E-2</v>
      </c>
    </row>
    <row r="849" spans="3:5">
      <c r="C849" s="184">
        <v>812</v>
      </c>
      <c r="D849" s="51">
        <v>4.2169647932654465E-3</v>
      </c>
      <c r="E849" s="137">
        <v>4.7027594605448454E-2</v>
      </c>
    </row>
    <row r="850" spans="3:5">
      <c r="C850" s="184">
        <v>813</v>
      </c>
      <c r="D850" s="51">
        <v>-6.4447849453508994E-4</v>
      </c>
      <c r="E850" s="137">
        <v>1.896319134285463E-3</v>
      </c>
    </row>
    <row r="851" spans="3:5">
      <c r="C851" s="184">
        <v>814</v>
      </c>
      <c r="D851" s="51">
        <v>1.713032959228615E-2</v>
      </c>
      <c r="E851" s="137">
        <v>-4.3879974840758423E-2</v>
      </c>
    </row>
    <row r="852" spans="3:5">
      <c r="C852" s="184">
        <v>815</v>
      </c>
      <c r="D852" s="51">
        <v>4.8499046639881903E-3</v>
      </c>
      <c r="E852" s="137">
        <v>-0.11329233632313603</v>
      </c>
    </row>
    <row r="853" spans="3:5">
      <c r="C853" s="184">
        <v>816</v>
      </c>
      <c r="D853" s="51">
        <v>-7.1278229092366363E-3</v>
      </c>
      <c r="E853" s="137">
        <v>3.0647017419340268E-3</v>
      </c>
    </row>
    <row r="854" spans="3:5">
      <c r="C854" s="184">
        <v>817</v>
      </c>
      <c r="D854" s="51">
        <v>-7.6398483122002703E-3</v>
      </c>
      <c r="E854" s="137">
        <v>5.6789671356753122E-3</v>
      </c>
    </row>
    <row r="855" spans="3:5">
      <c r="C855" s="184">
        <v>818</v>
      </c>
      <c r="D855" s="51">
        <v>-3.1658352412431757E-3</v>
      </c>
      <c r="E855" s="137">
        <v>-1.1160337746906078E-2</v>
      </c>
    </row>
    <row r="856" spans="3:5">
      <c r="C856" s="184">
        <v>819</v>
      </c>
      <c r="D856" s="51">
        <v>8.0512138762721952E-3</v>
      </c>
      <c r="E856" s="137">
        <v>2.6878860171625003E-2</v>
      </c>
    </row>
    <row r="857" spans="3:5">
      <c r="C857" s="184">
        <v>820</v>
      </c>
      <c r="D857" s="51">
        <v>1.1135468464916228E-2</v>
      </c>
      <c r="E857" s="137">
        <v>1.9469267304976644E-3</v>
      </c>
    </row>
    <row r="858" spans="3:5">
      <c r="C858" s="184">
        <v>821</v>
      </c>
      <c r="D858" s="51">
        <v>-3.7334562713533361E-3</v>
      </c>
      <c r="E858" s="137">
        <v>-2.3359535472195804E-2</v>
      </c>
    </row>
    <row r="859" spans="3:5">
      <c r="C859" s="184">
        <v>822</v>
      </c>
      <c r="D859" s="51">
        <v>-8.2610908476866817E-3</v>
      </c>
      <c r="E859" s="137">
        <v>-2.5650551826074527E-5</v>
      </c>
    </row>
    <row r="860" spans="3:5">
      <c r="C860" s="184">
        <v>823</v>
      </c>
      <c r="D860" s="51">
        <v>7.4097480264338211E-3</v>
      </c>
      <c r="E860" s="137">
        <v>3.9437596332677058E-2</v>
      </c>
    </row>
    <row r="861" spans="3:5">
      <c r="C861" s="184">
        <v>824</v>
      </c>
      <c r="D861" s="51">
        <v>2.7045680431171747E-2</v>
      </c>
      <c r="E861" s="137">
        <v>1.3342638265202074E-2</v>
      </c>
    </row>
    <row r="862" spans="3:5">
      <c r="C862" s="184">
        <v>825</v>
      </c>
      <c r="D862" s="51">
        <v>-7.8916248537580919E-3</v>
      </c>
      <c r="E862" s="137">
        <v>5.4839063844431477E-3</v>
      </c>
    </row>
    <row r="863" spans="3:5">
      <c r="C863" s="184">
        <v>826</v>
      </c>
      <c r="D863" s="51">
        <v>3.1648485827865604E-3</v>
      </c>
      <c r="E863" s="137">
        <v>-2.78813435826748E-2</v>
      </c>
    </row>
    <row r="864" spans="3:5">
      <c r="C864" s="184">
        <v>827</v>
      </c>
      <c r="D864" s="51">
        <v>-1.2245311023697397E-2</v>
      </c>
      <c r="E864" s="137">
        <v>7.1742327242030807E-2</v>
      </c>
    </row>
    <row r="865" spans="3:5">
      <c r="C865" s="184">
        <v>828</v>
      </c>
      <c r="D865" s="51">
        <v>-1.7772708084132366E-2</v>
      </c>
      <c r="E865" s="137">
        <v>6.5922104939696927E-2</v>
      </c>
    </row>
    <row r="866" spans="3:5">
      <c r="C866" s="184">
        <v>829</v>
      </c>
      <c r="D866" s="51">
        <v>-9.5388934653090301E-4</v>
      </c>
      <c r="E866" s="137">
        <v>-2.0782251767852943E-2</v>
      </c>
    </row>
    <row r="867" spans="3:5">
      <c r="C867" s="184">
        <v>830</v>
      </c>
      <c r="D867" s="51">
        <v>4.8227603857727537E-3</v>
      </c>
      <c r="E867" s="137">
        <v>8.3970903718888559E-2</v>
      </c>
    </row>
    <row r="868" spans="3:5">
      <c r="C868" s="184">
        <v>831</v>
      </c>
      <c r="D868" s="51">
        <v>-5.1300637626757774E-3</v>
      </c>
      <c r="E868" s="137">
        <v>-1.7842119178215897E-2</v>
      </c>
    </row>
    <row r="869" spans="3:5">
      <c r="C869" s="184">
        <v>832</v>
      </c>
      <c r="D869" s="51">
        <v>-4.7605169801879796E-3</v>
      </c>
      <c r="E869" s="137">
        <v>9.1537813125859829E-4</v>
      </c>
    </row>
    <row r="870" spans="3:5">
      <c r="C870" s="184">
        <v>833</v>
      </c>
      <c r="D870" s="51">
        <v>-2.4849456176041396E-2</v>
      </c>
      <c r="E870" s="137">
        <v>2.7222531418939822E-2</v>
      </c>
    </row>
    <row r="871" spans="3:5">
      <c r="C871" s="184">
        <v>834</v>
      </c>
      <c r="D871" s="51">
        <v>-9.7111952921223512E-3</v>
      </c>
      <c r="E871" s="137">
        <v>-2.0037882026288978E-2</v>
      </c>
    </row>
    <row r="872" spans="3:5">
      <c r="C872" s="184">
        <v>835</v>
      </c>
      <c r="D872" s="51">
        <v>-3.4607825902126729E-3</v>
      </c>
      <c r="E872" s="137">
        <v>4.0760967820096302E-3</v>
      </c>
    </row>
    <row r="873" spans="3:5">
      <c r="C873" s="184">
        <v>836</v>
      </c>
      <c r="D873" s="51">
        <v>-5.0560531128425977E-3</v>
      </c>
      <c r="E873" s="137">
        <v>-4.6852247148724262E-2</v>
      </c>
    </row>
    <row r="874" spans="3:5">
      <c r="C874" s="184">
        <v>837</v>
      </c>
      <c r="D874" s="51">
        <v>-3.4339371381548519E-3</v>
      </c>
      <c r="E874" s="137">
        <v>-2.0115443896222232E-2</v>
      </c>
    </row>
    <row r="875" spans="3:5">
      <c r="C875" s="184">
        <v>838</v>
      </c>
      <c r="D875" s="51">
        <v>-1.4462147310143706E-2</v>
      </c>
      <c r="E875" s="137">
        <v>4.1202269580685623E-3</v>
      </c>
    </row>
    <row r="876" spans="3:5">
      <c r="C876" s="184">
        <v>839</v>
      </c>
      <c r="D876" s="51">
        <v>-3.4904518152934355E-3</v>
      </c>
      <c r="E876" s="137">
        <v>-4.2806553269657911E-2</v>
      </c>
    </row>
    <row r="877" spans="3:5">
      <c r="C877" s="184">
        <v>840</v>
      </c>
      <c r="D877" s="51">
        <v>-2.0967464016454357E-3</v>
      </c>
      <c r="E877" s="137">
        <v>2.2448740111305036E-2</v>
      </c>
    </row>
    <row r="878" spans="3:5">
      <c r="C878" s="184">
        <v>841</v>
      </c>
      <c r="D878" s="51">
        <v>-4.2511058552495754E-4</v>
      </c>
      <c r="E878" s="137">
        <v>8.8559018120037535E-3</v>
      </c>
    </row>
    <row r="879" spans="3:5">
      <c r="C879" s="184">
        <v>842</v>
      </c>
      <c r="D879" s="51">
        <v>1.074924265512997E-2</v>
      </c>
      <c r="E879" s="137">
        <v>3.9084940321881652E-2</v>
      </c>
    </row>
    <row r="880" spans="3:5">
      <c r="C880" s="184">
        <v>843</v>
      </c>
      <c r="D880" s="51">
        <v>-1.0260951085703665E-2</v>
      </c>
      <c r="E880" s="137">
        <v>1.397616601781448E-3</v>
      </c>
    </row>
    <row r="881" spans="3:5">
      <c r="C881" s="184">
        <v>844</v>
      </c>
      <c r="D881" s="51">
        <v>1.787763815030437E-3</v>
      </c>
      <c r="E881" s="137">
        <v>-1.6030291674799281E-2</v>
      </c>
    </row>
    <row r="882" spans="3:5">
      <c r="C882" s="184">
        <v>845</v>
      </c>
      <c r="D882" s="51">
        <v>2.8973985610141711E-3</v>
      </c>
      <c r="E882" s="137">
        <v>4.3526184581495299E-2</v>
      </c>
    </row>
    <row r="883" spans="3:5">
      <c r="C883" s="184">
        <v>846</v>
      </c>
      <c r="D883" s="51">
        <v>-4.0048030051586551E-3</v>
      </c>
      <c r="E883" s="137">
        <v>1.0758016446726387E-2</v>
      </c>
    </row>
    <row r="884" spans="3:5">
      <c r="C884" s="184">
        <v>847</v>
      </c>
      <c r="D884" s="51">
        <v>1.6367721014405263E-2</v>
      </c>
      <c r="E884" s="137">
        <v>3.7644474084247662E-2</v>
      </c>
    </row>
    <row r="885" spans="3:5">
      <c r="C885" s="184">
        <v>848</v>
      </c>
      <c r="D885" s="51">
        <v>3.5948550042665308E-3</v>
      </c>
      <c r="E885" s="137">
        <v>1.4837014372269747E-2</v>
      </c>
    </row>
    <row r="886" spans="3:5">
      <c r="C886" s="184">
        <v>849</v>
      </c>
      <c r="D886" s="51">
        <v>3.4472649116721547E-3</v>
      </c>
      <c r="E886" s="137">
        <v>8.3108002305275208E-4</v>
      </c>
    </row>
    <row r="887" spans="3:5">
      <c r="C887" s="184">
        <v>850</v>
      </c>
      <c r="D887" s="51">
        <v>-1.4273890350403912E-2</v>
      </c>
      <c r="E887" s="137">
        <v>1.1452300256231045E-3</v>
      </c>
    </row>
    <row r="888" spans="3:5">
      <c r="C888" s="184">
        <v>851</v>
      </c>
      <c r="D888" s="51">
        <v>1.6491217576629004E-2</v>
      </c>
      <c r="E888" s="137">
        <v>3.030591392373802E-2</v>
      </c>
    </row>
    <row r="889" spans="3:5">
      <c r="C889" s="184">
        <v>852</v>
      </c>
      <c r="D889" s="51">
        <v>-7.2014198950107015E-3</v>
      </c>
      <c r="E889" s="137">
        <v>-6.0934303812046973E-2</v>
      </c>
    </row>
    <row r="890" spans="3:5">
      <c r="C890" s="184">
        <v>853</v>
      </c>
      <c r="D890" s="51">
        <v>-1.0505443024715433E-2</v>
      </c>
      <c r="E890" s="137">
        <v>-6.9008980722041749E-3</v>
      </c>
    </row>
    <row r="891" spans="3:5">
      <c r="C891" s="184">
        <v>854</v>
      </c>
      <c r="D891" s="51">
        <v>4.7045379562865672E-4</v>
      </c>
      <c r="E891" s="137">
        <v>6.4374108788157969E-2</v>
      </c>
    </row>
    <row r="892" spans="3:5">
      <c r="C892" s="184">
        <v>855</v>
      </c>
      <c r="D892" s="51">
        <v>2.8574332732843699E-3</v>
      </c>
      <c r="E892" s="137">
        <v>-1.1673567730399495E-2</v>
      </c>
    </row>
    <row r="893" spans="3:5">
      <c r="C893" s="184">
        <v>856</v>
      </c>
      <c r="D893" s="51">
        <v>2.5022692862796153E-2</v>
      </c>
      <c r="E893" s="137">
        <v>1.4999112488175604E-2</v>
      </c>
    </row>
    <row r="894" spans="3:5">
      <c r="C894" s="184">
        <v>857</v>
      </c>
      <c r="D894" s="51">
        <v>-1.6985729031196412E-2</v>
      </c>
      <c r="E894" s="137">
        <v>-1.5869411857030211E-2</v>
      </c>
    </row>
    <row r="895" spans="3:5">
      <c r="C895" s="184">
        <v>858</v>
      </c>
      <c r="D895" s="51">
        <v>5.0086913528890366E-3</v>
      </c>
      <c r="E895" s="137">
        <v>4.9341982738814551E-2</v>
      </c>
    </row>
    <row r="896" spans="3:5">
      <c r="C896" s="184">
        <v>859</v>
      </c>
      <c r="D896" s="51">
        <v>3.5136943564159622E-3</v>
      </c>
      <c r="E896" s="137">
        <v>9.6940112117797819E-3</v>
      </c>
    </row>
    <row r="897" spans="3:5">
      <c r="C897" s="184">
        <v>860</v>
      </c>
      <c r="D897" s="51">
        <v>-1.983540306257852E-2</v>
      </c>
      <c r="E897" s="137">
        <v>-1.2477939101926776E-2</v>
      </c>
    </row>
    <row r="898" spans="3:5">
      <c r="C898" s="184">
        <v>861</v>
      </c>
      <c r="D898" s="51">
        <v>1.5248005653969599E-2</v>
      </c>
      <c r="E898" s="137">
        <v>-1.2881699097986178E-2</v>
      </c>
    </row>
    <row r="899" spans="3:5">
      <c r="C899" s="184">
        <v>862</v>
      </c>
      <c r="D899" s="51">
        <v>1.092578157358161E-2</v>
      </c>
      <c r="E899" s="137">
        <v>4.1506970167983728E-2</v>
      </c>
    </row>
    <row r="900" spans="3:5">
      <c r="C900" s="184">
        <v>863</v>
      </c>
      <c r="D900" s="51">
        <v>1.307596069322162E-3</v>
      </c>
      <c r="E900" s="137">
        <v>3.3936115338848556E-2</v>
      </c>
    </row>
    <row r="901" spans="3:5">
      <c r="C901" s="184">
        <v>864</v>
      </c>
      <c r="D901" s="51">
        <v>-1.4087614266864074E-2</v>
      </c>
      <c r="E901" s="137">
        <v>-4.2563101133545361E-2</v>
      </c>
    </row>
    <row r="902" spans="3:5">
      <c r="C902" s="184">
        <v>865</v>
      </c>
      <c r="D902" s="51">
        <v>9.3007345571355423E-3</v>
      </c>
      <c r="E902" s="137">
        <v>2.4817384589119432E-2</v>
      </c>
    </row>
    <row r="903" spans="3:5">
      <c r="C903" s="184">
        <v>866</v>
      </c>
      <c r="D903" s="51">
        <v>1.0188570547561806E-2</v>
      </c>
      <c r="E903" s="137">
        <v>1.851913372846585E-2</v>
      </c>
    </row>
    <row r="904" spans="3:5">
      <c r="C904" s="184">
        <v>867</v>
      </c>
      <c r="D904" s="51">
        <v>2.7209308878439102E-3</v>
      </c>
      <c r="E904" s="137">
        <v>1.1259055749635656E-2</v>
      </c>
    </row>
    <row r="905" spans="3:5">
      <c r="C905" s="184">
        <v>868</v>
      </c>
      <c r="D905" s="51">
        <v>6.9213756295299451E-3</v>
      </c>
      <c r="E905" s="137">
        <v>-5.7583413373811912E-2</v>
      </c>
    </row>
    <row r="906" spans="3:5">
      <c r="C906" s="184">
        <v>869</v>
      </c>
      <c r="D906" s="51">
        <v>-4.0978891381662896E-3</v>
      </c>
      <c r="E906" s="137">
        <v>-0.11528252906064276</v>
      </c>
    </row>
    <row r="907" spans="3:5">
      <c r="C907" s="184">
        <v>870</v>
      </c>
      <c r="D907" s="51">
        <v>-9.5277166476938195E-4</v>
      </c>
      <c r="E907" s="137">
        <v>-4.0220128856052417E-2</v>
      </c>
    </row>
    <row r="908" spans="3:5">
      <c r="C908" s="184">
        <v>871</v>
      </c>
      <c r="D908" s="51">
        <v>-2.3715792624967119E-2</v>
      </c>
      <c r="E908" s="137">
        <v>2.6964258594989743E-3</v>
      </c>
    </row>
    <row r="909" spans="3:5">
      <c r="C909" s="184">
        <v>872</v>
      </c>
      <c r="D909" s="51">
        <v>1.0766539186219258E-3</v>
      </c>
      <c r="E909" s="137">
        <v>2.017465574071596E-2</v>
      </c>
    </row>
    <row r="910" spans="3:5">
      <c r="C910" s="184">
        <v>873</v>
      </c>
      <c r="D910" s="51">
        <v>1.4771226011240644E-2</v>
      </c>
      <c r="E910" s="137">
        <v>-5.3542992416503489E-3</v>
      </c>
    </row>
    <row r="911" spans="3:5">
      <c r="C911" s="184">
        <v>874</v>
      </c>
      <c r="D911" s="51">
        <v>6.444810747006955E-3</v>
      </c>
      <c r="E911" s="137">
        <v>-3.9202528197048864E-2</v>
      </c>
    </row>
    <row r="912" spans="3:5">
      <c r="C912" s="184">
        <v>875</v>
      </c>
      <c r="D912" s="51">
        <v>2.8948674970563065E-3</v>
      </c>
      <c r="E912" s="137">
        <v>1.4554583324111433E-2</v>
      </c>
    </row>
    <row r="913" spans="3:5">
      <c r="C913" s="184">
        <v>876</v>
      </c>
      <c r="D913" s="51">
        <v>-2.8417805729972919E-3</v>
      </c>
      <c r="E913" s="137">
        <v>-2.4254194303245315E-3</v>
      </c>
    </row>
    <row r="914" spans="3:5">
      <c r="C914" s="184">
        <v>877</v>
      </c>
      <c r="D914" s="51">
        <v>4.5724955735431594E-3</v>
      </c>
      <c r="E914" s="137">
        <v>2.0647197752227814E-2</v>
      </c>
    </row>
    <row r="915" spans="3:5">
      <c r="C915" s="184">
        <v>878</v>
      </c>
      <c r="D915" s="51">
        <v>-5.1244174425725273E-3</v>
      </c>
      <c r="E915" s="137">
        <v>-2.688878991076999E-2</v>
      </c>
    </row>
    <row r="916" spans="3:5">
      <c r="C916" s="184">
        <v>879</v>
      </c>
      <c r="D916" s="51">
        <v>3.1578474584194826E-3</v>
      </c>
      <c r="E916" s="137">
        <v>-6.6026376252887764E-2</v>
      </c>
    </row>
    <row r="917" spans="3:5">
      <c r="C917" s="184">
        <v>880</v>
      </c>
      <c r="D917" s="51">
        <v>1.6281019923697564E-2</v>
      </c>
      <c r="E917" s="137">
        <v>0.10914803652455035</v>
      </c>
    </row>
    <row r="918" spans="3:5">
      <c r="C918" s="184">
        <v>881</v>
      </c>
      <c r="D918" s="51">
        <v>9.0633505895453903E-4</v>
      </c>
      <c r="E918" s="137">
        <v>-5.4148338222806403E-3</v>
      </c>
    </row>
    <row r="919" spans="3:5">
      <c r="C919" s="184">
        <v>882</v>
      </c>
      <c r="D919" s="51">
        <v>-5.3980691347727634E-3</v>
      </c>
      <c r="E919" s="137">
        <v>-4.8146421937107966E-3</v>
      </c>
    </row>
    <row r="920" spans="3:5">
      <c r="C920" s="184">
        <v>883</v>
      </c>
      <c r="D920" s="51">
        <v>-5.0523500397622687E-3</v>
      </c>
      <c r="E920" s="137">
        <v>-2.8850762219345336E-2</v>
      </c>
    </row>
    <row r="921" spans="3:5">
      <c r="C921" s="184">
        <v>884</v>
      </c>
      <c r="D921" s="51">
        <v>-4.4947908102291332E-3</v>
      </c>
      <c r="E921" s="137">
        <v>3.9106226644081274E-3</v>
      </c>
    </row>
    <row r="922" spans="3:5">
      <c r="C922" s="184">
        <v>885</v>
      </c>
      <c r="D922" s="51">
        <v>9.0401194553924921E-3</v>
      </c>
      <c r="E922" s="137">
        <v>-1.6364033261596259E-2</v>
      </c>
    </row>
    <row r="923" spans="3:5">
      <c r="C923" s="184">
        <v>886</v>
      </c>
      <c r="D923" s="51">
        <v>7.9924278057869284E-3</v>
      </c>
      <c r="E923" s="137">
        <v>1.7424847949032631E-2</v>
      </c>
    </row>
    <row r="924" spans="3:5">
      <c r="C924" s="184">
        <v>887</v>
      </c>
      <c r="D924" s="51">
        <v>-1.0318075828894907E-2</v>
      </c>
      <c r="E924" s="137">
        <v>-5.1471686091265546E-2</v>
      </c>
    </row>
    <row r="925" spans="3:5">
      <c r="C925" s="184">
        <v>888</v>
      </c>
      <c r="D925" s="51">
        <v>5.5812231667334159E-3</v>
      </c>
      <c r="E925" s="137">
        <v>-3.4251445622621939E-2</v>
      </c>
    </row>
    <row r="926" spans="3:5">
      <c r="C926" s="184">
        <v>889</v>
      </c>
      <c r="D926" s="51">
        <v>-2.2363839716089146E-3</v>
      </c>
      <c r="E926" s="137">
        <v>-5.9807111027584941E-3</v>
      </c>
    </row>
    <row r="927" spans="3:5">
      <c r="C927" s="184">
        <v>890</v>
      </c>
      <c r="D927" s="51">
        <v>-5.9904141761047396E-3</v>
      </c>
      <c r="E927" s="137">
        <v>1.552252179955343E-2</v>
      </c>
    </row>
    <row r="928" spans="3:5">
      <c r="C928" s="184">
        <v>891</v>
      </c>
      <c r="D928" s="51">
        <v>-2.3181915972903942E-2</v>
      </c>
      <c r="E928" s="137">
        <v>-1.2672830610900354E-2</v>
      </c>
    </row>
    <row r="929" spans="3:5">
      <c r="C929" s="184">
        <v>892</v>
      </c>
      <c r="D929" s="51">
        <v>-1.9223752723876424E-3</v>
      </c>
      <c r="E929" s="137">
        <v>8.0258869040542538E-2</v>
      </c>
    </row>
    <row r="930" spans="3:5">
      <c r="C930" s="184">
        <v>893</v>
      </c>
      <c r="D930" s="51">
        <v>6.2358339564782973E-3</v>
      </c>
      <c r="E930" s="137">
        <v>1.3179272259750191E-2</v>
      </c>
    </row>
    <row r="931" spans="3:5">
      <c r="C931" s="184">
        <v>894</v>
      </c>
      <c r="D931" s="51">
        <v>3.2174125180670617E-3</v>
      </c>
      <c r="E931" s="137">
        <v>2.7738898420647327E-2</v>
      </c>
    </row>
    <row r="932" spans="3:5">
      <c r="C932" s="184">
        <v>895</v>
      </c>
      <c r="D932" s="51">
        <v>-1.5482403656740433E-3</v>
      </c>
      <c r="E932" s="137">
        <v>1.9083756994516345E-3</v>
      </c>
    </row>
    <row r="933" spans="3:5">
      <c r="C933" s="184">
        <v>896</v>
      </c>
      <c r="D933" s="51">
        <v>4.4445619237446742E-3</v>
      </c>
      <c r="E933" s="137">
        <v>1.0911897519411132E-2</v>
      </c>
    </row>
    <row r="934" spans="3:5">
      <c r="C934" s="184">
        <v>897</v>
      </c>
      <c r="D934" s="51">
        <v>-4.6467765485532614E-4</v>
      </c>
      <c r="E934" s="137">
        <v>3.3797010928682588E-3</v>
      </c>
    </row>
    <row r="935" spans="3:5">
      <c r="C935" s="184">
        <v>898</v>
      </c>
      <c r="D935" s="51">
        <v>-1.033038734654417E-2</v>
      </c>
      <c r="E935" s="137">
        <v>9.597715414567061E-2</v>
      </c>
    </row>
    <row r="936" spans="3:5">
      <c r="C936" s="184">
        <v>899</v>
      </c>
      <c r="D936" s="51">
        <v>6.3768640502096267E-3</v>
      </c>
      <c r="E936" s="137">
        <v>1.3948206310581624E-2</v>
      </c>
    </row>
    <row r="937" spans="3:5">
      <c r="C937" s="184">
        <v>900</v>
      </c>
      <c r="D937" s="51">
        <v>-1.6915488041395242E-3</v>
      </c>
      <c r="E937" s="137">
        <v>-1.7784036799613608E-2</v>
      </c>
    </row>
    <row r="938" spans="3:5">
      <c r="C938" s="184">
        <v>901</v>
      </c>
      <c r="D938" s="51">
        <v>7.6578699070870438E-3</v>
      </c>
      <c r="E938" s="137">
        <v>4.2256403898049619E-2</v>
      </c>
    </row>
    <row r="939" spans="3:5">
      <c r="C939" s="184">
        <v>902</v>
      </c>
      <c r="D939" s="51">
        <v>-1.6337823008357184E-2</v>
      </c>
      <c r="E939" s="137">
        <v>-1.1138823751015619E-2</v>
      </c>
    </row>
    <row r="940" spans="3:5">
      <c r="C940" s="184">
        <v>903</v>
      </c>
      <c r="D940" s="51">
        <v>1.1050376748725535E-2</v>
      </c>
      <c r="E940" s="137">
        <v>1.5599906462156343E-2</v>
      </c>
    </row>
    <row r="941" spans="3:5">
      <c r="C941" s="184">
        <v>904</v>
      </c>
      <c r="D941" s="51">
        <v>3.0299737732347536E-4</v>
      </c>
      <c r="E941" s="137">
        <v>-1.4622960595716637E-2</v>
      </c>
    </row>
    <row r="942" spans="3:5">
      <c r="C942" s="184">
        <v>905</v>
      </c>
      <c r="D942" s="51">
        <v>1.2847520250368788E-2</v>
      </c>
      <c r="E942" s="137">
        <v>-1.7432316926654041E-2</v>
      </c>
    </row>
    <row r="943" spans="3:5">
      <c r="C943" s="184">
        <v>906</v>
      </c>
      <c r="D943" s="51">
        <v>1.4415028122571191E-2</v>
      </c>
      <c r="E943" s="137">
        <v>-3.5208005710543402E-2</v>
      </c>
    </row>
    <row r="944" spans="3:5">
      <c r="C944" s="184">
        <v>907</v>
      </c>
      <c r="D944" s="51">
        <v>3.4324124776026824E-3</v>
      </c>
      <c r="E944" s="137">
        <v>-8.7946425731614594E-3</v>
      </c>
    </row>
    <row r="945" spans="3:5">
      <c r="C945" s="184">
        <v>908</v>
      </c>
      <c r="D945" s="51">
        <v>4.550328823957661E-3</v>
      </c>
      <c r="E945" s="137">
        <v>1.009053295296918E-2</v>
      </c>
    </row>
    <row r="946" spans="3:5">
      <c r="C946" s="184">
        <v>909</v>
      </c>
      <c r="D946" s="51">
        <v>9.4190951167895526E-3</v>
      </c>
      <c r="E946" s="137">
        <v>-3.1071114720436659E-2</v>
      </c>
    </row>
    <row r="947" spans="3:5">
      <c r="C947" s="184">
        <v>910</v>
      </c>
      <c r="D947" s="51">
        <v>-1.246372281344448E-2</v>
      </c>
      <c r="E947" s="137">
        <v>5.3335861567403208E-3</v>
      </c>
    </row>
    <row r="948" spans="3:5">
      <c r="C948" s="184">
        <v>911</v>
      </c>
      <c r="D948" s="51">
        <v>5.9308416406874615E-3</v>
      </c>
      <c r="E948" s="137">
        <v>3.6921132436936226E-2</v>
      </c>
    </row>
    <row r="949" spans="3:5">
      <c r="C949" s="184">
        <v>912</v>
      </c>
      <c r="D949" s="51">
        <v>-9.1633344038652594E-3</v>
      </c>
      <c r="E949" s="137">
        <v>1.0799827889126999E-2</v>
      </c>
    </row>
    <row r="950" spans="3:5">
      <c r="C950" s="184">
        <v>913</v>
      </c>
      <c r="D950" s="51">
        <v>-7.2051245981111581E-4</v>
      </c>
      <c r="E950" s="137">
        <v>1.1231755557335601E-2</v>
      </c>
    </row>
    <row r="951" spans="3:5">
      <c r="C951" s="184">
        <v>914</v>
      </c>
      <c r="D951" s="51">
        <v>2.4547310401893035E-2</v>
      </c>
      <c r="E951" s="137">
        <v>-2.659486957069894E-2</v>
      </c>
    </row>
    <row r="952" spans="3:5">
      <c r="C952" s="184">
        <v>915</v>
      </c>
      <c r="D952" s="51">
        <v>3.4400261252149116E-2</v>
      </c>
      <c r="E952" s="137">
        <v>6.2031272900206269E-2</v>
      </c>
    </row>
    <row r="953" spans="3:5">
      <c r="C953" s="184">
        <v>916</v>
      </c>
      <c r="D953" s="51">
        <v>1.1600361994006214E-2</v>
      </c>
      <c r="E953" s="137">
        <v>6.850947973708589E-3</v>
      </c>
    </row>
    <row r="954" spans="3:5">
      <c r="C954" s="184">
        <v>917</v>
      </c>
      <c r="D954" s="51">
        <v>-1.2928066818700139E-2</v>
      </c>
      <c r="E954" s="137">
        <v>-1.0263389249011141E-2</v>
      </c>
    </row>
    <row r="955" spans="3:5">
      <c r="C955" s="184">
        <v>918</v>
      </c>
      <c r="D955" s="51">
        <v>-1.1936591442267561E-2</v>
      </c>
      <c r="E955" s="137">
        <v>-8.9208155366828218E-3</v>
      </c>
    </row>
    <row r="956" spans="3:5">
      <c r="C956" s="184">
        <v>919</v>
      </c>
      <c r="D956" s="51">
        <v>1.7578092567401712E-2</v>
      </c>
      <c r="E956" s="137">
        <v>3.2116228578762597E-2</v>
      </c>
    </row>
    <row r="957" spans="3:5">
      <c r="C957" s="184">
        <v>920</v>
      </c>
      <c r="D957" s="51">
        <v>-5.8966348535118554E-3</v>
      </c>
      <c r="E957" s="137">
        <v>4.9601185637211335E-3</v>
      </c>
    </row>
    <row r="958" spans="3:5">
      <c r="C958" s="184">
        <v>921</v>
      </c>
      <c r="D958" s="51">
        <v>-5.7558991234251391E-3</v>
      </c>
      <c r="E958" s="137">
        <v>-5.5031689725891203E-2</v>
      </c>
    </row>
    <row r="959" spans="3:5">
      <c r="C959" s="184">
        <v>922</v>
      </c>
      <c r="D959" s="51">
        <v>-4.9196247835428713E-3</v>
      </c>
      <c r="E959" s="137">
        <v>-1.2036005860467091E-2</v>
      </c>
    </row>
    <row r="960" spans="3:5">
      <c r="C960" s="184">
        <v>923</v>
      </c>
      <c r="D960" s="51">
        <v>-3.3537838085993172E-3</v>
      </c>
      <c r="E960" s="137">
        <v>-1.2053422564377336E-2</v>
      </c>
    </row>
    <row r="961" spans="3:5">
      <c r="C961" s="184">
        <v>924</v>
      </c>
      <c r="D961" s="51">
        <v>-8.9483645338988994E-3</v>
      </c>
      <c r="E961" s="137">
        <v>-4.4081456738998867E-2</v>
      </c>
    </row>
    <row r="962" spans="3:5">
      <c r="C962" s="184">
        <v>925</v>
      </c>
      <c r="D962" s="51">
        <v>1.4543293395678678E-3</v>
      </c>
      <c r="E962" s="137">
        <v>1.7373157620530211E-2</v>
      </c>
    </row>
    <row r="963" spans="3:5">
      <c r="C963" s="184">
        <v>926</v>
      </c>
      <c r="D963" s="51">
        <v>-4.8358713832937711E-3</v>
      </c>
      <c r="E963" s="137">
        <v>1.8711346555488631E-2</v>
      </c>
    </row>
    <row r="964" spans="3:5">
      <c r="C964" s="184">
        <v>927</v>
      </c>
      <c r="D964" s="51">
        <v>-1.0103050312319832E-2</v>
      </c>
      <c r="E964" s="137">
        <v>-6.4432989500646243E-3</v>
      </c>
    </row>
    <row r="965" spans="3:5">
      <c r="C965" s="184">
        <v>928</v>
      </c>
      <c r="D965" s="51">
        <v>-1.9018527832011922E-3</v>
      </c>
      <c r="E965" s="137">
        <v>-4.6706515180618066E-3</v>
      </c>
    </row>
    <row r="966" spans="3:5">
      <c r="C966" s="184">
        <v>929</v>
      </c>
      <c r="D966" s="51">
        <v>6.2236695375802245E-3</v>
      </c>
      <c r="E966" s="137">
        <v>1.6358415524730892E-2</v>
      </c>
    </row>
    <row r="967" spans="3:5">
      <c r="C967" s="184">
        <v>930</v>
      </c>
      <c r="D967" s="51">
        <v>-8.340287577547973E-3</v>
      </c>
      <c r="E967" s="137">
        <v>4.2440746354300014E-2</v>
      </c>
    </row>
    <row r="968" spans="3:5">
      <c r="C968" s="184">
        <v>931</v>
      </c>
      <c r="D968" s="51">
        <v>6.0416148322838268E-3</v>
      </c>
      <c r="E968" s="137">
        <v>-2.3798647986362158E-2</v>
      </c>
    </row>
    <row r="969" spans="3:5">
      <c r="C969" s="184">
        <v>932</v>
      </c>
      <c r="D969" s="51">
        <v>-2.9741491753394935E-3</v>
      </c>
      <c r="E969" s="137">
        <v>2.8236462899362769E-2</v>
      </c>
    </row>
    <row r="970" spans="3:5">
      <c r="C970" s="184">
        <v>933</v>
      </c>
      <c r="D970" s="51">
        <v>1.7770566659179317E-2</v>
      </c>
      <c r="E970" s="137">
        <v>2.1109599798977495E-2</v>
      </c>
    </row>
    <row r="971" spans="3:5">
      <c r="C971" s="184">
        <v>934</v>
      </c>
      <c r="D971" s="51">
        <v>1.2201485556400486E-3</v>
      </c>
      <c r="E971" s="137">
        <v>-0.10394781797998875</v>
      </c>
    </row>
    <row r="972" spans="3:5">
      <c r="C972" s="184">
        <v>935</v>
      </c>
      <c r="D972" s="51">
        <v>-1.4237943551434129E-2</v>
      </c>
      <c r="E972" s="137">
        <v>-6.3185515629453723E-2</v>
      </c>
    </row>
    <row r="973" spans="3:5">
      <c r="C973" s="184">
        <v>936</v>
      </c>
      <c r="D973" s="51">
        <v>-6.1120148734063349E-3</v>
      </c>
      <c r="E973" s="137">
        <v>3.9099206263747913E-4</v>
      </c>
    </row>
    <row r="974" spans="3:5">
      <c r="C974" s="184">
        <v>937</v>
      </c>
      <c r="D974" s="51">
        <v>2.5609346520705303E-3</v>
      </c>
      <c r="E974" s="137">
        <v>-2.1676515368491286E-2</v>
      </c>
    </row>
    <row r="975" spans="3:5">
      <c r="C975" s="184">
        <v>938</v>
      </c>
      <c r="D975" s="51">
        <v>-6.1527095505600812E-3</v>
      </c>
      <c r="E975" s="137">
        <v>-0.1141397619691838</v>
      </c>
    </row>
    <row r="976" spans="3:5">
      <c r="C976" s="184">
        <v>939</v>
      </c>
      <c r="D976" s="51">
        <v>4.2055658181906486E-3</v>
      </c>
      <c r="E976" s="137">
        <v>3.0758754518815025E-2</v>
      </c>
    </row>
    <row r="977" spans="3:5">
      <c r="C977" s="184">
        <v>940</v>
      </c>
      <c r="D977" s="51">
        <v>7.8320832940691198E-3</v>
      </c>
      <c r="E977" s="137">
        <v>-1.6479822352502113E-3</v>
      </c>
    </row>
    <row r="978" spans="3:5">
      <c r="C978" s="184">
        <v>941</v>
      </c>
      <c r="D978" s="51">
        <v>-2.6103655564029002E-3</v>
      </c>
      <c r="E978" s="137">
        <v>7.7400477842828989E-3</v>
      </c>
    </row>
    <row r="979" spans="3:5">
      <c r="C979" s="184">
        <v>942</v>
      </c>
      <c r="D979" s="51">
        <v>7.8374076433774045E-4</v>
      </c>
      <c r="E979" s="137">
        <v>8.3614917415774467E-2</v>
      </c>
    </row>
    <row r="980" spans="3:5">
      <c r="C980" s="184">
        <v>943</v>
      </c>
      <c r="D980" s="51">
        <v>8.844094014805879E-3</v>
      </c>
      <c r="E980" s="137">
        <v>-1.5725844160803887E-2</v>
      </c>
    </row>
    <row r="981" spans="3:5">
      <c r="C981" s="184">
        <v>944</v>
      </c>
      <c r="D981" s="51">
        <v>-2.176318419831242E-2</v>
      </c>
      <c r="E981" s="137">
        <v>4.7689690672576231E-2</v>
      </c>
    </row>
    <row r="982" spans="3:5">
      <c r="C982" s="184">
        <v>945</v>
      </c>
      <c r="D982" s="51">
        <v>7.6716152994281209E-3</v>
      </c>
      <c r="E982" s="137">
        <v>1.7740538040635592E-2</v>
      </c>
    </row>
    <row r="983" spans="3:5">
      <c r="C983" s="184">
        <v>946</v>
      </c>
      <c r="D983" s="51">
        <v>-9.5880086452170641E-3</v>
      </c>
      <c r="E983" s="137">
        <v>9.17322491209056E-3</v>
      </c>
    </row>
    <row r="984" spans="3:5">
      <c r="C984" s="184">
        <v>947</v>
      </c>
      <c r="D984" s="51">
        <v>-9.7288843040580376E-3</v>
      </c>
      <c r="E984" s="137">
        <v>-1.1044406259185962E-2</v>
      </c>
    </row>
    <row r="985" spans="3:5">
      <c r="C985" s="184">
        <v>948</v>
      </c>
      <c r="D985" s="51">
        <v>3.6422844101918128E-3</v>
      </c>
      <c r="E985" s="137">
        <v>-8.8681200848408706E-3</v>
      </c>
    </row>
    <row r="986" spans="3:5">
      <c r="C986" s="184">
        <v>949</v>
      </c>
      <c r="D986" s="51">
        <v>-3.5208658357747169E-2</v>
      </c>
      <c r="E986" s="137">
        <v>-4.3964869985457476E-3</v>
      </c>
    </row>
    <row r="987" spans="3:5">
      <c r="C987" s="184">
        <v>950</v>
      </c>
      <c r="D987" s="51">
        <v>-4.9885546278397586E-3</v>
      </c>
      <c r="E987" s="137">
        <v>6.1570177205249052E-3</v>
      </c>
    </row>
    <row r="988" spans="3:5">
      <c r="C988" s="184">
        <v>951</v>
      </c>
      <c r="D988" s="51">
        <v>-1.2086554117316507E-2</v>
      </c>
      <c r="E988" s="137">
        <v>-4.9378585533372283E-3</v>
      </c>
    </row>
    <row r="989" spans="3:5">
      <c r="C989" s="184">
        <v>952</v>
      </c>
      <c r="D989" s="51">
        <v>-3.5509302872831052E-3</v>
      </c>
      <c r="E989" s="137">
        <v>-0.12046372907201179</v>
      </c>
    </row>
    <row r="990" spans="3:5">
      <c r="C990" s="184">
        <v>953</v>
      </c>
      <c r="D990" s="51">
        <v>9.4422369851034603E-3</v>
      </c>
      <c r="E990" s="137">
        <v>1.4031897319721614E-2</v>
      </c>
    </row>
    <row r="991" spans="3:5">
      <c r="C991" s="184">
        <v>954</v>
      </c>
      <c r="D991" s="51">
        <v>2.8813298936577305E-3</v>
      </c>
      <c r="E991" s="137">
        <v>-1.128548200533816E-2</v>
      </c>
    </row>
    <row r="992" spans="3:5">
      <c r="C992" s="184">
        <v>955</v>
      </c>
      <c r="D992" s="51">
        <v>-4.0313908441225749E-3</v>
      </c>
      <c r="E992" s="137">
        <v>7.9671579275916778E-3</v>
      </c>
    </row>
    <row r="993" spans="3:5">
      <c r="C993" s="184">
        <v>956</v>
      </c>
      <c r="D993" s="51">
        <v>-2.1144027246006239E-2</v>
      </c>
      <c r="E993" s="137">
        <v>4.0585722732157919E-3</v>
      </c>
    </row>
    <row r="994" spans="3:5">
      <c r="C994" s="184">
        <v>957</v>
      </c>
      <c r="D994" s="51">
        <v>-2.3660499000193154E-3</v>
      </c>
      <c r="E994" s="137">
        <v>4.8668257493896756E-2</v>
      </c>
    </row>
    <row r="995" spans="3:5">
      <c r="C995" s="184">
        <v>958</v>
      </c>
      <c r="D995" s="51">
        <v>-2.2595310174811832E-2</v>
      </c>
      <c r="E995" s="137">
        <v>4.8374988629648785E-2</v>
      </c>
    </row>
    <row r="996" spans="3:5">
      <c r="C996" s="184">
        <v>959</v>
      </c>
      <c r="D996" s="51">
        <v>3.1299762763881904E-4</v>
      </c>
      <c r="E996" s="137">
        <v>-2.2966827128770316E-2</v>
      </c>
    </row>
    <row r="997" spans="3:5">
      <c r="C997" s="184">
        <v>960</v>
      </c>
      <c r="D997" s="51">
        <v>-6.4750162897062348E-3</v>
      </c>
      <c r="E997" s="137">
        <v>-5.5447840599440051E-3</v>
      </c>
    </row>
    <row r="998" spans="3:5">
      <c r="C998" s="184">
        <v>961</v>
      </c>
      <c r="D998" s="51">
        <v>-2.3084724189818095E-3</v>
      </c>
      <c r="E998" s="137">
        <v>2.3636734014778171E-2</v>
      </c>
    </row>
    <row r="999" spans="3:5">
      <c r="C999" s="184">
        <v>962</v>
      </c>
      <c r="D999" s="51">
        <v>-2.5923684861313169E-3</v>
      </c>
      <c r="E999" s="137">
        <v>-4.1338216699275798E-3</v>
      </c>
    </row>
    <row r="1000" spans="3:5">
      <c r="C1000" s="184">
        <v>963</v>
      </c>
      <c r="D1000" s="51">
        <v>-6.1690730152216908E-4</v>
      </c>
      <c r="E1000" s="137">
        <v>5.517908805869237E-3</v>
      </c>
    </row>
    <row r="1001" spans="3:5">
      <c r="C1001" s="184">
        <v>964</v>
      </c>
      <c r="D1001" s="51">
        <v>-3.9820878494444259E-3</v>
      </c>
      <c r="E1001" s="137">
        <v>1.5871789352474588E-2</v>
      </c>
    </row>
    <row r="1002" spans="3:5">
      <c r="C1002" s="184">
        <v>965</v>
      </c>
      <c r="D1002" s="51">
        <v>-2.7303270822011901E-2</v>
      </c>
      <c r="E1002" s="137">
        <v>1.5061316187937259E-2</v>
      </c>
    </row>
    <row r="1003" spans="3:5">
      <c r="C1003" s="184">
        <v>966</v>
      </c>
      <c r="D1003" s="51">
        <v>-1.2307286507954461E-3</v>
      </c>
      <c r="E1003" s="137">
        <v>1.0101088478799645E-2</v>
      </c>
    </row>
    <row r="1004" spans="3:5">
      <c r="C1004" s="184">
        <v>967</v>
      </c>
      <c r="D1004" s="51">
        <v>3.6031959863286403E-3</v>
      </c>
      <c r="E1004" s="137">
        <v>2.8782156856508249E-2</v>
      </c>
    </row>
    <row r="1005" spans="3:5">
      <c r="C1005" s="184">
        <v>968</v>
      </c>
      <c r="D1005" s="51">
        <v>-1.4183154771177508E-3</v>
      </c>
      <c r="E1005" s="137">
        <v>5.8385605795511783E-3</v>
      </c>
    </row>
    <row r="1006" spans="3:5">
      <c r="C1006" s="184">
        <v>969</v>
      </c>
      <c r="D1006" s="51">
        <v>-8.7245114674305499E-3</v>
      </c>
      <c r="E1006" s="137">
        <v>-1.5492722805777822E-2</v>
      </c>
    </row>
    <row r="1007" spans="3:5">
      <c r="C1007" s="184">
        <v>970</v>
      </c>
      <c r="D1007" s="51">
        <v>6.2711091254842944E-3</v>
      </c>
      <c r="E1007" s="137">
        <v>4.4962328891617893E-2</v>
      </c>
    </row>
    <row r="1008" spans="3:5">
      <c r="C1008" s="184">
        <v>971</v>
      </c>
      <c r="D1008" s="51">
        <v>3.7474531366051521E-3</v>
      </c>
      <c r="E1008" s="137">
        <v>5.6503459980530329E-2</v>
      </c>
    </row>
    <row r="1009" spans="3:5">
      <c r="C1009" s="184">
        <v>972</v>
      </c>
      <c r="D1009" s="51">
        <v>8.6760625282429824E-3</v>
      </c>
      <c r="E1009" s="137">
        <v>2.3789109469673698E-2</v>
      </c>
    </row>
    <row r="1010" spans="3:5">
      <c r="C1010" s="184">
        <v>973</v>
      </c>
      <c r="D1010" s="51">
        <v>1.5758322285357017E-2</v>
      </c>
      <c r="E1010" s="137">
        <v>1.2590651270694886E-2</v>
      </c>
    </row>
    <row r="1011" spans="3:5">
      <c r="C1011" s="184">
        <v>974</v>
      </c>
      <c r="D1011" s="51">
        <v>-5.3247081406950095E-3</v>
      </c>
      <c r="E1011" s="137">
        <v>1.7294224096122746E-2</v>
      </c>
    </row>
    <row r="1012" spans="3:5">
      <c r="C1012" s="184">
        <v>975</v>
      </c>
      <c r="D1012" s="51">
        <v>-1.1678105018869817E-2</v>
      </c>
      <c r="E1012" s="137">
        <v>-3.2043578422539007E-2</v>
      </c>
    </row>
    <row r="1013" spans="3:5">
      <c r="C1013" s="184">
        <v>976</v>
      </c>
      <c r="D1013" s="51">
        <v>-7.755514415089499E-3</v>
      </c>
      <c r="E1013" s="137">
        <v>-1.5168506895198346E-2</v>
      </c>
    </row>
    <row r="1014" spans="3:5">
      <c r="C1014" s="184">
        <v>977</v>
      </c>
      <c r="D1014" s="51">
        <v>-3.5260086650226842E-3</v>
      </c>
      <c r="E1014" s="137">
        <v>3.2708414738162588E-3</v>
      </c>
    </row>
    <row r="1015" spans="3:5">
      <c r="C1015" s="184">
        <v>978</v>
      </c>
      <c r="D1015" s="51">
        <v>-2.9135509169144398E-3</v>
      </c>
      <c r="E1015" s="137">
        <v>1.8233775553138779E-2</v>
      </c>
    </row>
    <row r="1016" spans="3:5">
      <c r="C1016" s="184">
        <v>979</v>
      </c>
      <c r="D1016" s="51">
        <v>-2.4204034229026879E-3</v>
      </c>
      <c r="E1016" s="137">
        <v>-4.8774334779447598E-3</v>
      </c>
    </row>
    <row r="1017" spans="3:5">
      <c r="C1017" s="184">
        <v>980</v>
      </c>
      <c r="D1017" s="51">
        <v>3.7929834914271674E-3</v>
      </c>
      <c r="E1017" s="137">
        <v>-3.076819142286108E-2</v>
      </c>
    </row>
    <row r="1018" spans="3:5">
      <c r="C1018" s="184">
        <v>981</v>
      </c>
      <c r="D1018" s="51">
        <v>-1.1332300588842735E-2</v>
      </c>
      <c r="E1018" s="137">
        <v>-2.60643714091102E-2</v>
      </c>
    </row>
    <row r="1019" spans="3:5">
      <c r="C1019" s="184">
        <v>982</v>
      </c>
      <c r="D1019" s="51">
        <v>1.6472583163064023E-5</v>
      </c>
      <c r="E1019" s="137">
        <v>-2.5640374127939285E-2</v>
      </c>
    </row>
    <row r="1020" spans="3:5">
      <c r="C1020" s="184">
        <v>983</v>
      </c>
      <c r="D1020" s="51">
        <v>6.4771572820061666E-3</v>
      </c>
      <c r="E1020" s="137">
        <v>-1.429515345978722E-2</v>
      </c>
    </row>
    <row r="1021" spans="3:5">
      <c r="C1021" s="184">
        <v>984</v>
      </c>
      <c r="D1021" s="51">
        <v>-1.782408388622357E-3</v>
      </c>
      <c r="E1021" s="137">
        <v>7.1397720697288537E-3</v>
      </c>
    </row>
    <row r="1022" spans="3:5">
      <c r="C1022" s="184">
        <v>985</v>
      </c>
      <c r="D1022" s="51">
        <v>1.3330425402971434E-2</v>
      </c>
      <c r="E1022" s="137">
        <v>9.017308649886379E-3</v>
      </c>
    </row>
    <row r="1023" spans="3:5">
      <c r="C1023" s="184">
        <v>986</v>
      </c>
      <c r="D1023" s="51">
        <v>-3.5633331505595465E-4</v>
      </c>
      <c r="E1023" s="137">
        <v>3.2752939854654779E-2</v>
      </c>
    </row>
    <row r="1024" spans="3:5">
      <c r="C1024" s="184">
        <v>987</v>
      </c>
      <c r="D1024" s="51">
        <v>2.4807840596607175E-3</v>
      </c>
      <c r="E1024" s="137">
        <v>-2.1228832739161548E-2</v>
      </c>
    </row>
    <row r="1025" spans="3:5">
      <c r="C1025" s="184">
        <v>988</v>
      </c>
      <c r="D1025" s="51">
        <v>-8.4477619607601084E-3</v>
      </c>
      <c r="E1025" s="137">
        <v>-6.3863168292014631E-3</v>
      </c>
    </row>
    <row r="1026" spans="3:5">
      <c r="C1026" s="184">
        <v>989</v>
      </c>
      <c r="D1026" s="51">
        <v>1.1883358037342411E-3</v>
      </c>
      <c r="E1026" s="137">
        <v>-2.9853515917537245E-2</v>
      </c>
    </row>
    <row r="1027" spans="3:5">
      <c r="C1027" s="184">
        <v>990</v>
      </c>
      <c r="D1027" s="51">
        <v>-2.3689405803481649E-3</v>
      </c>
      <c r="E1027" s="137">
        <v>-2.6800613210861149E-2</v>
      </c>
    </row>
    <row r="1028" spans="3:5">
      <c r="C1028" s="184">
        <v>991</v>
      </c>
      <c r="D1028" s="51">
        <v>8.2463293621645607E-3</v>
      </c>
      <c r="E1028" s="137">
        <v>1.7088436573598487E-2</v>
      </c>
    </row>
    <row r="1029" spans="3:5">
      <c r="C1029" s="184">
        <v>992</v>
      </c>
      <c r="D1029" s="51">
        <v>-2.9882544761182994E-3</v>
      </c>
      <c r="E1029" s="137">
        <v>2.6658343115362214E-2</v>
      </c>
    </row>
    <row r="1030" spans="3:5">
      <c r="C1030" s="184">
        <v>993</v>
      </c>
      <c r="D1030" s="51">
        <v>-1.230191169609233E-4</v>
      </c>
      <c r="E1030" s="137">
        <v>-1.6749141694010886E-2</v>
      </c>
    </row>
    <row r="1031" spans="3:5">
      <c r="C1031" s="184">
        <v>994</v>
      </c>
      <c r="D1031" s="51">
        <v>6.3023583525122304E-3</v>
      </c>
      <c r="E1031" s="137">
        <v>1.7917889165053449E-2</v>
      </c>
    </row>
    <row r="1032" spans="3:5">
      <c r="C1032" s="184">
        <v>995</v>
      </c>
      <c r="D1032" s="51">
        <v>3.1752296658440356E-3</v>
      </c>
      <c r="E1032" s="137">
        <v>7.036191932192494E-2</v>
      </c>
    </row>
    <row r="1033" spans="3:5">
      <c r="C1033" s="184">
        <v>996</v>
      </c>
      <c r="D1033" s="51">
        <v>1.2630312342768738E-2</v>
      </c>
      <c r="E1033" s="137">
        <v>-8.9074767867377558E-2</v>
      </c>
    </row>
    <row r="1034" spans="3:5">
      <c r="C1034" s="184">
        <v>997</v>
      </c>
      <c r="D1034" s="51">
        <v>-6.4692333204127202E-3</v>
      </c>
      <c r="E1034" s="137">
        <v>-8.834177833302724E-3</v>
      </c>
    </row>
    <row r="1035" spans="3:5">
      <c r="C1035" s="184">
        <v>998</v>
      </c>
      <c r="D1035" s="51">
        <v>-1.5454025227506022E-2</v>
      </c>
      <c r="E1035" s="137">
        <v>-1.9417200303620444E-2</v>
      </c>
    </row>
    <row r="1036" spans="3:5">
      <c r="C1036" s="184">
        <v>999</v>
      </c>
      <c r="D1036" s="51">
        <v>9.0142752916547251E-3</v>
      </c>
      <c r="E1036" s="137">
        <v>2.6041567409099423E-2</v>
      </c>
    </row>
    <row r="1037" spans="3:5">
      <c r="C1037" s="185">
        <v>1000</v>
      </c>
      <c r="D1037" s="136">
        <v>-1.0664661929286712E-3</v>
      </c>
      <c r="E1037" s="138">
        <v>-1.6933511302089026E-2</v>
      </c>
    </row>
    <row r="1038" spans="3:5">
      <c r="C1038" s="16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F1038"/>
  <sheetViews>
    <sheetView workbookViewId="0"/>
  </sheetViews>
  <sheetFormatPr defaultRowHeight="15"/>
  <cols>
    <col min="3" max="3" width="20.7109375" customWidth="1"/>
    <col min="4" max="5" width="24.28515625" bestFit="1" customWidth="1"/>
  </cols>
  <sheetData>
    <row r="35" spans="2:6">
      <c r="B35" s="160"/>
      <c r="C35" s="167" t="s">
        <v>286</v>
      </c>
      <c r="D35" s="168" t="s">
        <v>365</v>
      </c>
      <c r="E35" s="169" t="s">
        <v>367</v>
      </c>
      <c r="F35" s="161"/>
    </row>
    <row r="36" spans="2:6" ht="22.5">
      <c r="B36" s="160"/>
      <c r="C36" s="166" t="s">
        <v>287</v>
      </c>
      <c r="D36" s="163" t="s">
        <v>366</v>
      </c>
      <c r="E36" s="170" t="s">
        <v>363</v>
      </c>
      <c r="F36" s="161"/>
    </row>
    <row r="37" spans="2:6">
      <c r="B37" s="160"/>
      <c r="C37" s="181" t="s">
        <v>320</v>
      </c>
      <c r="D37" s="182" t="s">
        <v>325</v>
      </c>
      <c r="E37" s="183" t="s">
        <v>325</v>
      </c>
      <c r="F37" s="160"/>
    </row>
    <row r="38" spans="2:6">
      <c r="C38" s="184">
        <v>1</v>
      </c>
      <c r="D38" s="51">
        <v>-1.2101198446270408E-3</v>
      </c>
      <c r="E38" s="137">
        <v>3.4596021159071424E-3</v>
      </c>
    </row>
    <row r="39" spans="2:6">
      <c r="C39" s="184">
        <v>2</v>
      </c>
      <c r="D39" s="51">
        <v>3.7551869717405138E-4</v>
      </c>
      <c r="E39" s="137">
        <v>-1.253461738657393E-3</v>
      </c>
    </row>
    <row r="40" spans="2:6">
      <c r="C40" s="184">
        <v>3</v>
      </c>
      <c r="D40" s="51">
        <v>-3.480277101660747E-3</v>
      </c>
      <c r="E40" s="137">
        <v>-1.3900337985517935E-2</v>
      </c>
    </row>
    <row r="41" spans="2:6">
      <c r="C41" s="184">
        <v>4</v>
      </c>
      <c r="D41" s="51">
        <v>-6.8689776272945358E-3</v>
      </c>
      <c r="E41" s="137">
        <v>-2.1508308330572888E-3</v>
      </c>
    </row>
    <row r="42" spans="2:6">
      <c r="C42" s="184">
        <v>5</v>
      </c>
      <c r="D42" s="51">
        <v>2.273494447343676E-3</v>
      </c>
      <c r="E42" s="137">
        <v>-1.0036793650657655E-2</v>
      </c>
    </row>
    <row r="43" spans="2:6">
      <c r="C43" s="184">
        <v>6</v>
      </c>
      <c r="D43" s="51">
        <v>2.5098570415299455E-2</v>
      </c>
      <c r="E43" s="137">
        <v>1.2911928024280641E-2</v>
      </c>
    </row>
    <row r="44" spans="2:6">
      <c r="C44" s="184">
        <v>7</v>
      </c>
      <c r="D44" s="51">
        <v>5.061616980864969E-4</v>
      </c>
      <c r="E44" s="137">
        <v>-2.3166412832930257E-3</v>
      </c>
    </row>
    <row r="45" spans="2:6">
      <c r="C45" s="184">
        <v>8</v>
      </c>
      <c r="D45" s="51">
        <v>1.6119742740518445E-2</v>
      </c>
      <c r="E45" s="137">
        <v>2.0563904230332882E-2</v>
      </c>
    </row>
    <row r="46" spans="2:6">
      <c r="C46" s="184">
        <v>9</v>
      </c>
      <c r="D46" s="51">
        <v>-2.1542510656528728E-2</v>
      </c>
      <c r="E46" s="137">
        <v>-2.0444359785992971E-2</v>
      </c>
    </row>
    <row r="47" spans="2:6">
      <c r="C47" s="184">
        <v>10</v>
      </c>
      <c r="D47" s="51">
        <v>8.0774851749797183E-4</v>
      </c>
      <c r="E47" s="137">
        <v>4.5921557745991189E-3</v>
      </c>
    </row>
    <row r="48" spans="2:6">
      <c r="C48" s="184">
        <v>11</v>
      </c>
      <c r="D48" s="51">
        <v>-2.6779467933619547E-3</v>
      </c>
      <c r="E48" s="137">
        <v>-2.2183536602166493E-3</v>
      </c>
    </row>
    <row r="49" spans="3:5">
      <c r="C49" s="184">
        <v>12</v>
      </c>
      <c r="D49" s="51">
        <v>7.5652930863202216E-3</v>
      </c>
      <c r="E49" s="137">
        <v>1.2230763227735348E-2</v>
      </c>
    </row>
    <row r="50" spans="3:5">
      <c r="C50" s="184">
        <v>13</v>
      </c>
      <c r="D50" s="51">
        <v>-5.2304381782055393E-3</v>
      </c>
      <c r="E50" s="137">
        <v>1.034362200439411E-2</v>
      </c>
    </row>
    <row r="51" spans="3:5">
      <c r="C51" s="184">
        <v>14</v>
      </c>
      <c r="D51" s="51">
        <v>7.4112643079756423E-3</v>
      </c>
      <c r="E51" s="137">
        <v>1.0826158724715422E-2</v>
      </c>
    </row>
    <row r="52" spans="3:5">
      <c r="C52" s="184">
        <v>15</v>
      </c>
      <c r="D52" s="51">
        <v>-6.5110405465536626E-3</v>
      </c>
      <c r="E52" s="137">
        <v>-2.088041191252873E-3</v>
      </c>
    </row>
    <row r="53" spans="3:5">
      <c r="C53" s="184">
        <v>16</v>
      </c>
      <c r="D53" s="51">
        <v>-3.5704197916099807E-3</v>
      </c>
      <c r="E53" s="137">
        <v>-7.1217779722309866E-4</v>
      </c>
    </row>
    <row r="54" spans="3:5">
      <c r="C54" s="184">
        <v>17</v>
      </c>
      <c r="D54" s="51">
        <v>5.197140460582483E-3</v>
      </c>
      <c r="E54" s="137">
        <v>-6.9158234107054356E-3</v>
      </c>
    </row>
    <row r="55" spans="3:5">
      <c r="C55" s="184">
        <v>18</v>
      </c>
      <c r="D55" s="51">
        <v>2.1850185307644571E-3</v>
      </c>
      <c r="E55" s="137">
        <v>-2.3366145330491433E-3</v>
      </c>
    </row>
    <row r="56" spans="3:5">
      <c r="C56" s="184">
        <v>19</v>
      </c>
      <c r="D56" s="51">
        <v>-5.7422961823134708E-3</v>
      </c>
      <c r="E56" s="137">
        <v>-9.2202843281783808E-3</v>
      </c>
    </row>
    <row r="57" spans="3:5">
      <c r="C57" s="184">
        <v>20</v>
      </c>
      <c r="D57" s="51">
        <v>5.5771237409421104E-4</v>
      </c>
      <c r="E57" s="137">
        <v>-1.8054604042898039E-3</v>
      </c>
    </row>
    <row r="58" spans="3:5">
      <c r="C58" s="184">
        <v>21</v>
      </c>
      <c r="D58" s="51">
        <v>6.5822548007440128E-3</v>
      </c>
      <c r="E58" s="137">
        <v>8.3447945337103979E-3</v>
      </c>
    </row>
    <row r="59" spans="3:5">
      <c r="C59" s="184">
        <v>22</v>
      </c>
      <c r="D59" s="51">
        <v>8.0439854837776187E-3</v>
      </c>
      <c r="E59" s="137">
        <v>4.879962482173439E-3</v>
      </c>
    </row>
    <row r="60" spans="3:5">
      <c r="C60" s="184">
        <v>23</v>
      </c>
      <c r="D60" s="51">
        <v>-4.1156661978072042E-3</v>
      </c>
      <c r="E60" s="137">
        <v>-1.3843181323904954E-2</v>
      </c>
    </row>
    <row r="61" spans="3:5">
      <c r="C61" s="184">
        <v>24</v>
      </c>
      <c r="D61" s="51">
        <v>4.3854274761711189E-3</v>
      </c>
      <c r="E61" s="137">
        <v>6.2249328472715791E-3</v>
      </c>
    </row>
    <row r="62" spans="3:5">
      <c r="C62" s="184">
        <v>25</v>
      </c>
      <c r="D62" s="51">
        <v>-6.7326386977646364E-4</v>
      </c>
      <c r="E62" s="137">
        <v>7.8167059961721606E-3</v>
      </c>
    </row>
    <row r="63" spans="3:5">
      <c r="C63" s="184">
        <v>26</v>
      </c>
      <c r="D63" s="51">
        <v>3.71456897321862E-3</v>
      </c>
      <c r="E63" s="137">
        <v>1.1123463726669646E-2</v>
      </c>
    </row>
    <row r="64" spans="3:5">
      <c r="C64" s="184">
        <v>27</v>
      </c>
      <c r="D64" s="51">
        <v>5.5322941599535262E-3</v>
      </c>
      <c r="E64" s="137">
        <v>6.5033938396872352E-3</v>
      </c>
    </row>
    <row r="65" spans="3:5">
      <c r="C65" s="184">
        <v>28</v>
      </c>
      <c r="D65" s="51">
        <v>1.2393575217346164E-2</v>
      </c>
      <c r="E65" s="137">
        <v>-1.8205167783470342E-2</v>
      </c>
    </row>
    <row r="66" spans="3:5">
      <c r="C66" s="184">
        <v>29</v>
      </c>
      <c r="D66" s="51">
        <v>-9.4127417465080902E-3</v>
      </c>
      <c r="E66" s="137">
        <v>-1.8599086416311258E-3</v>
      </c>
    </row>
    <row r="67" spans="3:5">
      <c r="C67" s="184">
        <v>30</v>
      </c>
      <c r="D67" s="51">
        <v>4.6245166259940547E-3</v>
      </c>
      <c r="E67" s="137">
        <v>-9.9331946852143551E-4</v>
      </c>
    </row>
    <row r="68" spans="3:5">
      <c r="C68" s="184">
        <v>31</v>
      </c>
      <c r="D68" s="51">
        <v>-1.3408747191137845E-3</v>
      </c>
      <c r="E68" s="137">
        <v>-5.8188854706253002E-3</v>
      </c>
    </row>
    <row r="69" spans="3:5">
      <c r="C69" s="184">
        <v>32</v>
      </c>
      <c r="D69" s="51">
        <v>-1.5408915564670317E-3</v>
      </c>
      <c r="E69" s="137">
        <v>-1.6131733506800239E-2</v>
      </c>
    </row>
    <row r="70" spans="3:5">
      <c r="C70" s="184">
        <v>33</v>
      </c>
      <c r="D70" s="51">
        <v>-3.7049362688030135E-3</v>
      </c>
      <c r="E70" s="137">
        <v>1.3014915419375888E-2</v>
      </c>
    </row>
    <row r="71" spans="3:5">
      <c r="C71" s="184">
        <v>34</v>
      </c>
      <c r="D71" s="51">
        <v>1.5619776792160311E-3</v>
      </c>
      <c r="E71" s="137">
        <v>1.0157660878323017E-2</v>
      </c>
    </row>
    <row r="72" spans="3:5">
      <c r="C72" s="184">
        <v>35</v>
      </c>
      <c r="D72" s="51">
        <v>-1.5100205996112065E-3</v>
      </c>
      <c r="E72" s="137">
        <v>-4.4856449330591304E-3</v>
      </c>
    </row>
    <row r="73" spans="3:5">
      <c r="C73" s="184">
        <v>36</v>
      </c>
      <c r="D73" s="51">
        <v>5.4944834723205096E-3</v>
      </c>
      <c r="E73" s="137">
        <v>-6.0872455903029652E-3</v>
      </c>
    </row>
    <row r="74" spans="3:5">
      <c r="C74" s="184">
        <v>37</v>
      </c>
      <c r="D74" s="51">
        <v>4.2864168802351083E-3</v>
      </c>
      <c r="E74" s="137">
        <v>1.5801239501531559E-3</v>
      </c>
    </row>
    <row r="75" spans="3:5">
      <c r="C75" s="184">
        <v>38</v>
      </c>
      <c r="D75" s="51">
        <v>4.1133173830277519E-3</v>
      </c>
      <c r="E75" s="137">
        <v>1.4570896744635691E-3</v>
      </c>
    </row>
    <row r="76" spans="3:5">
      <c r="C76" s="184">
        <v>39</v>
      </c>
      <c r="D76" s="51">
        <v>6.543483456645518E-5</v>
      </c>
      <c r="E76" s="137">
        <v>9.6398920245623337E-3</v>
      </c>
    </row>
    <row r="77" spans="3:5">
      <c r="C77" s="184">
        <v>40</v>
      </c>
      <c r="D77" s="51">
        <v>-1.8856749369381559E-3</v>
      </c>
      <c r="E77" s="137">
        <v>1.0880019577595886E-3</v>
      </c>
    </row>
    <row r="78" spans="3:5">
      <c r="C78" s="184">
        <v>41</v>
      </c>
      <c r="D78" s="51">
        <v>-5.3060034021198358E-4</v>
      </c>
      <c r="E78" s="137">
        <v>-9.6156215941995624E-3</v>
      </c>
    </row>
    <row r="79" spans="3:5">
      <c r="C79" s="184">
        <v>42</v>
      </c>
      <c r="D79" s="51">
        <v>9.7346898416732046E-3</v>
      </c>
      <c r="E79" s="137">
        <v>1.1315595699344894E-3</v>
      </c>
    </row>
    <row r="80" spans="3:5">
      <c r="C80" s="184">
        <v>43</v>
      </c>
      <c r="D80" s="51">
        <v>1.238947481600782E-3</v>
      </c>
      <c r="E80" s="137">
        <v>-5.4092640769646009E-3</v>
      </c>
    </row>
    <row r="81" spans="3:5">
      <c r="C81" s="184">
        <v>44</v>
      </c>
      <c r="D81" s="51">
        <v>5.1174215607682951E-3</v>
      </c>
      <c r="E81" s="137">
        <v>5.4724273410121675E-3</v>
      </c>
    </row>
    <row r="82" spans="3:5">
      <c r="C82" s="184">
        <v>45</v>
      </c>
      <c r="D82" s="51">
        <v>-1.9079453670052024E-2</v>
      </c>
      <c r="E82" s="137">
        <v>-2.0089067688187669E-3</v>
      </c>
    </row>
    <row r="83" spans="3:5">
      <c r="C83" s="184">
        <v>46</v>
      </c>
      <c r="D83" s="51">
        <v>3.6342530848390954E-3</v>
      </c>
      <c r="E83" s="137">
        <v>-1.0664702252145353E-4</v>
      </c>
    </row>
    <row r="84" spans="3:5">
      <c r="C84" s="184">
        <v>47</v>
      </c>
      <c r="D84" s="51">
        <v>-7.2418906737584544E-4</v>
      </c>
      <c r="E84" s="137">
        <v>2.8212242170246632E-3</v>
      </c>
    </row>
    <row r="85" spans="3:5">
      <c r="C85" s="184">
        <v>48</v>
      </c>
      <c r="D85" s="51">
        <v>1.5392690265980216E-2</v>
      </c>
      <c r="E85" s="137">
        <v>1.5946959407213933E-2</v>
      </c>
    </row>
    <row r="86" spans="3:5">
      <c r="C86" s="184">
        <v>49</v>
      </c>
      <c r="D86" s="51">
        <v>4.775337498530788E-3</v>
      </c>
      <c r="E86" s="137">
        <v>1.4192505905678374E-2</v>
      </c>
    </row>
    <row r="87" spans="3:5">
      <c r="C87" s="184">
        <v>50</v>
      </c>
      <c r="D87" s="51">
        <v>-9.8217276105571679E-3</v>
      </c>
      <c r="E87" s="137">
        <v>-1.2028152371532392E-3</v>
      </c>
    </row>
    <row r="88" spans="3:5">
      <c r="C88" s="184">
        <v>51</v>
      </c>
      <c r="D88" s="51">
        <v>1.5426003828571337E-3</v>
      </c>
      <c r="E88" s="137">
        <v>1.0341009372621065E-3</v>
      </c>
    </row>
    <row r="89" spans="3:5">
      <c r="C89" s="184">
        <v>52</v>
      </c>
      <c r="D89" s="51">
        <v>2.9463413084840483E-2</v>
      </c>
      <c r="E89" s="137">
        <v>1.56071761522973E-2</v>
      </c>
    </row>
    <row r="90" spans="3:5">
      <c r="C90" s="184">
        <v>53</v>
      </c>
      <c r="D90" s="51">
        <v>-5.3916696145651774E-3</v>
      </c>
      <c r="E90" s="137">
        <v>-4.2394713007788817E-3</v>
      </c>
    </row>
    <row r="91" spans="3:5">
      <c r="C91" s="184">
        <v>54</v>
      </c>
      <c r="D91" s="51">
        <v>2.2992918331864921E-4</v>
      </c>
      <c r="E91" s="137">
        <v>1.3602928004773387E-2</v>
      </c>
    </row>
    <row r="92" spans="3:5">
      <c r="C92" s="184">
        <v>55</v>
      </c>
      <c r="D92" s="51">
        <v>-7.0176179442396338E-3</v>
      </c>
      <c r="E92" s="137">
        <v>6.4477769898883767E-3</v>
      </c>
    </row>
    <row r="93" spans="3:5">
      <c r="C93" s="184">
        <v>56</v>
      </c>
      <c r="D93" s="51">
        <v>7.3067790551670153E-3</v>
      </c>
      <c r="E93" s="137">
        <v>2.5625957814275204E-2</v>
      </c>
    </row>
    <row r="94" spans="3:5">
      <c r="C94" s="184">
        <v>57</v>
      </c>
      <c r="D94" s="51">
        <v>-7.4873825327775607E-3</v>
      </c>
      <c r="E94" s="137">
        <v>2.5886236462907245E-3</v>
      </c>
    </row>
    <row r="95" spans="3:5">
      <c r="C95" s="184">
        <v>58</v>
      </c>
      <c r="D95" s="51">
        <v>1.1062078899050086E-2</v>
      </c>
      <c r="E95" s="137">
        <v>1.7138192669611647E-2</v>
      </c>
    </row>
    <row r="96" spans="3:5">
      <c r="C96" s="184">
        <v>59</v>
      </c>
      <c r="D96" s="51">
        <v>-2.1988250135345382E-3</v>
      </c>
      <c r="E96" s="137">
        <v>-1.1765558450980728E-3</v>
      </c>
    </row>
    <row r="97" spans="3:5">
      <c r="C97" s="184">
        <v>60</v>
      </c>
      <c r="D97" s="51">
        <v>3.4778114538573991E-3</v>
      </c>
      <c r="E97" s="137">
        <v>-3.3587853602201189E-3</v>
      </c>
    </row>
    <row r="98" spans="3:5">
      <c r="C98" s="184">
        <v>61</v>
      </c>
      <c r="D98" s="51">
        <v>-3.1464746752398135E-3</v>
      </c>
      <c r="E98" s="137">
        <v>-3.7234970433665622E-3</v>
      </c>
    </row>
    <row r="99" spans="3:5">
      <c r="C99" s="184">
        <v>62</v>
      </c>
      <c r="D99" s="51">
        <v>-9.4198815752148885E-4</v>
      </c>
      <c r="E99" s="137">
        <v>3.1591208942018177E-3</v>
      </c>
    </row>
    <row r="100" spans="3:5">
      <c r="C100" s="184">
        <v>63</v>
      </c>
      <c r="D100" s="51">
        <v>-6.000861390423046E-3</v>
      </c>
      <c r="E100" s="137">
        <v>4.2479729101593299E-3</v>
      </c>
    </row>
    <row r="101" spans="3:5">
      <c r="C101" s="184">
        <v>64</v>
      </c>
      <c r="D101" s="51">
        <v>5.3181090754492333E-3</v>
      </c>
      <c r="E101" s="137">
        <v>7.0675214955338711E-3</v>
      </c>
    </row>
    <row r="102" spans="3:5">
      <c r="C102" s="184">
        <v>65</v>
      </c>
      <c r="D102" s="51">
        <v>-1.1037546564964227E-2</v>
      </c>
      <c r="E102" s="137">
        <v>1.1329114730588414E-2</v>
      </c>
    </row>
    <row r="103" spans="3:5">
      <c r="C103" s="184">
        <v>66</v>
      </c>
      <c r="D103" s="51">
        <v>-5.8043808609039169E-2</v>
      </c>
      <c r="E103" s="137">
        <v>-5.5751733619177353E-2</v>
      </c>
    </row>
    <row r="104" spans="3:5">
      <c r="C104" s="184">
        <v>67</v>
      </c>
      <c r="D104" s="51">
        <v>1.0689029580759582E-2</v>
      </c>
      <c r="E104" s="137">
        <v>-3.2538281214301084E-3</v>
      </c>
    </row>
    <row r="105" spans="3:5">
      <c r="C105" s="184">
        <v>68</v>
      </c>
      <c r="D105" s="51">
        <v>1.3130415913921124E-2</v>
      </c>
      <c r="E105" s="137">
        <v>2.1508517019299182E-2</v>
      </c>
    </row>
    <row r="106" spans="3:5">
      <c r="C106" s="184">
        <v>69</v>
      </c>
      <c r="D106" s="51">
        <v>-3.7642837800427398E-3</v>
      </c>
      <c r="E106" s="137">
        <v>-7.472187378209867E-3</v>
      </c>
    </row>
    <row r="107" spans="3:5">
      <c r="C107" s="184">
        <v>70</v>
      </c>
      <c r="D107" s="51">
        <v>1.8146299504200825E-2</v>
      </c>
      <c r="E107" s="137">
        <v>-1.0078107896879455E-2</v>
      </c>
    </row>
    <row r="108" spans="3:5">
      <c r="C108" s="184">
        <v>71</v>
      </c>
      <c r="D108" s="51">
        <v>-1.8511722092848328E-2</v>
      </c>
      <c r="E108" s="137">
        <v>-1.1766560543832323E-2</v>
      </c>
    </row>
    <row r="109" spans="3:5">
      <c r="C109" s="184">
        <v>72</v>
      </c>
      <c r="D109" s="51">
        <v>-1.2152210233774335E-2</v>
      </c>
      <c r="E109" s="137">
        <v>-7.3092058030226953E-3</v>
      </c>
    </row>
    <row r="110" spans="3:5">
      <c r="C110" s="184">
        <v>73</v>
      </c>
      <c r="D110" s="51">
        <v>3.6642512298920974E-3</v>
      </c>
      <c r="E110" s="137">
        <v>4.1480965773061269E-3</v>
      </c>
    </row>
    <row r="111" spans="3:5">
      <c r="C111" s="184">
        <v>74</v>
      </c>
      <c r="D111" s="51">
        <v>1.9540862636078975E-3</v>
      </c>
      <c r="E111" s="137">
        <v>1.8791790710393996E-2</v>
      </c>
    </row>
    <row r="112" spans="3:5">
      <c r="C112" s="184">
        <v>75</v>
      </c>
      <c r="D112" s="51">
        <v>1.3243604543860619E-2</v>
      </c>
      <c r="E112" s="137">
        <v>4.9148338541947605E-3</v>
      </c>
    </row>
    <row r="113" spans="3:5">
      <c r="C113" s="184">
        <v>76</v>
      </c>
      <c r="D113" s="51">
        <v>-4.9360293028783151E-3</v>
      </c>
      <c r="E113" s="137">
        <v>-6.0286870932361042E-3</v>
      </c>
    </row>
    <row r="114" spans="3:5">
      <c r="C114" s="184">
        <v>77</v>
      </c>
      <c r="D114" s="51">
        <v>7.9779278955264751E-3</v>
      </c>
      <c r="E114" s="137">
        <v>1.1011635863672485E-2</v>
      </c>
    </row>
    <row r="115" spans="3:5">
      <c r="C115" s="184">
        <v>78</v>
      </c>
      <c r="D115" s="51">
        <v>6.8422121755477524E-4</v>
      </c>
      <c r="E115" s="137">
        <v>-1.5125785461339535E-2</v>
      </c>
    </row>
    <row r="116" spans="3:5">
      <c r="C116" s="184">
        <v>79</v>
      </c>
      <c r="D116" s="51">
        <v>-2.0577209060473984E-3</v>
      </c>
      <c r="E116" s="137">
        <v>-9.7146122130585232E-3</v>
      </c>
    </row>
    <row r="117" spans="3:5">
      <c r="C117" s="184">
        <v>80</v>
      </c>
      <c r="D117" s="51">
        <v>-5.895568797937796E-3</v>
      </c>
      <c r="E117" s="137">
        <v>9.5591763967490338E-3</v>
      </c>
    </row>
    <row r="118" spans="3:5">
      <c r="C118" s="184">
        <v>81</v>
      </c>
      <c r="D118" s="51">
        <v>-1.1402041034618362E-3</v>
      </c>
      <c r="E118" s="137">
        <v>-1.545857235416145E-2</v>
      </c>
    </row>
    <row r="119" spans="3:5">
      <c r="C119" s="184">
        <v>82</v>
      </c>
      <c r="D119" s="51">
        <v>-2.2911974693302435E-3</v>
      </c>
      <c r="E119" s="137">
        <v>-1.1501529155045606E-2</v>
      </c>
    </row>
    <row r="120" spans="3:5">
      <c r="C120" s="184">
        <v>83</v>
      </c>
      <c r="D120" s="51">
        <v>7.1088633322184561E-4</v>
      </c>
      <c r="E120" s="137">
        <v>6.7438298775762111E-3</v>
      </c>
    </row>
    <row r="121" spans="3:5">
      <c r="C121" s="184">
        <v>84</v>
      </c>
      <c r="D121" s="51">
        <v>1.0759102531894731E-2</v>
      </c>
      <c r="E121" s="137">
        <v>-3.0396250015515922E-4</v>
      </c>
    </row>
    <row r="122" spans="3:5">
      <c r="C122" s="184">
        <v>85</v>
      </c>
      <c r="D122" s="51">
        <v>-1.0723224026776138E-4</v>
      </c>
      <c r="E122" s="137">
        <v>8.1664318701169508E-3</v>
      </c>
    </row>
    <row r="123" spans="3:5">
      <c r="C123" s="184">
        <v>86</v>
      </c>
      <c r="D123" s="51">
        <v>2.0034605047700282E-3</v>
      </c>
      <c r="E123" s="137">
        <v>7.3661764491572603E-3</v>
      </c>
    </row>
    <row r="124" spans="3:5">
      <c r="C124" s="184">
        <v>87</v>
      </c>
      <c r="D124" s="51">
        <v>1.3374606034171873E-3</v>
      </c>
      <c r="E124" s="137">
        <v>-4.2255035747630111E-4</v>
      </c>
    </row>
    <row r="125" spans="3:5">
      <c r="C125" s="184">
        <v>88</v>
      </c>
      <c r="D125" s="51">
        <v>1.3909684466712658E-3</v>
      </c>
      <c r="E125" s="137">
        <v>7.3799392902119485E-3</v>
      </c>
    </row>
    <row r="126" spans="3:5">
      <c r="C126" s="184">
        <v>89</v>
      </c>
      <c r="D126" s="51">
        <v>-1.2579583635227804E-2</v>
      </c>
      <c r="E126" s="137">
        <v>1.2653792400976823E-3</v>
      </c>
    </row>
    <row r="127" spans="3:5">
      <c r="C127" s="184">
        <v>90</v>
      </c>
      <c r="D127" s="51">
        <v>9.204593955766326E-3</v>
      </c>
      <c r="E127" s="137">
        <v>-3.592962393478661E-3</v>
      </c>
    </row>
    <row r="128" spans="3:5">
      <c r="C128" s="184">
        <v>91</v>
      </c>
      <c r="D128" s="51">
        <v>1.2091813439375379E-3</v>
      </c>
      <c r="E128" s="137">
        <v>2.7156728173291823E-3</v>
      </c>
    </row>
    <row r="129" spans="3:5">
      <c r="C129" s="184">
        <v>92</v>
      </c>
      <c r="D129" s="51">
        <v>-5.7998958626454275E-3</v>
      </c>
      <c r="E129" s="137">
        <v>-5.8938042456700241E-3</v>
      </c>
    </row>
    <row r="130" spans="3:5">
      <c r="C130" s="184">
        <v>93</v>
      </c>
      <c r="D130" s="51">
        <v>4.9165701955114797E-4</v>
      </c>
      <c r="E130" s="137">
        <v>1.458357421597741E-2</v>
      </c>
    </row>
    <row r="131" spans="3:5">
      <c r="C131" s="184">
        <v>94</v>
      </c>
      <c r="D131" s="51">
        <v>7.370990534323954E-5</v>
      </c>
      <c r="E131" s="137">
        <v>8.2124575379181636E-4</v>
      </c>
    </row>
    <row r="132" spans="3:5">
      <c r="C132" s="184">
        <v>95</v>
      </c>
      <c r="D132" s="51">
        <v>-4.990868945608894E-3</v>
      </c>
      <c r="E132" s="137">
        <v>-1.8570246546341196E-3</v>
      </c>
    </row>
    <row r="133" spans="3:5">
      <c r="C133" s="184">
        <v>96</v>
      </c>
      <c r="D133" s="51">
        <v>-3.0519307275566963E-3</v>
      </c>
      <c r="E133" s="137">
        <v>-5.9548351142316011E-3</v>
      </c>
    </row>
    <row r="134" spans="3:5">
      <c r="C134" s="184">
        <v>97</v>
      </c>
      <c r="D134" s="51">
        <v>-8.495101878446272E-3</v>
      </c>
      <c r="E134" s="137">
        <v>-1.5385840992573688E-2</v>
      </c>
    </row>
    <row r="135" spans="3:5">
      <c r="C135" s="184">
        <v>98</v>
      </c>
      <c r="D135" s="51">
        <v>-1.9000561021250296E-3</v>
      </c>
      <c r="E135" s="137">
        <v>3.5002942744388019E-2</v>
      </c>
    </row>
    <row r="136" spans="3:5">
      <c r="C136" s="184">
        <v>99</v>
      </c>
      <c r="D136" s="51">
        <v>-5.2400086964111883E-3</v>
      </c>
      <c r="E136" s="137">
        <v>-5.7606816476665559E-3</v>
      </c>
    </row>
    <row r="137" spans="3:5">
      <c r="C137" s="184">
        <v>100</v>
      </c>
      <c r="D137" s="51">
        <v>-1.9232956142396979E-2</v>
      </c>
      <c r="E137" s="137">
        <v>-7.0079829961202135E-3</v>
      </c>
    </row>
    <row r="138" spans="3:5">
      <c r="C138" s="184">
        <v>101</v>
      </c>
      <c r="D138" s="51">
        <v>5.0623972637912863E-3</v>
      </c>
      <c r="E138" s="137">
        <v>7.1441020582121515E-3</v>
      </c>
    </row>
    <row r="139" spans="3:5">
      <c r="C139" s="184">
        <v>102</v>
      </c>
      <c r="D139" s="51">
        <v>6.9499461666601633E-3</v>
      </c>
      <c r="E139" s="137">
        <v>1.2999727499940418E-2</v>
      </c>
    </row>
    <row r="140" spans="3:5">
      <c r="C140" s="184">
        <v>103</v>
      </c>
      <c r="D140" s="51">
        <v>1.2512195727507584E-2</v>
      </c>
      <c r="E140" s="137">
        <v>7.9057542520787148E-3</v>
      </c>
    </row>
    <row r="141" spans="3:5">
      <c r="C141" s="184">
        <v>104</v>
      </c>
      <c r="D141" s="51">
        <v>-3.6649302775053003E-2</v>
      </c>
      <c r="E141" s="137">
        <v>-1.7338437287308241E-2</v>
      </c>
    </row>
    <row r="142" spans="3:5">
      <c r="C142" s="184">
        <v>105</v>
      </c>
      <c r="D142" s="51">
        <v>1.8727208449779369E-2</v>
      </c>
      <c r="E142" s="137">
        <v>-4.4762588762682094E-3</v>
      </c>
    </row>
    <row r="143" spans="3:5">
      <c r="C143" s="184">
        <v>106</v>
      </c>
      <c r="D143" s="51">
        <v>-5.3391200112752014E-3</v>
      </c>
      <c r="E143" s="137">
        <v>8.2274353035037637E-3</v>
      </c>
    </row>
    <row r="144" spans="3:5">
      <c r="C144" s="184">
        <v>107</v>
      </c>
      <c r="D144" s="51">
        <v>4.4411133077857463E-4</v>
      </c>
      <c r="E144" s="137">
        <v>8.4467744841258269E-3</v>
      </c>
    </row>
    <row r="145" spans="3:5">
      <c r="C145" s="184">
        <v>108</v>
      </c>
      <c r="D145" s="51">
        <v>-1.9317033731924439E-3</v>
      </c>
      <c r="E145" s="137">
        <v>-5.2802064790365352E-3</v>
      </c>
    </row>
    <row r="146" spans="3:5">
      <c r="C146" s="184">
        <v>109</v>
      </c>
      <c r="D146" s="51">
        <v>2.5996623664232645E-2</v>
      </c>
      <c r="E146" s="137">
        <v>1.1247271463258091E-2</v>
      </c>
    </row>
    <row r="147" spans="3:5">
      <c r="C147" s="184">
        <v>110</v>
      </c>
      <c r="D147" s="51">
        <v>-4.1663216964301537E-3</v>
      </c>
      <c r="E147" s="137">
        <v>-3.904772937568148E-3</v>
      </c>
    </row>
    <row r="148" spans="3:5">
      <c r="C148" s="184">
        <v>111</v>
      </c>
      <c r="D148" s="51">
        <v>1.1688882027312999E-3</v>
      </c>
      <c r="E148" s="137">
        <v>-5.4361158192760056E-3</v>
      </c>
    </row>
    <row r="149" spans="3:5">
      <c r="C149" s="184">
        <v>112</v>
      </c>
      <c r="D149" s="51">
        <v>1.4130893952996591E-3</v>
      </c>
      <c r="E149" s="137">
        <v>4.5494862861957929E-3</v>
      </c>
    </row>
    <row r="150" spans="3:5">
      <c r="C150" s="184">
        <v>113</v>
      </c>
      <c r="D150" s="51">
        <v>-7.8138587749419768E-3</v>
      </c>
      <c r="E150" s="137">
        <v>-1.1437640076574593E-2</v>
      </c>
    </row>
    <row r="151" spans="3:5">
      <c r="C151" s="184">
        <v>114</v>
      </c>
      <c r="D151" s="51">
        <v>1.1738836875077297E-3</v>
      </c>
      <c r="E151" s="137">
        <v>-4.558000976225573E-3</v>
      </c>
    </row>
    <row r="152" spans="3:5">
      <c r="C152" s="184">
        <v>115</v>
      </c>
      <c r="D152" s="51">
        <v>2.7031597576988456E-3</v>
      </c>
      <c r="E152" s="137">
        <v>-1.6484955191064981E-3</v>
      </c>
    </row>
    <row r="153" spans="3:5">
      <c r="C153" s="184">
        <v>116</v>
      </c>
      <c r="D153" s="51">
        <v>-8.5130081953562909E-3</v>
      </c>
      <c r="E153" s="137">
        <v>-5.669692340465912E-5</v>
      </c>
    </row>
    <row r="154" spans="3:5">
      <c r="C154" s="184">
        <v>117</v>
      </c>
      <c r="D154" s="51">
        <v>1.2393685946160343E-2</v>
      </c>
      <c r="E154" s="137">
        <v>2.0925288296253633E-2</v>
      </c>
    </row>
    <row r="155" spans="3:5">
      <c r="C155" s="184">
        <v>118</v>
      </c>
      <c r="D155" s="51">
        <v>-6.018535995618756E-3</v>
      </c>
      <c r="E155" s="137">
        <v>-7.7276513956759723E-3</v>
      </c>
    </row>
    <row r="156" spans="3:5">
      <c r="C156" s="184">
        <v>119</v>
      </c>
      <c r="D156" s="51">
        <v>-2.4500867634484808E-2</v>
      </c>
      <c r="E156" s="137">
        <v>-2.7815472834082391E-2</v>
      </c>
    </row>
    <row r="157" spans="3:5">
      <c r="C157" s="184">
        <v>120</v>
      </c>
      <c r="D157" s="51">
        <v>-7.2666542524299216E-3</v>
      </c>
      <c r="E157" s="137">
        <v>1.4478851053852868E-3</v>
      </c>
    </row>
    <row r="158" spans="3:5">
      <c r="C158" s="184">
        <v>121</v>
      </c>
      <c r="D158" s="51">
        <v>1.4337875766382596E-2</v>
      </c>
      <c r="E158" s="137">
        <v>1.5625763973689154E-2</v>
      </c>
    </row>
    <row r="159" spans="3:5">
      <c r="C159" s="184">
        <v>122</v>
      </c>
      <c r="D159" s="51">
        <v>4.3636433771582703E-3</v>
      </c>
      <c r="E159" s="137">
        <v>1.0033897045950898E-2</v>
      </c>
    </row>
    <row r="160" spans="3:5">
      <c r="C160" s="184">
        <v>123</v>
      </c>
      <c r="D160" s="51">
        <v>1.7916430071927519E-3</v>
      </c>
      <c r="E160" s="137">
        <v>1.0706110999578727E-2</v>
      </c>
    </row>
    <row r="161" spans="3:5">
      <c r="C161" s="184">
        <v>124</v>
      </c>
      <c r="D161" s="51">
        <v>9.37170949124627E-3</v>
      </c>
      <c r="E161" s="137">
        <v>5.4748732628304608E-4</v>
      </c>
    </row>
    <row r="162" spans="3:5">
      <c r="C162" s="184">
        <v>125</v>
      </c>
      <c r="D162" s="51">
        <v>-6.8753442938619949E-3</v>
      </c>
      <c r="E162" s="137">
        <v>1.180728873233452E-2</v>
      </c>
    </row>
    <row r="163" spans="3:5">
      <c r="C163" s="184">
        <v>126</v>
      </c>
      <c r="D163" s="51">
        <v>1.6547905917888824E-3</v>
      </c>
      <c r="E163" s="137">
        <v>-6.0925899421261406E-2</v>
      </c>
    </row>
    <row r="164" spans="3:5">
      <c r="C164" s="184">
        <v>127</v>
      </c>
      <c r="D164" s="51">
        <v>3.6384988128454879E-2</v>
      </c>
      <c r="E164" s="137">
        <v>-7.7455991924813188E-3</v>
      </c>
    </row>
    <row r="165" spans="3:5">
      <c r="C165" s="184">
        <v>128</v>
      </c>
      <c r="D165" s="51">
        <v>-2.1817105433446227E-3</v>
      </c>
      <c r="E165" s="137">
        <v>-8.0856821799377629E-3</v>
      </c>
    </row>
    <row r="166" spans="3:5">
      <c r="C166" s="184">
        <v>129</v>
      </c>
      <c r="D166" s="51">
        <v>-6.3871647037618668E-4</v>
      </c>
      <c r="E166" s="137">
        <v>-7.0666856466704122E-3</v>
      </c>
    </row>
    <row r="167" spans="3:5">
      <c r="C167" s="184">
        <v>130</v>
      </c>
      <c r="D167" s="51">
        <v>1.2076843818509536E-2</v>
      </c>
      <c r="E167" s="137">
        <v>1.5838077921761083E-2</v>
      </c>
    </row>
    <row r="168" spans="3:5">
      <c r="C168" s="184">
        <v>131</v>
      </c>
      <c r="D168" s="51">
        <v>1.2505265348361636E-2</v>
      </c>
      <c r="E168" s="137">
        <v>1.6337228461208342E-3</v>
      </c>
    </row>
    <row r="169" spans="3:5">
      <c r="C169" s="184">
        <v>132</v>
      </c>
      <c r="D169" s="51">
        <v>-4.9361109894676463E-3</v>
      </c>
      <c r="E169" s="137">
        <v>1.2784344032783397E-4</v>
      </c>
    </row>
    <row r="170" spans="3:5">
      <c r="C170" s="184">
        <v>133</v>
      </c>
      <c r="D170" s="51">
        <v>-4.7934380101462941E-3</v>
      </c>
      <c r="E170" s="137">
        <v>-6.0562816359169599E-3</v>
      </c>
    </row>
    <row r="171" spans="3:5">
      <c r="C171" s="184">
        <v>134</v>
      </c>
      <c r="D171" s="51">
        <v>5.3806439187186993E-3</v>
      </c>
      <c r="E171" s="137">
        <v>1.4207243023396373E-2</v>
      </c>
    </row>
    <row r="172" spans="3:5">
      <c r="C172" s="184">
        <v>135</v>
      </c>
      <c r="D172" s="51">
        <v>-7.7486465420772525E-3</v>
      </c>
      <c r="E172" s="137">
        <v>-5.7543041987422015E-3</v>
      </c>
    </row>
    <row r="173" spans="3:5">
      <c r="C173" s="184">
        <v>136</v>
      </c>
      <c r="D173" s="51">
        <v>7.0558359558232377E-4</v>
      </c>
      <c r="E173" s="137">
        <v>8.7899823550911284E-3</v>
      </c>
    </row>
    <row r="174" spans="3:5">
      <c r="C174" s="184">
        <v>137</v>
      </c>
      <c r="D174" s="51">
        <v>-3.4324730203390851E-3</v>
      </c>
      <c r="E174" s="137">
        <v>5.5167968870362839E-3</v>
      </c>
    </row>
    <row r="175" spans="3:5">
      <c r="C175" s="184">
        <v>138</v>
      </c>
      <c r="D175" s="51">
        <v>-2.6894164503658904E-3</v>
      </c>
      <c r="E175" s="137">
        <v>3.0491720737908876E-3</v>
      </c>
    </row>
    <row r="176" spans="3:5">
      <c r="C176" s="184">
        <v>139</v>
      </c>
      <c r="D176" s="51">
        <v>-6.2366482248094723E-3</v>
      </c>
      <c r="E176" s="137">
        <v>-5.0298955281181043E-3</v>
      </c>
    </row>
    <row r="177" spans="3:5">
      <c r="C177" s="184">
        <v>140</v>
      </c>
      <c r="D177" s="51">
        <v>-8.1985304664933707E-3</v>
      </c>
      <c r="E177" s="137">
        <v>-2.4676630224040506E-3</v>
      </c>
    </row>
    <row r="178" spans="3:5">
      <c r="C178" s="184">
        <v>141</v>
      </c>
      <c r="D178" s="51">
        <v>-1.1873887402975105E-3</v>
      </c>
      <c r="E178" s="137">
        <v>-1.0554641141601187E-2</v>
      </c>
    </row>
    <row r="179" spans="3:5">
      <c r="C179" s="184">
        <v>142</v>
      </c>
      <c r="D179" s="51">
        <v>5.1479397048137549E-3</v>
      </c>
      <c r="E179" s="137">
        <v>3.8693114714947958E-4</v>
      </c>
    </row>
    <row r="180" spans="3:5">
      <c r="C180" s="184">
        <v>143</v>
      </c>
      <c r="D180" s="51">
        <v>-5.9395301894017089E-3</v>
      </c>
      <c r="E180" s="137">
        <v>-5.9708744283046783E-3</v>
      </c>
    </row>
    <row r="181" spans="3:5">
      <c r="C181" s="184">
        <v>144</v>
      </c>
      <c r="D181" s="51">
        <v>7.2026361769955832E-3</v>
      </c>
      <c r="E181" s="137">
        <v>1.242051492817119E-3</v>
      </c>
    </row>
    <row r="182" spans="3:5">
      <c r="C182" s="184">
        <v>145</v>
      </c>
      <c r="D182" s="51">
        <v>-1.1719988178938046E-4</v>
      </c>
      <c r="E182" s="137">
        <v>-1.0272102376735443E-2</v>
      </c>
    </row>
    <row r="183" spans="3:5">
      <c r="C183" s="184">
        <v>146</v>
      </c>
      <c r="D183" s="51">
        <v>-1.2796917296752912E-2</v>
      </c>
      <c r="E183" s="137">
        <v>-1.3006169112672163E-2</v>
      </c>
    </row>
    <row r="184" spans="3:5">
      <c r="C184" s="184">
        <v>147</v>
      </c>
      <c r="D184" s="51">
        <v>1.8306942166514644E-4</v>
      </c>
      <c r="E184" s="137">
        <v>-5.4232692107466177E-3</v>
      </c>
    </row>
    <row r="185" spans="3:5">
      <c r="C185" s="184">
        <v>148</v>
      </c>
      <c r="D185" s="51">
        <v>-1.6028875133727555E-2</v>
      </c>
      <c r="E185" s="137">
        <v>-1.8849647337146218E-2</v>
      </c>
    </row>
    <row r="186" spans="3:5">
      <c r="C186" s="184">
        <v>149</v>
      </c>
      <c r="D186" s="51">
        <v>-9.1531779481757586E-3</v>
      </c>
      <c r="E186" s="137">
        <v>-2.1792882942722963E-3</v>
      </c>
    </row>
    <row r="187" spans="3:5">
      <c r="C187" s="184">
        <v>150</v>
      </c>
      <c r="D187" s="51">
        <v>5.5381867741586058E-4</v>
      </c>
      <c r="E187" s="137">
        <v>1.3966453231305314E-2</v>
      </c>
    </row>
    <row r="188" spans="3:5">
      <c r="C188" s="184">
        <v>151</v>
      </c>
      <c r="D188" s="51">
        <v>-2.6220699762443595E-3</v>
      </c>
      <c r="E188" s="137">
        <v>1.3720186654256335E-3</v>
      </c>
    </row>
    <row r="189" spans="3:5">
      <c r="C189" s="184">
        <v>152</v>
      </c>
      <c r="D189" s="51">
        <v>-1.7809970352106776E-3</v>
      </c>
      <c r="E189" s="137">
        <v>3.0656447738571007E-4</v>
      </c>
    </row>
    <row r="190" spans="3:5">
      <c r="C190" s="184">
        <v>153</v>
      </c>
      <c r="D190" s="51">
        <v>5.0063681074855463E-3</v>
      </c>
      <c r="E190" s="137">
        <v>1.842029059237908E-4</v>
      </c>
    </row>
    <row r="191" spans="3:5">
      <c r="C191" s="184">
        <v>154</v>
      </c>
      <c r="D191" s="51">
        <v>1.6668286068886281E-3</v>
      </c>
      <c r="E191" s="137">
        <v>7.1080699042966409E-3</v>
      </c>
    </row>
    <row r="192" spans="3:5">
      <c r="C192" s="184">
        <v>155</v>
      </c>
      <c r="D192" s="51">
        <v>1.1568798442031387E-2</v>
      </c>
      <c r="E192" s="137">
        <v>5.2911551048644067E-3</v>
      </c>
    </row>
    <row r="193" spans="3:5">
      <c r="C193" s="184">
        <v>156</v>
      </c>
      <c r="D193" s="51">
        <v>-6.0157920884538474E-3</v>
      </c>
      <c r="E193" s="137">
        <v>-1.7169760678112517E-3</v>
      </c>
    </row>
    <row r="194" spans="3:5">
      <c r="C194" s="184">
        <v>157</v>
      </c>
      <c r="D194" s="51">
        <v>1.9645228232362888E-3</v>
      </c>
      <c r="E194" s="137">
        <v>-8.4000836921997507E-6</v>
      </c>
    </row>
    <row r="195" spans="3:5">
      <c r="C195" s="184">
        <v>158</v>
      </c>
      <c r="D195" s="51">
        <v>-7.3853465881697569E-3</v>
      </c>
      <c r="E195" s="137">
        <v>1.6681837288029366E-2</v>
      </c>
    </row>
    <row r="196" spans="3:5">
      <c r="C196" s="184">
        <v>159</v>
      </c>
      <c r="D196" s="51">
        <v>4.3666505058806197E-2</v>
      </c>
      <c r="E196" s="137">
        <v>2.4158014626784734E-2</v>
      </c>
    </row>
    <row r="197" spans="3:5">
      <c r="C197" s="184">
        <v>160</v>
      </c>
      <c r="D197" s="51">
        <v>9.1005743631105349E-3</v>
      </c>
      <c r="E197" s="137">
        <v>1.9112620985050574E-3</v>
      </c>
    </row>
    <row r="198" spans="3:5">
      <c r="C198" s="184">
        <v>161</v>
      </c>
      <c r="D198" s="51">
        <v>-2.1872064784740483E-3</v>
      </c>
      <c r="E198" s="137">
        <v>-9.4985801703458359E-3</v>
      </c>
    </row>
    <row r="199" spans="3:5">
      <c r="C199" s="184">
        <v>162</v>
      </c>
      <c r="D199" s="51">
        <v>-3.2508131968717663E-3</v>
      </c>
      <c r="E199" s="137">
        <v>-1.224234009378204E-2</v>
      </c>
    </row>
    <row r="200" spans="3:5">
      <c r="C200" s="184">
        <v>163</v>
      </c>
      <c r="D200" s="51">
        <v>3.5449842379451884E-3</v>
      </c>
      <c r="E200" s="137">
        <v>-4.7947835795816905E-4</v>
      </c>
    </row>
    <row r="201" spans="3:5">
      <c r="C201" s="184">
        <v>164</v>
      </c>
      <c r="D201" s="51">
        <v>-3.0665264399774624E-3</v>
      </c>
      <c r="E201" s="137">
        <v>-3.2485698719527062E-4</v>
      </c>
    </row>
    <row r="202" spans="3:5">
      <c r="C202" s="184">
        <v>165</v>
      </c>
      <c r="D202" s="51">
        <v>-3.1339484604994338E-3</v>
      </c>
      <c r="E202" s="137">
        <v>-1.0487852998736412E-2</v>
      </c>
    </row>
    <row r="203" spans="3:5">
      <c r="C203" s="184">
        <v>166</v>
      </c>
      <c r="D203" s="51">
        <v>-4.953990599452388E-3</v>
      </c>
      <c r="E203" s="137">
        <v>5.1650219563108574E-3</v>
      </c>
    </row>
    <row r="204" spans="3:5">
      <c r="C204" s="184">
        <v>167</v>
      </c>
      <c r="D204" s="51">
        <v>-1.9004269283968813E-3</v>
      </c>
      <c r="E204" s="137">
        <v>7.3387657153727135E-4</v>
      </c>
    </row>
    <row r="205" spans="3:5">
      <c r="C205" s="184">
        <v>168</v>
      </c>
      <c r="D205" s="51">
        <v>-3.3845484137114802E-3</v>
      </c>
      <c r="E205" s="137">
        <v>-4.7595741449506651E-3</v>
      </c>
    </row>
    <row r="206" spans="3:5">
      <c r="C206" s="184">
        <v>169</v>
      </c>
      <c r="D206" s="51">
        <v>1.0514916345673213E-2</v>
      </c>
      <c r="E206" s="137">
        <v>2.0040286475066685E-2</v>
      </c>
    </row>
    <row r="207" spans="3:5">
      <c r="C207" s="184">
        <v>170</v>
      </c>
      <c r="D207" s="51">
        <v>-1.7101129130671125E-3</v>
      </c>
      <c r="E207" s="137">
        <v>-5.7334994176643098E-3</v>
      </c>
    </row>
    <row r="208" spans="3:5">
      <c r="C208" s="184">
        <v>171</v>
      </c>
      <c r="D208" s="51">
        <v>-3.8761247692308629E-3</v>
      </c>
      <c r="E208" s="137">
        <v>-3.75365668459046E-3</v>
      </c>
    </row>
    <row r="209" spans="3:5">
      <c r="C209" s="184">
        <v>172</v>
      </c>
      <c r="D209" s="51">
        <v>-3.1775769133208722E-3</v>
      </c>
      <c r="E209" s="137">
        <v>-8.1760557328263029E-3</v>
      </c>
    </row>
    <row r="210" spans="3:5">
      <c r="C210" s="184">
        <v>173</v>
      </c>
      <c r="D210" s="51">
        <v>-7.4718935955950111E-3</v>
      </c>
      <c r="E210" s="137">
        <v>-6.0827725409754608E-3</v>
      </c>
    </row>
    <row r="211" spans="3:5">
      <c r="C211" s="184">
        <v>174</v>
      </c>
      <c r="D211" s="51">
        <v>-1.2830802847475571E-2</v>
      </c>
      <c r="E211" s="137">
        <v>-3.1806089209306672E-2</v>
      </c>
    </row>
    <row r="212" spans="3:5">
      <c r="C212" s="184">
        <v>175</v>
      </c>
      <c r="D212" s="51">
        <v>-9.2798698058911E-3</v>
      </c>
      <c r="E212" s="137">
        <v>-1.4675161600045171E-2</v>
      </c>
    </row>
    <row r="213" spans="3:5">
      <c r="C213" s="184">
        <v>176</v>
      </c>
      <c r="D213" s="51">
        <v>5.4539426972343525E-3</v>
      </c>
      <c r="E213" s="137">
        <v>1.0939648655468074E-2</v>
      </c>
    </row>
    <row r="214" spans="3:5">
      <c r="C214" s="184">
        <v>177</v>
      </c>
      <c r="D214" s="51">
        <v>-7.7290968241338527E-3</v>
      </c>
      <c r="E214" s="137">
        <v>-6.8749975007757029E-3</v>
      </c>
    </row>
    <row r="215" spans="3:5">
      <c r="C215" s="184">
        <v>178</v>
      </c>
      <c r="D215" s="51">
        <v>1.1371365414360097E-3</v>
      </c>
      <c r="E215" s="137">
        <v>1.91939797069938E-2</v>
      </c>
    </row>
    <row r="216" spans="3:5">
      <c r="C216" s="184">
        <v>179</v>
      </c>
      <c r="D216" s="51">
        <v>3.7408363343367007E-3</v>
      </c>
      <c r="E216" s="137">
        <v>9.4598959491715116E-3</v>
      </c>
    </row>
    <row r="217" spans="3:5">
      <c r="C217" s="184">
        <v>180</v>
      </c>
      <c r="D217" s="51">
        <v>-1.9866224061972295E-3</v>
      </c>
      <c r="E217" s="137">
        <v>1.0650500630375431E-2</v>
      </c>
    </row>
    <row r="218" spans="3:5">
      <c r="C218" s="184">
        <v>181</v>
      </c>
      <c r="D218" s="51">
        <v>-8.4613610248618631E-3</v>
      </c>
      <c r="E218" s="137">
        <v>6.3292869228704458E-3</v>
      </c>
    </row>
    <row r="219" spans="3:5">
      <c r="C219" s="184">
        <v>182</v>
      </c>
      <c r="D219" s="51">
        <v>1.3533769495055507E-3</v>
      </c>
      <c r="E219" s="137">
        <v>-1.1073219594599693E-2</v>
      </c>
    </row>
    <row r="220" spans="3:5">
      <c r="C220" s="184">
        <v>183</v>
      </c>
      <c r="D220" s="51">
        <v>-2.3087120053758334E-2</v>
      </c>
      <c r="E220" s="137">
        <v>-2.8262385359350772E-2</v>
      </c>
    </row>
    <row r="221" spans="3:5">
      <c r="C221" s="184">
        <v>184</v>
      </c>
      <c r="D221" s="51">
        <v>2.6174463471758405E-4</v>
      </c>
      <c r="E221" s="137">
        <v>2.896209815596917E-2</v>
      </c>
    </row>
    <row r="222" spans="3:5">
      <c r="C222" s="184">
        <v>185</v>
      </c>
      <c r="D222" s="51">
        <v>9.3068493389952683E-3</v>
      </c>
      <c r="E222" s="137">
        <v>-1.7512855105025894E-3</v>
      </c>
    </row>
    <row r="223" spans="3:5">
      <c r="C223" s="184">
        <v>186</v>
      </c>
      <c r="D223" s="51">
        <v>3.2016583232047885E-3</v>
      </c>
      <c r="E223" s="137">
        <v>-2.2032285357019967E-4</v>
      </c>
    </row>
    <row r="224" spans="3:5">
      <c r="C224" s="184">
        <v>187</v>
      </c>
      <c r="D224" s="51">
        <v>-2.0957586762804089E-3</v>
      </c>
      <c r="E224" s="137">
        <v>-1.3578168780171212E-3</v>
      </c>
    </row>
    <row r="225" spans="3:5">
      <c r="C225" s="184">
        <v>188</v>
      </c>
      <c r="D225" s="51">
        <v>2.0401255355764585E-3</v>
      </c>
      <c r="E225" s="137">
        <v>-1.3815834582401893E-2</v>
      </c>
    </row>
    <row r="226" spans="3:5">
      <c r="C226" s="184">
        <v>189</v>
      </c>
      <c r="D226" s="51">
        <v>-2.6008003186183903E-3</v>
      </c>
      <c r="E226" s="137">
        <v>5.0490877540803275E-3</v>
      </c>
    </row>
    <row r="227" spans="3:5">
      <c r="C227" s="184">
        <v>190</v>
      </c>
      <c r="D227" s="51">
        <v>-3.624422768296982E-3</v>
      </c>
      <c r="E227" s="137">
        <v>-5.005835588606523E-3</v>
      </c>
    </row>
    <row r="228" spans="3:5">
      <c r="C228" s="184">
        <v>191</v>
      </c>
      <c r="D228" s="51">
        <v>6.5166116565178794E-3</v>
      </c>
      <c r="E228" s="137">
        <v>-1.4318210201549608E-2</v>
      </c>
    </row>
    <row r="229" spans="3:5">
      <c r="C229" s="184">
        <v>192</v>
      </c>
      <c r="D229" s="51">
        <v>1.9848759142100975E-3</v>
      </c>
      <c r="E229" s="137">
        <v>-4.6843561969163519E-3</v>
      </c>
    </row>
    <row r="230" spans="3:5">
      <c r="C230" s="184">
        <v>193</v>
      </c>
      <c r="D230" s="51">
        <v>-2.2183674304957495E-3</v>
      </c>
      <c r="E230" s="137">
        <v>-7.849404541946034E-3</v>
      </c>
    </row>
    <row r="231" spans="3:5">
      <c r="C231" s="184">
        <v>194</v>
      </c>
      <c r="D231" s="51">
        <v>-2.4941456758963399E-3</v>
      </c>
      <c r="E231" s="137">
        <v>5.9679170255673539E-4</v>
      </c>
    </row>
    <row r="232" spans="3:5">
      <c r="C232" s="184">
        <v>195</v>
      </c>
      <c r="D232" s="51">
        <v>7.4477048933642145E-3</v>
      </c>
      <c r="E232" s="137">
        <v>-5.0779289749889906E-4</v>
      </c>
    </row>
    <row r="233" spans="3:5">
      <c r="C233" s="184">
        <v>196</v>
      </c>
      <c r="D233" s="51">
        <v>3.1486348563548789E-3</v>
      </c>
      <c r="E233" s="137">
        <v>7.7347375529967814E-3</v>
      </c>
    </row>
    <row r="234" spans="3:5">
      <c r="C234" s="184">
        <v>197</v>
      </c>
      <c r="D234" s="51">
        <v>-1.2203043835700466E-2</v>
      </c>
      <c r="E234" s="137">
        <v>-4.1507176079632196E-3</v>
      </c>
    </row>
    <row r="235" spans="3:5">
      <c r="C235" s="184">
        <v>198</v>
      </c>
      <c r="D235" s="51">
        <v>2.2669051017478307E-4</v>
      </c>
      <c r="E235" s="137">
        <v>-1.9367341349405607E-3</v>
      </c>
    </row>
    <row r="236" spans="3:5">
      <c r="C236" s="184">
        <v>199</v>
      </c>
      <c r="D236" s="51">
        <v>1.4737246899562018E-2</v>
      </c>
      <c r="E236" s="137">
        <v>7.6862395124007365E-3</v>
      </c>
    </row>
    <row r="237" spans="3:5">
      <c r="C237" s="184">
        <v>200</v>
      </c>
      <c r="D237" s="51">
        <v>7.2581771299228938E-3</v>
      </c>
      <c r="E237" s="137">
        <v>2.1451310113677766E-2</v>
      </c>
    </row>
    <row r="238" spans="3:5">
      <c r="C238" s="184">
        <v>201</v>
      </c>
      <c r="D238" s="51">
        <v>-3.4457165162309856E-3</v>
      </c>
      <c r="E238" s="137">
        <v>-9.9161722523829574E-3</v>
      </c>
    </row>
    <row r="239" spans="3:5">
      <c r="C239" s="184">
        <v>202</v>
      </c>
      <c r="D239" s="51">
        <v>-1.3640685991788157E-3</v>
      </c>
      <c r="E239" s="137">
        <v>4.6599337261110773E-3</v>
      </c>
    </row>
    <row r="240" spans="3:5">
      <c r="C240" s="184">
        <v>203</v>
      </c>
      <c r="D240" s="51">
        <v>2.7911157928859683E-2</v>
      </c>
      <c r="E240" s="137">
        <v>1.6590131282210725E-2</v>
      </c>
    </row>
    <row r="241" spans="3:5">
      <c r="C241" s="184">
        <v>204</v>
      </c>
      <c r="D241" s="51">
        <v>2.1908596496365604E-2</v>
      </c>
      <c r="E241" s="137">
        <v>6.8175997332599921E-4</v>
      </c>
    </row>
    <row r="242" spans="3:5">
      <c r="C242" s="184">
        <v>205</v>
      </c>
      <c r="D242" s="51">
        <v>7.1658963548209198E-3</v>
      </c>
      <c r="E242" s="137">
        <v>-1.0288234973084135E-3</v>
      </c>
    </row>
    <row r="243" spans="3:5">
      <c r="C243" s="184">
        <v>206</v>
      </c>
      <c r="D243" s="51">
        <v>1.5101140906275045E-3</v>
      </c>
      <c r="E243" s="137">
        <v>6.2142050559472438E-3</v>
      </c>
    </row>
    <row r="244" spans="3:5">
      <c r="C244" s="184">
        <v>207</v>
      </c>
      <c r="D244" s="51">
        <v>-2.4863078812331164E-2</v>
      </c>
      <c r="E244" s="137">
        <v>9.5641555281869971E-3</v>
      </c>
    </row>
    <row r="245" spans="3:5">
      <c r="C245" s="184">
        <v>208</v>
      </c>
      <c r="D245" s="51">
        <v>-7.761605974537315E-3</v>
      </c>
      <c r="E245" s="137">
        <v>-2.1491019662133744E-2</v>
      </c>
    </row>
    <row r="246" spans="3:5">
      <c r="C246" s="184">
        <v>209</v>
      </c>
      <c r="D246" s="51">
        <v>-8.3964675058531254E-4</v>
      </c>
      <c r="E246" s="137">
        <v>-1.7542837523008815E-3</v>
      </c>
    </row>
    <row r="247" spans="3:5">
      <c r="C247" s="184">
        <v>210</v>
      </c>
      <c r="D247" s="51">
        <v>-4.6742102294594122E-3</v>
      </c>
      <c r="E247" s="137">
        <v>-1.6372706673332411E-2</v>
      </c>
    </row>
    <row r="248" spans="3:5">
      <c r="C248" s="184">
        <v>211</v>
      </c>
      <c r="D248" s="51">
        <v>2.6295088813607184E-3</v>
      </c>
      <c r="E248" s="137">
        <v>6.2011459692505318E-4</v>
      </c>
    </row>
    <row r="249" spans="3:5">
      <c r="C249" s="184">
        <v>212</v>
      </c>
      <c r="D249" s="51">
        <v>3.1281121755048625E-3</v>
      </c>
      <c r="E249" s="137">
        <v>2.3221426419691729E-2</v>
      </c>
    </row>
    <row r="250" spans="3:5">
      <c r="C250" s="184">
        <v>213</v>
      </c>
      <c r="D250" s="51">
        <v>-3.874482613768499E-3</v>
      </c>
      <c r="E250" s="137">
        <v>-2.2178453080160259E-3</v>
      </c>
    </row>
    <row r="251" spans="3:5">
      <c r="C251" s="184">
        <v>214</v>
      </c>
      <c r="D251" s="51">
        <v>2.7655194743649067E-2</v>
      </c>
      <c r="E251" s="137">
        <v>1.9036310528885757E-3</v>
      </c>
    </row>
    <row r="252" spans="3:5">
      <c r="C252" s="184">
        <v>215</v>
      </c>
      <c r="D252" s="51">
        <v>-2.6456072597197469E-3</v>
      </c>
      <c r="E252" s="137">
        <v>-1.5404336254601358E-2</v>
      </c>
    </row>
    <row r="253" spans="3:5">
      <c r="C253" s="184">
        <v>216</v>
      </c>
      <c r="D253" s="51">
        <v>3.7487776917585068E-3</v>
      </c>
      <c r="E253" s="137">
        <v>6.2413599443143385E-4</v>
      </c>
    </row>
    <row r="254" spans="3:5">
      <c r="C254" s="184">
        <v>217</v>
      </c>
      <c r="D254" s="51">
        <v>8.4726836626214178E-3</v>
      </c>
      <c r="E254" s="137">
        <v>1.2514588403546556E-2</v>
      </c>
    </row>
    <row r="255" spans="3:5">
      <c r="C255" s="184">
        <v>218</v>
      </c>
      <c r="D255" s="51">
        <v>-9.1800936799080659E-3</v>
      </c>
      <c r="E255" s="137">
        <v>-2.21099065631125E-2</v>
      </c>
    </row>
    <row r="256" spans="3:5">
      <c r="C256" s="184">
        <v>219</v>
      </c>
      <c r="D256" s="51">
        <v>9.7792524423424062E-4</v>
      </c>
      <c r="E256" s="137">
        <v>3.1263883562244493E-2</v>
      </c>
    </row>
    <row r="257" spans="3:5">
      <c r="C257" s="184">
        <v>220</v>
      </c>
      <c r="D257" s="51">
        <v>-1.0615082388641636E-2</v>
      </c>
      <c r="E257" s="137">
        <v>-4.3752789281861293E-3</v>
      </c>
    </row>
    <row r="258" spans="3:5">
      <c r="C258" s="184">
        <v>221</v>
      </c>
      <c r="D258" s="51">
        <v>7.4058112179066883E-3</v>
      </c>
      <c r="E258" s="137">
        <v>2.9671378832435244E-2</v>
      </c>
    </row>
    <row r="259" spans="3:5">
      <c r="C259" s="184">
        <v>222</v>
      </c>
      <c r="D259" s="51">
        <v>2.531185158889099E-3</v>
      </c>
      <c r="E259" s="137">
        <v>1.456054166171992E-2</v>
      </c>
    </row>
    <row r="260" spans="3:5">
      <c r="C260" s="184">
        <v>223</v>
      </c>
      <c r="D260" s="51">
        <v>8.7954944399564697E-3</v>
      </c>
      <c r="E260" s="137">
        <v>1.6383130554804769E-3</v>
      </c>
    </row>
    <row r="261" spans="3:5">
      <c r="C261" s="184">
        <v>224</v>
      </c>
      <c r="D261" s="51">
        <v>2.0962126653511375E-2</v>
      </c>
      <c r="E261" s="137">
        <v>7.0673073854242369E-3</v>
      </c>
    </row>
    <row r="262" spans="3:5">
      <c r="C262" s="184">
        <v>225</v>
      </c>
      <c r="D262" s="51">
        <v>1.4056597208362319E-3</v>
      </c>
      <c r="E262" s="137">
        <v>5.5179647847708969E-3</v>
      </c>
    </row>
    <row r="263" spans="3:5">
      <c r="C263" s="184">
        <v>226</v>
      </c>
      <c r="D263" s="51">
        <v>-8.0439188196035935E-4</v>
      </c>
      <c r="E263" s="137">
        <v>1.521917203635275E-2</v>
      </c>
    </row>
    <row r="264" spans="3:5">
      <c r="C264" s="184">
        <v>227</v>
      </c>
      <c r="D264" s="51">
        <v>-1.3580477758720327E-2</v>
      </c>
      <c r="E264" s="137">
        <v>-1.2237736925952302E-2</v>
      </c>
    </row>
    <row r="265" spans="3:5">
      <c r="C265" s="184">
        <v>228</v>
      </c>
      <c r="D265" s="51">
        <v>-1.355410520578335E-3</v>
      </c>
      <c r="E265" s="137">
        <v>-8.2101694386290548E-3</v>
      </c>
    </row>
    <row r="266" spans="3:5">
      <c r="C266" s="184">
        <v>229</v>
      </c>
      <c r="D266" s="51">
        <v>-1.2219273804442345E-3</v>
      </c>
      <c r="E266" s="137">
        <v>-1.413500756933064E-2</v>
      </c>
    </row>
    <row r="267" spans="3:5">
      <c r="C267" s="184">
        <v>230</v>
      </c>
      <c r="D267" s="51">
        <v>1.680116993921283E-2</v>
      </c>
      <c r="E267" s="137">
        <v>1.5545890273367962E-2</v>
      </c>
    </row>
    <row r="268" spans="3:5">
      <c r="C268" s="184">
        <v>231</v>
      </c>
      <c r="D268" s="51">
        <v>1.0725562793301988E-2</v>
      </c>
      <c r="E268" s="137">
        <v>5.0499847661622226E-3</v>
      </c>
    </row>
    <row r="269" spans="3:5">
      <c r="C269" s="184">
        <v>232</v>
      </c>
      <c r="D269" s="51">
        <v>-4.2699397022499296E-3</v>
      </c>
      <c r="E269" s="137">
        <v>-2.3131669021089065E-2</v>
      </c>
    </row>
    <row r="270" spans="3:5">
      <c r="C270" s="184">
        <v>233</v>
      </c>
      <c r="D270" s="51">
        <v>-4.6380598169742373E-3</v>
      </c>
      <c r="E270" s="137">
        <v>-3.7116535222075538E-3</v>
      </c>
    </row>
    <row r="271" spans="3:5">
      <c r="C271" s="184">
        <v>234</v>
      </c>
      <c r="D271" s="51">
        <v>1.8365488392984873E-2</v>
      </c>
      <c r="E271" s="137">
        <v>7.5362636565148213E-3</v>
      </c>
    </row>
    <row r="272" spans="3:5">
      <c r="C272" s="184">
        <v>235</v>
      </c>
      <c r="D272" s="51">
        <v>8.6304730818018288E-3</v>
      </c>
      <c r="E272" s="137">
        <v>4.3596817564191563E-4</v>
      </c>
    </row>
    <row r="273" spans="3:5">
      <c r="C273" s="184">
        <v>236</v>
      </c>
      <c r="D273" s="51">
        <v>3.4546811575908438E-3</v>
      </c>
      <c r="E273" s="137">
        <v>1.0508837311969343E-2</v>
      </c>
    </row>
    <row r="274" spans="3:5">
      <c r="C274" s="184">
        <v>237</v>
      </c>
      <c r="D274" s="51">
        <v>-6.1060361697923143E-3</v>
      </c>
      <c r="E274" s="137">
        <v>-5.0153664112239562E-3</v>
      </c>
    </row>
    <row r="275" spans="3:5">
      <c r="C275" s="184">
        <v>238</v>
      </c>
      <c r="D275" s="51">
        <v>1.1623977404941033E-2</v>
      </c>
      <c r="E275" s="137">
        <v>5.1467754829670684E-3</v>
      </c>
    </row>
    <row r="276" spans="3:5">
      <c r="C276" s="184">
        <v>239</v>
      </c>
      <c r="D276" s="51">
        <v>3.2945779330038536E-4</v>
      </c>
      <c r="E276" s="137">
        <v>-2.151069089188941E-4</v>
      </c>
    </row>
    <row r="277" spans="3:5">
      <c r="C277" s="184">
        <v>240</v>
      </c>
      <c r="D277" s="51">
        <v>1.8416294148845048E-3</v>
      </c>
      <c r="E277" s="137">
        <v>7.8058066951073833E-3</v>
      </c>
    </row>
    <row r="278" spans="3:5">
      <c r="C278" s="184">
        <v>241</v>
      </c>
      <c r="D278" s="51">
        <v>5.0321050319190571E-3</v>
      </c>
      <c r="E278" s="137">
        <v>1.3142725961116433E-3</v>
      </c>
    </row>
    <row r="279" spans="3:5">
      <c r="C279" s="184">
        <v>242</v>
      </c>
      <c r="D279" s="51">
        <v>7.1844080813090261E-3</v>
      </c>
      <c r="E279" s="137">
        <v>-7.0679641302516067E-3</v>
      </c>
    </row>
    <row r="280" spans="3:5">
      <c r="C280" s="184">
        <v>243</v>
      </c>
      <c r="D280" s="51">
        <v>1.8275779005635158E-3</v>
      </c>
      <c r="E280" s="137">
        <v>6.4567728437993147E-3</v>
      </c>
    </row>
    <row r="281" spans="3:5">
      <c r="C281" s="184">
        <v>244</v>
      </c>
      <c r="D281" s="51">
        <v>1.3632122221833668E-2</v>
      </c>
      <c r="E281" s="137">
        <v>-7.9032817859239161E-3</v>
      </c>
    </row>
    <row r="282" spans="3:5">
      <c r="C282" s="184">
        <v>245</v>
      </c>
      <c r="D282" s="51">
        <v>6.967481275066004E-4</v>
      </c>
      <c r="E282" s="137">
        <v>-1.6218277873122321E-2</v>
      </c>
    </row>
    <row r="283" spans="3:5">
      <c r="C283" s="184">
        <v>246</v>
      </c>
      <c r="D283" s="51">
        <v>1.4457682569319083E-2</v>
      </c>
      <c r="E283" s="137">
        <v>9.9661838771853088E-3</v>
      </c>
    </row>
    <row r="284" spans="3:5">
      <c r="C284" s="184">
        <v>247</v>
      </c>
      <c r="D284" s="51">
        <v>1.2655741221350495E-2</v>
      </c>
      <c r="E284" s="137">
        <v>1.2402940899695521E-2</v>
      </c>
    </row>
    <row r="285" spans="3:5">
      <c r="C285" s="184">
        <v>248</v>
      </c>
      <c r="D285" s="51">
        <v>-7.9357300843078318E-3</v>
      </c>
      <c r="E285" s="137">
        <v>9.6234893855035517E-3</v>
      </c>
    </row>
    <row r="286" spans="3:5">
      <c r="C286" s="184">
        <v>249</v>
      </c>
      <c r="D286" s="51">
        <v>-5.1118578628529471E-3</v>
      </c>
      <c r="E286" s="137">
        <v>1.2237694970059013E-3</v>
      </c>
    </row>
    <row r="287" spans="3:5">
      <c r="C287" s="184">
        <v>250</v>
      </c>
      <c r="D287" s="51">
        <v>1.6113971566695619E-2</v>
      </c>
      <c r="E287" s="137">
        <v>9.3504485455891181E-3</v>
      </c>
    </row>
    <row r="288" spans="3:5">
      <c r="C288" s="184">
        <v>251</v>
      </c>
      <c r="D288" s="51">
        <v>-1.0098658065676537E-2</v>
      </c>
      <c r="E288" s="137">
        <v>-5.3615122762119688E-3</v>
      </c>
    </row>
    <row r="289" spans="3:5">
      <c r="C289" s="184">
        <v>252</v>
      </c>
      <c r="D289" s="51">
        <v>-1.2986578619378844E-2</v>
      </c>
      <c r="E289" s="137">
        <v>-4.1568423379424926E-3</v>
      </c>
    </row>
    <row r="290" spans="3:5">
      <c r="C290" s="184">
        <v>253</v>
      </c>
      <c r="D290" s="51">
        <v>2.8465023038084418E-3</v>
      </c>
      <c r="E290" s="137">
        <v>-8.0865613564880447E-3</v>
      </c>
    </row>
    <row r="291" spans="3:5">
      <c r="C291" s="184">
        <v>254</v>
      </c>
      <c r="D291" s="51">
        <v>-1.3007315574020159E-3</v>
      </c>
      <c r="E291" s="137">
        <v>-2.9937513788220846E-3</v>
      </c>
    </row>
    <row r="292" spans="3:5">
      <c r="C292" s="184">
        <v>255</v>
      </c>
      <c r="D292" s="51">
        <v>-2.917696898071466E-2</v>
      </c>
      <c r="E292" s="137">
        <v>-3.5054595308448511E-2</v>
      </c>
    </row>
    <row r="293" spans="3:5">
      <c r="C293" s="184">
        <v>256</v>
      </c>
      <c r="D293" s="51">
        <v>-8.3444018845152922E-3</v>
      </c>
      <c r="E293" s="137">
        <v>7.8857394453400419E-3</v>
      </c>
    </row>
    <row r="294" spans="3:5">
      <c r="C294" s="184">
        <v>257</v>
      </c>
      <c r="D294" s="51">
        <v>2.6268481339280801E-2</v>
      </c>
      <c r="E294" s="137">
        <v>1.479470918753766E-2</v>
      </c>
    </row>
    <row r="295" spans="3:5">
      <c r="C295" s="184">
        <v>258</v>
      </c>
      <c r="D295" s="51">
        <v>-7.7720632098808966E-3</v>
      </c>
      <c r="E295" s="137">
        <v>-1.2058292109028115E-2</v>
      </c>
    </row>
    <row r="296" spans="3:5">
      <c r="C296" s="184">
        <v>259</v>
      </c>
      <c r="D296" s="51">
        <v>9.6251711994585817E-3</v>
      </c>
      <c r="E296" s="137">
        <v>8.1868897757825122E-3</v>
      </c>
    </row>
    <row r="297" spans="3:5">
      <c r="C297" s="184">
        <v>260</v>
      </c>
      <c r="D297" s="51">
        <v>-3.4694432643226298E-3</v>
      </c>
      <c r="E297" s="137">
        <v>3.944455159542024E-3</v>
      </c>
    </row>
    <row r="298" spans="3:5">
      <c r="C298" s="184">
        <v>261</v>
      </c>
      <c r="D298" s="51">
        <v>-5.3873863642500668E-3</v>
      </c>
      <c r="E298" s="137">
        <v>1.5241517311420753E-3</v>
      </c>
    </row>
    <row r="299" spans="3:5">
      <c r="C299" s="184">
        <v>262</v>
      </c>
      <c r="D299" s="51">
        <v>-8.2442820982648515E-3</v>
      </c>
      <c r="E299" s="137">
        <v>1.1840658551561663E-2</v>
      </c>
    </row>
    <row r="300" spans="3:5">
      <c r="C300" s="184">
        <v>263</v>
      </c>
      <c r="D300" s="51">
        <v>5.1453030367407098E-3</v>
      </c>
      <c r="E300" s="137">
        <v>-3.0358332716641633E-3</v>
      </c>
    </row>
    <row r="301" spans="3:5">
      <c r="C301" s="184">
        <v>264</v>
      </c>
      <c r="D301" s="51">
        <v>-7.4207750159952651E-3</v>
      </c>
      <c r="E301" s="137">
        <v>-1.0068387154138228E-2</v>
      </c>
    </row>
    <row r="302" spans="3:5">
      <c r="C302" s="184">
        <v>265</v>
      </c>
      <c r="D302" s="51">
        <v>-1.0818910957474906E-2</v>
      </c>
      <c r="E302" s="137">
        <v>-2.5958712647179256E-2</v>
      </c>
    </row>
    <row r="303" spans="3:5">
      <c r="C303" s="184">
        <v>266</v>
      </c>
      <c r="D303" s="51">
        <v>1.1033602399684173E-2</v>
      </c>
      <c r="E303" s="137">
        <v>1.5665649503213294E-2</v>
      </c>
    </row>
    <row r="304" spans="3:5">
      <c r="C304" s="184">
        <v>267</v>
      </c>
      <c r="D304" s="51">
        <v>3.6437805344220718E-3</v>
      </c>
      <c r="E304" s="137">
        <v>-1.278413356480494E-2</v>
      </c>
    </row>
    <row r="305" spans="3:5">
      <c r="C305" s="184">
        <v>268</v>
      </c>
      <c r="D305" s="51">
        <v>-4.1030509723540285E-3</v>
      </c>
      <c r="E305" s="137">
        <v>-9.2937582645082461E-3</v>
      </c>
    </row>
    <row r="306" spans="3:5">
      <c r="C306" s="184">
        <v>269</v>
      </c>
      <c r="D306" s="51">
        <v>4.3895370214782599E-3</v>
      </c>
      <c r="E306" s="137">
        <v>2.8066214148606372E-3</v>
      </c>
    </row>
    <row r="307" spans="3:5">
      <c r="C307" s="184">
        <v>270</v>
      </c>
      <c r="D307" s="51">
        <v>-1.1506821914597081E-2</v>
      </c>
      <c r="E307" s="137">
        <v>-8.9450333440280489E-3</v>
      </c>
    </row>
    <row r="308" spans="3:5">
      <c r="C308" s="184">
        <v>271</v>
      </c>
      <c r="D308" s="51">
        <v>2.8036102295805891E-3</v>
      </c>
      <c r="E308" s="137">
        <v>6.0926224247982866E-3</v>
      </c>
    </row>
    <row r="309" spans="3:5">
      <c r="C309" s="184">
        <v>272</v>
      </c>
      <c r="D309" s="51">
        <v>-1.0538583464324321E-2</v>
      </c>
      <c r="E309" s="137">
        <v>1.2392077414416247E-2</v>
      </c>
    </row>
    <row r="310" spans="3:5">
      <c r="C310" s="184">
        <v>273</v>
      </c>
      <c r="D310" s="51">
        <v>3.783307719648338E-3</v>
      </c>
      <c r="E310" s="137">
        <v>-1.2089801159680934E-2</v>
      </c>
    </row>
    <row r="311" spans="3:5">
      <c r="C311" s="184">
        <v>274</v>
      </c>
      <c r="D311" s="51">
        <v>6.4008199237156919E-3</v>
      </c>
      <c r="E311" s="137">
        <v>-5.0739050586656549E-3</v>
      </c>
    </row>
    <row r="312" spans="3:5">
      <c r="C312" s="184">
        <v>275</v>
      </c>
      <c r="D312" s="51">
        <v>6.4655546659111917E-3</v>
      </c>
      <c r="E312" s="137">
        <v>7.0732079114520108E-3</v>
      </c>
    </row>
    <row r="313" spans="3:5">
      <c r="C313" s="184">
        <v>276</v>
      </c>
      <c r="D313" s="51">
        <v>-9.952023301928732E-5</v>
      </c>
      <c r="E313" s="137">
        <v>2.6834617010190569E-3</v>
      </c>
    </row>
    <row r="314" spans="3:5">
      <c r="C314" s="184">
        <v>277</v>
      </c>
      <c r="D314" s="51">
        <v>4.3890661512088047E-3</v>
      </c>
      <c r="E314" s="137">
        <v>4.5911397947190936E-3</v>
      </c>
    </row>
    <row r="315" spans="3:5">
      <c r="C315" s="184">
        <v>278</v>
      </c>
      <c r="D315" s="51">
        <v>1.5320455834362608E-3</v>
      </c>
      <c r="E315" s="137">
        <v>8.8319322403250314E-3</v>
      </c>
    </row>
    <row r="316" spans="3:5">
      <c r="C316" s="184">
        <v>279</v>
      </c>
      <c r="D316" s="51">
        <v>-7.3660900128049225E-3</v>
      </c>
      <c r="E316" s="137">
        <v>-1.3631337620006706E-2</v>
      </c>
    </row>
    <row r="317" spans="3:5">
      <c r="C317" s="184">
        <v>280</v>
      </c>
      <c r="D317" s="51">
        <v>-8.7345276180232222E-4</v>
      </c>
      <c r="E317" s="137">
        <v>1.3443677697107755E-3</v>
      </c>
    </row>
    <row r="318" spans="3:5">
      <c r="C318" s="184">
        <v>281</v>
      </c>
      <c r="D318" s="51">
        <v>8.4830425841635974E-4</v>
      </c>
      <c r="E318" s="137">
        <v>-2.8344068830551961E-7</v>
      </c>
    </row>
    <row r="319" spans="3:5">
      <c r="C319" s="184">
        <v>282</v>
      </c>
      <c r="D319" s="51">
        <v>-1.3814811842702715E-2</v>
      </c>
      <c r="E319" s="137">
        <v>-7.45061387749289E-3</v>
      </c>
    </row>
    <row r="320" spans="3:5">
      <c r="C320" s="184">
        <v>283</v>
      </c>
      <c r="D320" s="51">
        <v>-5.5420572999149466E-3</v>
      </c>
      <c r="E320" s="137">
        <v>-4.1420737756958682E-3</v>
      </c>
    </row>
    <row r="321" spans="3:5">
      <c r="C321" s="184">
        <v>284</v>
      </c>
      <c r="D321" s="51">
        <v>-1.1078172579853055E-2</v>
      </c>
      <c r="E321" s="137">
        <v>-6.8295524743615431E-3</v>
      </c>
    </row>
    <row r="322" spans="3:5">
      <c r="C322" s="184">
        <v>285</v>
      </c>
      <c r="D322" s="51">
        <v>-1.1493143682147041E-2</v>
      </c>
      <c r="E322" s="137">
        <v>-1.1298799440116218E-2</v>
      </c>
    </row>
    <row r="323" spans="3:5">
      <c r="C323" s="184">
        <v>286</v>
      </c>
      <c r="D323" s="51">
        <v>2.45824747892038E-2</v>
      </c>
      <c r="E323" s="137">
        <v>2.9717375059061843E-2</v>
      </c>
    </row>
    <row r="324" spans="3:5">
      <c r="C324" s="184">
        <v>287</v>
      </c>
      <c r="D324" s="51">
        <v>9.4231369639200188E-3</v>
      </c>
      <c r="E324" s="137">
        <v>4.3047173034303811E-3</v>
      </c>
    </row>
    <row r="325" spans="3:5">
      <c r="C325" s="184">
        <v>288</v>
      </c>
      <c r="D325" s="51">
        <v>-7.3003207199327704E-4</v>
      </c>
      <c r="E325" s="137">
        <v>6.3967330399750232E-3</v>
      </c>
    </row>
    <row r="326" spans="3:5">
      <c r="C326" s="184">
        <v>289</v>
      </c>
      <c r="D326" s="51">
        <v>9.508512481408494E-4</v>
      </c>
      <c r="E326" s="137">
        <v>-7.139004921262084E-3</v>
      </c>
    </row>
    <row r="327" spans="3:5">
      <c r="C327" s="184">
        <v>290</v>
      </c>
      <c r="D327" s="51">
        <v>4.5918453365699687E-3</v>
      </c>
      <c r="E327" s="137">
        <v>4.4510144886742275E-3</v>
      </c>
    </row>
    <row r="328" spans="3:5">
      <c r="C328" s="184">
        <v>291</v>
      </c>
      <c r="D328" s="51">
        <v>9.7488313680391802E-3</v>
      </c>
      <c r="E328" s="137">
        <v>-8.020260157947859E-4</v>
      </c>
    </row>
    <row r="329" spans="3:5">
      <c r="C329" s="184">
        <v>292</v>
      </c>
      <c r="D329" s="51">
        <v>-8.2479062667302344E-3</v>
      </c>
      <c r="E329" s="137">
        <v>-1.2820354346686654E-2</v>
      </c>
    </row>
    <row r="330" spans="3:5">
      <c r="C330" s="184">
        <v>293</v>
      </c>
      <c r="D330" s="51">
        <v>6.4979183747238519E-3</v>
      </c>
      <c r="E330" s="137">
        <v>3.0884198859800695E-3</v>
      </c>
    </row>
    <row r="331" spans="3:5">
      <c r="C331" s="184">
        <v>294</v>
      </c>
      <c r="D331" s="51">
        <v>-4.1313990183244973E-3</v>
      </c>
      <c r="E331" s="137">
        <v>-1.3779315352236234E-3</v>
      </c>
    </row>
    <row r="332" spans="3:5">
      <c r="C332" s="184">
        <v>295</v>
      </c>
      <c r="D332" s="51">
        <v>-5.4604492787298595E-3</v>
      </c>
      <c r="E332" s="137">
        <v>-1.071723291100362E-2</v>
      </c>
    </row>
    <row r="333" spans="3:5">
      <c r="C333" s="184">
        <v>296</v>
      </c>
      <c r="D333" s="51">
        <v>7.0037685901617568E-3</v>
      </c>
      <c r="E333" s="137">
        <v>1.3782128235717072E-2</v>
      </c>
    </row>
    <row r="334" spans="3:5">
      <c r="C334" s="184">
        <v>297</v>
      </c>
      <c r="D334" s="51">
        <v>-7.1264681591179813E-3</v>
      </c>
      <c r="E334" s="137">
        <v>-2.8444747687269714E-3</v>
      </c>
    </row>
    <row r="335" spans="3:5">
      <c r="C335" s="184">
        <v>298</v>
      </c>
      <c r="D335" s="51">
        <v>-4.9774096749915743E-3</v>
      </c>
      <c r="E335" s="137">
        <v>-1.3562376862365572E-2</v>
      </c>
    </row>
    <row r="336" spans="3:5">
      <c r="C336" s="184">
        <v>299</v>
      </c>
      <c r="D336" s="51">
        <v>1.6195567566551307E-2</v>
      </c>
      <c r="E336" s="137">
        <v>1.0866177510891247E-2</v>
      </c>
    </row>
    <row r="337" spans="3:5">
      <c r="C337" s="184">
        <v>300</v>
      </c>
      <c r="D337" s="51">
        <v>9.2292296554917117E-4</v>
      </c>
      <c r="E337" s="137">
        <v>-1.3495410469314701E-3</v>
      </c>
    </row>
    <row r="338" spans="3:5">
      <c r="C338" s="184">
        <v>301</v>
      </c>
      <c r="D338" s="51">
        <v>-3.9560784093623314E-3</v>
      </c>
      <c r="E338" s="137">
        <v>-6.417568574636043E-3</v>
      </c>
    </row>
    <row r="339" spans="3:5">
      <c r="C339" s="184">
        <v>302</v>
      </c>
      <c r="D339" s="51">
        <v>-7.2656381491246055E-3</v>
      </c>
      <c r="E339" s="137">
        <v>3.2246845872430391E-3</v>
      </c>
    </row>
    <row r="340" spans="3:5">
      <c r="C340" s="184">
        <v>303</v>
      </c>
      <c r="D340" s="51">
        <v>-2.3106141118160294E-3</v>
      </c>
      <c r="E340" s="137">
        <v>-1.4286027255754587E-2</v>
      </c>
    </row>
    <row r="341" spans="3:5">
      <c r="C341" s="184">
        <v>304</v>
      </c>
      <c r="D341" s="51">
        <v>-4.8616961912228756E-3</v>
      </c>
      <c r="E341" s="137">
        <v>-3.5020665269332662E-4</v>
      </c>
    </row>
    <row r="342" spans="3:5">
      <c r="C342" s="184">
        <v>305</v>
      </c>
      <c r="D342" s="51">
        <v>-5.9585320864247778E-4</v>
      </c>
      <c r="E342" s="137">
        <v>-2.3686747991523475E-3</v>
      </c>
    </row>
    <row r="343" spans="3:5">
      <c r="C343" s="184">
        <v>306</v>
      </c>
      <c r="D343" s="51">
        <v>-1.2553719273707042E-3</v>
      </c>
      <c r="E343" s="137">
        <v>-5.0093559762074682E-3</v>
      </c>
    </row>
    <row r="344" spans="3:5">
      <c r="C344" s="184">
        <v>307</v>
      </c>
      <c r="D344" s="51">
        <v>-2.0491005718921221E-3</v>
      </c>
      <c r="E344" s="137">
        <v>-3.5648542809073953E-4</v>
      </c>
    </row>
    <row r="345" spans="3:5">
      <c r="C345" s="184">
        <v>308</v>
      </c>
      <c r="D345" s="51">
        <v>-5.0955637339933054E-3</v>
      </c>
      <c r="E345" s="137">
        <v>-1.0645682055814608E-2</v>
      </c>
    </row>
    <row r="346" spans="3:5">
      <c r="C346" s="184">
        <v>309</v>
      </c>
      <c r="D346" s="51">
        <v>3.2753819967917919E-3</v>
      </c>
      <c r="E346" s="137">
        <v>1.2273329607582159E-3</v>
      </c>
    </row>
    <row r="347" spans="3:5">
      <c r="C347" s="184">
        <v>310</v>
      </c>
      <c r="D347" s="51">
        <v>8.996725611419799E-3</v>
      </c>
      <c r="E347" s="137">
        <v>1.5649699743642897E-2</v>
      </c>
    </row>
    <row r="348" spans="3:5">
      <c r="C348" s="184">
        <v>311</v>
      </c>
      <c r="D348" s="51">
        <v>-1.0860233819647703E-3</v>
      </c>
      <c r="E348" s="137">
        <v>1.1005142163444399E-2</v>
      </c>
    </row>
    <row r="349" spans="3:5">
      <c r="C349" s="184">
        <v>312</v>
      </c>
      <c r="D349" s="51">
        <v>1.5163381445550211E-2</v>
      </c>
      <c r="E349" s="137">
        <v>-3.0684447399667684E-3</v>
      </c>
    </row>
    <row r="350" spans="3:5">
      <c r="C350" s="184">
        <v>313</v>
      </c>
      <c r="D350" s="51">
        <v>5.3440747883363266E-3</v>
      </c>
      <c r="E350" s="137">
        <v>4.8041848575463434E-3</v>
      </c>
    </row>
    <row r="351" spans="3:5">
      <c r="C351" s="184">
        <v>314</v>
      </c>
      <c r="D351" s="51">
        <v>1.4922526971821243E-2</v>
      </c>
      <c r="E351" s="137">
        <v>3.0478157694649056E-3</v>
      </c>
    </row>
    <row r="352" spans="3:5">
      <c r="C352" s="184">
        <v>315</v>
      </c>
      <c r="D352" s="51">
        <v>-2.4767056644907606E-3</v>
      </c>
      <c r="E352" s="137">
        <v>-1.0125689479502082E-2</v>
      </c>
    </row>
    <row r="353" spans="3:5">
      <c r="C353" s="184">
        <v>316</v>
      </c>
      <c r="D353" s="51">
        <v>9.4246577794508801E-3</v>
      </c>
      <c r="E353" s="137">
        <v>1.9462919265979425E-2</v>
      </c>
    </row>
    <row r="354" spans="3:5">
      <c r="C354" s="184">
        <v>317</v>
      </c>
      <c r="D354" s="51">
        <v>-9.0406878769193821E-5</v>
      </c>
      <c r="E354" s="137">
        <v>5.3759679102928616E-3</v>
      </c>
    </row>
    <row r="355" spans="3:5">
      <c r="C355" s="184">
        <v>318</v>
      </c>
      <c r="D355" s="51">
        <v>4.2860980714883295E-3</v>
      </c>
      <c r="E355" s="137">
        <v>2.8240081673441054E-3</v>
      </c>
    </row>
    <row r="356" spans="3:5">
      <c r="C356" s="184">
        <v>319</v>
      </c>
      <c r="D356" s="51">
        <v>1.5188630837995775E-2</v>
      </c>
      <c r="E356" s="137">
        <v>2.0123378539913295E-2</v>
      </c>
    </row>
    <row r="357" spans="3:5">
      <c r="C357" s="184">
        <v>320</v>
      </c>
      <c r="D357" s="51">
        <v>1.7893744317269041E-2</v>
      </c>
      <c r="E357" s="137">
        <v>3.3365575339133355E-2</v>
      </c>
    </row>
    <row r="358" spans="3:5">
      <c r="C358" s="184">
        <v>321</v>
      </c>
      <c r="D358" s="51">
        <v>-6.3794517530313182E-3</v>
      </c>
      <c r="E358" s="137">
        <v>9.0751935847664337E-3</v>
      </c>
    </row>
    <row r="359" spans="3:5">
      <c r="C359" s="184">
        <v>322</v>
      </c>
      <c r="D359" s="51">
        <v>6.732266344650433E-3</v>
      </c>
      <c r="E359" s="137">
        <v>-1.6142206735671936E-2</v>
      </c>
    </row>
    <row r="360" spans="3:5">
      <c r="C360" s="184">
        <v>323</v>
      </c>
      <c r="D360" s="51">
        <v>5.0249389061877616E-3</v>
      </c>
      <c r="E360" s="137">
        <v>-5.4171913037056657E-3</v>
      </c>
    </row>
    <row r="361" spans="3:5">
      <c r="C361" s="184">
        <v>324</v>
      </c>
      <c r="D361" s="51">
        <v>-2.4669839781706351E-3</v>
      </c>
      <c r="E361" s="137">
        <v>1.4369961268212788E-2</v>
      </c>
    </row>
    <row r="362" spans="3:5">
      <c r="C362" s="184">
        <v>325</v>
      </c>
      <c r="D362" s="51">
        <v>9.6982221777093744E-3</v>
      </c>
      <c r="E362" s="137">
        <v>1.0861497563028802E-2</v>
      </c>
    </row>
    <row r="363" spans="3:5">
      <c r="C363" s="184">
        <v>326</v>
      </c>
      <c r="D363" s="51">
        <v>7.0740193299199602E-4</v>
      </c>
      <c r="E363" s="137">
        <v>1.0996565945974144E-2</v>
      </c>
    </row>
    <row r="364" spans="3:5">
      <c r="C364" s="184">
        <v>327</v>
      </c>
      <c r="D364" s="51">
        <v>4.7220713465189719E-3</v>
      </c>
      <c r="E364" s="137">
        <v>1.297672183469269E-3</v>
      </c>
    </row>
    <row r="365" spans="3:5">
      <c r="C365" s="184">
        <v>328</v>
      </c>
      <c r="D365" s="51">
        <v>5.6695351572394817E-3</v>
      </c>
      <c r="E365" s="137">
        <v>1.3553683818399531E-2</v>
      </c>
    </row>
    <row r="366" spans="3:5">
      <c r="C366" s="184">
        <v>329</v>
      </c>
      <c r="D366" s="51">
        <v>1.4830632336939669E-2</v>
      </c>
      <c r="E366" s="137">
        <v>-3.562697645978787E-3</v>
      </c>
    </row>
    <row r="367" spans="3:5">
      <c r="C367" s="184">
        <v>330</v>
      </c>
      <c r="D367" s="51">
        <v>-3.0240979639897074E-3</v>
      </c>
      <c r="E367" s="137">
        <v>3.7447411401592681E-3</v>
      </c>
    </row>
    <row r="368" spans="3:5">
      <c r="C368" s="184">
        <v>331</v>
      </c>
      <c r="D368" s="51">
        <v>-9.2725265151227896E-3</v>
      </c>
      <c r="E368" s="137">
        <v>1.7597296460339511E-2</v>
      </c>
    </row>
    <row r="369" spans="3:5">
      <c r="C369" s="184">
        <v>332</v>
      </c>
      <c r="D369" s="51">
        <v>1.060564999049263E-3</v>
      </c>
      <c r="E369" s="137">
        <v>-1.3039036751320867E-2</v>
      </c>
    </row>
    <row r="370" spans="3:5">
      <c r="C370" s="184">
        <v>333</v>
      </c>
      <c r="D370" s="51">
        <v>-1.4359251673506089E-4</v>
      </c>
      <c r="E370" s="137">
        <v>3.3709945344757098E-3</v>
      </c>
    </row>
    <row r="371" spans="3:5">
      <c r="C371" s="184">
        <v>334</v>
      </c>
      <c r="D371" s="51">
        <v>-3.6261106818954334E-3</v>
      </c>
      <c r="E371" s="137">
        <v>-9.212785297280153E-3</v>
      </c>
    </row>
    <row r="372" spans="3:5">
      <c r="C372" s="184">
        <v>335</v>
      </c>
      <c r="D372" s="51">
        <v>7.4495737657627311E-3</v>
      </c>
      <c r="E372" s="137">
        <v>-3.3026279200508296E-2</v>
      </c>
    </row>
    <row r="373" spans="3:5">
      <c r="C373" s="184">
        <v>336</v>
      </c>
      <c r="D373" s="51">
        <v>-7.4817791292125253E-4</v>
      </c>
      <c r="E373" s="137">
        <v>-3.8573672422769949E-3</v>
      </c>
    </row>
    <row r="374" spans="3:5">
      <c r="C374" s="184">
        <v>337</v>
      </c>
      <c r="D374" s="51">
        <v>4.8696320334152884E-3</v>
      </c>
      <c r="E374" s="137">
        <v>1.1371340876972891E-2</v>
      </c>
    </row>
    <row r="375" spans="3:5">
      <c r="C375" s="184">
        <v>338</v>
      </c>
      <c r="D375" s="51">
        <v>-1.4795578052986175E-2</v>
      </c>
      <c r="E375" s="137">
        <v>6.3577515330597691E-3</v>
      </c>
    </row>
    <row r="376" spans="3:5">
      <c r="C376" s="184">
        <v>339</v>
      </c>
      <c r="D376" s="51">
        <v>1.0852934162680164E-2</v>
      </c>
      <c r="E376" s="137">
        <v>7.7209282879634276E-3</v>
      </c>
    </row>
    <row r="377" spans="3:5">
      <c r="C377" s="184">
        <v>340</v>
      </c>
      <c r="D377" s="51">
        <v>-9.4339762449383944E-3</v>
      </c>
      <c r="E377" s="137">
        <v>-5.6739922299571819E-3</v>
      </c>
    </row>
    <row r="378" spans="3:5">
      <c r="C378" s="184">
        <v>341</v>
      </c>
      <c r="D378" s="51">
        <v>3.6462127490589167E-3</v>
      </c>
      <c r="E378" s="137">
        <v>4.7443291855319277E-3</v>
      </c>
    </row>
    <row r="379" spans="3:5">
      <c r="C379" s="184">
        <v>342</v>
      </c>
      <c r="D379" s="51">
        <v>-2.2318807408422854E-2</v>
      </c>
      <c r="E379" s="137">
        <v>-2.5728232916085909E-2</v>
      </c>
    </row>
    <row r="380" spans="3:5">
      <c r="C380" s="184">
        <v>343</v>
      </c>
      <c r="D380" s="51">
        <v>-2.7153484167630844E-4</v>
      </c>
      <c r="E380" s="137">
        <v>5.9851077313336784E-3</v>
      </c>
    </row>
    <row r="381" spans="3:5">
      <c r="C381" s="184">
        <v>344</v>
      </c>
      <c r="D381" s="51">
        <v>4.3045232301151103E-3</v>
      </c>
      <c r="E381" s="137">
        <v>1.860922383853934E-2</v>
      </c>
    </row>
    <row r="382" spans="3:5">
      <c r="C382" s="184">
        <v>345</v>
      </c>
      <c r="D382" s="51">
        <v>4.9094874205629427E-3</v>
      </c>
      <c r="E382" s="137">
        <v>2.147958221331232E-2</v>
      </c>
    </row>
    <row r="383" spans="3:5">
      <c r="C383" s="184">
        <v>346</v>
      </c>
      <c r="D383" s="51">
        <v>1.8466953448711645E-2</v>
      </c>
      <c r="E383" s="137">
        <v>1.9807885039334269E-2</v>
      </c>
    </row>
    <row r="384" spans="3:5">
      <c r="C384" s="184">
        <v>347</v>
      </c>
      <c r="D384" s="51">
        <v>9.7948091144138567E-3</v>
      </c>
      <c r="E384" s="137">
        <v>-5.0535203922255374E-3</v>
      </c>
    </row>
    <row r="385" spans="3:5">
      <c r="C385" s="184">
        <v>348</v>
      </c>
      <c r="D385" s="51">
        <v>-7.4782789273298376E-3</v>
      </c>
      <c r="E385" s="137">
        <v>5.3712824134063909E-4</v>
      </c>
    </row>
    <row r="386" spans="3:5">
      <c r="C386" s="184">
        <v>349</v>
      </c>
      <c r="D386" s="51">
        <v>1.9352758215979492E-3</v>
      </c>
      <c r="E386" s="137">
        <v>-2.7856113249034647E-5</v>
      </c>
    </row>
    <row r="387" spans="3:5">
      <c r="C387" s="184">
        <v>350</v>
      </c>
      <c r="D387" s="51">
        <v>3.4574615112631965E-3</v>
      </c>
      <c r="E387" s="137">
        <v>-5.5580321779252822E-3</v>
      </c>
    </row>
    <row r="388" spans="3:5">
      <c r="C388" s="184">
        <v>351</v>
      </c>
      <c r="D388" s="51">
        <v>-8.4373229872069279E-3</v>
      </c>
      <c r="E388" s="137">
        <v>-1.6294001708031859E-3</v>
      </c>
    </row>
    <row r="389" spans="3:5">
      <c r="C389" s="184">
        <v>352</v>
      </c>
      <c r="D389" s="51">
        <v>4.5483423252544869E-3</v>
      </c>
      <c r="E389" s="137">
        <v>-2.0065688984896774E-3</v>
      </c>
    </row>
    <row r="390" spans="3:5">
      <c r="C390" s="184">
        <v>353</v>
      </c>
      <c r="D390" s="51">
        <v>7.1633866287039013E-3</v>
      </c>
      <c r="E390" s="137">
        <v>7.7286122283577018E-3</v>
      </c>
    </row>
    <row r="391" spans="3:5">
      <c r="C391" s="184">
        <v>354</v>
      </c>
      <c r="D391" s="51">
        <v>-4.5856753074924707E-3</v>
      </c>
      <c r="E391" s="137">
        <v>3.6017470947035508E-2</v>
      </c>
    </row>
    <row r="392" spans="3:5">
      <c r="C392" s="184">
        <v>355</v>
      </c>
      <c r="D392" s="51">
        <v>1.2087465536025375E-2</v>
      </c>
      <c r="E392" s="137">
        <v>2.0378844054473436E-2</v>
      </c>
    </row>
    <row r="393" spans="3:5">
      <c r="C393" s="184">
        <v>356</v>
      </c>
      <c r="D393" s="51">
        <v>-1.3022778503618878E-3</v>
      </c>
      <c r="E393" s="137">
        <v>-8.2697561966119451E-3</v>
      </c>
    </row>
    <row r="394" spans="3:5">
      <c r="C394" s="184">
        <v>357</v>
      </c>
      <c r="D394" s="51">
        <v>4.5783288577908388E-3</v>
      </c>
      <c r="E394" s="137">
        <v>-2.3544890382475757E-3</v>
      </c>
    </row>
    <row r="395" spans="3:5">
      <c r="C395" s="184">
        <v>358</v>
      </c>
      <c r="D395" s="51">
        <v>-1.1749765268911103E-3</v>
      </c>
      <c r="E395" s="137">
        <v>-9.323340290733716E-3</v>
      </c>
    </row>
    <row r="396" spans="3:5">
      <c r="C396" s="184">
        <v>359</v>
      </c>
      <c r="D396" s="51">
        <v>2.2891481078340043E-3</v>
      </c>
      <c r="E396" s="137">
        <v>-4.1746101273973015E-3</v>
      </c>
    </row>
    <row r="397" spans="3:5">
      <c r="C397" s="184">
        <v>360</v>
      </c>
      <c r="D397" s="51">
        <v>-2.4192975682847365E-3</v>
      </c>
      <c r="E397" s="137">
        <v>-1.1395022938250452E-2</v>
      </c>
    </row>
    <row r="398" spans="3:5">
      <c r="C398" s="184">
        <v>361</v>
      </c>
      <c r="D398" s="51">
        <v>3.3058707932337498E-3</v>
      </c>
      <c r="E398" s="137">
        <v>-1.2239451571273954E-2</v>
      </c>
    </row>
    <row r="399" spans="3:5">
      <c r="C399" s="184">
        <v>362</v>
      </c>
      <c r="D399" s="51">
        <v>-8.036382411478105E-3</v>
      </c>
      <c r="E399" s="137">
        <v>-9.7984763089259026E-3</v>
      </c>
    </row>
    <row r="400" spans="3:5">
      <c r="C400" s="184">
        <v>363</v>
      </c>
      <c r="D400" s="51">
        <v>1.0113421442113437E-2</v>
      </c>
      <c r="E400" s="137">
        <v>1.582523956647252E-3</v>
      </c>
    </row>
    <row r="401" spans="3:5">
      <c r="C401" s="184">
        <v>364</v>
      </c>
      <c r="D401" s="51">
        <v>-2.7565921252578995E-3</v>
      </c>
      <c r="E401" s="137">
        <v>7.161977633758785E-3</v>
      </c>
    </row>
    <row r="402" spans="3:5">
      <c r="C402" s="184">
        <v>365</v>
      </c>
      <c r="D402" s="51">
        <v>9.9898125690944979E-3</v>
      </c>
      <c r="E402" s="137">
        <v>3.9487529504431281E-4</v>
      </c>
    </row>
    <row r="403" spans="3:5">
      <c r="C403" s="184">
        <v>366</v>
      </c>
      <c r="D403" s="51">
        <v>-2.6738469354912779E-3</v>
      </c>
      <c r="E403" s="137">
        <v>-1.8353515919295304E-3</v>
      </c>
    </row>
    <row r="404" spans="3:5">
      <c r="C404" s="184">
        <v>367</v>
      </c>
      <c r="D404" s="51">
        <v>5.735550895739446E-3</v>
      </c>
      <c r="E404" s="137">
        <v>7.5164417177259529E-3</v>
      </c>
    </row>
    <row r="405" spans="3:5">
      <c r="C405" s="184">
        <v>368</v>
      </c>
      <c r="D405" s="51">
        <v>1.6332355281972466E-2</v>
      </c>
      <c r="E405" s="137">
        <v>-2.336891198040896E-3</v>
      </c>
    </row>
    <row r="406" spans="3:5">
      <c r="C406" s="184">
        <v>369</v>
      </c>
      <c r="D406" s="51">
        <v>3.6818607978818447E-3</v>
      </c>
      <c r="E406" s="137">
        <v>1.2100585408673332E-2</v>
      </c>
    </row>
    <row r="407" spans="3:5">
      <c r="C407" s="184">
        <v>370</v>
      </c>
      <c r="D407" s="51">
        <v>3.5257216273384758E-3</v>
      </c>
      <c r="E407" s="137">
        <v>3.9347483954159474E-3</v>
      </c>
    </row>
    <row r="408" spans="3:5">
      <c r="C408" s="184">
        <v>371</v>
      </c>
      <c r="D408" s="51">
        <v>3.3263051501905574E-2</v>
      </c>
      <c r="E408" s="137">
        <v>2.5726936689842123E-2</v>
      </c>
    </row>
    <row r="409" spans="3:5">
      <c r="C409" s="184">
        <v>372</v>
      </c>
      <c r="D409" s="51">
        <v>-1.1037681013424047E-2</v>
      </c>
      <c r="E409" s="137">
        <v>-3.902866606713587E-3</v>
      </c>
    </row>
    <row r="410" spans="3:5">
      <c r="C410" s="184">
        <v>373</v>
      </c>
      <c r="D410" s="51">
        <v>4.5581775454220192E-3</v>
      </c>
      <c r="E410" s="137">
        <v>4.6806600425966923E-3</v>
      </c>
    </row>
    <row r="411" spans="3:5">
      <c r="C411" s="184">
        <v>374</v>
      </c>
      <c r="D411" s="51">
        <v>3.5238654373264074E-3</v>
      </c>
      <c r="E411" s="137">
        <v>1.0878277917837652E-2</v>
      </c>
    </row>
    <row r="412" spans="3:5">
      <c r="C412" s="184">
        <v>375</v>
      </c>
      <c r="D412" s="51">
        <v>3.5581098163915081E-3</v>
      </c>
      <c r="E412" s="137">
        <v>-8.2907860206708945E-4</v>
      </c>
    </row>
    <row r="413" spans="3:5">
      <c r="C413" s="184">
        <v>376</v>
      </c>
      <c r="D413" s="51">
        <v>6.8066731467784775E-3</v>
      </c>
      <c r="E413" s="137">
        <v>4.6773293058277867E-3</v>
      </c>
    </row>
    <row r="414" spans="3:5">
      <c r="C414" s="184">
        <v>377</v>
      </c>
      <c r="D414" s="51">
        <v>-1.3595891056040038E-2</v>
      </c>
      <c r="E414" s="137">
        <v>-4.8957614486689434E-3</v>
      </c>
    </row>
    <row r="415" spans="3:5">
      <c r="C415" s="184">
        <v>378</v>
      </c>
      <c r="D415" s="51">
        <v>-1.3384710808705833E-2</v>
      </c>
      <c r="E415" s="137">
        <v>-2.230882427591831E-2</v>
      </c>
    </row>
    <row r="416" spans="3:5">
      <c r="C416" s="184">
        <v>379</v>
      </c>
      <c r="D416" s="51">
        <v>9.6963256355889432E-4</v>
      </c>
      <c r="E416" s="137">
        <v>6.9182917665412767E-3</v>
      </c>
    </row>
    <row r="417" spans="3:5">
      <c r="C417" s="184">
        <v>380</v>
      </c>
      <c r="D417" s="51">
        <v>1.3843225912472419E-2</v>
      </c>
      <c r="E417" s="137">
        <v>2.053266274282986E-2</v>
      </c>
    </row>
    <row r="418" spans="3:5">
      <c r="C418" s="184">
        <v>381</v>
      </c>
      <c r="D418" s="51">
        <v>-6.7259582557600037E-4</v>
      </c>
      <c r="E418" s="137">
        <v>1.0055042834812991E-2</v>
      </c>
    </row>
    <row r="419" spans="3:5">
      <c r="C419" s="184">
        <v>382</v>
      </c>
      <c r="D419" s="51">
        <v>-2.8658566390744303E-4</v>
      </c>
      <c r="E419" s="137">
        <v>5.3718696624013192E-3</v>
      </c>
    </row>
    <row r="420" spans="3:5">
      <c r="C420" s="184">
        <v>383</v>
      </c>
      <c r="D420" s="51">
        <v>4.5092213953618213E-3</v>
      </c>
      <c r="E420" s="137">
        <v>5.7807656732093366E-3</v>
      </c>
    </row>
    <row r="421" spans="3:5">
      <c r="C421" s="184">
        <v>384</v>
      </c>
      <c r="D421" s="51">
        <v>-9.3892477562438105E-3</v>
      </c>
      <c r="E421" s="137">
        <v>4.9245750751663708E-4</v>
      </c>
    </row>
    <row r="422" spans="3:5">
      <c r="C422" s="184">
        <v>385</v>
      </c>
      <c r="D422" s="51">
        <v>-4.0224166876341022E-4</v>
      </c>
      <c r="E422" s="137">
        <v>-4.8174482632456529E-3</v>
      </c>
    </row>
    <row r="423" spans="3:5">
      <c r="C423" s="184">
        <v>386</v>
      </c>
      <c r="D423" s="51">
        <v>1.063234998781675E-2</v>
      </c>
      <c r="E423" s="137">
        <v>-7.9053211206952612E-4</v>
      </c>
    </row>
    <row r="424" spans="3:5">
      <c r="C424" s="184">
        <v>387</v>
      </c>
      <c r="D424" s="51">
        <v>1.9742545302029457E-2</v>
      </c>
      <c r="E424" s="137">
        <v>-1.8222934589534083E-3</v>
      </c>
    </row>
    <row r="425" spans="3:5">
      <c r="C425" s="184">
        <v>388</v>
      </c>
      <c r="D425" s="51">
        <v>-1.4141549299147411E-2</v>
      </c>
      <c r="E425" s="137">
        <v>8.2865331911600656E-3</v>
      </c>
    </row>
    <row r="426" spans="3:5">
      <c r="C426" s="184">
        <v>389</v>
      </c>
      <c r="D426" s="51">
        <v>-2.5972855275771096E-3</v>
      </c>
      <c r="E426" s="137">
        <v>-1.2575460138295508E-3</v>
      </c>
    </row>
    <row r="427" spans="3:5">
      <c r="C427" s="184">
        <v>390</v>
      </c>
      <c r="D427" s="51">
        <v>-2.3146103847473197E-2</v>
      </c>
      <c r="E427" s="137">
        <v>-1.4991493211207445E-2</v>
      </c>
    </row>
    <row r="428" spans="3:5">
      <c r="C428" s="184">
        <v>391</v>
      </c>
      <c r="D428" s="51">
        <v>2.7462184426523588E-2</v>
      </c>
      <c r="E428" s="137">
        <v>-2.0125970876876328E-3</v>
      </c>
    </row>
    <row r="429" spans="3:5">
      <c r="C429" s="184">
        <v>392</v>
      </c>
      <c r="D429" s="51">
        <v>1.2991830658262893E-2</v>
      </c>
      <c r="E429" s="137">
        <v>2.4001012062062881E-3</v>
      </c>
    </row>
    <row r="430" spans="3:5">
      <c r="C430" s="184">
        <v>393</v>
      </c>
      <c r="D430" s="51">
        <v>3.3073797709362268E-3</v>
      </c>
      <c r="E430" s="137">
        <v>2.9177576302721452E-3</v>
      </c>
    </row>
    <row r="431" spans="3:5">
      <c r="C431" s="184">
        <v>394</v>
      </c>
      <c r="D431" s="51">
        <v>1.0471790824742576E-2</v>
      </c>
      <c r="E431" s="137">
        <v>1.8466589825158614E-2</v>
      </c>
    </row>
    <row r="432" spans="3:5">
      <c r="C432" s="184">
        <v>395</v>
      </c>
      <c r="D432" s="51">
        <v>3.4390114488722181E-3</v>
      </c>
      <c r="E432" s="137">
        <v>-1.3044797098307465E-2</v>
      </c>
    </row>
    <row r="433" spans="3:5">
      <c r="C433" s="184">
        <v>396</v>
      </c>
      <c r="D433" s="51">
        <v>-7.7953333141697074E-3</v>
      </c>
      <c r="E433" s="137">
        <v>-1.4662066646089921E-2</v>
      </c>
    </row>
    <row r="434" spans="3:5">
      <c r="C434" s="184">
        <v>397</v>
      </c>
      <c r="D434" s="51">
        <v>-5.1674775922124277E-3</v>
      </c>
      <c r="E434" s="137">
        <v>3.7557921282873894E-3</v>
      </c>
    </row>
    <row r="435" spans="3:5">
      <c r="C435" s="184">
        <v>398</v>
      </c>
      <c r="D435" s="51">
        <v>-5.4631399036927843E-3</v>
      </c>
      <c r="E435" s="137">
        <v>-1.6619364575667255E-2</v>
      </c>
    </row>
    <row r="436" spans="3:5">
      <c r="C436" s="184">
        <v>399</v>
      </c>
      <c r="D436" s="51">
        <v>4.2593470857682711E-3</v>
      </c>
      <c r="E436" s="137">
        <v>-3.955848059525955E-3</v>
      </c>
    </row>
    <row r="437" spans="3:5">
      <c r="C437" s="184">
        <v>400</v>
      </c>
      <c r="D437" s="51">
        <v>3.5102567107295111E-3</v>
      </c>
      <c r="E437" s="137">
        <v>-8.8238879957980223E-4</v>
      </c>
    </row>
    <row r="438" spans="3:5">
      <c r="C438" s="184">
        <v>401</v>
      </c>
      <c r="D438" s="51">
        <v>1.6514090021835348E-2</v>
      </c>
      <c r="E438" s="137">
        <v>-4.4009702506163601E-4</v>
      </c>
    </row>
    <row r="439" spans="3:5">
      <c r="C439" s="184">
        <v>402</v>
      </c>
      <c r="D439" s="51">
        <v>1.3537455329120636E-2</v>
      </c>
      <c r="E439" s="137">
        <v>8.5256465056417381E-3</v>
      </c>
    </row>
    <row r="440" spans="3:5">
      <c r="C440" s="184">
        <v>403</v>
      </c>
      <c r="D440" s="51">
        <v>1.9786388251285801E-3</v>
      </c>
      <c r="E440" s="137">
        <v>9.6641632725333534E-3</v>
      </c>
    </row>
    <row r="441" spans="3:5">
      <c r="C441" s="184">
        <v>404</v>
      </c>
      <c r="D441" s="51">
        <v>-8.3580744491873107E-3</v>
      </c>
      <c r="E441" s="137">
        <v>-3.0436300062543918E-3</v>
      </c>
    </row>
    <row r="442" spans="3:5">
      <c r="C442" s="184">
        <v>405</v>
      </c>
      <c r="D442" s="51">
        <v>-9.07594178242104E-3</v>
      </c>
      <c r="E442" s="137">
        <v>-3.8381775588316432E-3</v>
      </c>
    </row>
    <row r="443" spans="3:5">
      <c r="C443" s="184">
        <v>406</v>
      </c>
      <c r="D443" s="51">
        <v>1.3956558418054773E-3</v>
      </c>
      <c r="E443" s="137">
        <v>-2.5853284383273631E-3</v>
      </c>
    </row>
    <row r="444" spans="3:5">
      <c r="C444" s="184">
        <v>407</v>
      </c>
      <c r="D444" s="51">
        <v>3.6617608093846649E-2</v>
      </c>
      <c r="E444" s="137">
        <v>-8.4403992936398257E-4</v>
      </c>
    </row>
    <row r="445" spans="3:5">
      <c r="C445" s="184">
        <v>408</v>
      </c>
      <c r="D445" s="51">
        <v>4.2711117953106847E-3</v>
      </c>
      <c r="E445" s="137">
        <v>4.8060204301809484E-3</v>
      </c>
    </row>
    <row r="446" spans="3:5">
      <c r="C446" s="184">
        <v>409</v>
      </c>
      <c r="D446" s="51">
        <v>-9.1151736779895871E-3</v>
      </c>
      <c r="E446" s="137">
        <v>2.6406117726416665E-3</v>
      </c>
    </row>
    <row r="447" spans="3:5">
      <c r="C447" s="184">
        <v>410</v>
      </c>
      <c r="D447" s="51">
        <v>2.3410744108568219E-3</v>
      </c>
      <c r="E447" s="137">
        <v>-2.3864620920175251E-4</v>
      </c>
    </row>
    <row r="448" spans="3:5">
      <c r="C448" s="184">
        <v>411</v>
      </c>
      <c r="D448" s="51">
        <v>8.1146956164972611E-3</v>
      </c>
      <c r="E448" s="137">
        <v>8.2455330263805342E-3</v>
      </c>
    </row>
    <row r="449" spans="3:5">
      <c r="C449" s="184">
        <v>412</v>
      </c>
      <c r="D449" s="51">
        <v>7.732924644452641E-3</v>
      </c>
      <c r="E449" s="137">
        <v>-2.6547570299640863E-4</v>
      </c>
    </row>
    <row r="450" spans="3:5">
      <c r="C450" s="184">
        <v>413</v>
      </c>
      <c r="D450" s="51">
        <v>7.6789647203308244E-4</v>
      </c>
      <c r="E450" s="137">
        <v>-1.6253220621197328E-2</v>
      </c>
    </row>
    <row r="451" spans="3:5">
      <c r="C451" s="184">
        <v>414</v>
      </c>
      <c r="D451" s="51">
        <v>4.3028574543116822E-3</v>
      </c>
      <c r="E451" s="137">
        <v>2.9370671459823176E-3</v>
      </c>
    </row>
    <row r="452" spans="3:5">
      <c r="C452" s="184">
        <v>415</v>
      </c>
      <c r="D452" s="51">
        <v>2.2466831404529486E-2</v>
      </c>
      <c r="E452" s="137">
        <v>5.3046482807083285E-3</v>
      </c>
    </row>
    <row r="453" spans="3:5">
      <c r="C453" s="184">
        <v>416</v>
      </c>
      <c r="D453" s="51">
        <v>1.8132807742501234E-3</v>
      </c>
      <c r="E453" s="137">
        <v>-2.6473045900781609E-3</v>
      </c>
    </row>
    <row r="454" spans="3:5">
      <c r="C454" s="184">
        <v>417</v>
      </c>
      <c r="D454" s="51">
        <v>8.3545521336401297E-3</v>
      </c>
      <c r="E454" s="137">
        <v>1.3919764547227471E-2</v>
      </c>
    </row>
    <row r="455" spans="3:5">
      <c r="C455" s="184">
        <v>418</v>
      </c>
      <c r="D455" s="51">
        <v>-1.6334559545447644E-2</v>
      </c>
      <c r="E455" s="137">
        <v>-1.4329975222173697E-3</v>
      </c>
    </row>
    <row r="456" spans="3:5">
      <c r="C456" s="184">
        <v>419</v>
      </c>
      <c r="D456" s="51">
        <v>-2.9054317301580833E-3</v>
      </c>
      <c r="E456" s="137">
        <v>4.5906582436599638E-3</v>
      </c>
    </row>
    <row r="457" spans="3:5">
      <c r="C457" s="184">
        <v>420</v>
      </c>
      <c r="D457" s="51">
        <v>-2.1477699761598208E-4</v>
      </c>
      <c r="E457" s="137">
        <v>-1.7412432981749854E-2</v>
      </c>
    </row>
    <row r="458" spans="3:5">
      <c r="C458" s="184">
        <v>421</v>
      </c>
      <c r="D458" s="51">
        <v>-1.1009291815514178E-3</v>
      </c>
      <c r="E458" s="137">
        <v>-5.8450075575040483E-3</v>
      </c>
    </row>
    <row r="459" spans="3:5">
      <c r="C459" s="184">
        <v>422</v>
      </c>
      <c r="D459" s="51">
        <v>2.1790234603186046E-4</v>
      </c>
      <c r="E459" s="137">
        <v>5.9128433849652585E-3</v>
      </c>
    </row>
    <row r="460" spans="3:5">
      <c r="C460" s="184">
        <v>423</v>
      </c>
      <c r="D460" s="51">
        <v>4.3256748517899214E-3</v>
      </c>
      <c r="E460" s="137">
        <v>2.4946343593895515E-3</v>
      </c>
    </row>
    <row r="461" spans="3:5">
      <c r="C461" s="184">
        <v>424</v>
      </c>
      <c r="D461" s="51">
        <v>1.5623056220101499E-2</v>
      </c>
      <c r="E461" s="137">
        <v>8.221602050812479E-3</v>
      </c>
    </row>
    <row r="462" spans="3:5">
      <c r="C462" s="184">
        <v>425</v>
      </c>
      <c r="D462" s="51">
        <v>7.2077209195774514E-3</v>
      </c>
      <c r="E462" s="137">
        <v>1.4590697121819971E-3</v>
      </c>
    </row>
    <row r="463" spans="3:5">
      <c r="C463" s="184">
        <v>426</v>
      </c>
      <c r="D463" s="51">
        <v>1.8778618926925929E-2</v>
      </c>
      <c r="E463" s="137">
        <v>-4.3444439302165886E-3</v>
      </c>
    </row>
    <row r="464" spans="3:5">
      <c r="C464" s="184">
        <v>427</v>
      </c>
      <c r="D464" s="51">
        <v>5.452394397611051E-3</v>
      </c>
      <c r="E464" s="137">
        <v>-1.1266148729661388E-3</v>
      </c>
    </row>
    <row r="465" spans="3:5">
      <c r="C465" s="184">
        <v>428</v>
      </c>
      <c r="D465" s="51">
        <v>1.1545602791754336E-2</v>
      </c>
      <c r="E465" s="137">
        <v>1.1673843543705334E-3</v>
      </c>
    </row>
    <row r="466" spans="3:5">
      <c r="C466" s="184">
        <v>429</v>
      </c>
      <c r="D466" s="51">
        <v>-2.4574380348145685E-3</v>
      </c>
      <c r="E466" s="137">
        <v>7.7247162018493389E-3</v>
      </c>
    </row>
    <row r="467" spans="3:5">
      <c r="C467" s="184">
        <v>430</v>
      </c>
      <c r="D467" s="51">
        <v>-5.5531424833016535E-3</v>
      </c>
      <c r="E467" s="137">
        <v>9.0325783679049663E-3</v>
      </c>
    </row>
    <row r="468" spans="3:5">
      <c r="C468" s="184">
        <v>431</v>
      </c>
      <c r="D468" s="51">
        <v>-1.1622831124103131E-3</v>
      </c>
      <c r="E468" s="137">
        <v>-2.3470143801955168E-2</v>
      </c>
    </row>
    <row r="469" spans="3:5">
      <c r="C469" s="184">
        <v>432</v>
      </c>
      <c r="D469" s="51">
        <v>4.393003935369289E-4</v>
      </c>
      <c r="E469" s="137">
        <v>1.9677042462668643E-5</v>
      </c>
    </row>
    <row r="470" spans="3:5">
      <c r="C470" s="184">
        <v>433</v>
      </c>
      <c r="D470" s="51">
        <v>-1.4066243773339256E-2</v>
      </c>
      <c r="E470" s="137">
        <v>6.324246020390314E-3</v>
      </c>
    </row>
    <row r="471" spans="3:5">
      <c r="C471" s="184">
        <v>434</v>
      </c>
      <c r="D471" s="51">
        <v>4.2145152661805917E-3</v>
      </c>
      <c r="E471" s="137">
        <v>-9.1613024938194687E-4</v>
      </c>
    </row>
    <row r="472" spans="3:5">
      <c r="C472" s="184">
        <v>435</v>
      </c>
      <c r="D472" s="51">
        <v>1.9126579583771928E-3</v>
      </c>
      <c r="E472" s="137">
        <v>-2.9898602073830651E-3</v>
      </c>
    </row>
    <row r="473" spans="3:5">
      <c r="C473" s="184">
        <v>436</v>
      </c>
      <c r="D473" s="51">
        <v>-2.2934291689242761E-3</v>
      </c>
      <c r="E473" s="137">
        <v>-5.4361224752797086E-3</v>
      </c>
    </row>
    <row r="474" spans="3:5">
      <c r="C474" s="184">
        <v>437</v>
      </c>
      <c r="D474" s="51">
        <v>-5.9907781406407443E-3</v>
      </c>
      <c r="E474" s="137">
        <v>-1.62062686210231E-2</v>
      </c>
    </row>
    <row r="475" spans="3:5">
      <c r="C475" s="184">
        <v>438</v>
      </c>
      <c r="D475" s="51">
        <v>-3.996109958044251E-3</v>
      </c>
      <c r="E475" s="137">
        <v>-8.5610668836538402E-3</v>
      </c>
    </row>
    <row r="476" spans="3:5">
      <c r="C476" s="184">
        <v>439</v>
      </c>
      <c r="D476" s="51">
        <v>2.2657505081285032E-3</v>
      </c>
      <c r="E476" s="137">
        <v>1.4141729576173347E-2</v>
      </c>
    </row>
    <row r="477" spans="3:5">
      <c r="C477" s="184">
        <v>440</v>
      </c>
      <c r="D477" s="51">
        <v>1.0586938384993531E-2</v>
      </c>
      <c r="E477" s="137">
        <v>1.2684107002683786E-2</v>
      </c>
    </row>
    <row r="478" spans="3:5">
      <c r="C478" s="184">
        <v>441</v>
      </c>
      <c r="D478" s="51">
        <v>3.57941696482159E-3</v>
      </c>
      <c r="E478" s="137">
        <v>-2.7412589540838465E-3</v>
      </c>
    </row>
    <row r="479" spans="3:5">
      <c r="C479" s="184">
        <v>442</v>
      </c>
      <c r="D479" s="51">
        <v>3.838788994667444E-3</v>
      </c>
      <c r="E479" s="137">
        <v>8.0495214993761572E-3</v>
      </c>
    </row>
    <row r="480" spans="3:5">
      <c r="C480" s="184">
        <v>443</v>
      </c>
      <c r="D480" s="51">
        <v>1.0032892408051788E-3</v>
      </c>
      <c r="E480" s="137">
        <v>-1.6279483241072402E-2</v>
      </c>
    </row>
    <row r="481" spans="3:5">
      <c r="C481" s="184">
        <v>444</v>
      </c>
      <c r="D481" s="51">
        <v>1.0516898183321723E-2</v>
      </c>
      <c r="E481" s="137">
        <v>9.4111449262100199E-3</v>
      </c>
    </row>
    <row r="482" spans="3:5">
      <c r="C482" s="184">
        <v>445</v>
      </c>
      <c r="D482" s="51">
        <v>-9.8857514730395289E-4</v>
      </c>
      <c r="E482" s="137">
        <v>4.4199634179420844E-3</v>
      </c>
    </row>
    <row r="483" spans="3:5">
      <c r="C483" s="184">
        <v>446</v>
      </c>
      <c r="D483" s="51">
        <v>-5.6882079233781411E-3</v>
      </c>
      <c r="E483" s="137">
        <v>-6.4089209535210289E-3</v>
      </c>
    </row>
    <row r="484" spans="3:5">
      <c r="C484" s="184">
        <v>447</v>
      </c>
      <c r="D484" s="51">
        <v>-7.756420354279113E-3</v>
      </c>
      <c r="E484" s="137">
        <v>5.3137841326485798E-4</v>
      </c>
    </row>
    <row r="485" spans="3:5">
      <c r="C485" s="184">
        <v>448</v>
      </c>
      <c r="D485" s="51">
        <v>-2.5206305095660949E-3</v>
      </c>
      <c r="E485" s="137">
        <v>-9.4715036705083511E-3</v>
      </c>
    </row>
    <row r="486" spans="3:5">
      <c r="C486" s="184">
        <v>449</v>
      </c>
      <c r="D486" s="51">
        <v>1.7501107175944448E-2</v>
      </c>
      <c r="E486" s="137">
        <v>6.3242024318520655E-3</v>
      </c>
    </row>
    <row r="487" spans="3:5">
      <c r="C487" s="184">
        <v>450</v>
      </c>
      <c r="D487" s="51">
        <v>-1.1443112359019963E-2</v>
      </c>
      <c r="E487" s="137">
        <v>-1.9179128810810801E-2</v>
      </c>
    </row>
    <row r="488" spans="3:5">
      <c r="C488" s="184">
        <v>451</v>
      </c>
      <c r="D488" s="51">
        <v>2.7135104574563165E-3</v>
      </c>
      <c r="E488" s="137">
        <v>-6.8718185518473196E-3</v>
      </c>
    </row>
    <row r="489" spans="3:5">
      <c r="C489" s="184">
        <v>452</v>
      </c>
      <c r="D489" s="51">
        <v>-3.6036501095224605E-3</v>
      </c>
      <c r="E489" s="137">
        <v>-7.3271708302439969E-3</v>
      </c>
    </row>
    <row r="490" spans="3:5">
      <c r="C490" s="184">
        <v>453</v>
      </c>
      <c r="D490" s="51">
        <v>-2.0122674485377273E-2</v>
      </c>
      <c r="E490" s="137">
        <v>-8.3628306742698343E-3</v>
      </c>
    </row>
    <row r="491" spans="3:5">
      <c r="C491" s="184">
        <v>454</v>
      </c>
      <c r="D491" s="51">
        <v>1.3081311150776767E-3</v>
      </c>
      <c r="E491" s="137">
        <v>2.1353931662513044E-2</v>
      </c>
    </row>
    <row r="492" spans="3:5">
      <c r="C492" s="184">
        <v>455</v>
      </c>
      <c r="D492" s="51">
        <v>-2.3432339421680325E-3</v>
      </c>
      <c r="E492" s="137">
        <v>8.0627531733958435E-3</v>
      </c>
    </row>
    <row r="493" spans="3:5">
      <c r="C493" s="184">
        <v>456</v>
      </c>
      <c r="D493" s="51">
        <v>5.0096939172733857E-3</v>
      </c>
      <c r="E493" s="137">
        <v>2.5059355902087451E-3</v>
      </c>
    </row>
    <row r="494" spans="3:5">
      <c r="C494" s="184">
        <v>457</v>
      </c>
      <c r="D494" s="51">
        <v>7.1234428063638089E-3</v>
      </c>
      <c r="E494" s="137">
        <v>1.0505730569899542E-2</v>
      </c>
    </row>
    <row r="495" spans="3:5">
      <c r="C495" s="184">
        <v>458</v>
      </c>
      <c r="D495" s="51">
        <v>-6.1600199206901414E-3</v>
      </c>
      <c r="E495" s="137">
        <v>-1.6845514052759754E-2</v>
      </c>
    </row>
    <row r="496" spans="3:5">
      <c r="C496" s="184">
        <v>459</v>
      </c>
      <c r="D496" s="51">
        <v>9.7060830445275664E-3</v>
      </c>
      <c r="E496" s="137">
        <v>3.8491862513114197E-3</v>
      </c>
    </row>
    <row r="497" spans="3:5">
      <c r="C497" s="184">
        <v>460</v>
      </c>
      <c r="D497" s="51">
        <v>-1.0998270142252979E-2</v>
      </c>
      <c r="E497" s="137">
        <v>-1.8962905402281375E-3</v>
      </c>
    </row>
    <row r="498" spans="3:5">
      <c r="C498" s="184">
        <v>461</v>
      </c>
      <c r="D498" s="51">
        <v>7.0869211666972579E-3</v>
      </c>
      <c r="E498" s="137">
        <v>8.5653299359252054E-3</v>
      </c>
    </row>
    <row r="499" spans="3:5">
      <c r="C499" s="184">
        <v>462</v>
      </c>
      <c r="D499" s="51">
        <v>9.6202940237784373E-3</v>
      </c>
      <c r="E499" s="137">
        <v>5.9868675293071978E-3</v>
      </c>
    </row>
    <row r="500" spans="3:5">
      <c r="C500" s="184">
        <v>463</v>
      </c>
      <c r="D500" s="51">
        <v>-1.0474952442208509E-2</v>
      </c>
      <c r="E500" s="137">
        <v>5.8173392982520424E-3</v>
      </c>
    </row>
    <row r="501" spans="3:5">
      <c r="C501" s="184">
        <v>464</v>
      </c>
      <c r="D501" s="51">
        <v>1.2262071615855774E-3</v>
      </c>
      <c r="E501" s="137">
        <v>9.2139677908615429E-3</v>
      </c>
    </row>
    <row r="502" spans="3:5">
      <c r="C502" s="184">
        <v>465</v>
      </c>
      <c r="D502" s="51">
        <v>-3.0330516409105327E-5</v>
      </c>
      <c r="E502" s="137">
        <v>8.5918804519185717E-3</v>
      </c>
    </row>
    <row r="503" spans="3:5">
      <c r="C503" s="184">
        <v>466</v>
      </c>
      <c r="D503" s="51">
        <v>-3.9681043536746521E-2</v>
      </c>
      <c r="E503" s="137">
        <v>-1.9721201172567076E-2</v>
      </c>
    </row>
    <row r="504" spans="3:5">
      <c r="C504" s="184">
        <v>467</v>
      </c>
      <c r="D504" s="51">
        <v>1.0642351688631145E-2</v>
      </c>
      <c r="E504" s="137">
        <v>8.5560729783288702E-4</v>
      </c>
    </row>
    <row r="505" spans="3:5">
      <c r="C505" s="184">
        <v>468</v>
      </c>
      <c r="D505" s="51">
        <v>-1.5049671799873529E-2</v>
      </c>
      <c r="E505" s="137">
        <v>-3.8649158727898014E-3</v>
      </c>
    </row>
    <row r="506" spans="3:5">
      <c r="C506" s="184">
        <v>469</v>
      </c>
      <c r="D506" s="51">
        <v>3.2776999571544176E-3</v>
      </c>
      <c r="E506" s="137">
        <v>5.9365203948151231E-3</v>
      </c>
    </row>
    <row r="507" spans="3:5">
      <c r="C507" s="184">
        <v>470</v>
      </c>
      <c r="D507" s="51">
        <v>3.9800422823067245E-3</v>
      </c>
      <c r="E507" s="137">
        <v>-1.14430218502574E-2</v>
      </c>
    </row>
    <row r="508" spans="3:5">
      <c r="C508" s="184">
        <v>471</v>
      </c>
      <c r="D508" s="51">
        <v>1.1493182927753042E-2</v>
      </c>
      <c r="E508" s="137">
        <v>1.3206305795246103E-2</v>
      </c>
    </row>
    <row r="509" spans="3:5">
      <c r="C509" s="184">
        <v>472</v>
      </c>
      <c r="D509" s="51">
        <v>-9.6078056785453472E-3</v>
      </c>
      <c r="E509" s="137">
        <v>-1.981312962426721E-3</v>
      </c>
    </row>
    <row r="510" spans="3:5">
      <c r="C510" s="184">
        <v>473</v>
      </c>
      <c r="D510" s="51">
        <v>6.8157100611215323E-3</v>
      </c>
      <c r="E510" s="137">
        <v>1.850721453550325E-2</v>
      </c>
    </row>
    <row r="511" spans="3:5">
      <c r="C511" s="184">
        <v>474</v>
      </c>
      <c r="D511" s="51">
        <v>-8.5402386041753212E-3</v>
      </c>
      <c r="E511" s="137">
        <v>-1.186423770942018E-2</v>
      </c>
    </row>
    <row r="512" spans="3:5">
      <c r="C512" s="184">
        <v>475</v>
      </c>
      <c r="D512" s="51">
        <v>-2.3489273899551237E-2</v>
      </c>
      <c r="E512" s="137">
        <v>-7.780708113743936E-3</v>
      </c>
    </row>
    <row r="513" spans="3:5">
      <c r="C513" s="184">
        <v>476</v>
      </c>
      <c r="D513" s="51">
        <v>-1.6221224653261868E-2</v>
      </c>
      <c r="E513" s="137">
        <v>-5.9590960405373431E-3</v>
      </c>
    </row>
    <row r="514" spans="3:5">
      <c r="C514" s="184">
        <v>477</v>
      </c>
      <c r="D514" s="51">
        <v>-2.4438689825234091E-3</v>
      </c>
      <c r="E514" s="137">
        <v>-3.3090290649473207E-3</v>
      </c>
    </row>
    <row r="515" spans="3:5">
      <c r="C515" s="184">
        <v>478</v>
      </c>
      <c r="D515" s="51">
        <v>2.4175419452076938E-3</v>
      </c>
      <c r="E515" s="137">
        <v>-2.531874677002508E-4</v>
      </c>
    </row>
    <row r="516" spans="3:5">
      <c r="C516" s="184">
        <v>479</v>
      </c>
      <c r="D516" s="51">
        <v>1.6933912548723631E-3</v>
      </c>
      <c r="E516" s="137">
        <v>9.9570211254597033E-3</v>
      </c>
    </row>
    <row r="517" spans="3:5">
      <c r="C517" s="184">
        <v>480</v>
      </c>
      <c r="D517" s="51">
        <v>-1.121678118391682E-2</v>
      </c>
      <c r="E517" s="137">
        <v>-1.4021383799949343E-2</v>
      </c>
    </row>
    <row r="518" spans="3:5">
      <c r="C518" s="184">
        <v>481</v>
      </c>
      <c r="D518" s="51">
        <v>-3.101701391468952E-3</v>
      </c>
      <c r="E518" s="137">
        <v>-7.5899076945085834E-3</v>
      </c>
    </row>
    <row r="519" spans="3:5">
      <c r="C519" s="184">
        <v>482</v>
      </c>
      <c r="D519" s="51">
        <v>2.223156993104624E-2</v>
      </c>
      <c r="E519" s="137">
        <v>-1.0934524880656196E-3</v>
      </c>
    </row>
    <row r="520" spans="3:5">
      <c r="C520" s="184">
        <v>483</v>
      </c>
      <c r="D520" s="51">
        <v>2.0378064253446966E-2</v>
      </c>
      <c r="E520" s="137">
        <v>9.7288060501232541E-3</v>
      </c>
    </row>
    <row r="521" spans="3:5">
      <c r="C521" s="184">
        <v>484</v>
      </c>
      <c r="D521" s="51">
        <v>4.2318623384758752E-3</v>
      </c>
      <c r="E521" s="137">
        <v>8.5892560406494178E-3</v>
      </c>
    </row>
    <row r="522" spans="3:5">
      <c r="C522" s="184">
        <v>485</v>
      </c>
      <c r="D522" s="51">
        <v>-1.4657385326669077E-2</v>
      </c>
      <c r="E522" s="137">
        <v>-3.0234302799772225E-3</v>
      </c>
    </row>
    <row r="523" spans="3:5">
      <c r="C523" s="184">
        <v>486</v>
      </c>
      <c r="D523" s="51">
        <v>-1.9601032133963218E-3</v>
      </c>
      <c r="E523" s="137">
        <v>-1.1237451828181384E-3</v>
      </c>
    </row>
    <row r="524" spans="3:5">
      <c r="C524" s="184">
        <v>487</v>
      </c>
      <c r="D524" s="51">
        <v>2.827354784364746E-2</v>
      </c>
      <c r="E524" s="137">
        <v>9.9095749297313761E-3</v>
      </c>
    </row>
    <row r="525" spans="3:5">
      <c r="C525" s="184">
        <v>488</v>
      </c>
      <c r="D525" s="51">
        <v>7.2800254242645071E-3</v>
      </c>
      <c r="E525" s="137">
        <v>-6.7778581404957274E-3</v>
      </c>
    </row>
    <row r="526" spans="3:5">
      <c r="C526" s="184">
        <v>489</v>
      </c>
      <c r="D526" s="51">
        <v>-1.8526028990052033E-2</v>
      </c>
      <c r="E526" s="137">
        <v>-3.0159279162995271E-2</v>
      </c>
    </row>
    <row r="527" spans="3:5">
      <c r="C527" s="184">
        <v>490</v>
      </c>
      <c r="D527" s="51">
        <v>-1.9352765008143883E-3</v>
      </c>
      <c r="E527" s="137">
        <v>9.0100235354122205E-3</v>
      </c>
    </row>
    <row r="528" spans="3:5">
      <c r="C528" s="184">
        <v>491</v>
      </c>
      <c r="D528" s="51">
        <v>-4.153365563417187E-3</v>
      </c>
      <c r="E528" s="137">
        <v>-1.0546372359639677E-2</v>
      </c>
    </row>
    <row r="529" spans="3:5">
      <c r="C529" s="184">
        <v>492</v>
      </c>
      <c r="D529" s="51">
        <v>-6.978434023206595E-4</v>
      </c>
      <c r="E529" s="137">
        <v>-2.4280278152518184E-3</v>
      </c>
    </row>
    <row r="530" spans="3:5">
      <c r="C530" s="184">
        <v>493</v>
      </c>
      <c r="D530" s="51">
        <v>-3.8293663432957563E-3</v>
      </c>
      <c r="E530" s="137">
        <v>-6.6224879574016638E-3</v>
      </c>
    </row>
    <row r="531" spans="3:5">
      <c r="C531" s="184">
        <v>494</v>
      </c>
      <c r="D531" s="51">
        <v>1.9217816723575074E-2</v>
      </c>
      <c r="E531" s="137">
        <v>2.6252767938599243E-2</v>
      </c>
    </row>
    <row r="532" spans="3:5">
      <c r="C532" s="184">
        <v>495</v>
      </c>
      <c r="D532" s="51">
        <v>5.107916914596928E-4</v>
      </c>
      <c r="E532" s="137">
        <v>5.0307987315677842E-3</v>
      </c>
    </row>
    <row r="533" spans="3:5">
      <c r="C533" s="184">
        <v>496</v>
      </c>
      <c r="D533" s="51">
        <v>-1.1830542379471442E-2</v>
      </c>
      <c r="E533" s="137">
        <v>-3.2113965805346811E-3</v>
      </c>
    </row>
    <row r="534" spans="3:5">
      <c r="C534" s="184">
        <v>497</v>
      </c>
      <c r="D534" s="51">
        <v>-1.290181740593278E-2</v>
      </c>
      <c r="E534" s="137">
        <v>-2.0427571922956743E-3</v>
      </c>
    </row>
    <row r="535" spans="3:5">
      <c r="C535" s="184">
        <v>498</v>
      </c>
      <c r="D535" s="51">
        <v>-2.8360437322223049E-2</v>
      </c>
      <c r="E535" s="137">
        <v>-1.6861529334671527E-2</v>
      </c>
    </row>
    <row r="536" spans="3:5">
      <c r="C536" s="184">
        <v>499</v>
      </c>
      <c r="D536" s="51">
        <v>9.4731344145180529E-3</v>
      </c>
      <c r="E536" s="137">
        <v>4.5728094570502498E-3</v>
      </c>
    </row>
    <row r="537" spans="3:5">
      <c r="C537" s="184">
        <v>500</v>
      </c>
      <c r="D537" s="51">
        <v>5.0261315743447166E-4</v>
      </c>
      <c r="E537" s="137">
        <v>-5.2587244602088964E-3</v>
      </c>
    </row>
    <row r="538" spans="3:5">
      <c r="C538" s="184">
        <v>501</v>
      </c>
      <c r="D538" s="51">
        <v>1.1260239032061936E-4</v>
      </c>
      <c r="E538" s="137">
        <v>1.7001912867935131E-2</v>
      </c>
    </row>
    <row r="539" spans="3:5">
      <c r="C539" s="184">
        <v>502</v>
      </c>
      <c r="D539" s="51">
        <v>-1.1583023150951156E-2</v>
      </c>
      <c r="E539" s="137">
        <v>2.4044360736962464E-3</v>
      </c>
    </row>
    <row r="540" spans="3:5">
      <c r="C540" s="184">
        <v>503</v>
      </c>
      <c r="D540" s="51">
        <v>2.8624615370240634E-3</v>
      </c>
      <c r="E540" s="137">
        <v>5.3777715105900441E-3</v>
      </c>
    </row>
    <row r="541" spans="3:5">
      <c r="C541" s="184">
        <v>504</v>
      </c>
      <c r="D541" s="51">
        <v>-1.7707884014357017E-3</v>
      </c>
      <c r="E541" s="137">
        <v>-3.6322311639806967E-3</v>
      </c>
    </row>
    <row r="542" spans="3:5">
      <c r="C542" s="184">
        <v>505</v>
      </c>
      <c r="D542" s="51">
        <v>3.5952775942152443E-3</v>
      </c>
      <c r="E542" s="137">
        <v>-8.3478582337797658E-4</v>
      </c>
    </row>
    <row r="543" spans="3:5">
      <c r="C543" s="184">
        <v>506</v>
      </c>
      <c r="D543" s="51">
        <v>3.8514796186428996E-3</v>
      </c>
      <c r="E543" s="137">
        <v>4.4282322812113535E-2</v>
      </c>
    </row>
    <row r="544" spans="3:5">
      <c r="C544" s="184">
        <v>507</v>
      </c>
      <c r="D544" s="51">
        <v>4.9167396581807077E-3</v>
      </c>
      <c r="E544" s="137">
        <v>2.1875472656663144E-2</v>
      </c>
    </row>
    <row r="545" spans="3:5">
      <c r="C545" s="184">
        <v>508</v>
      </c>
      <c r="D545" s="51">
        <v>7.4209944062932575E-4</v>
      </c>
      <c r="E545" s="137">
        <v>-5.5609161813303621E-3</v>
      </c>
    </row>
    <row r="546" spans="3:5">
      <c r="C546" s="184">
        <v>509</v>
      </c>
      <c r="D546" s="51">
        <v>-7.2106529506690406E-3</v>
      </c>
      <c r="E546" s="137">
        <v>1.9830033564523912E-3</v>
      </c>
    </row>
    <row r="547" spans="3:5">
      <c r="C547" s="184">
        <v>510</v>
      </c>
      <c r="D547" s="51">
        <v>5.1362007429111194E-3</v>
      </c>
      <c r="E547" s="137">
        <v>4.4667053031036043E-3</v>
      </c>
    </row>
    <row r="548" spans="3:5">
      <c r="C548" s="184">
        <v>511</v>
      </c>
      <c r="D548" s="51">
        <v>8.7048197428193329E-3</v>
      </c>
      <c r="E548" s="137">
        <v>7.5760441153066727E-3</v>
      </c>
    </row>
    <row r="549" spans="3:5">
      <c r="C549" s="184">
        <v>512</v>
      </c>
      <c r="D549" s="51">
        <v>5.1048154946346522E-3</v>
      </c>
      <c r="E549" s="137">
        <v>1.8682411064333552E-2</v>
      </c>
    </row>
    <row r="550" spans="3:5">
      <c r="C550" s="184">
        <v>513</v>
      </c>
      <c r="D550" s="51">
        <v>6.2654976887344619E-3</v>
      </c>
      <c r="E550" s="137">
        <v>8.2376268548325828E-3</v>
      </c>
    </row>
    <row r="551" spans="3:5">
      <c r="C551" s="184">
        <v>514</v>
      </c>
      <c r="D551" s="51">
        <v>6.1680771338396955E-4</v>
      </c>
      <c r="E551" s="137">
        <v>8.4254668911353057E-3</v>
      </c>
    </row>
    <row r="552" spans="3:5">
      <c r="C552" s="184">
        <v>515</v>
      </c>
      <c r="D552" s="51">
        <v>-9.3247605691554607E-4</v>
      </c>
      <c r="E552" s="137">
        <v>6.369923559015004E-3</v>
      </c>
    </row>
    <row r="553" spans="3:5">
      <c r="C553" s="184">
        <v>516</v>
      </c>
      <c r="D553" s="51">
        <v>7.2900026765109031E-3</v>
      </c>
      <c r="E553" s="137">
        <v>1.5919349139323528E-2</v>
      </c>
    </row>
    <row r="554" spans="3:5">
      <c r="C554" s="184">
        <v>517</v>
      </c>
      <c r="D554" s="51">
        <v>1.2660975180586499E-2</v>
      </c>
      <c r="E554" s="137">
        <v>2.0758773375613004E-2</v>
      </c>
    </row>
    <row r="555" spans="3:5">
      <c r="C555" s="184">
        <v>518</v>
      </c>
      <c r="D555" s="51">
        <v>1.4824125736096896E-2</v>
      </c>
      <c r="E555" s="137">
        <v>-8.1188197161044323E-4</v>
      </c>
    </row>
    <row r="556" spans="3:5">
      <c r="C556" s="184">
        <v>519</v>
      </c>
      <c r="D556" s="51">
        <v>3.0230084095173829E-4</v>
      </c>
      <c r="E556" s="137">
        <v>-9.7008026122614901E-4</v>
      </c>
    </row>
    <row r="557" spans="3:5">
      <c r="C557" s="184">
        <v>520</v>
      </c>
      <c r="D557" s="51">
        <v>-4.0516792404247486E-3</v>
      </c>
      <c r="E557" s="137">
        <v>-8.91543955945873E-3</v>
      </c>
    </row>
    <row r="558" spans="3:5">
      <c r="C558" s="184">
        <v>521</v>
      </c>
      <c r="D558" s="51">
        <v>1.9677895939924804E-3</v>
      </c>
      <c r="E558" s="137">
        <v>4.8335322256024731E-4</v>
      </c>
    </row>
    <row r="559" spans="3:5">
      <c r="C559" s="184">
        <v>522</v>
      </c>
      <c r="D559" s="51">
        <v>1.480769127001611E-2</v>
      </c>
      <c r="E559" s="137">
        <v>3.0799732721533259E-4</v>
      </c>
    </row>
    <row r="560" spans="3:5">
      <c r="C560" s="184">
        <v>523</v>
      </c>
      <c r="D560" s="51">
        <v>1.0121837873647023E-2</v>
      </c>
      <c r="E560" s="137">
        <v>-1.2506195044119932E-3</v>
      </c>
    </row>
    <row r="561" spans="3:5">
      <c r="C561" s="184">
        <v>524</v>
      </c>
      <c r="D561" s="51">
        <v>-9.4017683820134604E-4</v>
      </c>
      <c r="E561" s="137">
        <v>4.7078470172945788E-4</v>
      </c>
    </row>
    <row r="562" spans="3:5">
      <c r="C562" s="184">
        <v>525</v>
      </c>
      <c r="D562" s="51">
        <v>-3.6148333434577332E-3</v>
      </c>
      <c r="E562" s="137">
        <v>-5.4575458262988638E-3</v>
      </c>
    </row>
    <row r="563" spans="3:5">
      <c r="C563" s="184">
        <v>526</v>
      </c>
      <c r="D563" s="51">
        <v>-3.1031464681456657E-3</v>
      </c>
      <c r="E563" s="137">
        <v>-5.7606973710863452E-3</v>
      </c>
    </row>
    <row r="564" spans="3:5">
      <c r="C564" s="184">
        <v>527</v>
      </c>
      <c r="D564" s="51">
        <v>-4.8838749334523951E-3</v>
      </c>
      <c r="E564" s="137">
        <v>-4.6972003181086075E-3</v>
      </c>
    </row>
    <row r="565" spans="3:5">
      <c r="C565" s="184">
        <v>528</v>
      </c>
      <c r="D565" s="51">
        <v>8.9996683128907764E-3</v>
      </c>
      <c r="E565" s="137">
        <v>2.701504736787643E-3</v>
      </c>
    </row>
    <row r="566" spans="3:5">
      <c r="C566" s="184">
        <v>529</v>
      </c>
      <c r="D566" s="51">
        <v>-2.7179504553949067E-2</v>
      </c>
      <c r="E566" s="137">
        <v>-1.387676544054408E-2</v>
      </c>
    </row>
    <row r="567" spans="3:5">
      <c r="C567" s="184">
        <v>530</v>
      </c>
      <c r="D567" s="51">
        <v>4.2450128398961607E-3</v>
      </c>
      <c r="E567" s="137">
        <v>3.9020995848584608E-2</v>
      </c>
    </row>
    <row r="568" spans="3:5">
      <c r="C568" s="184">
        <v>531</v>
      </c>
      <c r="D568" s="51">
        <v>-8.2615103332096254E-4</v>
      </c>
      <c r="E568" s="137">
        <v>-2.0314868656488212E-3</v>
      </c>
    </row>
    <row r="569" spans="3:5">
      <c r="C569" s="184">
        <v>532</v>
      </c>
      <c r="D569" s="51">
        <v>-9.4943759540164576E-4</v>
      </c>
      <c r="E569" s="137">
        <v>-1.1906000505877605E-3</v>
      </c>
    </row>
    <row r="570" spans="3:5">
      <c r="C570" s="184">
        <v>533</v>
      </c>
      <c r="D570" s="51">
        <v>-1.376346396323865E-2</v>
      </c>
      <c r="E570" s="137">
        <v>2.5885343654505613E-3</v>
      </c>
    </row>
    <row r="571" spans="3:5">
      <c r="C571" s="184">
        <v>534</v>
      </c>
      <c r="D571" s="51">
        <v>-4.7580825026378136E-4</v>
      </c>
      <c r="E571" s="137">
        <v>-2.2197186694049788E-3</v>
      </c>
    </row>
    <row r="572" spans="3:5">
      <c r="C572" s="184">
        <v>535</v>
      </c>
      <c r="D572" s="51">
        <v>2.7317043780892072E-3</v>
      </c>
      <c r="E572" s="137">
        <v>1.2001197790447055E-2</v>
      </c>
    </row>
    <row r="573" spans="3:5">
      <c r="C573" s="184">
        <v>536</v>
      </c>
      <c r="D573" s="51">
        <v>8.3896664138536636E-3</v>
      </c>
      <c r="E573" s="137">
        <v>9.170735541783253E-3</v>
      </c>
    </row>
    <row r="574" spans="3:5">
      <c r="C574" s="184">
        <v>537</v>
      </c>
      <c r="D574" s="51">
        <v>1.4361475519994296E-2</v>
      </c>
      <c r="E574" s="137">
        <v>-1.2446948184059831E-2</v>
      </c>
    </row>
    <row r="575" spans="3:5">
      <c r="C575" s="184">
        <v>538</v>
      </c>
      <c r="D575" s="51">
        <v>-1.9668230574657686E-3</v>
      </c>
      <c r="E575" s="137">
        <v>7.701991331210585E-4</v>
      </c>
    </row>
    <row r="576" spans="3:5">
      <c r="C576" s="184">
        <v>539</v>
      </c>
      <c r="D576" s="51">
        <v>1.3874362098264689E-2</v>
      </c>
      <c r="E576" s="137">
        <v>-1.1146562898883558E-3</v>
      </c>
    </row>
    <row r="577" spans="3:5">
      <c r="C577" s="184">
        <v>540</v>
      </c>
      <c r="D577" s="51">
        <v>-1.0372429150383711E-2</v>
      </c>
      <c r="E577" s="137">
        <v>-3.0992217232512533E-2</v>
      </c>
    </row>
    <row r="578" spans="3:5">
      <c r="C578" s="184">
        <v>541</v>
      </c>
      <c r="D578" s="51">
        <v>6.2662136071550663E-3</v>
      </c>
      <c r="E578" s="137">
        <v>-3.0105212494495222E-3</v>
      </c>
    </row>
    <row r="579" spans="3:5">
      <c r="C579" s="184">
        <v>542</v>
      </c>
      <c r="D579" s="51">
        <v>-2.3574219066874315E-3</v>
      </c>
      <c r="E579" s="137">
        <v>3.134549838657096E-3</v>
      </c>
    </row>
    <row r="580" spans="3:5">
      <c r="C580" s="184">
        <v>543</v>
      </c>
      <c r="D580" s="51">
        <v>3.0163969738208419E-4</v>
      </c>
      <c r="E580" s="137">
        <v>2.7047904592530756E-3</v>
      </c>
    </row>
    <row r="581" spans="3:5">
      <c r="C581" s="184">
        <v>544</v>
      </c>
      <c r="D581" s="51">
        <v>5.9316960503540059E-3</v>
      </c>
      <c r="E581" s="137">
        <v>5.7163715146375978E-3</v>
      </c>
    </row>
    <row r="582" spans="3:5">
      <c r="C582" s="184">
        <v>545</v>
      </c>
      <c r="D582" s="51">
        <v>5.162250254130845E-3</v>
      </c>
      <c r="E582" s="137">
        <v>1.5128751819162895E-2</v>
      </c>
    </row>
    <row r="583" spans="3:5">
      <c r="C583" s="184">
        <v>546</v>
      </c>
      <c r="D583" s="51">
        <v>2.4179546734270597E-3</v>
      </c>
      <c r="E583" s="137">
        <v>-7.7185764996333167E-4</v>
      </c>
    </row>
    <row r="584" spans="3:5">
      <c r="C584" s="184">
        <v>547</v>
      </c>
      <c r="D584" s="51">
        <v>2.34790965773248E-3</v>
      </c>
      <c r="E584" s="137">
        <v>5.2754380311530137E-3</v>
      </c>
    </row>
    <row r="585" spans="3:5">
      <c r="C585" s="184">
        <v>548</v>
      </c>
      <c r="D585" s="51">
        <v>-1.6756581471155177E-3</v>
      </c>
      <c r="E585" s="137">
        <v>-1.0973826191909152E-3</v>
      </c>
    </row>
    <row r="586" spans="3:5">
      <c r="C586" s="184">
        <v>549</v>
      </c>
      <c r="D586" s="51">
        <v>1.6100121196525839E-2</v>
      </c>
      <c r="E586" s="137">
        <v>3.3308258653684305E-3</v>
      </c>
    </row>
    <row r="587" spans="3:5">
      <c r="C587" s="184">
        <v>550</v>
      </c>
      <c r="D587" s="51">
        <v>3.7441417018474121E-3</v>
      </c>
      <c r="E587" s="137">
        <v>1.1887993865467024E-2</v>
      </c>
    </row>
    <row r="588" spans="3:5">
      <c r="C588" s="184">
        <v>551</v>
      </c>
      <c r="D588" s="51">
        <v>1.4846096077517088E-2</v>
      </c>
      <c r="E588" s="137">
        <v>8.2452886342079101E-3</v>
      </c>
    </row>
    <row r="589" spans="3:5">
      <c r="C589" s="184">
        <v>552</v>
      </c>
      <c r="D589" s="51">
        <v>7.4943613656310304E-3</v>
      </c>
      <c r="E589" s="137">
        <v>1.2970828808198207E-3</v>
      </c>
    </row>
    <row r="590" spans="3:5">
      <c r="C590" s="184">
        <v>553</v>
      </c>
      <c r="D590" s="51">
        <v>-5.7486171608006533E-3</v>
      </c>
      <c r="E590" s="137">
        <v>-1.6415080133118386E-2</v>
      </c>
    </row>
    <row r="591" spans="3:5">
      <c r="C591" s="184">
        <v>554</v>
      </c>
      <c r="D591" s="51">
        <v>-8.0642484858778687E-3</v>
      </c>
      <c r="E591" s="137">
        <v>-2.0654728983262673E-2</v>
      </c>
    </row>
    <row r="592" spans="3:5">
      <c r="C592" s="184">
        <v>555</v>
      </c>
      <c r="D592" s="51">
        <v>6.5909097847894251E-3</v>
      </c>
      <c r="E592" s="137">
        <v>2.3269961352403359E-2</v>
      </c>
    </row>
    <row r="593" spans="3:5">
      <c r="C593" s="184">
        <v>556</v>
      </c>
      <c r="D593" s="51">
        <v>8.6372876502642127E-3</v>
      </c>
      <c r="E593" s="137">
        <v>2.8895064343650861E-4</v>
      </c>
    </row>
    <row r="594" spans="3:5">
      <c r="C594" s="184">
        <v>557</v>
      </c>
      <c r="D594" s="51">
        <v>8.9920334370837589E-4</v>
      </c>
      <c r="E594" s="137">
        <v>1.1033226657151037E-2</v>
      </c>
    </row>
    <row r="595" spans="3:5">
      <c r="C595" s="184">
        <v>558</v>
      </c>
      <c r="D595" s="51">
        <v>-1.9838856831965346E-5</v>
      </c>
      <c r="E595" s="137">
        <v>1.5117120344480151E-2</v>
      </c>
    </row>
    <row r="596" spans="3:5">
      <c r="C596" s="184">
        <v>559</v>
      </c>
      <c r="D596" s="51">
        <v>-7.9152408090700562E-3</v>
      </c>
      <c r="E596" s="137">
        <v>1.3386807739382603E-2</v>
      </c>
    </row>
    <row r="597" spans="3:5">
      <c r="C597" s="184">
        <v>560</v>
      </c>
      <c r="D597" s="51">
        <v>2.3086072361680797E-3</v>
      </c>
      <c r="E597" s="137">
        <v>6.7265326088860912E-3</v>
      </c>
    </row>
    <row r="598" spans="3:5">
      <c r="C598" s="184">
        <v>561</v>
      </c>
      <c r="D598" s="51">
        <v>-6.1476239746009404E-3</v>
      </c>
      <c r="E598" s="137">
        <v>-2.1721595985429595E-2</v>
      </c>
    </row>
    <row r="599" spans="3:5">
      <c r="C599" s="184">
        <v>562</v>
      </c>
      <c r="D599" s="51">
        <v>4.6846743930724728E-3</v>
      </c>
      <c r="E599" s="137">
        <v>9.1549035589653816E-3</v>
      </c>
    </row>
    <row r="600" spans="3:5">
      <c r="C600" s="184">
        <v>563</v>
      </c>
      <c r="D600" s="51">
        <v>8.6946720867566839E-3</v>
      </c>
      <c r="E600" s="137">
        <v>1.3463495397167551E-2</v>
      </c>
    </row>
    <row r="601" spans="3:5">
      <c r="C601" s="184">
        <v>564</v>
      </c>
      <c r="D601" s="51">
        <v>1.0832465032714532E-2</v>
      </c>
      <c r="E601" s="137">
        <v>-8.1579300188122108E-5</v>
      </c>
    </row>
    <row r="602" spans="3:5">
      <c r="C602" s="184">
        <v>565</v>
      </c>
      <c r="D602" s="51">
        <v>6.0303766717326396E-3</v>
      </c>
      <c r="E602" s="137">
        <v>-5.3601430124938215E-3</v>
      </c>
    </row>
    <row r="603" spans="3:5">
      <c r="C603" s="184">
        <v>566</v>
      </c>
      <c r="D603" s="51">
        <v>4.9883804323749541E-3</v>
      </c>
      <c r="E603" s="137">
        <v>-8.7673808643014949E-3</v>
      </c>
    </row>
    <row r="604" spans="3:5">
      <c r="C604" s="184">
        <v>567</v>
      </c>
      <c r="D604" s="51">
        <v>-6.7786061329043199E-3</v>
      </c>
      <c r="E604" s="137">
        <v>5.209025432933145E-3</v>
      </c>
    </row>
    <row r="605" spans="3:5">
      <c r="C605" s="184">
        <v>568</v>
      </c>
      <c r="D605" s="51">
        <v>-5.7552342428955114E-2</v>
      </c>
      <c r="E605" s="137">
        <v>-1.3994800283449153E-2</v>
      </c>
    </row>
    <row r="606" spans="3:5">
      <c r="C606" s="184">
        <v>569</v>
      </c>
      <c r="D606" s="51">
        <v>1.0904082006562491E-2</v>
      </c>
      <c r="E606" s="137">
        <v>6.1757934261074E-3</v>
      </c>
    </row>
    <row r="607" spans="3:5">
      <c r="C607" s="184">
        <v>570</v>
      </c>
      <c r="D607" s="51">
        <v>1.8001939269015756E-2</v>
      </c>
      <c r="E607" s="137">
        <v>3.1484787072834391E-2</v>
      </c>
    </row>
    <row r="608" spans="3:5">
      <c r="C608" s="184">
        <v>571</v>
      </c>
      <c r="D608" s="51">
        <v>-1.6901066887353468E-2</v>
      </c>
      <c r="E608" s="137">
        <v>-6.7098287339417938E-3</v>
      </c>
    </row>
    <row r="609" spans="3:5">
      <c r="C609" s="184">
        <v>572</v>
      </c>
      <c r="D609" s="51">
        <v>-9.7292555418737395E-3</v>
      </c>
      <c r="E609" s="137">
        <v>-3.5800991963377902E-4</v>
      </c>
    </row>
    <row r="610" spans="3:5">
      <c r="C610" s="184">
        <v>573</v>
      </c>
      <c r="D610" s="51">
        <v>1.5692453256383757E-2</v>
      </c>
      <c r="E610" s="137">
        <v>5.5496097063262462E-3</v>
      </c>
    </row>
    <row r="611" spans="3:5">
      <c r="C611" s="184">
        <v>574</v>
      </c>
      <c r="D611" s="51">
        <v>-4.2663695163691557E-3</v>
      </c>
      <c r="E611" s="137">
        <v>-9.0424216289869495E-3</v>
      </c>
    </row>
    <row r="612" spans="3:5">
      <c r="C612" s="184">
        <v>575</v>
      </c>
      <c r="D612" s="51">
        <v>6.8620810125527999E-4</v>
      </c>
      <c r="E612" s="137">
        <v>-3.8881628044482063E-4</v>
      </c>
    </row>
    <row r="613" spans="3:5">
      <c r="C613" s="184">
        <v>576</v>
      </c>
      <c r="D613" s="51">
        <v>-5.7241646524842068E-3</v>
      </c>
      <c r="E613" s="137">
        <v>-1.1419891797557334E-2</v>
      </c>
    </row>
    <row r="614" spans="3:5">
      <c r="C614" s="184">
        <v>577</v>
      </c>
      <c r="D614" s="51">
        <v>-1.0221947879129636E-2</v>
      </c>
      <c r="E614" s="137">
        <v>-4.68843891405063E-3</v>
      </c>
    </row>
    <row r="615" spans="3:5">
      <c r="C615" s="184">
        <v>578</v>
      </c>
      <c r="D615" s="51">
        <v>-1.5012064890978444E-3</v>
      </c>
      <c r="E615" s="137">
        <v>-9.0464347873391998E-3</v>
      </c>
    </row>
    <row r="616" spans="3:5">
      <c r="C616" s="184">
        <v>579</v>
      </c>
      <c r="D616" s="51">
        <v>-2.7531131236561779E-3</v>
      </c>
      <c r="E616" s="137">
        <v>1.6790239653632782E-2</v>
      </c>
    </row>
    <row r="617" spans="3:5">
      <c r="C617" s="184">
        <v>580</v>
      </c>
      <c r="D617" s="51">
        <v>1.2066049276219973E-2</v>
      </c>
      <c r="E617" s="137">
        <v>2.0819625553020566E-3</v>
      </c>
    </row>
    <row r="618" spans="3:5">
      <c r="C618" s="184">
        <v>581</v>
      </c>
      <c r="D618" s="51">
        <v>1.3090163144217229E-3</v>
      </c>
      <c r="E618" s="137">
        <v>-3.6217221982452877E-2</v>
      </c>
    </row>
    <row r="619" spans="3:5">
      <c r="C619" s="184">
        <v>582</v>
      </c>
      <c r="D619" s="51">
        <v>-8.37890861159119E-3</v>
      </c>
      <c r="E619" s="137">
        <v>-1.6790779341768675E-2</v>
      </c>
    </row>
    <row r="620" spans="3:5">
      <c r="C620" s="184">
        <v>583</v>
      </c>
      <c r="D620" s="51">
        <v>3.1663437874757554E-2</v>
      </c>
      <c r="E620" s="137">
        <v>5.8044167577000427E-2</v>
      </c>
    </row>
    <row r="621" spans="3:5">
      <c r="C621" s="184">
        <v>584</v>
      </c>
      <c r="D621" s="51">
        <v>7.2404488395860171E-4</v>
      </c>
      <c r="E621" s="137">
        <v>-6.9896972953864362E-3</v>
      </c>
    </row>
    <row r="622" spans="3:5">
      <c r="C622" s="184">
        <v>585</v>
      </c>
      <c r="D622" s="51">
        <v>-1.5248835974169527E-2</v>
      </c>
      <c r="E622" s="137">
        <v>-6.6163422024437327E-3</v>
      </c>
    </row>
    <row r="623" spans="3:5">
      <c r="C623" s="184">
        <v>586</v>
      </c>
      <c r="D623" s="51">
        <v>-2.8663727443955633E-3</v>
      </c>
      <c r="E623" s="137">
        <v>-7.7435696738698103E-3</v>
      </c>
    </row>
    <row r="624" spans="3:5">
      <c r="C624" s="184">
        <v>587</v>
      </c>
      <c r="D624" s="51">
        <v>1.1760985219038738E-3</v>
      </c>
      <c r="E624" s="137">
        <v>-1.0176126858083393E-2</v>
      </c>
    </row>
    <row r="625" spans="3:5">
      <c r="C625" s="184">
        <v>588</v>
      </c>
      <c r="D625" s="51">
        <v>-1.059521648654848E-2</v>
      </c>
      <c r="E625" s="137">
        <v>-9.4239259550101626E-3</v>
      </c>
    </row>
    <row r="626" spans="3:5">
      <c r="C626" s="184">
        <v>589</v>
      </c>
      <c r="D626" s="51">
        <v>-1.7208189855619477E-2</v>
      </c>
      <c r="E626" s="137">
        <v>-1.4789761414233099E-2</v>
      </c>
    </row>
    <row r="627" spans="3:5">
      <c r="C627" s="184">
        <v>590</v>
      </c>
      <c r="D627" s="51">
        <v>2.1511282935661707E-2</v>
      </c>
      <c r="E627" s="137">
        <v>1.1009088220918731E-2</v>
      </c>
    </row>
    <row r="628" spans="3:5">
      <c r="C628" s="184">
        <v>591</v>
      </c>
      <c r="D628" s="51">
        <v>6.8749212295577504E-3</v>
      </c>
      <c r="E628" s="137">
        <v>4.4077662058476701E-3</v>
      </c>
    </row>
    <row r="629" spans="3:5">
      <c r="C629" s="184">
        <v>592</v>
      </c>
      <c r="D629" s="51">
        <v>-3.1142542509681134E-3</v>
      </c>
      <c r="E629" s="137">
        <v>4.474468969585723E-3</v>
      </c>
    </row>
    <row r="630" spans="3:5">
      <c r="C630" s="184">
        <v>593</v>
      </c>
      <c r="D630" s="51">
        <v>3.2427397247699477E-3</v>
      </c>
      <c r="E630" s="137">
        <v>-2.0344810745575061E-2</v>
      </c>
    </row>
    <row r="631" spans="3:5">
      <c r="C631" s="184">
        <v>594</v>
      </c>
      <c r="D631" s="51">
        <v>-4.2313211912560584E-3</v>
      </c>
      <c r="E631" s="137">
        <v>-2.0024375883750454E-3</v>
      </c>
    </row>
    <row r="632" spans="3:5">
      <c r="C632" s="184">
        <v>595</v>
      </c>
      <c r="D632" s="51">
        <v>-5.6719216476780751E-3</v>
      </c>
      <c r="E632" s="137">
        <v>-3.2519656996795893E-3</v>
      </c>
    </row>
    <row r="633" spans="3:5">
      <c r="C633" s="184">
        <v>596</v>
      </c>
      <c r="D633" s="51">
        <v>-7.2517669633930513E-4</v>
      </c>
      <c r="E633" s="137">
        <v>1.002291440608377E-3</v>
      </c>
    </row>
    <row r="634" spans="3:5">
      <c r="C634" s="184">
        <v>597</v>
      </c>
      <c r="D634" s="51">
        <v>4.7338960894235324E-3</v>
      </c>
      <c r="E634" s="137">
        <v>-1.8791031855442666E-4</v>
      </c>
    </row>
    <row r="635" spans="3:5">
      <c r="C635" s="184">
        <v>598</v>
      </c>
      <c r="D635" s="51">
        <v>1.2649235543940409E-3</v>
      </c>
      <c r="E635" s="137">
        <v>-2.1290909576049529E-3</v>
      </c>
    </row>
    <row r="636" spans="3:5">
      <c r="C636" s="184">
        <v>599</v>
      </c>
      <c r="D636" s="51">
        <v>9.7888900235579002E-3</v>
      </c>
      <c r="E636" s="137">
        <v>5.1854236967617314E-3</v>
      </c>
    </row>
    <row r="637" spans="3:5">
      <c r="C637" s="184">
        <v>600</v>
      </c>
      <c r="D637" s="51">
        <v>-4.5605964824650333E-4</v>
      </c>
      <c r="E637" s="137">
        <v>9.9074632078716123E-3</v>
      </c>
    </row>
    <row r="638" spans="3:5">
      <c r="C638" s="184">
        <v>601</v>
      </c>
      <c r="D638" s="51">
        <v>-7.8259785964231391E-3</v>
      </c>
      <c r="E638" s="137">
        <v>-3.4090921534902091E-3</v>
      </c>
    </row>
    <row r="639" spans="3:5">
      <c r="C639" s="184">
        <v>602</v>
      </c>
      <c r="D639" s="51">
        <v>5.4184704623687525E-3</v>
      </c>
      <c r="E639" s="137">
        <v>4.125435860522054E-3</v>
      </c>
    </row>
    <row r="640" spans="3:5">
      <c r="C640" s="184">
        <v>603</v>
      </c>
      <c r="D640" s="51">
        <v>6.9207814819472026E-3</v>
      </c>
      <c r="E640" s="137">
        <v>1.628965020370737E-2</v>
      </c>
    </row>
    <row r="641" spans="3:5">
      <c r="C641" s="184">
        <v>604</v>
      </c>
      <c r="D641" s="51">
        <v>-1.7188386612101796E-4</v>
      </c>
      <c r="E641" s="137">
        <v>6.3600614914863874E-3</v>
      </c>
    </row>
    <row r="642" spans="3:5">
      <c r="C642" s="184">
        <v>605</v>
      </c>
      <c r="D642" s="51">
        <v>-1.2225654284820594E-3</v>
      </c>
      <c r="E642" s="137">
        <v>4.6088710236148215E-3</v>
      </c>
    </row>
    <row r="643" spans="3:5">
      <c r="C643" s="184">
        <v>606</v>
      </c>
      <c r="D643" s="51">
        <v>-1.5868246365266158E-3</v>
      </c>
      <c r="E643" s="137">
        <v>-8.9016285037338654E-3</v>
      </c>
    </row>
    <row r="644" spans="3:5">
      <c r="C644" s="184">
        <v>607</v>
      </c>
      <c r="D644" s="51">
        <v>7.4668661110626937E-3</v>
      </c>
      <c r="E644" s="137">
        <v>-5.7787900865010604E-3</v>
      </c>
    </row>
    <row r="645" spans="3:5">
      <c r="C645" s="184">
        <v>608</v>
      </c>
      <c r="D645" s="51">
        <v>-3.3321636181000039E-3</v>
      </c>
      <c r="E645" s="137">
        <v>-8.250780202113849E-4</v>
      </c>
    </row>
    <row r="646" spans="3:5">
      <c r="C646" s="184">
        <v>609</v>
      </c>
      <c r="D646" s="51">
        <v>2.0561411800528251E-3</v>
      </c>
      <c r="E646" s="137">
        <v>1.4339393009772061E-2</v>
      </c>
    </row>
    <row r="647" spans="3:5">
      <c r="C647" s="184">
        <v>610</v>
      </c>
      <c r="D647" s="51">
        <v>1.033726126716285E-3</v>
      </c>
      <c r="E647" s="137">
        <v>2.5634817215348174E-3</v>
      </c>
    </row>
    <row r="648" spans="3:5">
      <c r="C648" s="184">
        <v>611</v>
      </c>
      <c r="D648" s="51">
        <v>-9.9163165062310793E-3</v>
      </c>
      <c r="E648" s="137">
        <v>1.4586431448055518E-2</v>
      </c>
    </row>
    <row r="649" spans="3:5">
      <c r="C649" s="184">
        <v>612</v>
      </c>
      <c r="D649" s="51">
        <v>-3.0101143912740339E-3</v>
      </c>
      <c r="E649" s="137">
        <v>1.0716187249011876E-3</v>
      </c>
    </row>
    <row r="650" spans="3:5">
      <c r="C650" s="184">
        <v>613</v>
      </c>
      <c r="D650" s="51">
        <v>2.9898355678598928E-4</v>
      </c>
      <c r="E650" s="137">
        <v>1.2361470208425989E-3</v>
      </c>
    </row>
    <row r="651" spans="3:5">
      <c r="C651" s="184">
        <v>614</v>
      </c>
      <c r="D651" s="51">
        <v>-2.3440905106863383E-3</v>
      </c>
      <c r="E651" s="137">
        <v>-9.150976673213497E-3</v>
      </c>
    </row>
    <row r="652" spans="3:5">
      <c r="C652" s="184">
        <v>615</v>
      </c>
      <c r="D652" s="51">
        <v>1.3197321878452551E-3</v>
      </c>
      <c r="E652" s="137">
        <v>-1.1341055335403404E-2</v>
      </c>
    </row>
    <row r="653" spans="3:5">
      <c r="C653" s="184">
        <v>616</v>
      </c>
      <c r="D653" s="51">
        <v>2.5898514580748717E-2</v>
      </c>
      <c r="E653" s="137">
        <v>1.2770530482450436E-2</v>
      </c>
    </row>
    <row r="654" spans="3:5">
      <c r="C654" s="184">
        <v>617</v>
      </c>
      <c r="D654" s="51">
        <v>-3.7028924335405142E-4</v>
      </c>
      <c r="E654" s="137">
        <v>-3.6117167893389701E-3</v>
      </c>
    </row>
    <row r="655" spans="3:5">
      <c r="C655" s="184">
        <v>618</v>
      </c>
      <c r="D655" s="51">
        <v>7.5559476872190806E-3</v>
      </c>
      <c r="E655" s="137">
        <v>1.2233462239132586E-2</v>
      </c>
    </row>
    <row r="656" spans="3:5">
      <c r="C656" s="184">
        <v>619</v>
      </c>
      <c r="D656" s="51">
        <v>-1.132439314678859E-2</v>
      </c>
      <c r="E656" s="137">
        <v>-3.481801991781934E-2</v>
      </c>
    </row>
    <row r="657" spans="3:5">
      <c r="C657" s="184">
        <v>620</v>
      </c>
      <c r="D657" s="51">
        <v>7.709479420007645E-3</v>
      </c>
      <c r="E657" s="137">
        <v>1.2922363449439055E-4</v>
      </c>
    </row>
    <row r="658" spans="3:5">
      <c r="C658" s="184">
        <v>621</v>
      </c>
      <c r="D658" s="51">
        <v>-2.0782496848114035E-2</v>
      </c>
      <c r="E658" s="137">
        <v>-1.6968374069073221E-2</v>
      </c>
    </row>
    <row r="659" spans="3:5">
      <c r="C659" s="184">
        <v>622</v>
      </c>
      <c r="D659" s="51">
        <v>-6.4185697726260277E-4</v>
      </c>
      <c r="E659" s="137">
        <v>-1.2031821519364298E-2</v>
      </c>
    </row>
    <row r="660" spans="3:5">
      <c r="C660" s="184">
        <v>623</v>
      </c>
      <c r="D660" s="51">
        <v>-8.3170444428517162E-3</v>
      </c>
      <c r="E660" s="137">
        <v>-2.9757298066567794E-2</v>
      </c>
    </row>
    <row r="661" spans="3:5">
      <c r="C661" s="184">
        <v>624</v>
      </c>
      <c r="D661" s="51">
        <v>-2.3111337785092388E-3</v>
      </c>
      <c r="E661" s="137">
        <v>-3.3952780713717096E-3</v>
      </c>
    </row>
    <row r="662" spans="3:5">
      <c r="C662" s="184">
        <v>625</v>
      </c>
      <c r="D662" s="51">
        <v>-1.5561983070824657E-3</v>
      </c>
      <c r="E662" s="137">
        <v>1.7750148040277718E-4</v>
      </c>
    </row>
    <row r="663" spans="3:5">
      <c r="C663" s="184">
        <v>626</v>
      </c>
      <c r="D663" s="51">
        <v>-2.4638253866289962E-4</v>
      </c>
      <c r="E663" s="137">
        <v>-7.7844087836745684E-3</v>
      </c>
    </row>
    <row r="664" spans="3:5">
      <c r="C664" s="184">
        <v>627</v>
      </c>
      <c r="D664" s="51">
        <v>-7.6975677704529868E-3</v>
      </c>
      <c r="E664" s="137">
        <v>1.4589200771672098E-2</v>
      </c>
    </row>
    <row r="665" spans="3:5">
      <c r="C665" s="184">
        <v>628</v>
      </c>
      <c r="D665" s="51">
        <v>1.0116235381987852E-2</v>
      </c>
      <c r="E665" s="137">
        <v>-6.9884669267823996E-3</v>
      </c>
    </row>
    <row r="666" spans="3:5">
      <c r="C666" s="184">
        <v>629</v>
      </c>
      <c r="D666" s="51">
        <v>-7.7818756320911482E-4</v>
      </c>
      <c r="E666" s="137">
        <v>6.3000330199070266E-3</v>
      </c>
    </row>
    <row r="667" spans="3:5">
      <c r="C667" s="184">
        <v>630</v>
      </c>
      <c r="D667" s="51">
        <v>-2.1860405587858879E-2</v>
      </c>
      <c r="E667" s="137">
        <v>-1.6482253884673805E-2</v>
      </c>
    </row>
    <row r="668" spans="3:5">
      <c r="C668" s="184">
        <v>631</v>
      </c>
      <c r="D668" s="51">
        <v>4.1731579098760792E-3</v>
      </c>
      <c r="E668" s="137">
        <v>3.5137140735185018E-4</v>
      </c>
    </row>
    <row r="669" spans="3:5">
      <c r="C669" s="184">
        <v>632</v>
      </c>
      <c r="D669" s="51">
        <v>9.3532284571904779E-4</v>
      </c>
      <c r="E669" s="137">
        <v>-7.4405983623466497E-3</v>
      </c>
    </row>
    <row r="670" spans="3:5">
      <c r="C670" s="184">
        <v>633</v>
      </c>
      <c r="D670" s="51">
        <v>3.8255244132509374E-4</v>
      </c>
      <c r="E670" s="137">
        <v>5.03262437218797E-3</v>
      </c>
    </row>
    <row r="671" spans="3:5">
      <c r="C671" s="184">
        <v>634</v>
      </c>
      <c r="D671" s="51">
        <v>-1.2679249958547395E-3</v>
      </c>
      <c r="E671" s="137">
        <v>2.3559624144758981E-3</v>
      </c>
    </row>
    <row r="672" spans="3:5">
      <c r="C672" s="184">
        <v>635</v>
      </c>
      <c r="D672" s="51">
        <v>3.3436914508370714E-3</v>
      </c>
      <c r="E672" s="137">
        <v>-7.3104496488934695E-3</v>
      </c>
    </row>
    <row r="673" spans="3:5">
      <c r="C673" s="184">
        <v>636</v>
      </c>
      <c r="D673" s="51">
        <v>1.2219974154039231E-2</v>
      </c>
      <c r="E673" s="137">
        <v>-3.3742238016996641E-3</v>
      </c>
    </row>
    <row r="674" spans="3:5">
      <c r="C674" s="184">
        <v>637</v>
      </c>
      <c r="D674" s="51">
        <v>-5.3317492336355625E-3</v>
      </c>
      <c r="E674" s="137">
        <v>-2.1492589381353028E-3</v>
      </c>
    </row>
    <row r="675" spans="3:5">
      <c r="C675" s="184">
        <v>638</v>
      </c>
      <c r="D675" s="51">
        <v>5.9184860281106654E-3</v>
      </c>
      <c r="E675" s="137">
        <v>2.43522712090974E-4</v>
      </c>
    </row>
    <row r="676" spans="3:5">
      <c r="C676" s="184">
        <v>639</v>
      </c>
      <c r="D676" s="51">
        <v>-3.3738587580568586E-3</v>
      </c>
      <c r="E676" s="137">
        <v>-3.1655014356558129E-3</v>
      </c>
    </row>
    <row r="677" spans="3:5">
      <c r="C677" s="184">
        <v>640</v>
      </c>
      <c r="D677" s="51">
        <v>-1.1459342929317736E-2</v>
      </c>
      <c r="E677" s="137">
        <v>1.1527781071915405E-3</v>
      </c>
    </row>
    <row r="678" spans="3:5">
      <c r="C678" s="184">
        <v>641</v>
      </c>
      <c r="D678" s="51">
        <v>-4.4095247129536698E-3</v>
      </c>
      <c r="E678" s="137">
        <v>9.3554583648850832E-4</v>
      </c>
    </row>
    <row r="679" spans="3:5">
      <c r="C679" s="184">
        <v>642</v>
      </c>
      <c r="D679" s="51">
        <v>-1.4102198449152436E-2</v>
      </c>
      <c r="E679" s="137">
        <v>-1.5675101691959882E-2</v>
      </c>
    </row>
    <row r="680" spans="3:5">
      <c r="C680" s="184">
        <v>643</v>
      </c>
      <c r="D680" s="51">
        <v>2.5829423992048219E-3</v>
      </c>
      <c r="E680" s="137">
        <v>-2.51134501217281E-3</v>
      </c>
    </row>
    <row r="681" spans="3:5">
      <c r="C681" s="184">
        <v>644</v>
      </c>
      <c r="D681" s="51">
        <v>1.0832951987998028E-2</v>
      </c>
      <c r="E681" s="137">
        <v>8.9937201415593963E-3</v>
      </c>
    </row>
    <row r="682" spans="3:5">
      <c r="C682" s="184">
        <v>645</v>
      </c>
      <c r="D682" s="51">
        <v>6.6489881298346437E-3</v>
      </c>
      <c r="E682" s="137">
        <v>-1.6611916803487101E-4</v>
      </c>
    </row>
    <row r="683" spans="3:5">
      <c r="C683" s="184">
        <v>646</v>
      </c>
      <c r="D683" s="51">
        <v>-3.453237615107344E-3</v>
      </c>
      <c r="E683" s="137">
        <v>-7.1826708419409817E-3</v>
      </c>
    </row>
    <row r="684" spans="3:5">
      <c r="C684" s="184">
        <v>647</v>
      </c>
      <c r="D684" s="51">
        <v>3.4060148506595757E-2</v>
      </c>
      <c r="E684" s="137">
        <v>7.7974890640629627E-3</v>
      </c>
    </row>
    <row r="685" spans="3:5">
      <c r="C685" s="184">
        <v>648</v>
      </c>
      <c r="D685" s="51">
        <v>-2.4757513931775391E-3</v>
      </c>
      <c r="E685" s="137">
        <v>-2.2056717909839157E-3</v>
      </c>
    </row>
    <row r="686" spans="3:5">
      <c r="C686" s="184">
        <v>649</v>
      </c>
      <c r="D686" s="51">
        <v>-2.71595266149537E-3</v>
      </c>
      <c r="E686" s="137">
        <v>-4.6227137081840657E-3</v>
      </c>
    </row>
    <row r="687" spans="3:5">
      <c r="C687" s="184">
        <v>650</v>
      </c>
      <c r="D687" s="51">
        <v>-7.2586679772788333E-3</v>
      </c>
      <c r="E687" s="137">
        <v>-4.7004301419767934E-3</v>
      </c>
    </row>
    <row r="688" spans="3:5">
      <c r="C688" s="184">
        <v>651</v>
      </c>
      <c r="D688" s="51">
        <v>-2.2941520427312932E-3</v>
      </c>
      <c r="E688" s="137">
        <v>-1.2029126330933148E-2</v>
      </c>
    </row>
    <row r="689" spans="3:5">
      <c r="C689" s="184">
        <v>652</v>
      </c>
      <c r="D689" s="51">
        <v>-1.5076920445690334E-2</v>
      </c>
      <c r="E689" s="137">
        <v>-2.2765874462916513E-2</v>
      </c>
    </row>
    <row r="690" spans="3:5">
      <c r="C690" s="184">
        <v>653</v>
      </c>
      <c r="D690" s="51">
        <v>5.8241220838262577E-3</v>
      </c>
      <c r="E690" s="137">
        <v>5.7910251587127738E-2</v>
      </c>
    </row>
    <row r="691" spans="3:5">
      <c r="C691" s="184">
        <v>654</v>
      </c>
      <c r="D691" s="51">
        <v>2.155110307190871E-2</v>
      </c>
      <c r="E691" s="137">
        <v>9.590549462759208E-3</v>
      </c>
    </row>
    <row r="692" spans="3:5">
      <c r="C692" s="184">
        <v>655</v>
      </c>
      <c r="D692" s="51">
        <v>-1.2332634137108249E-2</v>
      </c>
      <c r="E692" s="137">
        <v>-6.1505484428202037E-3</v>
      </c>
    </row>
    <row r="693" spans="3:5">
      <c r="C693" s="184">
        <v>656</v>
      </c>
      <c r="D693" s="51">
        <v>-8.4310697525414105E-4</v>
      </c>
      <c r="E693" s="137">
        <v>-1.5027681622696527E-2</v>
      </c>
    </row>
    <row r="694" spans="3:5">
      <c r="C694" s="184">
        <v>657</v>
      </c>
      <c r="D694" s="51">
        <v>-1.3018826242900145E-3</v>
      </c>
      <c r="E694" s="137">
        <v>-9.545978735779316E-3</v>
      </c>
    </row>
    <row r="695" spans="3:5">
      <c r="C695" s="184">
        <v>658</v>
      </c>
      <c r="D695" s="51">
        <v>2.5371321596065009E-3</v>
      </c>
      <c r="E695" s="137">
        <v>1.148838693112971E-2</v>
      </c>
    </row>
    <row r="696" spans="3:5">
      <c r="C696" s="184">
        <v>659</v>
      </c>
      <c r="D696" s="51">
        <v>-2.4341494663074718E-3</v>
      </c>
      <c r="E696" s="137">
        <v>-1.3257035941429494E-2</v>
      </c>
    </row>
    <row r="697" spans="3:5">
      <c r="C697" s="184">
        <v>660</v>
      </c>
      <c r="D697" s="51">
        <v>-1.0617216727949552E-2</v>
      </c>
      <c r="E697" s="137">
        <v>-8.3493106991683746E-3</v>
      </c>
    </row>
    <row r="698" spans="3:5">
      <c r="C698" s="184">
        <v>661</v>
      </c>
      <c r="D698" s="51">
        <v>-1.0246632628966955E-2</v>
      </c>
      <c r="E698" s="137">
        <v>1.7217349337227657E-3</v>
      </c>
    </row>
    <row r="699" spans="3:5">
      <c r="C699" s="184">
        <v>662</v>
      </c>
      <c r="D699" s="51">
        <v>-6.6506133841418907E-3</v>
      </c>
      <c r="E699" s="137">
        <v>6.100129727583458E-3</v>
      </c>
    </row>
    <row r="700" spans="3:5">
      <c r="C700" s="184">
        <v>663</v>
      </c>
      <c r="D700" s="51">
        <v>-4.2432114789721235E-3</v>
      </c>
      <c r="E700" s="137">
        <v>-1.4227352900438578E-2</v>
      </c>
    </row>
    <row r="701" spans="3:5">
      <c r="C701" s="184">
        <v>664</v>
      </c>
      <c r="D701" s="51">
        <v>1.782615133854628E-2</v>
      </c>
      <c r="E701" s="137">
        <v>3.9756802573701656E-3</v>
      </c>
    </row>
    <row r="702" spans="3:5">
      <c r="C702" s="184">
        <v>665</v>
      </c>
      <c r="D702" s="51">
        <v>-6.2361469586733696E-3</v>
      </c>
      <c r="E702" s="137">
        <v>2.143599223062548E-3</v>
      </c>
    </row>
    <row r="703" spans="3:5">
      <c r="C703" s="184">
        <v>666</v>
      </c>
      <c r="D703" s="51">
        <v>-1.983370989314703E-3</v>
      </c>
      <c r="E703" s="137">
        <v>-9.4675913272775666E-5</v>
      </c>
    </row>
    <row r="704" spans="3:5">
      <c r="C704" s="184">
        <v>667</v>
      </c>
      <c r="D704" s="51">
        <v>-5.9354817486312328E-5</v>
      </c>
      <c r="E704" s="137">
        <v>-6.9278682732815487E-3</v>
      </c>
    </row>
    <row r="705" spans="3:5">
      <c r="C705" s="184">
        <v>668</v>
      </c>
      <c r="D705" s="51">
        <v>-3.6629914439038061E-3</v>
      </c>
      <c r="E705" s="137">
        <v>-3.9396923322617215E-3</v>
      </c>
    </row>
    <row r="706" spans="3:5">
      <c r="C706" s="184">
        <v>669</v>
      </c>
      <c r="D706" s="51">
        <v>-1.4242659749972575E-2</v>
      </c>
      <c r="E706" s="137">
        <v>-1.6891739295613445E-3</v>
      </c>
    </row>
    <row r="707" spans="3:5">
      <c r="C707" s="184">
        <v>670</v>
      </c>
      <c r="D707" s="51">
        <v>2.1800196707282889E-3</v>
      </c>
      <c r="E707" s="137">
        <v>3.1272445648427949E-3</v>
      </c>
    </row>
    <row r="708" spans="3:5">
      <c r="C708" s="184">
        <v>671</v>
      </c>
      <c r="D708" s="51">
        <v>1.8465004202077053E-3</v>
      </c>
      <c r="E708" s="137">
        <v>9.0627127991165339E-3</v>
      </c>
    </row>
    <row r="709" spans="3:5">
      <c r="C709" s="184">
        <v>672</v>
      </c>
      <c r="D709" s="51">
        <v>-2.7041310605365916E-2</v>
      </c>
      <c r="E709" s="137">
        <v>-9.1699139603855749E-3</v>
      </c>
    </row>
    <row r="710" spans="3:5">
      <c r="C710" s="184">
        <v>673</v>
      </c>
      <c r="D710" s="51">
        <v>-1.5186914094726242E-2</v>
      </c>
      <c r="E710" s="137">
        <v>-3.0612362788703515E-3</v>
      </c>
    </row>
    <row r="711" spans="3:5">
      <c r="C711" s="184">
        <v>674</v>
      </c>
      <c r="D711" s="51">
        <v>5.0496435382051674E-3</v>
      </c>
      <c r="E711" s="137">
        <v>1.9424355921433632E-3</v>
      </c>
    </row>
    <row r="712" spans="3:5">
      <c r="C712" s="184">
        <v>675</v>
      </c>
      <c r="D712" s="51">
        <v>-2.8119136428196518E-3</v>
      </c>
      <c r="E712" s="137">
        <v>-1.346712347314548E-2</v>
      </c>
    </row>
    <row r="713" spans="3:5">
      <c r="C713" s="184">
        <v>676</v>
      </c>
      <c r="D713" s="51">
        <v>7.0465192747743389E-3</v>
      </c>
      <c r="E713" s="137">
        <v>5.3044641319549219E-3</v>
      </c>
    </row>
    <row r="714" spans="3:5">
      <c r="C714" s="184">
        <v>677</v>
      </c>
      <c r="D714" s="51">
        <v>1.2164514475173683E-3</v>
      </c>
      <c r="E714" s="137">
        <v>1.4975629676037558E-2</v>
      </c>
    </row>
    <row r="715" spans="3:5">
      <c r="C715" s="184">
        <v>678</v>
      </c>
      <c r="D715" s="51">
        <v>-2.0144689063923056E-3</v>
      </c>
      <c r="E715" s="137">
        <v>8.9140034948967072E-3</v>
      </c>
    </row>
    <row r="716" spans="3:5">
      <c r="C716" s="184">
        <v>679</v>
      </c>
      <c r="D716" s="51">
        <v>3.8861027759289281E-3</v>
      </c>
      <c r="E716" s="137">
        <v>4.159155601514912E-3</v>
      </c>
    </row>
    <row r="717" spans="3:5">
      <c r="C717" s="184">
        <v>680</v>
      </c>
      <c r="D717" s="51">
        <v>-1.8255471197159041E-2</v>
      </c>
      <c r="E717" s="137">
        <v>-1.6173601936665914E-2</v>
      </c>
    </row>
    <row r="718" spans="3:5">
      <c r="C718" s="184">
        <v>681</v>
      </c>
      <c r="D718" s="51">
        <v>-1.4145171583062068E-3</v>
      </c>
      <c r="E718" s="137">
        <v>1.7030671722032438E-2</v>
      </c>
    </row>
    <row r="719" spans="3:5">
      <c r="C719" s="184">
        <v>682</v>
      </c>
      <c r="D719" s="51">
        <v>-6.7943227452604889E-3</v>
      </c>
      <c r="E719" s="137">
        <v>-3.1693974093941722E-3</v>
      </c>
    </row>
    <row r="720" spans="3:5">
      <c r="C720" s="184">
        <v>683</v>
      </c>
      <c r="D720" s="51">
        <v>8.4596147388811306E-3</v>
      </c>
      <c r="E720" s="137">
        <v>4.0116878474631889E-3</v>
      </c>
    </row>
    <row r="721" spans="3:5">
      <c r="C721" s="184">
        <v>684</v>
      </c>
      <c r="D721" s="51">
        <v>-3.6661918034170187E-3</v>
      </c>
      <c r="E721" s="137">
        <v>1.0374444088917354E-2</v>
      </c>
    </row>
    <row r="722" spans="3:5">
      <c r="C722" s="184">
        <v>685</v>
      </c>
      <c r="D722" s="51">
        <v>-6.6715027941469584E-3</v>
      </c>
      <c r="E722" s="137">
        <v>-5.2323965022638558E-3</v>
      </c>
    </row>
    <row r="723" spans="3:5">
      <c r="C723" s="184">
        <v>686</v>
      </c>
      <c r="D723" s="51">
        <v>-3.9428814040257335E-3</v>
      </c>
      <c r="E723" s="137">
        <v>-8.0217967151990867E-4</v>
      </c>
    </row>
    <row r="724" spans="3:5">
      <c r="C724" s="184">
        <v>687</v>
      </c>
      <c r="D724" s="51">
        <v>1.334132286436019E-3</v>
      </c>
      <c r="E724" s="137">
        <v>3.7614755408594078E-3</v>
      </c>
    </row>
    <row r="725" spans="3:5">
      <c r="C725" s="184">
        <v>688</v>
      </c>
      <c r="D725" s="51">
        <v>5.3313277143668646E-3</v>
      </c>
      <c r="E725" s="137">
        <v>-2.9901978420080882E-3</v>
      </c>
    </row>
    <row r="726" spans="3:5">
      <c r="C726" s="184">
        <v>689</v>
      </c>
      <c r="D726" s="51">
        <v>-2.4729126739430852E-3</v>
      </c>
      <c r="E726" s="137">
        <v>-4.2569532849638936E-3</v>
      </c>
    </row>
    <row r="727" spans="3:5">
      <c r="C727" s="184">
        <v>690</v>
      </c>
      <c r="D727" s="51">
        <v>-1.8994322591293546E-3</v>
      </c>
      <c r="E727" s="137">
        <v>-1.3231347054132224E-2</v>
      </c>
    </row>
    <row r="728" spans="3:5">
      <c r="C728" s="184">
        <v>691</v>
      </c>
      <c r="D728" s="51">
        <v>-1.8070797837690666E-2</v>
      </c>
      <c r="E728" s="137">
        <v>-1.5359180030316524E-2</v>
      </c>
    </row>
    <row r="729" spans="3:5">
      <c r="C729" s="184">
        <v>692</v>
      </c>
      <c r="D729" s="51">
        <v>-1.8461898960824202E-2</v>
      </c>
      <c r="E729" s="137">
        <v>-3.7914619782987496E-3</v>
      </c>
    </row>
    <row r="730" spans="3:5">
      <c r="C730" s="184">
        <v>693</v>
      </c>
      <c r="D730" s="51">
        <v>5.3147444748191421E-3</v>
      </c>
      <c r="E730" s="137">
        <v>1.6737381922807753E-2</v>
      </c>
    </row>
    <row r="731" spans="3:5">
      <c r="C731" s="184">
        <v>694</v>
      </c>
      <c r="D731" s="51">
        <v>-1.6857822726336597E-2</v>
      </c>
      <c r="E731" s="137">
        <v>4.7466710909819409E-4</v>
      </c>
    </row>
    <row r="732" spans="3:5">
      <c r="C732" s="184">
        <v>695</v>
      </c>
      <c r="D732" s="51">
        <v>8.343269530520149E-3</v>
      </c>
      <c r="E732" s="137">
        <v>2.7151719816885592E-3</v>
      </c>
    </row>
    <row r="733" spans="3:5">
      <c r="C733" s="184">
        <v>696</v>
      </c>
      <c r="D733" s="51">
        <v>3.2311667107247236E-3</v>
      </c>
      <c r="E733" s="137">
        <v>9.1701464807460963E-3</v>
      </c>
    </row>
    <row r="734" spans="3:5">
      <c r="C734" s="184">
        <v>697</v>
      </c>
      <c r="D734" s="51">
        <v>-2.9090014846884976E-2</v>
      </c>
      <c r="E734" s="137">
        <v>-3.1249488990833289E-2</v>
      </c>
    </row>
    <row r="735" spans="3:5">
      <c r="C735" s="184">
        <v>698</v>
      </c>
      <c r="D735" s="51">
        <v>-1.0451947515384722E-4</v>
      </c>
      <c r="E735" s="137">
        <v>-2.6851537931838905E-3</v>
      </c>
    </row>
    <row r="736" spans="3:5">
      <c r="C736" s="184">
        <v>699</v>
      </c>
      <c r="D736" s="51">
        <v>-1.2107492943076476E-2</v>
      </c>
      <c r="E736" s="137">
        <v>-1.3202303145217399E-2</v>
      </c>
    </row>
    <row r="737" spans="3:5">
      <c r="C737" s="184">
        <v>700</v>
      </c>
      <c r="D737" s="51">
        <v>9.8509260381524771E-4</v>
      </c>
      <c r="E737" s="137">
        <v>2.6603895803598665E-3</v>
      </c>
    </row>
    <row r="738" spans="3:5">
      <c r="C738" s="184">
        <v>701</v>
      </c>
      <c r="D738" s="51">
        <v>1.2568498021632953E-2</v>
      </c>
      <c r="E738" s="137">
        <v>2.1448743965771781E-2</v>
      </c>
    </row>
    <row r="739" spans="3:5">
      <c r="C739" s="184">
        <v>702</v>
      </c>
      <c r="D739" s="51">
        <v>5.2417846980970465E-3</v>
      </c>
      <c r="E739" s="137">
        <v>-1.8232931672361705E-2</v>
      </c>
    </row>
    <row r="740" spans="3:5">
      <c r="C740" s="184">
        <v>703</v>
      </c>
      <c r="D740" s="51">
        <v>2.7851219648273762E-3</v>
      </c>
      <c r="E740" s="137">
        <v>-1.129568142931801E-3</v>
      </c>
    </row>
    <row r="741" spans="3:5">
      <c r="C741" s="184">
        <v>704</v>
      </c>
      <c r="D741" s="51">
        <v>-2.4563129447400804E-3</v>
      </c>
      <c r="E741" s="137">
        <v>-8.3270766362897684E-3</v>
      </c>
    </row>
    <row r="742" spans="3:5">
      <c r="C742" s="184">
        <v>705</v>
      </c>
      <c r="D742" s="51">
        <v>-8.8162246883958222E-3</v>
      </c>
      <c r="E742" s="137">
        <v>-1.1875097246037684E-2</v>
      </c>
    </row>
    <row r="743" spans="3:5">
      <c r="C743" s="184">
        <v>706</v>
      </c>
      <c r="D743" s="51">
        <v>6.4335220777075597E-3</v>
      </c>
      <c r="E743" s="137">
        <v>4.1104305802132316E-3</v>
      </c>
    </row>
    <row r="744" spans="3:5">
      <c r="C744" s="184">
        <v>707</v>
      </c>
      <c r="D744" s="51">
        <v>4.1528528198664901E-3</v>
      </c>
      <c r="E744" s="137">
        <v>5.0436262808311195E-3</v>
      </c>
    </row>
    <row r="745" spans="3:5">
      <c r="C745" s="184">
        <v>708</v>
      </c>
      <c r="D745" s="51">
        <v>3.5428665387410047E-4</v>
      </c>
      <c r="E745" s="137">
        <v>1.4643573768911475E-3</v>
      </c>
    </row>
    <row r="746" spans="3:5">
      <c r="C746" s="184">
        <v>709</v>
      </c>
      <c r="D746" s="51">
        <v>-8.4797434467202368E-3</v>
      </c>
      <c r="E746" s="137">
        <v>-1.0091647529526284E-2</v>
      </c>
    </row>
    <row r="747" spans="3:5">
      <c r="C747" s="184">
        <v>710</v>
      </c>
      <c r="D747" s="51">
        <v>-5.9159462485884606E-3</v>
      </c>
      <c r="E747" s="137">
        <v>-1.2758509434667332E-4</v>
      </c>
    </row>
    <row r="748" spans="3:5">
      <c r="C748" s="184">
        <v>711</v>
      </c>
      <c r="D748" s="51">
        <v>-3.3511998600002868E-2</v>
      </c>
      <c r="E748" s="137">
        <v>-3.7130290925767889E-2</v>
      </c>
    </row>
    <row r="749" spans="3:5">
      <c r="C749" s="184">
        <v>712</v>
      </c>
      <c r="D749" s="51">
        <v>-5.6648262981068001E-3</v>
      </c>
      <c r="E749" s="137">
        <v>-6.7332609014859384E-3</v>
      </c>
    </row>
    <row r="750" spans="3:5">
      <c r="C750" s="184">
        <v>713</v>
      </c>
      <c r="D750" s="51">
        <v>2.389102291888566E-2</v>
      </c>
      <c r="E750" s="137">
        <v>1.1009096569362765E-2</v>
      </c>
    </row>
    <row r="751" spans="3:5">
      <c r="C751" s="184">
        <v>714</v>
      </c>
      <c r="D751" s="51">
        <v>1.2796925098963719E-5</v>
      </c>
      <c r="E751" s="137">
        <v>-2.5573976621998964E-3</v>
      </c>
    </row>
    <row r="752" spans="3:5">
      <c r="C752" s="184">
        <v>715</v>
      </c>
      <c r="D752" s="51">
        <v>-9.5140646037777891E-3</v>
      </c>
      <c r="E752" s="137">
        <v>-7.5604958426796704E-3</v>
      </c>
    </row>
    <row r="753" spans="3:5">
      <c r="C753" s="184">
        <v>716</v>
      </c>
      <c r="D753" s="51">
        <v>-6.7148517981675572E-3</v>
      </c>
      <c r="E753" s="137">
        <v>5.1714048137517319E-3</v>
      </c>
    </row>
    <row r="754" spans="3:5">
      <c r="C754" s="184">
        <v>717</v>
      </c>
      <c r="D754" s="51">
        <v>-1.6276584072692932E-2</v>
      </c>
      <c r="E754" s="137">
        <v>-9.8974861075371411E-3</v>
      </c>
    </row>
    <row r="755" spans="3:5">
      <c r="C755" s="184">
        <v>718</v>
      </c>
      <c r="D755" s="51">
        <v>5.2167231903204221E-3</v>
      </c>
      <c r="E755" s="137">
        <v>1.2418854434330935E-3</v>
      </c>
    </row>
    <row r="756" spans="3:5">
      <c r="C756" s="184">
        <v>719</v>
      </c>
      <c r="D756" s="51">
        <v>1.1222013177714331E-2</v>
      </c>
      <c r="E756" s="137">
        <v>2.66989257870286E-3</v>
      </c>
    </row>
    <row r="757" spans="3:5">
      <c r="C757" s="184">
        <v>720</v>
      </c>
      <c r="D757" s="51">
        <v>-1.9899608828863477E-2</v>
      </c>
      <c r="E757" s="137">
        <v>-9.8651219727508739E-3</v>
      </c>
    </row>
    <row r="758" spans="3:5">
      <c r="C758" s="184">
        <v>721</v>
      </c>
      <c r="D758" s="51">
        <v>3.1234592623014521E-4</v>
      </c>
      <c r="E758" s="137">
        <v>2.8161986005633944E-3</v>
      </c>
    </row>
    <row r="759" spans="3:5">
      <c r="C759" s="184">
        <v>722</v>
      </c>
      <c r="D759" s="51">
        <v>4.4893341795926509E-3</v>
      </c>
      <c r="E759" s="137">
        <v>-1.9335860767057543E-3</v>
      </c>
    </row>
    <row r="760" spans="3:5">
      <c r="C760" s="184">
        <v>723</v>
      </c>
      <c r="D760" s="51">
        <v>5.3107127075374535E-3</v>
      </c>
      <c r="E760" s="137">
        <v>2.4867586353275285E-2</v>
      </c>
    </row>
    <row r="761" spans="3:5">
      <c r="C761" s="184">
        <v>724</v>
      </c>
      <c r="D761" s="51">
        <v>-1.6169699912494768E-3</v>
      </c>
      <c r="E761" s="137">
        <v>4.1933776834329126E-3</v>
      </c>
    </row>
    <row r="762" spans="3:5">
      <c r="C762" s="184">
        <v>725</v>
      </c>
      <c r="D762" s="51">
        <v>-3.1532058057881736E-2</v>
      </c>
      <c r="E762" s="137">
        <v>-2.0989879141127592E-2</v>
      </c>
    </row>
    <row r="763" spans="3:5">
      <c r="C763" s="184">
        <v>726</v>
      </c>
      <c r="D763" s="51">
        <v>2.6577185779550622E-2</v>
      </c>
      <c r="E763" s="137">
        <v>1.9905747865977912E-2</v>
      </c>
    </row>
    <row r="764" spans="3:5">
      <c r="C764" s="184">
        <v>727</v>
      </c>
      <c r="D764" s="51">
        <v>3.775807699671627E-3</v>
      </c>
      <c r="E764" s="137">
        <v>-1.1304366484461993E-2</v>
      </c>
    </row>
    <row r="765" spans="3:5">
      <c r="C765" s="184">
        <v>728</v>
      </c>
      <c r="D765" s="51">
        <v>1.7482099544006864E-3</v>
      </c>
      <c r="E765" s="137">
        <v>-5.5729613996479523E-3</v>
      </c>
    </row>
    <row r="766" spans="3:5">
      <c r="C766" s="184">
        <v>729</v>
      </c>
      <c r="D766" s="51">
        <v>1.0778777923244011E-2</v>
      </c>
      <c r="E766" s="137">
        <v>2.4382574216907447E-2</v>
      </c>
    </row>
    <row r="767" spans="3:5">
      <c r="C767" s="184">
        <v>730</v>
      </c>
      <c r="D767" s="51">
        <v>8.9176673010577315E-3</v>
      </c>
      <c r="E767" s="137">
        <v>6.1632405635168881E-3</v>
      </c>
    </row>
    <row r="768" spans="3:5">
      <c r="C768" s="184">
        <v>731</v>
      </c>
      <c r="D768" s="51">
        <v>-1.2197409789251037E-2</v>
      </c>
      <c r="E768" s="137">
        <v>-1.7743825671941542E-2</v>
      </c>
    </row>
    <row r="769" spans="3:5">
      <c r="C769" s="184">
        <v>732</v>
      </c>
      <c r="D769" s="51">
        <v>-2.8367444314809573E-4</v>
      </c>
      <c r="E769" s="137">
        <v>-7.3840328567482015E-3</v>
      </c>
    </row>
    <row r="770" spans="3:5">
      <c r="C770" s="184">
        <v>733</v>
      </c>
      <c r="D770" s="51">
        <v>2.3236142082104067E-3</v>
      </c>
      <c r="E770" s="137">
        <v>1.7267636817933005E-2</v>
      </c>
    </row>
    <row r="771" spans="3:5">
      <c r="C771" s="184">
        <v>734</v>
      </c>
      <c r="D771" s="51">
        <v>-1.6409258774489439E-3</v>
      </c>
      <c r="E771" s="137">
        <v>1.3278284680867709E-2</v>
      </c>
    </row>
    <row r="772" spans="3:5">
      <c r="C772" s="184">
        <v>735</v>
      </c>
      <c r="D772" s="51">
        <v>-2.1885688644876665E-3</v>
      </c>
      <c r="E772" s="137">
        <v>-1.7911557131528824E-2</v>
      </c>
    </row>
    <row r="773" spans="3:5">
      <c r="C773" s="184">
        <v>736</v>
      </c>
      <c r="D773" s="51">
        <v>1.673874165464396E-3</v>
      </c>
      <c r="E773" s="137">
        <v>1.6078247771405433E-2</v>
      </c>
    </row>
    <row r="774" spans="3:5">
      <c r="C774" s="184">
        <v>737</v>
      </c>
      <c r="D774" s="51">
        <v>-5.3756599608745228E-3</v>
      </c>
      <c r="E774" s="137">
        <v>1.4971817676153988E-3</v>
      </c>
    </row>
    <row r="775" spans="3:5">
      <c r="C775" s="184">
        <v>738</v>
      </c>
      <c r="D775" s="51">
        <v>7.0532870492647599E-3</v>
      </c>
      <c r="E775" s="137">
        <v>-1.3603252658347799E-3</v>
      </c>
    </row>
    <row r="776" spans="3:5">
      <c r="C776" s="184">
        <v>739</v>
      </c>
      <c r="D776" s="51">
        <v>-4.7650470553087312E-3</v>
      </c>
      <c r="E776" s="137">
        <v>-5.7640195593465842E-3</v>
      </c>
    </row>
    <row r="777" spans="3:5">
      <c r="C777" s="184">
        <v>740</v>
      </c>
      <c r="D777" s="51">
        <v>2.5012072056051229E-2</v>
      </c>
      <c r="E777" s="137">
        <v>2.3254307829506191E-2</v>
      </c>
    </row>
    <row r="778" spans="3:5">
      <c r="C778" s="184">
        <v>741</v>
      </c>
      <c r="D778" s="51">
        <v>-1.8601117445532066E-3</v>
      </c>
      <c r="E778" s="137">
        <v>-2.6051608979748904E-2</v>
      </c>
    </row>
    <row r="779" spans="3:5">
      <c r="C779" s="184">
        <v>742</v>
      </c>
      <c r="D779" s="51">
        <v>-4.8583215718349124E-3</v>
      </c>
      <c r="E779" s="137">
        <v>6.4000844357653287E-3</v>
      </c>
    </row>
    <row r="780" spans="3:5">
      <c r="C780" s="184">
        <v>743</v>
      </c>
      <c r="D780" s="51">
        <v>3.7422818378962785E-3</v>
      </c>
      <c r="E780" s="137">
        <v>8.0681927360935352E-3</v>
      </c>
    </row>
    <row r="781" spans="3:5">
      <c r="C781" s="184">
        <v>744</v>
      </c>
      <c r="D781" s="51">
        <v>2.25821854605055E-3</v>
      </c>
      <c r="E781" s="137">
        <v>3.6148279683366289E-3</v>
      </c>
    </row>
    <row r="782" spans="3:5">
      <c r="C782" s="184">
        <v>745</v>
      </c>
      <c r="D782" s="51">
        <v>-8.7951182857516456E-4</v>
      </c>
      <c r="E782" s="137">
        <v>2.0917706372029646E-4</v>
      </c>
    </row>
    <row r="783" spans="3:5">
      <c r="C783" s="184">
        <v>746</v>
      </c>
      <c r="D783" s="51">
        <v>2.245314482163213E-3</v>
      </c>
      <c r="E783" s="137">
        <v>-6.3289067976818134E-3</v>
      </c>
    </row>
    <row r="784" spans="3:5">
      <c r="C784" s="184">
        <v>747</v>
      </c>
      <c r="D784" s="51">
        <v>-3.1658742528744197E-3</v>
      </c>
      <c r="E784" s="137">
        <v>7.5412146218435507E-3</v>
      </c>
    </row>
    <row r="785" spans="3:5">
      <c r="C785" s="184">
        <v>748</v>
      </c>
      <c r="D785" s="51">
        <v>-3.0507205068985052E-3</v>
      </c>
      <c r="E785" s="137">
        <v>3.3202901419972756E-4</v>
      </c>
    </row>
    <row r="786" spans="3:5">
      <c r="C786" s="184">
        <v>749</v>
      </c>
      <c r="D786" s="51">
        <v>-2.4641136173353452E-3</v>
      </c>
      <c r="E786" s="137">
        <v>-3.8597724266262092E-3</v>
      </c>
    </row>
    <row r="787" spans="3:5">
      <c r="C787" s="184">
        <v>750</v>
      </c>
      <c r="D787" s="51">
        <v>-8.8201298327349382E-4</v>
      </c>
      <c r="E787" s="137">
        <v>-7.5656835120799576E-3</v>
      </c>
    </row>
    <row r="788" spans="3:5">
      <c r="C788" s="184">
        <v>751</v>
      </c>
      <c r="D788" s="51">
        <v>3.0271997420776287E-4</v>
      </c>
      <c r="E788" s="137">
        <v>7.6998538916893868E-3</v>
      </c>
    </row>
    <row r="789" spans="3:5">
      <c r="C789" s="184">
        <v>752</v>
      </c>
      <c r="D789" s="51">
        <v>-1.6535685189070351E-2</v>
      </c>
      <c r="E789" s="137">
        <v>-1.3897461737239571E-2</v>
      </c>
    </row>
    <row r="790" spans="3:5">
      <c r="C790" s="184">
        <v>753</v>
      </c>
      <c r="D790" s="51">
        <v>5.4504731071961599E-3</v>
      </c>
      <c r="E790" s="137">
        <v>-7.2817222493180072E-3</v>
      </c>
    </row>
    <row r="791" spans="3:5">
      <c r="C791" s="184">
        <v>754</v>
      </c>
      <c r="D791" s="51">
        <v>-3.0972371176423558E-4</v>
      </c>
      <c r="E791" s="137">
        <v>2.0260404092640932E-2</v>
      </c>
    </row>
    <row r="792" spans="3:5">
      <c r="C792" s="184">
        <v>755</v>
      </c>
      <c r="D792" s="51">
        <v>1.5625210199987791E-2</v>
      </c>
      <c r="E792" s="137">
        <v>6.1324670594360619E-3</v>
      </c>
    </row>
    <row r="793" spans="3:5">
      <c r="C793" s="184">
        <v>756</v>
      </c>
      <c r="D793" s="51">
        <v>-3.7125337638550448E-3</v>
      </c>
      <c r="E793" s="137">
        <v>-9.0597986755759519E-3</v>
      </c>
    </row>
    <row r="794" spans="3:5">
      <c r="C794" s="184">
        <v>757</v>
      </c>
      <c r="D794" s="51">
        <v>-1.7291211681099467E-3</v>
      </c>
      <c r="E794" s="137">
        <v>1.3199332398062615E-2</v>
      </c>
    </row>
    <row r="795" spans="3:5">
      <c r="C795" s="184">
        <v>758</v>
      </c>
      <c r="D795" s="51">
        <v>-1.5413037935084082E-2</v>
      </c>
      <c r="E795" s="137">
        <v>-6.3793012556696135E-3</v>
      </c>
    </row>
    <row r="796" spans="3:5">
      <c r="C796" s="184">
        <v>759</v>
      </c>
      <c r="D796" s="51">
        <v>2.2038066240031179E-4</v>
      </c>
      <c r="E796" s="137">
        <v>9.7973072470769768E-3</v>
      </c>
    </row>
    <row r="797" spans="3:5">
      <c r="C797" s="184">
        <v>760</v>
      </c>
      <c r="D797" s="51">
        <v>-5.9562848296416141E-3</v>
      </c>
      <c r="E797" s="137">
        <v>-1.2790346594415868E-2</v>
      </c>
    </row>
    <row r="798" spans="3:5">
      <c r="C798" s="184">
        <v>761</v>
      </c>
      <c r="D798" s="51">
        <v>-7.4493511086539815E-3</v>
      </c>
      <c r="E798" s="137">
        <v>-2.5329283602139478E-2</v>
      </c>
    </row>
    <row r="799" spans="3:5">
      <c r="C799" s="184">
        <v>762</v>
      </c>
      <c r="D799" s="51">
        <v>3.741712271876088E-3</v>
      </c>
      <c r="E799" s="137">
        <v>-1.3158766920140681E-3</v>
      </c>
    </row>
    <row r="800" spans="3:5">
      <c r="C800" s="184">
        <v>763</v>
      </c>
      <c r="D800" s="51">
        <v>-1.5995780713430846E-3</v>
      </c>
      <c r="E800" s="137">
        <v>1.5379086970410214E-3</v>
      </c>
    </row>
    <row r="801" spans="3:5">
      <c r="C801" s="184">
        <v>764</v>
      </c>
      <c r="D801" s="51">
        <v>1.4391333767881436E-2</v>
      </c>
      <c r="E801" s="137">
        <v>1.0118577779918321E-3</v>
      </c>
    </row>
    <row r="802" spans="3:5">
      <c r="C802" s="184">
        <v>765</v>
      </c>
      <c r="D802" s="51">
        <v>2.3405997453884962E-3</v>
      </c>
      <c r="E802" s="137">
        <v>-2.0325356084269584E-2</v>
      </c>
    </row>
    <row r="803" spans="3:5">
      <c r="C803" s="184">
        <v>766</v>
      </c>
      <c r="D803" s="51">
        <v>-5.125728961257044E-3</v>
      </c>
      <c r="E803" s="137">
        <v>-2.2515046208629813E-3</v>
      </c>
    </row>
    <row r="804" spans="3:5">
      <c r="C804" s="184">
        <v>767</v>
      </c>
      <c r="D804" s="51">
        <v>-1.2748049488023397E-2</v>
      </c>
      <c r="E804" s="137">
        <v>-9.3953878589721346E-3</v>
      </c>
    </row>
    <row r="805" spans="3:5">
      <c r="C805" s="184">
        <v>768</v>
      </c>
      <c r="D805" s="51">
        <v>-4.0799479461226676E-3</v>
      </c>
      <c r="E805" s="137">
        <v>1.2242466541330563E-3</v>
      </c>
    </row>
    <row r="806" spans="3:5">
      <c r="C806" s="184">
        <v>769</v>
      </c>
      <c r="D806" s="51">
        <v>-2.5591392709360997E-3</v>
      </c>
      <c r="E806" s="137">
        <v>2.3342437726895384E-3</v>
      </c>
    </row>
    <row r="807" spans="3:5">
      <c r="C807" s="184">
        <v>770</v>
      </c>
      <c r="D807" s="51">
        <v>6.9147675580972469E-3</v>
      </c>
      <c r="E807" s="137">
        <v>2.3355705897756443E-2</v>
      </c>
    </row>
    <row r="808" spans="3:5">
      <c r="C808" s="184">
        <v>771</v>
      </c>
      <c r="D808" s="51">
        <v>-7.8263113724553884E-3</v>
      </c>
      <c r="E808" s="137">
        <v>3.334265699443523E-3</v>
      </c>
    </row>
    <row r="809" spans="3:5">
      <c r="C809" s="184">
        <v>772</v>
      </c>
      <c r="D809" s="51">
        <v>8.1761064874781506E-3</v>
      </c>
      <c r="E809" s="137">
        <v>-3.4810382708975185E-3</v>
      </c>
    </row>
    <row r="810" spans="3:5">
      <c r="C810" s="184">
        <v>773</v>
      </c>
      <c r="D810" s="51">
        <v>3.794271435934696E-3</v>
      </c>
      <c r="E810" s="137">
        <v>8.5781131359388765E-3</v>
      </c>
    </row>
    <row r="811" spans="3:5">
      <c r="C811" s="184">
        <v>774</v>
      </c>
      <c r="D811" s="51">
        <v>-8.7154468671174438E-3</v>
      </c>
      <c r="E811" s="137">
        <v>-3.4395163224557275E-2</v>
      </c>
    </row>
    <row r="812" spans="3:5">
      <c r="C812" s="184">
        <v>775</v>
      </c>
      <c r="D812" s="51">
        <v>-9.4588232960888998E-4</v>
      </c>
      <c r="E812" s="137">
        <v>5.5355531075655592E-3</v>
      </c>
    </row>
    <row r="813" spans="3:5">
      <c r="C813" s="184">
        <v>776</v>
      </c>
      <c r="D813" s="51">
        <v>6.2955167985425577E-3</v>
      </c>
      <c r="E813" s="137">
        <v>1.5869826440342457E-2</v>
      </c>
    </row>
    <row r="814" spans="3:5">
      <c r="C814" s="184">
        <v>777</v>
      </c>
      <c r="D814" s="51">
        <v>2.9688518483788873E-3</v>
      </c>
      <c r="E814" s="137">
        <v>-1.4559202346899197E-2</v>
      </c>
    </row>
    <row r="815" spans="3:5">
      <c r="C815" s="184">
        <v>778</v>
      </c>
      <c r="D815" s="51">
        <v>-4.8437930114219718E-3</v>
      </c>
      <c r="E815" s="137">
        <v>-8.2044668753580748E-3</v>
      </c>
    </row>
    <row r="816" spans="3:5">
      <c r="C816" s="184">
        <v>779</v>
      </c>
      <c r="D816" s="51">
        <v>-2.5201675149346594E-3</v>
      </c>
      <c r="E816" s="137">
        <v>1.0196894018345542E-2</v>
      </c>
    </row>
    <row r="817" spans="3:5">
      <c r="C817" s="184">
        <v>780</v>
      </c>
      <c r="D817" s="51">
        <v>6.3670284495493347E-3</v>
      </c>
      <c r="E817" s="137">
        <v>1.814973093917024E-3</v>
      </c>
    </row>
    <row r="818" spans="3:5">
      <c r="C818" s="184">
        <v>781</v>
      </c>
      <c r="D818" s="51">
        <v>3.537124932442346E-3</v>
      </c>
      <c r="E818" s="137">
        <v>2.7286795623417785E-2</v>
      </c>
    </row>
    <row r="819" spans="3:5">
      <c r="C819" s="184">
        <v>782</v>
      </c>
      <c r="D819" s="51">
        <v>-9.1163748240530897E-3</v>
      </c>
      <c r="E819" s="137">
        <v>-1.1851726969527372E-3</v>
      </c>
    </row>
    <row r="820" spans="3:5">
      <c r="C820" s="184">
        <v>783</v>
      </c>
      <c r="D820" s="51">
        <v>1.1940937869131798E-2</v>
      </c>
      <c r="E820" s="137">
        <v>-5.6295876287888761E-3</v>
      </c>
    </row>
    <row r="821" spans="3:5">
      <c r="C821" s="184">
        <v>784</v>
      </c>
      <c r="D821" s="51">
        <v>-1.1896835493944838E-2</v>
      </c>
      <c r="E821" s="137">
        <v>-2.6182558733385286E-3</v>
      </c>
    </row>
    <row r="822" spans="3:5">
      <c r="C822" s="184">
        <v>785</v>
      </c>
      <c r="D822" s="51">
        <v>1.9108223427965487E-3</v>
      </c>
      <c r="E822" s="137">
        <v>-5.2968625503517211E-3</v>
      </c>
    </row>
    <row r="823" spans="3:5">
      <c r="C823" s="184">
        <v>786</v>
      </c>
      <c r="D823" s="51">
        <v>-2.0106003174535585E-2</v>
      </c>
      <c r="E823" s="137">
        <v>-1.3345695605799481E-2</v>
      </c>
    </row>
    <row r="824" spans="3:5">
      <c r="C824" s="184">
        <v>787</v>
      </c>
      <c r="D824" s="51">
        <v>-9.4800780294841056E-3</v>
      </c>
      <c r="E824" s="137">
        <v>-5.7398307298541324E-3</v>
      </c>
    </row>
    <row r="825" spans="3:5">
      <c r="C825" s="184">
        <v>788</v>
      </c>
      <c r="D825" s="51">
        <v>7.6005075788046356E-3</v>
      </c>
      <c r="E825" s="137">
        <v>2.2650587177062576E-2</v>
      </c>
    </row>
    <row r="826" spans="3:5">
      <c r="C826" s="184">
        <v>789</v>
      </c>
      <c r="D826" s="51">
        <v>5.0382810121508007E-3</v>
      </c>
      <c r="E826" s="137">
        <v>2.7648605324060045E-4</v>
      </c>
    </row>
    <row r="827" spans="3:5">
      <c r="C827" s="184">
        <v>790</v>
      </c>
      <c r="D827" s="51">
        <v>4.0959916765814421E-3</v>
      </c>
      <c r="E827" s="137">
        <v>7.4176006030363291E-3</v>
      </c>
    </row>
    <row r="828" spans="3:5">
      <c r="C828" s="184">
        <v>791</v>
      </c>
      <c r="D828" s="51">
        <v>1.2208773930644208E-3</v>
      </c>
      <c r="E828" s="137">
        <v>-3.0051096229919956E-4</v>
      </c>
    </row>
    <row r="829" spans="3:5">
      <c r="C829" s="184">
        <v>792</v>
      </c>
      <c r="D829" s="51">
        <v>-2.1206592460446753E-2</v>
      </c>
      <c r="E829" s="137">
        <v>-4.0071400016020282E-2</v>
      </c>
    </row>
    <row r="830" spans="3:5">
      <c r="C830" s="184">
        <v>793</v>
      </c>
      <c r="D830" s="51">
        <v>-3.8613282174050044E-3</v>
      </c>
      <c r="E830" s="137">
        <v>1.0744166844825634E-2</v>
      </c>
    </row>
    <row r="831" spans="3:5">
      <c r="C831" s="184">
        <v>794</v>
      </c>
      <c r="D831" s="51">
        <v>6.2739952252596348E-3</v>
      </c>
      <c r="E831" s="137">
        <v>-5.4917563656040422E-3</v>
      </c>
    </row>
    <row r="832" spans="3:5">
      <c r="C832" s="184">
        <v>795</v>
      </c>
      <c r="D832" s="51">
        <v>6.8362069607558994E-3</v>
      </c>
      <c r="E832" s="137">
        <v>1.4662826531035414E-2</v>
      </c>
    </row>
    <row r="833" spans="3:5">
      <c r="C833" s="184">
        <v>796</v>
      </c>
      <c r="D833" s="51">
        <v>-8.7270050052713714E-3</v>
      </c>
      <c r="E833" s="137">
        <v>-4.0954580252759061E-3</v>
      </c>
    </row>
    <row r="834" spans="3:5">
      <c r="C834" s="184">
        <v>797</v>
      </c>
      <c r="D834" s="51">
        <v>-2.2665269757406463E-3</v>
      </c>
      <c r="E834" s="137">
        <v>-1.8055103235602651E-3</v>
      </c>
    </row>
    <row r="835" spans="3:5">
      <c r="C835" s="184">
        <v>798</v>
      </c>
      <c r="D835" s="51">
        <v>1.4898649557219836E-3</v>
      </c>
      <c r="E835" s="137">
        <v>6.2354013008548859E-3</v>
      </c>
    </row>
    <row r="836" spans="3:5">
      <c r="C836" s="184">
        <v>799</v>
      </c>
      <c r="D836" s="51">
        <v>-8.0091374257314305E-4</v>
      </c>
      <c r="E836" s="137">
        <v>6.9957959068150952E-3</v>
      </c>
    </row>
    <row r="837" spans="3:5">
      <c r="C837" s="184">
        <v>800</v>
      </c>
      <c r="D837" s="51">
        <v>1.0048705402576512E-2</v>
      </c>
      <c r="E837" s="137">
        <v>1.146114994165877E-2</v>
      </c>
    </row>
    <row r="838" spans="3:5">
      <c r="C838" s="184">
        <v>801</v>
      </c>
      <c r="D838" s="51">
        <v>3.7344988372490021E-2</v>
      </c>
      <c r="E838" s="137">
        <v>8.2946024908157941E-3</v>
      </c>
    </row>
    <row r="839" spans="3:5">
      <c r="C839" s="184">
        <v>802</v>
      </c>
      <c r="D839" s="51">
        <v>1.849512254771148E-3</v>
      </c>
      <c r="E839" s="137">
        <v>1.0461621932000306E-2</v>
      </c>
    </row>
    <row r="840" spans="3:5">
      <c r="C840" s="184">
        <v>803</v>
      </c>
      <c r="D840" s="51">
        <v>6.2432004644983764E-3</v>
      </c>
      <c r="E840" s="137">
        <v>1.5408313256512133E-3</v>
      </c>
    </row>
    <row r="841" spans="3:5">
      <c r="C841" s="184">
        <v>804</v>
      </c>
      <c r="D841" s="51">
        <v>2.5905131063494306E-3</v>
      </c>
      <c r="E841" s="137">
        <v>-7.5080872153947481E-3</v>
      </c>
    </row>
    <row r="842" spans="3:5">
      <c r="C842" s="184">
        <v>805</v>
      </c>
      <c r="D842" s="51">
        <v>1.0631635072650547E-2</v>
      </c>
      <c r="E842" s="137">
        <v>4.9978184920419291E-3</v>
      </c>
    </row>
    <row r="843" spans="3:5">
      <c r="C843" s="184">
        <v>806</v>
      </c>
      <c r="D843" s="51">
        <v>-4.0757732310923722E-3</v>
      </c>
      <c r="E843" s="137">
        <v>-6.157340793986785E-3</v>
      </c>
    </row>
    <row r="844" spans="3:5">
      <c r="C844" s="184">
        <v>807</v>
      </c>
      <c r="D844" s="51">
        <v>-5.7657124057056532E-3</v>
      </c>
      <c r="E844" s="137">
        <v>-1.4405154354362531E-2</v>
      </c>
    </row>
    <row r="845" spans="3:5">
      <c r="C845" s="184">
        <v>808</v>
      </c>
      <c r="D845" s="51">
        <v>-1.3368333805146461E-2</v>
      </c>
      <c r="E845" s="137">
        <v>-3.7862659324307164E-3</v>
      </c>
    </row>
    <row r="846" spans="3:5">
      <c r="C846" s="184">
        <v>809</v>
      </c>
      <c r="D846" s="51">
        <v>-1.1689878725675474E-2</v>
      </c>
      <c r="E846" s="137">
        <v>-1.3236935701461476E-2</v>
      </c>
    </row>
    <row r="847" spans="3:5">
      <c r="C847" s="184">
        <v>810</v>
      </c>
      <c r="D847" s="51">
        <v>-6.2711904487644451E-3</v>
      </c>
      <c r="E847" s="137">
        <v>1.5009396906054372E-3</v>
      </c>
    </row>
    <row r="848" spans="3:5">
      <c r="C848" s="184">
        <v>811</v>
      </c>
      <c r="D848" s="51">
        <v>-9.8331256898511973E-4</v>
      </c>
      <c r="E848" s="137">
        <v>-6.0253722388158119E-3</v>
      </c>
    </row>
    <row r="849" spans="3:5">
      <c r="C849" s="184">
        <v>812</v>
      </c>
      <c r="D849" s="51">
        <v>4.2169647932654465E-3</v>
      </c>
      <c r="E849" s="137">
        <v>8.042892488282374E-3</v>
      </c>
    </row>
    <row r="850" spans="3:5">
      <c r="C850" s="184">
        <v>813</v>
      </c>
      <c r="D850" s="51">
        <v>-6.4447849453508994E-4</v>
      </c>
      <c r="E850" s="137">
        <v>-5.2639545210555567E-3</v>
      </c>
    </row>
    <row r="851" spans="3:5">
      <c r="C851" s="184">
        <v>814</v>
      </c>
      <c r="D851" s="51">
        <v>1.713032959228615E-2</v>
      </c>
      <c r="E851" s="137">
        <v>6.8011468601510234E-3</v>
      </c>
    </row>
    <row r="852" spans="3:5">
      <c r="C852" s="184">
        <v>815</v>
      </c>
      <c r="D852" s="51">
        <v>4.8499046639881903E-3</v>
      </c>
      <c r="E852" s="137">
        <v>-7.9274385045131415E-3</v>
      </c>
    </row>
    <row r="853" spans="3:5">
      <c r="C853" s="184">
        <v>816</v>
      </c>
      <c r="D853" s="51">
        <v>-7.1278229092366363E-3</v>
      </c>
      <c r="E853" s="137">
        <v>-2.3627576722889719E-3</v>
      </c>
    </row>
    <row r="854" spans="3:5">
      <c r="C854" s="184">
        <v>817</v>
      </c>
      <c r="D854" s="51">
        <v>-7.6398483122002703E-3</v>
      </c>
      <c r="E854" s="137">
        <v>-2.3667306804650779E-2</v>
      </c>
    </row>
    <row r="855" spans="3:5">
      <c r="C855" s="184">
        <v>818</v>
      </c>
      <c r="D855" s="51">
        <v>-3.1658352412431757E-3</v>
      </c>
      <c r="E855" s="137">
        <v>-2.0758198864577804E-2</v>
      </c>
    </row>
    <row r="856" spans="3:5">
      <c r="C856" s="184">
        <v>819</v>
      </c>
      <c r="D856" s="51">
        <v>8.0512138762721952E-3</v>
      </c>
      <c r="E856" s="137">
        <v>1.3769695148062006E-2</v>
      </c>
    </row>
    <row r="857" spans="3:5">
      <c r="C857" s="184">
        <v>820</v>
      </c>
      <c r="D857" s="51">
        <v>1.1135468464916228E-2</v>
      </c>
      <c r="E857" s="137">
        <v>-6.287579110401717E-3</v>
      </c>
    </row>
    <row r="858" spans="3:5">
      <c r="C858" s="184">
        <v>821</v>
      </c>
      <c r="D858" s="51">
        <v>-3.7334562713533361E-3</v>
      </c>
      <c r="E858" s="137">
        <v>6.7255345906226307E-3</v>
      </c>
    </row>
    <row r="859" spans="3:5">
      <c r="C859" s="184">
        <v>822</v>
      </c>
      <c r="D859" s="51">
        <v>-8.2610908476866817E-3</v>
      </c>
      <c r="E859" s="137">
        <v>3.2636693291370898E-3</v>
      </c>
    </row>
    <row r="860" spans="3:5">
      <c r="C860" s="184">
        <v>823</v>
      </c>
      <c r="D860" s="51">
        <v>7.4097480264338211E-3</v>
      </c>
      <c r="E860" s="137">
        <v>2.7965706577271292E-3</v>
      </c>
    </row>
    <row r="861" spans="3:5">
      <c r="C861" s="184">
        <v>824</v>
      </c>
      <c r="D861" s="51">
        <v>2.7045680431171747E-2</v>
      </c>
      <c r="E861" s="137">
        <v>1.4000590975213716E-2</v>
      </c>
    </row>
    <row r="862" spans="3:5">
      <c r="C862" s="184">
        <v>825</v>
      </c>
      <c r="D862" s="51">
        <v>-7.8916248537580919E-3</v>
      </c>
      <c r="E862" s="137">
        <v>-8.8836310289255524E-3</v>
      </c>
    </row>
    <row r="863" spans="3:5">
      <c r="C863" s="184">
        <v>826</v>
      </c>
      <c r="D863" s="51">
        <v>3.1648485827865604E-3</v>
      </c>
      <c r="E863" s="137">
        <v>-3.8570214002096931E-3</v>
      </c>
    </row>
    <row r="864" spans="3:5">
      <c r="C864" s="184">
        <v>827</v>
      </c>
      <c r="D864" s="51">
        <v>-1.2245311023697397E-2</v>
      </c>
      <c r="E864" s="137">
        <v>-4.2797321019978291E-3</v>
      </c>
    </row>
    <row r="865" spans="3:5">
      <c r="C865" s="184">
        <v>828</v>
      </c>
      <c r="D865" s="51">
        <v>-1.7772708084132366E-2</v>
      </c>
      <c r="E865" s="137">
        <v>-3.8479739511608647E-3</v>
      </c>
    </row>
    <row r="866" spans="3:5">
      <c r="C866" s="184">
        <v>829</v>
      </c>
      <c r="D866" s="51">
        <v>-9.5388934653090301E-4</v>
      </c>
      <c r="E866" s="137">
        <v>6.7627846774976023E-3</v>
      </c>
    </row>
    <row r="867" spans="3:5">
      <c r="C867" s="184">
        <v>830</v>
      </c>
      <c r="D867" s="51">
        <v>4.8227603857727537E-3</v>
      </c>
      <c r="E867" s="137">
        <v>3.3663097865271177E-2</v>
      </c>
    </row>
    <row r="868" spans="3:5">
      <c r="C868" s="184">
        <v>831</v>
      </c>
      <c r="D868" s="51">
        <v>-5.1300637626757774E-3</v>
      </c>
      <c r="E868" s="137">
        <v>1.6488462128312056E-3</v>
      </c>
    </row>
    <row r="869" spans="3:5">
      <c r="C869" s="184">
        <v>832</v>
      </c>
      <c r="D869" s="51">
        <v>-4.7605169801879796E-3</v>
      </c>
      <c r="E869" s="137">
        <v>-3.6707602365507695E-4</v>
      </c>
    </row>
    <row r="870" spans="3:5">
      <c r="C870" s="184">
        <v>833</v>
      </c>
      <c r="D870" s="51">
        <v>-2.4849456176041396E-2</v>
      </c>
      <c r="E870" s="137">
        <v>1.387554810849514E-2</v>
      </c>
    </row>
    <row r="871" spans="3:5">
      <c r="C871" s="184">
        <v>834</v>
      </c>
      <c r="D871" s="51">
        <v>-9.7111952921223512E-3</v>
      </c>
      <c r="E871" s="137">
        <v>-3.006412358637769E-4</v>
      </c>
    </row>
    <row r="872" spans="3:5">
      <c r="C872" s="184">
        <v>835</v>
      </c>
      <c r="D872" s="51">
        <v>-3.4607825902126729E-3</v>
      </c>
      <c r="E872" s="137">
        <v>-7.5988329626828386E-3</v>
      </c>
    </row>
    <row r="873" spans="3:5">
      <c r="C873" s="184">
        <v>836</v>
      </c>
      <c r="D873" s="51">
        <v>-5.0560531128425977E-3</v>
      </c>
      <c r="E873" s="137">
        <v>5.6939702948168632E-5</v>
      </c>
    </row>
    <row r="874" spans="3:5">
      <c r="C874" s="184">
        <v>837</v>
      </c>
      <c r="D874" s="51">
        <v>-3.4339371381548519E-3</v>
      </c>
      <c r="E874" s="137">
        <v>6.0503579127277538E-3</v>
      </c>
    </row>
    <row r="875" spans="3:5">
      <c r="C875" s="184">
        <v>838</v>
      </c>
      <c r="D875" s="51">
        <v>-1.4462147310143706E-2</v>
      </c>
      <c r="E875" s="137">
        <v>-4.4422453710431988E-3</v>
      </c>
    </row>
    <row r="876" spans="3:5">
      <c r="C876" s="184">
        <v>839</v>
      </c>
      <c r="D876" s="51">
        <v>-3.4904518152934355E-3</v>
      </c>
      <c r="E876" s="137">
        <v>-6.9701563784368582E-3</v>
      </c>
    </row>
    <row r="877" spans="3:5">
      <c r="C877" s="184">
        <v>840</v>
      </c>
      <c r="D877" s="51">
        <v>-2.0967464016454357E-3</v>
      </c>
      <c r="E877" s="137">
        <v>1.7786975068796046E-4</v>
      </c>
    </row>
    <row r="878" spans="3:5">
      <c r="C878" s="184">
        <v>841</v>
      </c>
      <c r="D878" s="51">
        <v>-4.2511058552495754E-4</v>
      </c>
      <c r="E878" s="137">
        <v>7.2846305118117001E-3</v>
      </c>
    </row>
    <row r="879" spans="3:5">
      <c r="C879" s="184">
        <v>842</v>
      </c>
      <c r="D879" s="51">
        <v>1.074924265512997E-2</v>
      </c>
      <c r="E879" s="137">
        <v>6.9772554706489702E-3</v>
      </c>
    </row>
    <row r="880" spans="3:5">
      <c r="C880" s="184">
        <v>843</v>
      </c>
      <c r="D880" s="51">
        <v>-1.0260951085703665E-2</v>
      </c>
      <c r="E880" s="137">
        <v>-2.3070580080953962E-3</v>
      </c>
    </row>
    <row r="881" spans="3:5">
      <c r="C881" s="184">
        <v>844</v>
      </c>
      <c r="D881" s="51">
        <v>1.787763815030437E-3</v>
      </c>
      <c r="E881" s="137">
        <v>1.378538044187691E-2</v>
      </c>
    </row>
    <row r="882" spans="3:5">
      <c r="C882" s="184">
        <v>845</v>
      </c>
      <c r="D882" s="51">
        <v>2.8973985610141711E-3</v>
      </c>
      <c r="E882" s="137">
        <v>3.6059258959994013E-3</v>
      </c>
    </row>
    <row r="883" spans="3:5">
      <c r="C883" s="184">
        <v>846</v>
      </c>
      <c r="D883" s="51">
        <v>-4.0048030051586551E-3</v>
      </c>
      <c r="E883" s="137">
        <v>1.0027231125419179E-4</v>
      </c>
    </row>
    <row r="884" spans="3:5">
      <c r="C884" s="184">
        <v>847</v>
      </c>
      <c r="D884" s="51">
        <v>1.6367721014405263E-2</v>
      </c>
      <c r="E884" s="137">
        <v>1.368474994814485E-2</v>
      </c>
    </row>
    <row r="885" spans="3:5">
      <c r="C885" s="184">
        <v>848</v>
      </c>
      <c r="D885" s="51">
        <v>3.5948550042665308E-3</v>
      </c>
      <c r="E885" s="137">
        <v>1.2216211791858597E-2</v>
      </c>
    </row>
    <row r="886" spans="3:5">
      <c r="C886" s="184">
        <v>849</v>
      </c>
      <c r="D886" s="51">
        <v>3.4472649116721547E-3</v>
      </c>
      <c r="E886" s="137">
        <v>-2.6232505135531051E-3</v>
      </c>
    </row>
    <row r="887" spans="3:5">
      <c r="C887" s="184">
        <v>850</v>
      </c>
      <c r="D887" s="51">
        <v>-1.4273890350403912E-2</v>
      </c>
      <c r="E887" s="137">
        <v>-4.6448205061780867E-4</v>
      </c>
    </row>
    <row r="888" spans="3:5">
      <c r="C888" s="184">
        <v>851</v>
      </c>
      <c r="D888" s="51">
        <v>1.6491217576629004E-2</v>
      </c>
      <c r="E888" s="137">
        <v>3.5619473620350996E-3</v>
      </c>
    </row>
    <row r="889" spans="3:5">
      <c r="C889" s="184">
        <v>852</v>
      </c>
      <c r="D889" s="51">
        <v>-7.2014198950107015E-3</v>
      </c>
      <c r="E889" s="137">
        <v>-1.2048800718855309E-2</v>
      </c>
    </row>
    <row r="890" spans="3:5">
      <c r="C890" s="184">
        <v>853</v>
      </c>
      <c r="D890" s="51">
        <v>-1.0505443024715433E-2</v>
      </c>
      <c r="E890" s="137">
        <v>1.5857738666735961E-3</v>
      </c>
    </row>
    <row r="891" spans="3:5">
      <c r="C891" s="184">
        <v>854</v>
      </c>
      <c r="D891" s="51">
        <v>4.7045379562865672E-4</v>
      </c>
      <c r="E891" s="137">
        <v>2.8837680236375639E-2</v>
      </c>
    </row>
    <row r="892" spans="3:5">
      <c r="C892" s="184">
        <v>855</v>
      </c>
      <c r="D892" s="51">
        <v>2.8574332732843699E-3</v>
      </c>
      <c r="E892" s="137">
        <v>9.7031277312339482E-4</v>
      </c>
    </row>
    <row r="893" spans="3:5">
      <c r="C893" s="184">
        <v>856</v>
      </c>
      <c r="D893" s="51">
        <v>2.5022692862796153E-2</v>
      </c>
      <c r="E893" s="137">
        <v>1.301272978002079E-2</v>
      </c>
    </row>
    <row r="894" spans="3:5">
      <c r="C894" s="184">
        <v>857</v>
      </c>
      <c r="D894" s="51">
        <v>-1.6985729031196412E-2</v>
      </c>
      <c r="E894" s="137">
        <v>1.0034444149908471E-2</v>
      </c>
    </row>
    <row r="895" spans="3:5">
      <c r="C895" s="184">
        <v>858</v>
      </c>
      <c r="D895" s="51">
        <v>5.0086913528890366E-3</v>
      </c>
      <c r="E895" s="137">
        <v>-5.5290585806741606E-3</v>
      </c>
    </row>
    <row r="896" spans="3:5">
      <c r="C896" s="184">
        <v>859</v>
      </c>
      <c r="D896" s="51">
        <v>3.5136943564159622E-3</v>
      </c>
      <c r="E896" s="137">
        <v>-7.5111600240681574E-3</v>
      </c>
    </row>
    <row r="897" spans="3:5">
      <c r="C897" s="184">
        <v>860</v>
      </c>
      <c r="D897" s="51">
        <v>-1.983540306257852E-2</v>
      </c>
      <c r="E897" s="137">
        <v>-1.5066404138220323E-3</v>
      </c>
    </row>
    <row r="898" spans="3:5">
      <c r="C898" s="184">
        <v>861</v>
      </c>
      <c r="D898" s="51">
        <v>1.5248005653969599E-2</v>
      </c>
      <c r="E898" s="137">
        <v>1.4134319812854354E-2</v>
      </c>
    </row>
    <row r="899" spans="3:5">
      <c r="C899" s="184">
        <v>862</v>
      </c>
      <c r="D899" s="51">
        <v>1.092578157358161E-2</v>
      </c>
      <c r="E899" s="137">
        <v>1.5915369004733539E-2</v>
      </c>
    </row>
    <row r="900" spans="3:5">
      <c r="C900" s="184">
        <v>863</v>
      </c>
      <c r="D900" s="51">
        <v>1.307596069322162E-3</v>
      </c>
      <c r="E900" s="137">
        <v>1.532396370312249E-2</v>
      </c>
    </row>
    <row r="901" spans="3:5">
      <c r="C901" s="184">
        <v>864</v>
      </c>
      <c r="D901" s="51">
        <v>-1.4087614266864074E-2</v>
      </c>
      <c r="E901" s="137">
        <v>-1.0321231767206E-2</v>
      </c>
    </row>
    <row r="902" spans="3:5">
      <c r="C902" s="184">
        <v>865</v>
      </c>
      <c r="D902" s="51">
        <v>9.3007345571355423E-3</v>
      </c>
      <c r="E902" s="137">
        <v>1.0398727012901973E-2</v>
      </c>
    </row>
    <row r="903" spans="3:5">
      <c r="C903" s="184">
        <v>866</v>
      </c>
      <c r="D903" s="51">
        <v>1.0188570547561806E-2</v>
      </c>
      <c r="E903" s="137">
        <v>-1.4849950596183186E-4</v>
      </c>
    </row>
    <row r="904" spans="3:5">
      <c r="C904" s="184">
        <v>867</v>
      </c>
      <c r="D904" s="51">
        <v>2.7209308878439102E-3</v>
      </c>
      <c r="E904" s="137">
        <v>2.4603723069352621E-3</v>
      </c>
    </row>
    <row r="905" spans="3:5">
      <c r="C905" s="184">
        <v>868</v>
      </c>
      <c r="D905" s="51">
        <v>6.9213756295299451E-3</v>
      </c>
      <c r="E905" s="137">
        <v>2.3308347358903651E-3</v>
      </c>
    </row>
    <row r="906" spans="3:5">
      <c r="C906" s="184">
        <v>869</v>
      </c>
      <c r="D906" s="51">
        <v>-4.0978891381662896E-3</v>
      </c>
      <c r="E906" s="137">
        <v>9.226053085846805E-3</v>
      </c>
    </row>
    <row r="907" spans="3:5">
      <c r="C907" s="184">
        <v>870</v>
      </c>
      <c r="D907" s="51">
        <v>-9.5277166476938195E-4</v>
      </c>
      <c r="E907" s="137">
        <v>-1.8473171596526016E-2</v>
      </c>
    </row>
    <row r="908" spans="3:5">
      <c r="C908" s="184">
        <v>871</v>
      </c>
      <c r="D908" s="51">
        <v>-2.3715792624967119E-2</v>
      </c>
      <c r="E908" s="137">
        <v>-1.87937606214186E-2</v>
      </c>
    </row>
    <row r="909" spans="3:5">
      <c r="C909" s="184">
        <v>872</v>
      </c>
      <c r="D909" s="51">
        <v>1.0766539186219258E-3</v>
      </c>
      <c r="E909" s="137">
        <v>6.1460174418877453E-3</v>
      </c>
    </row>
    <row r="910" spans="3:5">
      <c r="C910" s="184">
        <v>873</v>
      </c>
      <c r="D910" s="51">
        <v>1.4771226011240644E-2</v>
      </c>
      <c r="E910" s="137">
        <v>9.746215190573471E-3</v>
      </c>
    </row>
    <row r="911" spans="3:5">
      <c r="C911" s="184">
        <v>874</v>
      </c>
      <c r="D911" s="51">
        <v>6.444810747006955E-3</v>
      </c>
      <c r="E911" s="137">
        <v>5.3148323065675199E-3</v>
      </c>
    </row>
    <row r="912" spans="3:5">
      <c r="C912" s="184">
        <v>875</v>
      </c>
      <c r="D912" s="51">
        <v>2.8948674970563065E-3</v>
      </c>
      <c r="E912" s="137">
        <v>-7.0846360116680164E-3</v>
      </c>
    </row>
    <row r="913" spans="3:5">
      <c r="C913" s="184">
        <v>876</v>
      </c>
      <c r="D913" s="51">
        <v>-2.8417805729972919E-3</v>
      </c>
      <c r="E913" s="137">
        <v>-1.3217068656063147E-3</v>
      </c>
    </row>
    <row r="914" spans="3:5">
      <c r="C914" s="184">
        <v>877</v>
      </c>
      <c r="D914" s="51">
        <v>4.5724955735431594E-3</v>
      </c>
      <c r="E914" s="137">
        <v>5.3126146512833443E-3</v>
      </c>
    </row>
    <row r="915" spans="3:5">
      <c r="C915" s="184">
        <v>878</v>
      </c>
      <c r="D915" s="51">
        <v>-5.1244174425725273E-3</v>
      </c>
      <c r="E915" s="137">
        <v>8.2733297884632611E-3</v>
      </c>
    </row>
    <row r="916" spans="3:5">
      <c r="C916" s="184">
        <v>879</v>
      </c>
      <c r="D916" s="51">
        <v>3.1578474584194826E-3</v>
      </c>
      <c r="E916" s="137">
        <v>-9.7517896176635612E-3</v>
      </c>
    </row>
    <row r="917" spans="3:5">
      <c r="C917" s="184">
        <v>880</v>
      </c>
      <c r="D917" s="51">
        <v>1.6281019923697564E-2</v>
      </c>
      <c r="E917" s="137">
        <v>9.898593115578027E-3</v>
      </c>
    </row>
    <row r="918" spans="3:5">
      <c r="C918" s="184">
        <v>881</v>
      </c>
      <c r="D918" s="51">
        <v>9.0633505895453903E-4</v>
      </c>
      <c r="E918" s="137">
        <v>-1.9739817997875692E-2</v>
      </c>
    </row>
    <row r="919" spans="3:5">
      <c r="C919" s="184">
        <v>882</v>
      </c>
      <c r="D919" s="51">
        <v>-5.3980691347727634E-3</v>
      </c>
      <c r="E919" s="137">
        <v>-1.5119077784808976E-2</v>
      </c>
    </row>
    <row r="920" spans="3:5">
      <c r="C920" s="184">
        <v>883</v>
      </c>
      <c r="D920" s="51">
        <v>-5.0523500397622687E-3</v>
      </c>
      <c r="E920" s="137">
        <v>-8.7004320784004371E-4</v>
      </c>
    </row>
    <row r="921" spans="3:5">
      <c r="C921" s="184">
        <v>884</v>
      </c>
      <c r="D921" s="51">
        <v>-4.4947908102291332E-3</v>
      </c>
      <c r="E921" s="137">
        <v>-1.9373358524804288E-3</v>
      </c>
    </row>
    <row r="922" spans="3:5">
      <c r="C922" s="184">
        <v>885</v>
      </c>
      <c r="D922" s="51">
        <v>9.0401194553924921E-3</v>
      </c>
      <c r="E922" s="137">
        <v>1.1991624162662782E-2</v>
      </c>
    </row>
    <row r="923" spans="3:5">
      <c r="C923" s="184">
        <v>886</v>
      </c>
      <c r="D923" s="51">
        <v>7.9924278057869284E-3</v>
      </c>
      <c r="E923" s="137">
        <v>-1.178101242450645E-3</v>
      </c>
    </row>
    <row r="924" spans="3:5">
      <c r="C924" s="184">
        <v>887</v>
      </c>
      <c r="D924" s="51">
        <v>-1.0318075828894907E-2</v>
      </c>
      <c r="E924" s="137">
        <v>4.7096119002130845E-3</v>
      </c>
    </row>
    <row r="925" spans="3:5">
      <c r="C925" s="184">
        <v>888</v>
      </c>
      <c r="D925" s="51">
        <v>5.5812231667334159E-3</v>
      </c>
      <c r="E925" s="137">
        <v>3.6365952084313059E-3</v>
      </c>
    </row>
    <row r="926" spans="3:5">
      <c r="C926" s="184">
        <v>889</v>
      </c>
      <c r="D926" s="51">
        <v>-2.2363839716089146E-3</v>
      </c>
      <c r="E926" s="137">
        <v>-3.494374601547447E-3</v>
      </c>
    </row>
    <row r="927" spans="3:5">
      <c r="C927" s="184">
        <v>890</v>
      </c>
      <c r="D927" s="51">
        <v>-5.9904141761047396E-3</v>
      </c>
      <c r="E927" s="137">
        <v>-4.7630750645982576E-3</v>
      </c>
    </row>
    <row r="928" spans="3:5">
      <c r="C928" s="184">
        <v>891</v>
      </c>
      <c r="D928" s="51">
        <v>-2.3181915972903942E-2</v>
      </c>
      <c r="E928" s="137">
        <v>-1.5176654787845287E-2</v>
      </c>
    </row>
    <row r="929" spans="3:5">
      <c r="C929" s="184">
        <v>892</v>
      </c>
      <c r="D929" s="51">
        <v>-1.9223752723876424E-3</v>
      </c>
      <c r="E929" s="137">
        <v>-1.4305714669293628E-2</v>
      </c>
    </row>
    <row r="930" spans="3:5">
      <c r="C930" s="184">
        <v>893</v>
      </c>
      <c r="D930" s="51">
        <v>6.2358339564782973E-3</v>
      </c>
      <c r="E930" s="137">
        <v>2.9589118257006843E-3</v>
      </c>
    </row>
    <row r="931" spans="3:5">
      <c r="C931" s="184">
        <v>894</v>
      </c>
      <c r="D931" s="51">
        <v>3.2174125180670617E-3</v>
      </c>
      <c r="E931" s="137">
        <v>-8.4267327447972787E-3</v>
      </c>
    </row>
    <row r="932" spans="3:5">
      <c r="C932" s="184">
        <v>895</v>
      </c>
      <c r="D932" s="51">
        <v>-1.5482403656740433E-3</v>
      </c>
      <c r="E932" s="137">
        <v>6.5898164732920159E-3</v>
      </c>
    </row>
    <row r="933" spans="3:5">
      <c r="C933" s="184">
        <v>896</v>
      </c>
      <c r="D933" s="51">
        <v>4.4445619237446742E-3</v>
      </c>
      <c r="E933" s="137">
        <v>4.442557109171753E-3</v>
      </c>
    </row>
    <row r="934" spans="3:5">
      <c r="C934" s="184">
        <v>897</v>
      </c>
      <c r="D934" s="51">
        <v>-4.6467765485532614E-4</v>
      </c>
      <c r="E934" s="137">
        <v>-5.6108532832446047E-3</v>
      </c>
    </row>
    <row r="935" spans="3:5">
      <c r="C935" s="184">
        <v>898</v>
      </c>
      <c r="D935" s="51">
        <v>-1.033038734654417E-2</v>
      </c>
      <c r="E935" s="137">
        <v>9.0192277283350833E-4</v>
      </c>
    </row>
    <row r="936" spans="3:5">
      <c r="C936" s="184">
        <v>899</v>
      </c>
      <c r="D936" s="51">
        <v>6.3768640502096267E-3</v>
      </c>
      <c r="E936" s="137">
        <v>2.4695020946452506E-3</v>
      </c>
    </row>
    <row r="937" spans="3:5">
      <c r="C937" s="184">
        <v>900</v>
      </c>
      <c r="D937" s="51">
        <v>-1.6915488041395242E-3</v>
      </c>
      <c r="E937" s="137">
        <v>-5.5151573065030798E-4</v>
      </c>
    </row>
    <row r="938" spans="3:5">
      <c r="C938" s="184">
        <v>901</v>
      </c>
      <c r="D938" s="51">
        <v>7.6578699070870438E-3</v>
      </c>
      <c r="E938" s="137">
        <v>9.2922805368444612E-3</v>
      </c>
    </row>
    <row r="939" spans="3:5">
      <c r="C939" s="184">
        <v>902</v>
      </c>
      <c r="D939" s="51">
        <v>-1.6337823008357184E-2</v>
      </c>
      <c r="E939" s="137">
        <v>-4.7659550932882379E-3</v>
      </c>
    </row>
    <row r="940" spans="3:5">
      <c r="C940" s="184">
        <v>903</v>
      </c>
      <c r="D940" s="51">
        <v>1.1050376748725535E-2</v>
      </c>
      <c r="E940" s="137">
        <v>3.4275465099681277E-3</v>
      </c>
    </row>
    <row r="941" spans="3:5">
      <c r="C941" s="184">
        <v>904</v>
      </c>
      <c r="D941" s="51">
        <v>3.0299737732347536E-4</v>
      </c>
      <c r="E941" s="137">
        <v>4.0305252987455509E-3</v>
      </c>
    </row>
    <row r="942" spans="3:5">
      <c r="C942" s="184">
        <v>905</v>
      </c>
      <c r="D942" s="51">
        <v>1.2847520250368788E-2</v>
      </c>
      <c r="E942" s="137">
        <v>3.2084934949493933E-3</v>
      </c>
    </row>
    <row r="943" spans="3:5">
      <c r="C943" s="184">
        <v>906</v>
      </c>
      <c r="D943" s="51">
        <v>1.4415028122571191E-2</v>
      </c>
      <c r="E943" s="137">
        <v>1.1560446306085067E-2</v>
      </c>
    </row>
    <row r="944" spans="3:5">
      <c r="C944" s="184">
        <v>907</v>
      </c>
      <c r="D944" s="51">
        <v>3.4324124776026824E-3</v>
      </c>
      <c r="E944" s="137">
        <v>-3.2111124709497502E-4</v>
      </c>
    </row>
    <row r="945" spans="3:5">
      <c r="C945" s="184">
        <v>908</v>
      </c>
      <c r="D945" s="51">
        <v>4.550328823957661E-3</v>
      </c>
      <c r="E945" s="137">
        <v>-3.4514510424908046E-3</v>
      </c>
    </row>
    <row r="946" spans="3:5">
      <c r="C946" s="184">
        <v>909</v>
      </c>
      <c r="D946" s="51">
        <v>9.4190951167895526E-3</v>
      </c>
      <c r="E946" s="137">
        <v>3.292704949753806E-3</v>
      </c>
    </row>
    <row r="947" spans="3:5">
      <c r="C947" s="184">
        <v>910</v>
      </c>
      <c r="D947" s="51">
        <v>-1.246372281344448E-2</v>
      </c>
      <c r="E947" s="137">
        <v>-8.0390713901017652E-3</v>
      </c>
    </row>
    <row r="948" spans="3:5">
      <c r="C948" s="184">
        <v>911</v>
      </c>
      <c r="D948" s="51">
        <v>5.9308416406874615E-3</v>
      </c>
      <c r="E948" s="137">
        <v>-4.1163752323450835E-3</v>
      </c>
    </row>
    <row r="949" spans="3:5">
      <c r="C949" s="184">
        <v>912</v>
      </c>
      <c r="D949" s="51">
        <v>-9.1633344038652594E-3</v>
      </c>
      <c r="E949" s="137">
        <v>-6.5840224664447987E-3</v>
      </c>
    </row>
    <row r="950" spans="3:5">
      <c r="C950" s="184">
        <v>913</v>
      </c>
      <c r="D950" s="51">
        <v>-7.2051245981111581E-4</v>
      </c>
      <c r="E950" s="137">
        <v>-3.5972282201146332E-3</v>
      </c>
    </row>
    <row r="951" spans="3:5">
      <c r="C951" s="184">
        <v>914</v>
      </c>
      <c r="D951" s="51">
        <v>2.4547310401893035E-2</v>
      </c>
      <c r="E951" s="137">
        <v>4.9768739858664411E-3</v>
      </c>
    </row>
    <row r="952" spans="3:5">
      <c r="C952" s="184">
        <v>915</v>
      </c>
      <c r="D952" s="51">
        <v>3.4400261252149116E-2</v>
      </c>
      <c r="E952" s="137">
        <v>5.7050765669264579E-3</v>
      </c>
    </row>
    <row r="953" spans="3:5">
      <c r="C953" s="184">
        <v>916</v>
      </c>
      <c r="D953" s="51">
        <v>1.1600361994006214E-2</v>
      </c>
      <c r="E953" s="137">
        <v>2.6247839652404563E-2</v>
      </c>
    </row>
    <row r="954" spans="3:5">
      <c r="C954" s="184">
        <v>917</v>
      </c>
      <c r="D954" s="51">
        <v>-1.2928066818700139E-2</v>
      </c>
      <c r="E954" s="137">
        <v>-1.8180635536464183E-2</v>
      </c>
    </row>
    <row r="955" spans="3:5">
      <c r="C955" s="184">
        <v>918</v>
      </c>
      <c r="D955" s="51">
        <v>-1.1936591442267561E-2</v>
      </c>
      <c r="E955" s="137">
        <v>-1.5037221966478472E-3</v>
      </c>
    </row>
    <row r="956" spans="3:5">
      <c r="C956" s="184">
        <v>919</v>
      </c>
      <c r="D956" s="51">
        <v>1.7578092567401712E-2</v>
      </c>
      <c r="E956" s="137">
        <v>1.1832041414940994E-2</v>
      </c>
    </row>
    <row r="957" spans="3:5">
      <c r="C957" s="184">
        <v>920</v>
      </c>
      <c r="D957" s="51">
        <v>-5.8966348535118554E-3</v>
      </c>
      <c r="E957" s="137">
        <v>-1.1847428561648493E-2</v>
      </c>
    </row>
    <row r="958" spans="3:5">
      <c r="C958" s="184">
        <v>921</v>
      </c>
      <c r="D958" s="51">
        <v>-5.7558991234251391E-3</v>
      </c>
      <c r="E958" s="137">
        <v>8.9592636603575554E-4</v>
      </c>
    </row>
    <row r="959" spans="3:5">
      <c r="C959" s="184">
        <v>922</v>
      </c>
      <c r="D959" s="51">
        <v>-4.9196247835428713E-3</v>
      </c>
      <c r="E959" s="137">
        <v>1.6562705621005962E-4</v>
      </c>
    </row>
    <row r="960" spans="3:5">
      <c r="C960" s="184">
        <v>923</v>
      </c>
      <c r="D960" s="51">
        <v>-3.3537838085993172E-3</v>
      </c>
      <c r="E960" s="137">
        <v>-1.8372269935775464E-4</v>
      </c>
    </row>
    <row r="961" spans="3:5">
      <c r="C961" s="184">
        <v>924</v>
      </c>
      <c r="D961" s="51">
        <v>-8.9483645338988994E-3</v>
      </c>
      <c r="E961" s="137">
        <v>-3.4344292925378257E-3</v>
      </c>
    </row>
    <row r="962" spans="3:5">
      <c r="C962" s="184">
        <v>925</v>
      </c>
      <c r="D962" s="51">
        <v>1.4543293395678678E-3</v>
      </c>
      <c r="E962" s="137">
        <v>9.3355154653439031E-3</v>
      </c>
    </row>
    <row r="963" spans="3:5">
      <c r="C963" s="184">
        <v>926</v>
      </c>
      <c r="D963" s="51">
        <v>-4.8358713832937711E-3</v>
      </c>
      <c r="E963" s="137">
        <v>5.4943530647727943E-3</v>
      </c>
    </row>
    <row r="964" spans="3:5">
      <c r="C964" s="184">
        <v>927</v>
      </c>
      <c r="D964" s="51">
        <v>-1.0103050312319832E-2</v>
      </c>
      <c r="E964" s="137">
        <v>4.7232021924648064E-3</v>
      </c>
    </row>
    <row r="965" spans="3:5">
      <c r="C965" s="184">
        <v>928</v>
      </c>
      <c r="D965" s="51">
        <v>-1.9018527832011922E-3</v>
      </c>
      <c r="E965" s="137">
        <v>-7.6639134443025629E-4</v>
      </c>
    </row>
    <row r="966" spans="3:5">
      <c r="C966" s="184">
        <v>929</v>
      </c>
      <c r="D966" s="51">
        <v>6.2236695375802245E-3</v>
      </c>
      <c r="E966" s="137">
        <v>3.5509941279768568E-4</v>
      </c>
    </row>
    <row r="967" spans="3:5">
      <c r="C967" s="184">
        <v>930</v>
      </c>
      <c r="D967" s="51">
        <v>-8.340287577547973E-3</v>
      </c>
      <c r="E967" s="137">
        <v>2.4171942420049216E-2</v>
      </c>
    </row>
    <row r="968" spans="3:5">
      <c r="C968" s="184">
        <v>931</v>
      </c>
      <c r="D968" s="51">
        <v>6.0416148322838268E-3</v>
      </c>
      <c r="E968" s="137">
        <v>4.2489652683611202E-3</v>
      </c>
    </row>
    <row r="969" spans="3:5">
      <c r="C969" s="184">
        <v>932</v>
      </c>
      <c r="D969" s="51">
        <v>-2.9741491753394935E-3</v>
      </c>
      <c r="E969" s="137">
        <v>2.5301058501788496E-4</v>
      </c>
    </row>
    <row r="970" spans="3:5">
      <c r="C970" s="184">
        <v>933</v>
      </c>
      <c r="D970" s="51">
        <v>1.7770566659179317E-2</v>
      </c>
      <c r="E970" s="137">
        <v>8.5638141894855309E-3</v>
      </c>
    </row>
    <row r="971" spans="3:5">
      <c r="C971" s="184">
        <v>934</v>
      </c>
      <c r="D971" s="51">
        <v>1.2201485556400486E-3</v>
      </c>
      <c r="E971" s="137">
        <v>-3.382803693247091E-3</v>
      </c>
    </row>
    <row r="972" spans="3:5">
      <c r="C972" s="184">
        <v>935</v>
      </c>
      <c r="D972" s="51">
        <v>-1.4237943551434129E-2</v>
      </c>
      <c r="E972" s="137">
        <v>-1.5767882408684077E-3</v>
      </c>
    </row>
    <row r="973" spans="3:5">
      <c r="C973" s="184">
        <v>936</v>
      </c>
      <c r="D973" s="51">
        <v>-6.1120148734063349E-3</v>
      </c>
      <c r="E973" s="137">
        <v>-8.526396531157665E-3</v>
      </c>
    </row>
    <row r="974" spans="3:5">
      <c r="C974" s="184">
        <v>937</v>
      </c>
      <c r="D974" s="51">
        <v>2.5609346520705303E-3</v>
      </c>
      <c r="E974" s="137">
        <v>4.8892249361055405E-4</v>
      </c>
    </row>
    <row r="975" spans="3:5">
      <c r="C975" s="184">
        <v>938</v>
      </c>
      <c r="D975" s="51">
        <v>-6.1527095505600812E-3</v>
      </c>
      <c r="E975" s="137">
        <v>-2.0878754751934908E-3</v>
      </c>
    </row>
    <row r="976" spans="3:5">
      <c r="C976" s="184">
        <v>939</v>
      </c>
      <c r="D976" s="51">
        <v>4.2055658181906486E-3</v>
      </c>
      <c r="E976" s="137">
        <v>1.7029778138341539E-2</v>
      </c>
    </row>
    <row r="977" spans="3:5">
      <c r="C977" s="184">
        <v>940</v>
      </c>
      <c r="D977" s="51">
        <v>7.8320832940691198E-3</v>
      </c>
      <c r="E977" s="137">
        <v>1.4110350807489373E-2</v>
      </c>
    </row>
    <row r="978" spans="3:5">
      <c r="C978" s="184">
        <v>941</v>
      </c>
      <c r="D978" s="51">
        <v>-2.6103655564029002E-3</v>
      </c>
      <c r="E978" s="137">
        <v>1.8673079893796892E-3</v>
      </c>
    </row>
    <row r="979" spans="3:5">
      <c r="C979" s="184">
        <v>942</v>
      </c>
      <c r="D979" s="51">
        <v>7.8374076433774045E-4</v>
      </c>
      <c r="E979" s="137">
        <v>-6.4711878687550026E-3</v>
      </c>
    </row>
    <row r="980" spans="3:5">
      <c r="C980" s="184">
        <v>943</v>
      </c>
      <c r="D980" s="51">
        <v>8.844094014805879E-3</v>
      </c>
      <c r="E980" s="137">
        <v>-6.8579821491899784E-3</v>
      </c>
    </row>
    <row r="981" spans="3:5">
      <c r="C981" s="184">
        <v>944</v>
      </c>
      <c r="D981" s="51">
        <v>-2.176318419831242E-2</v>
      </c>
      <c r="E981" s="137">
        <v>-1.841411910064903E-2</v>
      </c>
    </row>
    <row r="982" spans="3:5">
      <c r="C982" s="184">
        <v>945</v>
      </c>
      <c r="D982" s="51">
        <v>7.6716152994281209E-3</v>
      </c>
      <c r="E982" s="137">
        <v>1.624950856782029E-2</v>
      </c>
    </row>
    <row r="983" spans="3:5">
      <c r="C983" s="184">
        <v>946</v>
      </c>
      <c r="D983" s="51">
        <v>-9.5880086452170641E-3</v>
      </c>
      <c r="E983" s="137">
        <v>1.291704558975184E-2</v>
      </c>
    </row>
    <row r="984" spans="3:5">
      <c r="C984" s="184">
        <v>947</v>
      </c>
      <c r="D984" s="51">
        <v>-9.7288843040580376E-3</v>
      </c>
      <c r="E984" s="137">
        <v>1.5844673323521307E-2</v>
      </c>
    </row>
    <row r="985" spans="3:5">
      <c r="C985" s="184">
        <v>948</v>
      </c>
      <c r="D985" s="51">
        <v>3.6422844101918128E-3</v>
      </c>
      <c r="E985" s="137">
        <v>9.7725199886964948E-4</v>
      </c>
    </row>
    <row r="986" spans="3:5">
      <c r="C986" s="184">
        <v>949</v>
      </c>
      <c r="D986" s="51">
        <v>-3.5208658357747169E-2</v>
      </c>
      <c r="E986" s="137">
        <v>-2.646220759007184E-2</v>
      </c>
    </row>
    <row r="987" spans="3:5">
      <c r="C987" s="184">
        <v>950</v>
      </c>
      <c r="D987" s="51">
        <v>-4.9885546278397586E-3</v>
      </c>
      <c r="E987" s="137">
        <v>-3.8514155973438631E-3</v>
      </c>
    </row>
    <row r="988" spans="3:5">
      <c r="C988" s="184">
        <v>951</v>
      </c>
      <c r="D988" s="51">
        <v>-1.2086554117316507E-2</v>
      </c>
      <c r="E988" s="137">
        <v>-2.4172870042443264E-3</v>
      </c>
    </row>
    <row r="989" spans="3:5">
      <c r="C989" s="184">
        <v>952</v>
      </c>
      <c r="D989" s="51">
        <v>-3.5509302872831052E-3</v>
      </c>
      <c r="E989" s="137">
        <v>-4.8120068644993816E-3</v>
      </c>
    </row>
    <row r="990" spans="3:5">
      <c r="C990" s="184">
        <v>953</v>
      </c>
      <c r="D990" s="51">
        <v>9.4422369851034603E-3</v>
      </c>
      <c r="E990" s="137">
        <v>1.2047810337098704E-2</v>
      </c>
    </row>
    <row r="991" spans="3:5">
      <c r="C991" s="184">
        <v>954</v>
      </c>
      <c r="D991" s="51">
        <v>2.8813298936577305E-3</v>
      </c>
      <c r="E991" s="137">
        <v>1.9387093140976982E-3</v>
      </c>
    </row>
    <row r="992" spans="3:5">
      <c r="C992" s="184">
        <v>955</v>
      </c>
      <c r="D992" s="51">
        <v>-4.0313908441225749E-3</v>
      </c>
      <c r="E992" s="137">
        <v>-8.6794582567333977E-3</v>
      </c>
    </row>
    <row r="993" spans="3:5">
      <c r="C993" s="184">
        <v>956</v>
      </c>
      <c r="D993" s="51">
        <v>-2.1144027246006239E-2</v>
      </c>
      <c r="E993" s="137">
        <v>-1.1574436372983582E-2</v>
      </c>
    </row>
    <row r="994" spans="3:5">
      <c r="C994" s="184">
        <v>957</v>
      </c>
      <c r="D994" s="51">
        <v>-2.3660499000193154E-3</v>
      </c>
      <c r="E994" s="137">
        <v>3.3133062137350941E-3</v>
      </c>
    </row>
    <row r="995" spans="3:5">
      <c r="C995" s="184">
        <v>958</v>
      </c>
      <c r="D995" s="51">
        <v>-2.2595310174811832E-2</v>
      </c>
      <c r="E995" s="137">
        <v>-2.9647633824712084E-3</v>
      </c>
    </row>
    <row r="996" spans="3:5">
      <c r="C996" s="184">
        <v>959</v>
      </c>
      <c r="D996" s="51">
        <v>3.1299762763881904E-4</v>
      </c>
      <c r="E996" s="137">
        <v>4.3973438255313028E-3</v>
      </c>
    </row>
    <row r="997" spans="3:5">
      <c r="C997" s="184">
        <v>960</v>
      </c>
      <c r="D997" s="51">
        <v>-6.4750162897062348E-3</v>
      </c>
      <c r="E997" s="137">
        <v>-8.8253383020391492E-3</v>
      </c>
    </row>
    <row r="998" spans="3:5">
      <c r="C998" s="184">
        <v>961</v>
      </c>
      <c r="D998" s="51">
        <v>-2.3084724189818095E-3</v>
      </c>
      <c r="E998" s="137">
        <v>3.3512539927858001E-4</v>
      </c>
    </row>
    <row r="999" spans="3:5">
      <c r="C999" s="184">
        <v>962</v>
      </c>
      <c r="D999" s="51">
        <v>-2.5923684861313169E-3</v>
      </c>
      <c r="E999" s="137">
        <v>-3.3796749218768405E-3</v>
      </c>
    </row>
    <row r="1000" spans="3:5">
      <c r="C1000" s="184">
        <v>963</v>
      </c>
      <c r="D1000" s="51">
        <v>-6.1690730152216908E-4</v>
      </c>
      <c r="E1000" s="137">
        <v>-1.0434828183765673E-2</v>
      </c>
    </row>
    <row r="1001" spans="3:5">
      <c r="C1001" s="184">
        <v>964</v>
      </c>
      <c r="D1001" s="51">
        <v>-3.9820878494444259E-3</v>
      </c>
      <c r="E1001" s="137">
        <v>-4.1561650587567623E-3</v>
      </c>
    </row>
    <row r="1002" spans="3:5">
      <c r="C1002" s="184">
        <v>965</v>
      </c>
      <c r="D1002" s="51">
        <v>-2.7303270822011901E-2</v>
      </c>
      <c r="E1002" s="137">
        <v>-6.7627329026725934E-3</v>
      </c>
    </row>
    <row r="1003" spans="3:5">
      <c r="C1003" s="184">
        <v>966</v>
      </c>
      <c r="D1003" s="51">
        <v>-1.2307286507954461E-3</v>
      </c>
      <c r="E1003" s="137">
        <v>-1.83859063700524E-3</v>
      </c>
    </row>
    <row r="1004" spans="3:5">
      <c r="C1004" s="184">
        <v>967</v>
      </c>
      <c r="D1004" s="51">
        <v>3.6031959863286403E-3</v>
      </c>
      <c r="E1004" s="137">
        <v>-5.6060974760448442E-3</v>
      </c>
    </row>
    <row r="1005" spans="3:5">
      <c r="C1005" s="184">
        <v>968</v>
      </c>
      <c r="D1005" s="51">
        <v>-1.4183154771177508E-3</v>
      </c>
      <c r="E1005" s="137">
        <v>3.6071715901611324E-3</v>
      </c>
    </row>
    <row r="1006" spans="3:5">
      <c r="C1006" s="184">
        <v>969</v>
      </c>
      <c r="D1006" s="51">
        <v>-8.7245114674305499E-3</v>
      </c>
      <c r="E1006" s="137">
        <v>-1.0846336073981298E-3</v>
      </c>
    </row>
    <row r="1007" spans="3:5">
      <c r="C1007" s="184">
        <v>970</v>
      </c>
      <c r="D1007" s="51">
        <v>6.2711091254842944E-3</v>
      </c>
      <c r="E1007" s="137">
        <v>5.2738393159835169E-3</v>
      </c>
    </row>
    <row r="1008" spans="3:5">
      <c r="C1008" s="184">
        <v>971</v>
      </c>
      <c r="D1008" s="51">
        <v>3.7474531366051521E-3</v>
      </c>
      <c r="E1008" s="137">
        <v>-7.4993190195742901E-3</v>
      </c>
    </row>
    <row r="1009" spans="3:5">
      <c r="C1009" s="184">
        <v>972</v>
      </c>
      <c r="D1009" s="51">
        <v>8.6760625282429824E-3</v>
      </c>
      <c r="E1009" s="137">
        <v>9.9088913239122611E-3</v>
      </c>
    </row>
    <row r="1010" spans="3:5">
      <c r="C1010" s="184">
        <v>973</v>
      </c>
      <c r="D1010" s="51">
        <v>1.5758322285357017E-2</v>
      </c>
      <c r="E1010" s="137">
        <v>1.982438043629443E-2</v>
      </c>
    </row>
    <row r="1011" spans="3:5">
      <c r="C1011" s="184">
        <v>974</v>
      </c>
      <c r="D1011" s="51">
        <v>-5.3247081406950095E-3</v>
      </c>
      <c r="E1011" s="137">
        <v>5.4596025675107511E-3</v>
      </c>
    </row>
    <row r="1012" spans="3:5">
      <c r="C1012" s="184">
        <v>975</v>
      </c>
      <c r="D1012" s="51">
        <v>-1.1678105018869817E-2</v>
      </c>
      <c r="E1012" s="137">
        <v>-1.1735006089862448E-2</v>
      </c>
    </row>
    <row r="1013" spans="3:5">
      <c r="C1013" s="184">
        <v>976</v>
      </c>
      <c r="D1013" s="51">
        <v>-7.755514415089499E-3</v>
      </c>
      <c r="E1013" s="137">
        <v>-2.7159931237065887E-3</v>
      </c>
    </row>
    <row r="1014" spans="3:5">
      <c r="C1014" s="184">
        <v>977</v>
      </c>
      <c r="D1014" s="51">
        <v>-3.5260086650226842E-3</v>
      </c>
      <c r="E1014" s="137">
        <v>-1.3181079652018254E-3</v>
      </c>
    </row>
    <row r="1015" spans="3:5">
      <c r="C1015" s="184">
        <v>978</v>
      </c>
      <c r="D1015" s="51">
        <v>-2.9135509169144398E-3</v>
      </c>
      <c r="E1015" s="137">
        <v>1.3874939309437784E-2</v>
      </c>
    </row>
    <row r="1016" spans="3:5">
      <c r="C1016" s="184">
        <v>979</v>
      </c>
      <c r="D1016" s="51">
        <v>-2.4204034229026879E-3</v>
      </c>
      <c r="E1016" s="137">
        <v>-1.026515916177192E-2</v>
      </c>
    </row>
    <row r="1017" spans="3:5">
      <c r="C1017" s="184">
        <v>980</v>
      </c>
      <c r="D1017" s="51">
        <v>3.7929834914271674E-3</v>
      </c>
      <c r="E1017" s="137">
        <v>-1.1043994605028281E-2</v>
      </c>
    </row>
    <row r="1018" spans="3:5">
      <c r="C1018" s="184">
        <v>981</v>
      </c>
      <c r="D1018" s="51">
        <v>-1.1332300588842735E-2</v>
      </c>
      <c r="E1018" s="137">
        <v>-1.5771458326356499E-2</v>
      </c>
    </row>
    <row r="1019" spans="3:5">
      <c r="C1019" s="184">
        <v>982</v>
      </c>
      <c r="D1019" s="51">
        <v>1.6472583163064023E-5</v>
      </c>
      <c r="E1019" s="137">
        <v>7.2242990960506475E-3</v>
      </c>
    </row>
    <row r="1020" spans="3:5">
      <c r="C1020" s="184">
        <v>983</v>
      </c>
      <c r="D1020" s="51">
        <v>6.4771572820061666E-3</v>
      </c>
      <c r="E1020" s="137">
        <v>-5.3836792552001723E-3</v>
      </c>
    </row>
    <row r="1021" spans="3:5">
      <c r="C1021" s="184">
        <v>984</v>
      </c>
      <c r="D1021" s="51">
        <v>-1.782408388622357E-3</v>
      </c>
      <c r="E1021" s="137">
        <v>2.1377261175256873E-2</v>
      </c>
    </row>
    <row r="1022" spans="3:5">
      <c r="C1022" s="184">
        <v>985</v>
      </c>
      <c r="D1022" s="51">
        <v>1.3330425402971434E-2</v>
      </c>
      <c r="E1022" s="137">
        <v>4.4784494543305846E-2</v>
      </c>
    </row>
    <row r="1023" spans="3:5">
      <c r="C1023" s="184">
        <v>986</v>
      </c>
      <c r="D1023" s="51">
        <v>-3.5633331505595465E-4</v>
      </c>
      <c r="E1023" s="137">
        <v>4.1357301878342722E-3</v>
      </c>
    </row>
    <row r="1024" spans="3:5">
      <c r="C1024" s="184">
        <v>987</v>
      </c>
      <c r="D1024" s="51">
        <v>2.4807840596607175E-3</v>
      </c>
      <c r="E1024" s="137">
        <v>-8.310032544499503E-3</v>
      </c>
    </row>
    <row r="1025" spans="3:5">
      <c r="C1025" s="184">
        <v>988</v>
      </c>
      <c r="D1025" s="51">
        <v>-8.4477619607601084E-3</v>
      </c>
      <c r="E1025" s="137">
        <v>-5.9944414708100521E-3</v>
      </c>
    </row>
    <row r="1026" spans="3:5">
      <c r="C1026" s="184">
        <v>989</v>
      </c>
      <c r="D1026" s="51">
        <v>1.1883358037342411E-3</v>
      </c>
      <c r="E1026" s="137">
        <v>-6.6841900206074788E-3</v>
      </c>
    </row>
    <row r="1027" spans="3:5">
      <c r="C1027" s="184">
        <v>990</v>
      </c>
      <c r="D1027" s="51">
        <v>-2.3689405803481649E-3</v>
      </c>
      <c r="E1027" s="137">
        <v>-7.8887259369575557E-4</v>
      </c>
    </row>
    <row r="1028" spans="3:5">
      <c r="C1028" s="184">
        <v>991</v>
      </c>
      <c r="D1028" s="51">
        <v>8.2463293621645607E-3</v>
      </c>
      <c r="E1028" s="137">
        <v>5.4712312521553322E-3</v>
      </c>
    </row>
    <row r="1029" spans="3:5">
      <c r="C1029" s="184">
        <v>992</v>
      </c>
      <c r="D1029" s="51">
        <v>-2.9882544761182994E-3</v>
      </c>
      <c r="E1029" s="137">
        <v>-1.1277272960199359E-2</v>
      </c>
    </row>
    <row r="1030" spans="3:5">
      <c r="C1030" s="184">
        <v>993</v>
      </c>
      <c r="D1030" s="51">
        <v>-1.230191169609233E-4</v>
      </c>
      <c r="E1030" s="137">
        <v>-1.5497233629467283E-2</v>
      </c>
    </row>
    <row r="1031" spans="3:5">
      <c r="C1031" s="184">
        <v>994</v>
      </c>
      <c r="D1031" s="51">
        <v>6.3023583525122304E-3</v>
      </c>
      <c r="E1031" s="137">
        <v>-2.7649399555580208E-3</v>
      </c>
    </row>
    <row r="1032" spans="3:5">
      <c r="C1032" s="184">
        <v>995</v>
      </c>
      <c r="D1032" s="51">
        <v>3.1752296658440356E-3</v>
      </c>
      <c r="E1032" s="137">
        <v>-8.7451470646323984E-3</v>
      </c>
    </row>
    <row r="1033" spans="3:5">
      <c r="C1033" s="184">
        <v>996</v>
      </c>
      <c r="D1033" s="51">
        <v>1.2630312342768738E-2</v>
      </c>
      <c r="E1033" s="137">
        <v>-7.2862946936368021E-3</v>
      </c>
    </row>
    <row r="1034" spans="3:5">
      <c r="C1034" s="184">
        <v>997</v>
      </c>
      <c r="D1034" s="51">
        <v>-6.4692333204127202E-3</v>
      </c>
      <c r="E1034" s="137">
        <v>7.9339194774265664E-3</v>
      </c>
    </row>
    <row r="1035" spans="3:5">
      <c r="C1035" s="184">
        <v>998</v>
      </c>
      <c r="D1035" s="51">
        <v>-1.5454025227506022E-2</v>
      </c>
      <c r="E1035" s="137">
        <v>-2.7666878336872281E-3</v>
      </c>
    </row>
    <row r="1036" spans="3:5">
      <c r="C1036" s="184">
        <v>999</v>
      </c>
      <c r="D1036" s="51">
        <v>9.0142752916547251E-3</v>
      </c>
      <c r="E1036" s="137">
        <v>-1.375373888235035E-3</v>
      </c>
    </row>
    <row r="1037" spans="3:5">
      <c r="C1037" s="185">
        <v>1000</v>
      </c>
      <c r="D1037" s="136">
        <v>-1.0664661929286712E-3</v>
      </c>
      <c r="E1037" s="138">
        <v>5.2381221859740918E-4</v>
      </c>
    </row>
    <row r="1038" spans="3:5">
      <c r="C1038" s="16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29</vt:i4>
      </vt:variant>
    </vt:vector>
  </HeadingPairs>
  <TitlesOfParts>
    <vt:vector size="70" baseType="lpstr">
      <vt:lpstr>Home</vt:lpstr>
      <vt:lpstr>Costco-Income</vt:lpstr>
      <vt:lpstr>Costco- Analysis</vt:lpstr>
      <vt:lpstr>Costco-Stocks</vt:lpstr>
      <vt:lpstr>Costco-BalanceSheet</vt:lpstr>
      <vt:lpstr>Costco-CashFlow</vt:lpstr>
      <vt:lpstr>Walmart-Income</vt:lpstr>
      <vt:lpstr>WMT-Analysis</vt:lpstr>
      <vt:lpstr>Walmart-Stocks</vt:lpstr>
      <vt:lpstr>Walmart-BalanceSheet</vt:lpstr>
      <vt:lpstr>Walmart-CashFlow</vt:lpstr>
      <vt:lpstr>Target-Income</vt:lpstr>
      <vt:lpstr>TGT-Analysis</vt:lpstr>
      <vt:lpstr>Target-Stocks</vt:lpstr>
      <vt:lpstr>Traget-BalanceSheet</vt:lpstr>
      <vt:lpstr>Stocks Correlation-Forecasting</vt:lpstr>
      <vt:lpstr>Target-CashFlow</vt:lpstr>
      <vt:lpstr>Sears-Income</vt:lpstr>
      <vt:lpstr>SHLD-Analysis</vt:lpstr>
      <vt:lpstr>Sears-Stocks</vt:lpstr>
      <vt:lpstr>Sears-BalanceSheet</vt:lpstr>
      <vt:lpstr>Sears-CashFlow</vt:lpstr>
      <vt:lpstr>ModelRiskSYS1</vt:lpstr>
      <vt:lpstr>Summary</vt:lpstr>
      <vt:lpstr>1. Tornado</vt:lpstr>
      <vt:lpstr>2. Tornado2</vt:lpstr>
      <vt:lpstr>3. Tornado3</vt:lpstr>
      <vt:lpstr>4. Tornado4</vt:lpstr>
      <vt:lpstr>5. Tornado5</vt:lpstr>
      <vt:lpstr>6. Tornado6</vt:lpstr>
      <vt:lpstr>7. Tornado7</vt:lpstr>
      <vt:lpstr>8. Tornado8</vt:lpstr>
      <vt:lpstr>9. Box-plot</vt:lpstr>
      <vt:lpstr>10. Box-plot2</vt:lpstr>
      <vt:lpstr>11. Histogram</vt:lpstr>
      <vt:lpstr>12. Scatter</vt:lpstr>
      <vt:lpstr>13. Scatter2</vt:lpstr>
      <vt:lpstr>14. Scatter3</vt:lpstr>
      <vt:lpstr>15. Scatter4</vt:lpstr>
      <vt:lpstr>16. Scatter5</vt:lpstr>
      <vt:lpstr>17. Scatter6</vt:lpstr>
      <vt:lpstr>'Costco-BalanceSheet'!bs?s_COST_annual</vt:lpstr>
      <vt:lpstr>'Sears-BalanceSheet'!bs?s_SHLD_annual</vt:lpstr>
      <vt:lpstr>'Traget-BalanceSheet'!bs?s_TGT_annual</vt:lpstr>
      <vt:lpstr>'Walmart-BalanceSheet'!bs?s_WMT_annual</vt:lpstr>
      <vt:lpstr>'Costco-CashFlow'!cf?s_COST_annual_1</vt:lpstr>
      <vt:lpstr>'Sears-CashFlow'!cf?s_SHLD_annual</vt:lpstr>
      <vt:lpstr>'Target-CashFlow'!cf?s_TGT_annual</vt:lpstr>
      <vt:lpstr>'Walmart-CashFlow'!cf?s_WMT_annual</vt:lpstr>
      <vt:lpstr>chart_Data_AC_nums</vt:lpstr>
      <vt:lpstr>chart_Data_aLR</vt:lpstr>
      <vt:lpstr>chart_Data_bLR</vt:lpstr>
      <vt:lpstr>chart_Data_data</vt:lpstr>
      <vt:lpstr>chart_Data_data_MA</vt:lpstr>
      <vt:lpstr>chart_Data_data_MS</vt:lpstr>
      <vt:lpstr>chart_Data_data_RS</vt:lpstr>
      <vt:lpstr>chart_Data_full_times</vt:lpstr>
      <vt:lpstr>chart_Data_LR</vt:lpstr>
      <vt:lpstr>chart_Data_MA_times</vt:lpstr>
      <vt:lpstr>chart_Data_MS_times</vt:lpstr>
      <vt:lpstr>chart_Data_RS_factors</vt:lpstr>
      <vt:lpstr>chart_Data_RS_nums</vt:lpstr>
      <vt:lpstr>chart_Data_xLR</vt:lpstr>
      <vt:lpstr>chart_Data_yLR</vt:lpstr>
      <vt:lpstr>Data_Use_Logs</vt:lpstr>
      <vt:lpstr>Data_Use_RS</vt:lpstr>
      <vt:lpstr>'Costco-Income'!is?s_COST_annual</vt:lpstr>
      <vt:lpstr>'Sears-Income'!is?s_SHLD_annual</vt:lpstr>
      <vt:lpstr>'Target-Income'!is?s_TGT_annual</vt:lpstr>
      <vt:lpstr>'Walmart-Income'!is?s_WMT_annual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varshachimalgi@outlook.com</dc:creator>
  <cp:lastModifiedBy>varshachimalgi@outlook.com</cp:lastModifiedBy>
  <dcterms:created xsi:type="dcterms:W3CDTF">2016-11-14T17:53:02Z</dcterms:created>
  <dcterms:modified xsi:type="dcterms:W3CDTF">2017-02-19T11:17:08Z</dcterms:modified>
</cp:coreProperties>
</file>